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S:\HSQA\CHS\CHSShare\Charity Care and Hospital Financial\Hospital Reporting\Year End Reports\YearEnd\YearEnd_2022\Transitioned to New Template\"/>
    </mc:Choice>
  </mc:AlternateContent>
  <xr:revisionPtr revIDLastSave="0" documentId="8_{007F16FE-461C-4398-A4EE-B05BA2843556}" xr6:coauthVersionLast="47" xr6:coauthVersionMax="47" xr10:uidLastSave="{00000000-0000-0000-0000-000000000000}"/>
  <workbookProtection workbookAlgorithmName="SHA-512" workbookHashValue="5/dSr5OvTBpoxj7Xz8pGDn3PwmVo2kUQaGGgMNUuRYrf8q4qCyiM00LaJGX8mqp1J+McPno+tp5EPCw3Ay0Huw==" workbookSaltValue="HqIUZh0KWe2NB7hQTqPMIA==" workbookSpinCount="100000" lockStructure="1"/>
  <bookViews>
    <workbookView xWindow="-110" yWindow="-110" windowWidth="19420" windowHeight="10420" xr2:uid="{91D87BE0-96B4-4A5E-A60F-E21D1D6192AD}"/>
  </bookViews>
  <sheets>
    <sheet name="data" sheetId="24" r:id="rId1"/>
    <sheet name="Transmittal" sheetId="27" r:id="rId2"/>
    <sheet name="Responses-1" sheetId="15" r:id="rId3"/>
    <sheet name="Responses-2" sheetId="17" r:id="rId4"/>
    <sheet name="INFO_PG1" sheetId="3" r:id="rId5"/>
    <sheet name="INFO_PG2" sheetId="4" r:id="rId6"/>
    <sheet name="SS2_3_5_6" sheetId="5" r:id="rId7"/>
    <sheet name="SS4" sheetId="6" r:id="rId8"/>
    <sheet name="SS8" sheetId="7" r:id="rId9"/>
    <sheet name="FS" sheetId="8" r:id="rId10"/>
    <sheet name="CC" sheetId="32" r:id="rId11"/>
    <sheet name="Prior Year" sheetId="25" r:id="rId12"/>
    <sheet name="Contact" sheetId="18" r:id="rId13"/>
    <sheet name="Support" sheetId="28" r:id="rId14"/>
    <sheet name="Hospital" sheetId="29" r:id="rId15"/>
    <sheet name="Funds" sheetId="30" r:id="rId16"/>
    <sheet name="CostCenter" sheetId="31" r:id="rId17"/>
  </sheets>
  <definedNames>
    <definedName name="_Fill" localSheetId="0" hidden="1">data!$DR$772:$DR$817</definedName>
    <definedName name="_Fill" localSheetId="11" hidden="1">'Prior Year'!$DR$773:$DR$818</definedName>
    <definedName name="_Fill" hidden="1">#REF!</definedName>
    <definedName name="_xlnm._FilterDatabase" localSheetId="0" hidden="1">#REF!</definedName>
    <definedName name="_xlnm._FilterDatabase" localSheetId="11" hidden="1">#REF!</definedName>
    <definedName name="Cost_Center_Exp_Analysis" localSheetId="0">#REF!</definedName>
    <definedName name="Cost_Center_Exp_Analysis" localSheetId="11">#REF!</definedName>
    <definedName name="Cost_Center_Exp_Analysis">#REF!</definedName>
    <definedName name="Costcenter" localSheetId="16">CostCenter!$A$1:$AK$80</definedName>
    <definedName name="Costcenter">#REF!</definedName>
    <definedName name="_xlnm.Criteria" localSheetId="0">#REF!</definedName>
    <definedName name="_xlnm.Criteria" localSheetId="11">#REF!</definedName>
    <definedName name="Edit">#REF!</definedName>
    <definedName name="_xlnm.Extract" localSheetId="0">data!$A$433:$H$433</definedName>
    <definedName name="_xlnm.Extract" localSheetId="11">'Prior Year'!$A$434:$H$434</definedName>
    <definedName name="Funds" localSheetId="16">Funds!$A$1:$DH$2</definedName>
    <definedName name="Funds" localSheetId="15">Funds!$A$1:$DH$2</definedName>
    <definedName name="Funds">#REF!</definedName>
    <definedName name="Hospital" localSheetId="14">Hospital!$A$1:$BS$2</definedName>
    <definedName name="Hospital">#REF!</definedName>
    <definedName name="_xlnm.Print_Area" localSheetId="10">CC!$A$1:$I$384</definedName>
    <definedName name="_xlnm.Print_Area" localSheetId="0">#REF!</definedName>
    <definedName name="_xlnm.Print_Area" localSheetId="9">FS!$A$1:$D$179</definedName>
    <definedName name="_xlnm.Print_Area" localSheetId="4">INFO_PG1!$A$1:$G$40</definedName>
    <definedName name="_xlnm.Print_Area" localSheetId="5">INFO_PG2!$A$1:$G$33</definedName>
    <definedName name="_xlnm.Print_Area" localSheetId="11">#REF!</definedName>
    <definedName name="_xlnm.Print_Area" localSheetId="6">SS2_3_5_6!$A$1:$C$40</definedName>
    <definedName name="_xlnm.Print_Area" localSheetId="7">'SS4'!$A$1:$F$32</definedName>
    <definedName name="_xlnm.Print_Area" localSheetId="8">'SS8'!$A$1:$D$34</definedName>
    <definedName name="Support" localSheetId="16">Support!$A$1:$CF$2</definedName>
    <definedName name="Support" localSheetId="15">Support!$A$1:$CF$2</definedName>
    <definedName name="Support" localSheetId="14">Support!$A$1:$CF$2</definedName>
    <definedName name="Support" localSheetId="13">Support!$A$1:$CF$2</definedName>
    <definedName name="Suppo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27" l="1"/>
  <c r="D163" i="24" l="1"/>
  <c r="C414" i="24" l="1"/>
  <c r="C418" i="24"/>
  <c r="E8" i="6" l="1"/>
  <c r="E9" i="6"/>
  <c r="E10" i="6"/>
  <c r="E11" i="6"/>
  <c r="E12" i="6"/>
  <c r="E13" i="6"/>
  <c r="E14" i="6"/>
  <c r="E15" i="6"/>
  <c r="E7" i="6"/>
  <c r="D8" i="6"/>
  <c r="D9" i="6"/>
  <c r="D10" i="6"/>
  <c r="D11" i="6"/>
  <c r="D12" i="6"/>
  <c r="D13" i="6"/>
  <c r="D14" i="6"/>
  <c r="D15" i="6"/>
  <c r="D7" i="6"/>
  <c r="D7" i="4" l="1"/>
  <c r="G17" i="4"/>
  <c r="G16" i="4"/>
  <c r="D8" i="3"/>
  <c r="D9" i="3"/>
  <c r="D7" i="3"/>
  <c r="D6" i="3"/>
  <c r="E21" i="27"/>
  <c r="D360" i="24"/>
  <c r="D366" i="24"/>
  <c r="D367" i="24" s="1"/>
  <c r="CE85" i="25" l="1"/>
  <c r="CE83" i="24"/>
  <c r="CE84" i="24"/>
  <c r="B28" i="27"/>
  <c r="H292" i="32" l="1"/>
  <c r="H356" i="32"/>
  <c r="H324" i="32"/>
  <c r="H228" i="32"/>
  <c r="H196" i="32"/>
  <c r="H132" i="32"/>
  <c r="H100" i="32"/>
  <c r="H68" i="32"/>
  <c r="A4" i="32"/>
  <c r="A36" i="32"/>
  <c r="A68" i="32"/>
  <c r="A100" i="32"/>
  <c r="A132" i="32"/>
  <c r="A164" i="32"/>
  <c r="A196" i="32"/>
  <c r="A228" i="32"/>
  <c r="A260" i="32"/>
  <c r="A292" i="32"/>
  <c r="A324" i="32"/>
  <c r="A356" i="32"/>
  <c r="A2" i="4"/>
  <c r="G3" i="4"/>
  <c r="D421" i="25"/>
  <c r="D420" i="24"/>
  <c r="D90" i="25"/>
  <c r="E90" i="25"/>
  <c r="F90" i="25"/>
  <c r="G90" i="25"/>
  <c r="H90" i="25"/>
  <c r="I90" i="25"/>
  <c r="J90" i="25"/>
  <c r="K90" i="25"/>
  <c r="L90" i="25"/>
  <c r="M90" i="25"/>
  <c r="N90" i="25"/>
  <c r="O90" i="25"/>
  <c r="P90" i="25"/>
  <c r="Q90" i="25"/>
  <c r="R90" i="25"/>
  <c r="S90" i="25"/>
  <c r="T90" i="25"/>
  <c r="U90" i="25"/>
  <c r="V90" i="25"/>
  <c r="W90" i="25"/>
  <c r="X90" i="25"/>
  <c r="Y90" i="25"/>
  <c r="Z90" i="25"/>
  <c r="AA90" i="25"/>
  <c r="AB90" i="25"/>
  <c r="AC90" i="25"/>
  <c r="AD90" i="25"/>
  <c r="AE90" i="25"/>
  <c r="AF90" i="25"/>
  <c r="AG90" i="25"/>
  <c r="AH90" i="25"/>
  <c r="AI90" i="25"/>
  <c r="AJ90" i="25"/>
  <c r="AK90" i="25"/>
  <c r="AL90" i="25"/>
  <c r="AM90" i="25"/>
  <c r="AN90" i="25"/>
  <c r="AO90" i="25"/>
  <c r="AP90" i="25"/>
  <c r="AQ90" i="25"/>
  <c r="AR90" i="25"/>
  <c r="AS90" i="25"/>
  <c r="AT90" i="25"/>
  <c r="AU90" i="25"/>
  <c r="AV90" i="25"/>
  <c r="C90" i="25"/>
  <c r="D89" i="24"/>
  <c r="AE3" i="31" s="1"/>
  <c r="E89" i="24"/>
  <c r="E26" i="32" s="1"/>
  <c r="F89" i="24"/>
  <c r="AE5" i="31" s="1"/>
  <c r="G89" i="24"/>
  <c r="H89" i="24"/>
  <c r="H26" i="32" s="1"/>
  <c r="I89" i="24"/>
  <c r="J89" i="24"/>
  <c r="AE9" i="31" s="1"/>
  <c r="K89" i="24"/>
  <c r="D58" i="32" s="1"/>
  <c r="L89" i="24"/>
  <c r="AE11" i="31" s="1"/>
  <c r="M89" i="24"/>
  <c r="F58" i="32" s="1"/>
  <c r="N89" i="24"/>
  <c r="G58" i="32" s="1"/>
  <c r="O89" i="24"/>
  <c r="P89" i="24"/>
  <c r="I58" i="32" s="1"/>
  <c r="Q89" i="24"/>
  <c r="C90" i="32" s="1"/>
  <c r="R89" i="24"/>
  <c r="AE17" i="31" s="1"/>
  <c r="S89" i="24"/>
  <c r="AE18" i="31" s="1"/>
  <c r="T89" i="24"/>
  <c r="AE19" i="31" s="1"/>
  <c r="U89" i="24"/>
  <c r="G90" i="32" s="1"/>
  <c r="V89" i="24"/>
  <c r="AE21" i="31" s="1"/>
  <c r="W89" i="24"/>
  <c r="AE22" i="31" s="1"/>
  <c r="X89" i="24"/>
  <c r="C122" i="32" s="1"/>
  <c r="Y89" i="24"/>
  <c r="D122" i="32" s="1"/>
  <c r="Z89" i="24"/>
  <c r="AE25" i="31" s="1"/>
  <c r="AA89" i="24"/>
  <c r="AE26" i="31" s="1"/>
  <c r="AB89" i="24"/>
  <c r="AE27" i="31" s="1"/>
  <c r="AC89" i="24"/>
  <c r="AE28" i="31" s="1"/>
  <c r="AD89" i="24"/>
  <c r="AE29" i="31" s="1"/>
  <c r="AE89" i="24"/>
  <c r="AF89" i="24"/>
  <c r="D154" i="32" s="1"/>
  <c r="AG89" i="24"/>
  <c r="E154" i="32" s="1"/>
  <c r="AH89" i="24"/>
  <c r="F154" i="32" s="1"/>
  <c r="AI89" i="24"/>
  <c r="AE34" i="31" s="1"/>
  <c r="AJ89" i="24"/>
  <c r="AE35" i="31" s="1"/>
  <c r="AK89" i="24"/>
  <c r="AE36" i="31" s="1"/>
  <c r="AL89" i="24"/>
  <c r="C186" i="32" s="1"/>
  <c r="AM89" i="24"/>
  <c r="AN89" i="24"/>
  <c r="E186" i="32" s="1"/>
  <c r="AO89" i="24"/>
  <c r="F186" i="32" s="1"/>
  <c r="AP89" i="24"/>
  <c r="AE41" i="31" s="1"/>
  <c r="AQ89" i="24"/>
  <c r="AE42" i="31" s="1"/>
  <c r="AR89" i="24"/>
  <c r="AE43" i="31" s="1"/>
  <c r="AS89" i="24"/>
  <c r="AE44" i="31" s="1"/>
  <c r="AT89" i="24"/>
  <c r="AE45" i="31" s="1"/>
  <c r="AU89" i="24"/>
  <c r="AV89" i="24"/>
  <c r="AE47" i="31" s="1"/>
  <c r="C89" i="24"/>
  <c r="AE2" i="31" s="1"/>
  <c r="AK80" i="31"/>
  <c r="AJ80" i="31"/>
  <c r="AI80" i="31"/>
  <c r="AH80" i="31"/>
  <c r="AG80" i="31"/>
  <c r="AD80" i="31"/>
  <c r="AC80" i="31"/>
  <c r="AB80" i="31"/>
  <c r="AA80" i="31"/>
  <c r="Z80" i="31"/>
  <c r="Y80" i="31"/>
  <c r="X80" i="31"/>
  <c r="W80" i="31"/>
  <c r="V80" i="31"/>
  <c r="U80" i="31"/>
  <c r="T80" i="31"/>
  <c r="S80" i="31"/>
  <c r="R80" i="31"/>
  <c r="Q80" i="31"/>
  <c r="P80" i="31"/>
  <c r="N80" i="31"/>
  <c r="L80" i="31"/>
  <c r="K80" i="31"/>
  <c r="J80" i="31"/>
  <c r="I80" i="31"/>
  <c r="G80" i="31"/>
  <c r="F80" i="31"/>
  <c r="C80" i="31"/>
  <c r="B80" i="31"/>
  <c r="A80" i="31"/>
  <c r="AK79" i="31"/>
  <c r="AJ79" i="31"/>
  <c r="AI79" i="31"/>
  <c r="AH79" i="31"/>
  <c r="AG79" i="31"/>
  <c r="AD79" i="31"/>
  <c r="AC79" i="31"/>
  <c r="AB79" i="31"/>
  <c r="AA79" i="31"/>
  <c r="Z79" i="31"/>
  <c r="Y79" i="31"/>
  <c r="X79" i="31"/>
  <c r="W79" i="31"/>
  <c r="V79" i="31"/>
  <c r="U79" i="31"/>
  <c r="T79" i="31"/>
  <c r="S79" i="31"/>
  <c r="R79" i="31"/>
  <c r="Q79" i="31"/>
  <c r="P79" i="31"/>
  <c r="N79" i="31"/>
  <c r="L79" i="31"/>
  <c r="K79" i="31"/>
  <c r="J79" i="31"/>
  <c r="I79" i="31"/>
  <c r="G79" i="31"/>
  <c r="F79" i="31"/>
  <c r="C79" i="31"/>
  <c r="A79" i="31"/>
  <c r="AK78" i="31"/>
  <c r="AJ78" i="31"/>
  <c r="AI78" i="31"/>
  <c r="AH78" i="31"/>
  <c r="AG78" i="31"/>
  <c r="AD78" i="31"/>
  <c r="AC78" i="31"/>
  <c r="AB78" i="31"/>
  <c r="AA78" i="31"/>
  <c r="Z78" i="31"/>
  <c r="Y78" i="31"/>
  <c r="X78" i="31"/>
  <c r="W78" i="31"/>
  <c r="V78" i="31"/>
  <c r="U78" i="31"/>
  <c r="T78" i="31"/>
  <c r="S78" i="31"/>
  <c r="R78" i="31"/>
  <c r="Q78" i="31"/>
  <c r="P78" i="31"/>
  <c r="N78" i="31"/>
  <c r="L78" i="31"/>
  <c r="K78" i="31"/>
  <c r="J78" i="31"/>
  <c r="I78" i="31"/>
  <c r="G78" i="31"/>
  <c r="F78" i="31"/>
  <c r="C78" i="31"/>
  <c r="B78" i="31"/>
  <c r="A78" i="31"/>
  <c r="AK77" i="31"/>
  <c r="AJ77" i="31"/>
  <c r="AI77" i="31"/>
  <c r="AH77" i="31"/>
  <c r="AG77" i="31"/>
  <c r="AD77" i="31"/>
  <c r="AC77" i="31"/>
  <c r="AB77" i="31"/>
  <c r="AA77" i="31"/>
  <c r="Z77" i="31"/>
  <c r="Y77" i="31"/>
  <c r="X77" i="31"/>
  <c r="W77" i="31"/>
  <c r="V77" i="31"/>
  <c r="U77" i="31"/>
  <c r="T77" i="31"/>
  <c r="S77" i="31"/>
  <c r="R77" i="31"/>
  <c r="Q77" i="31"/>
  <c r="P77" i="31"/>
  <c r="N77" i="31"/>
  <c r="L77" i="31"/>
  <c r="K77" i="31"/>
  <c r="J77" i="31"/>
  <c r="I77" i="31"/>
  <c r="G77" i="31"/>
  <c r="F77" i="31"/>
  <c r="C77" i="31"/>
  <c r="B77" i="31"/>
  <c r="A77" i="31"/>
  <c r="AK76" i="31"/>
  <c r="AJ76" i="31"/>
  <c r="AI76" i="31"/>
  <c r="AH76" i="31"/>
  <c r="AG76" i="31"/>
  <c r="AD76" i="31"/>
  <c r="AC76" i="31"/>
  <c r="AB76" i="31"/>
  <c r="AA76" i="31"/>
  <c r="Z76" i="31"/>
  <c r="Y76" i="31"/>
  <c r="X76" i="31"/>
  <c r="W76" i="31"/>
  <c r="V76" i="31"/>
  <c r="U76" i="31"/>
  <c r="T76" i="31"/>
  <c r="S76" i="31"/>
  <c r="R76" i="31"/>
  <c r="Q76" i="31"/>
  <c r="P76" i="31"/>
  <c r="N76" i="31"/>
  <c r="L76" i="31"/>
  <c r="K76" i="31"/>
  <c r="J76" i="31"/>
  <c r="I76" i="31"/>
  <c r="G76" i="31"/>
  <c r="F76" i="31"/>
  <c r="C76" i="31"/>
  <c r="B76" i="31"/>
  <c r="A76" i="31"/>
  <c r="AK75" i="31"/>
  <c r="AJ75" i="31"/>
  <c r="AI75" i="31"/>
  <c r="AH75" i="31"/>
  <c r="AG75" i="31"/>
  <c r="AD75" i="31"/>
  <c r="AC75" i="31"/>
  <c r="AB75" i="31"/>
  <c r="AA75" i="31"/>
  <c r="Z75" i="31"/>
  <c r="Y75" i="31"/>
  <c r="X75" i="31"/>
  <c r="W75" i="31"/>
  <c r="V75" i="31"/>
  <c r="U75" i="31"/>
  <c r="T75" i="31"/>
  <c r="S75" i="31"/>
  <c r="R75" i="31"/>
  <c r="Q75" i="31"/>
  <c r="P75" i="31"/>
  <c r="N75" i="31"/>
  <c r="L75" i="31"/>
  <c r="K75" i="31"/>
  <c r="J75" i="31"/>
  <c r="I75" i="31"/>
  <c r="G75" i="31"/>
  <c r="F75" i="31"/>
  <c r="C75" i="31"/>
  <c r="B75" i="31"/>
  <c r="A75" i="31"/>
  <c r="AK74" i="31"/>
  <c r="AJ74" i="31"/>
  <c r="AI74" i="31"/>
  <c r="AH74" i="31"/>
  <c r="AG74" i="31"/>
  <c r="AD74" i="31"/>
  <c r="AC74" i="31"/>
  <c r="AB74" i="31"/>
  <c r="AA74" i="31"/>
  <c r="Z74" i="31"/>
  <c r="Y74" i="31"/>
  <c r="X74" i="31"/>
  <c r="W74" i="31"/>
  <c r="V74" i="31"/>
  <c r="U74" i="31"/>
  <c r="T74" i="31"/>
  <c r="S74" i="31"/>
  <c r="R74" i="31"/>
  <c r="Q74" i="31"/>
  <c r="P74" i="31"/>
  <c r="N74" i="31"/>
  <c r="L74" i="31"/>
  <c r="K74" i="31"/>
  <c r="J74" i="31"/>
  <c r="I74" i="31"/>
  <c r="G74" i="31"/>
  <c r="F74" i="31"/>
  <c r="C74" i="31"/>
  <c r="B74" i="31"/>
  <c r="A74" i="31"/>
  <c r="AK73" i="31"/>
  <c r="AJ73" i="31"/>
  <c r="AI73" i="31"/>
  <c r="AH73" i="31"/>
  <c r="AG73" i="31"/>
  <c r="AD73" i="31"/>
  <c r="AC73" i="31"/>
  <c r="AB73" i="31"/>
  <c r="AA73" i="31"/>
  <c r="Z73" i="31"/>
  <c r="Y73" i="31"/>
  <c r="X73" i="31"/>
  <c r="W73" i="31"/>
  <c r="V73" i="31"/>
  <c r="U73" i="31"/>
  <c r="T73" i="31"/>
  <c r="S73" i="31"/>
  <c r="R73" i="31"/>
  <c r="Q73" i="31"/>
  <c r="P73" i="31"/>
  <c r="N73" i="31"/>
  <c r="L73" i="31"/>
  <c r="K73" i="31"/>
  <c r="J73" i="31"/>
  <c r="I73" i="31"/>
  <c r="G73" i="31"/>
  <c r="F73" i="31"/>
  <c r="C73" i="31"/>
  <c r="B73" i="31"/>
  <c r="A73" i="31"/>
  <c r="AK72" i="31"/>
  <c r="AJ72" i="31"/>
  <c r="AI72" i="31"/>
  <c r="AH72" i="31"/>
  <c r="AG72" i="31"/>
  <c r="AD72" i="31"/>
  <c r="AC72" i="31"/>
  <c r="AB72" i="31"/>
  <c r="AA72" i="31"/>
  <c r="Z72" i="31"/>
  <c r="Y72" i="31"/>
  <c r="X72" i="31"/>
  <c r="W72" i="31"/>
  <c r="V72" i="31"/>
  <c r="U72" i="31"/>
  <c r="T72" i="31"/>
  <c r="S72" i="31"/>
  <c r="R72" i="31"/>
  <c r="Q72" i="31"/>
  <c r="P72" i="31"/>
  <c r="N72" i="31"/>
  <c r="L72" i="31"/>
  <c r="K72" i="31"/>
  <c r="J72" i="31"/>
  <c r="I72" i="31"/>
  <c r="G72" i="31"/>
  <c r="F72" i="31"/>
  <c r="C72" i="31"/>
  <c r="B72" i="31"/>
  <c r="A72" i="31"/>
  <c r="AK71" i="31"/>
  <c r="AJ71" i="31"/>
  <c r="AI71" i="31"/>
  <c r="AH71" i="31"/>
  <c r="AG71" i="31"/>
  <c r="AD71" i="31"/>
  <c r="AC71" i="31"/>
  <c r="AB71" i="31"/>
  <c r="AA71" i="31"/>
  <c r="Z71" i="31"/>
  <c r="Y71" i="31"/>
  <c r="X71" i="31"/>
  <c r="W71" i="31"/>
  <c r="V71" i="31"/>
  <c r="U71" i="31"/>
  <c r="T71" i="31"/>
  <c r="S71" i="31"/>
  <c r="R71" i="31"/>
  <c r="Q71" i="31"/>
  <c r="P71" i="31"/>
  <c r="N71" i="31"/>
  <c r="L71" i="31"/>
  <c r="K71" i="31"/>
  <c r="J71" i="31"/>
  <c r="I71" i="31"/>
  <c r="G71" i="31"/>
  <c r="F71" i="31"/>
  <c r="C71" i="31"/>
  <c r="B71" i="31"/>
  <c r="A71" i="31"/>
  <c r="AK70" i="31"/>
  <c r="AJ70" i="31"/>
  <c r="AI70" i="31"/>
  <c r="AH70" i="31"/>
  <c r="AG70" i="31"/>
  <c r="AD70" i="31"/>
  <c r="AC70" i="31"/>
  <c r="AB70" i="31"/>
  <c r="AA70" i="31"/>
  <c r="Z70" i="31"/>
  <c r="Y70" i="31"/>
  <c r="X70" i="31"/>
  <c r="W70" i="31"/>
  <c r="V70" i="31"/>
  <c r="U70" i="31"/>
  <c r="T70" i="31"/>
  <c r="S70" i="31"/>
  <c r="R70" i="31"/>
  <c r="Q70" i="31"/>
  <c r="P70" i="31"/>
  <c r="N70" i="31"/>
  <c r="L70" i="31"/>
  <c r="K70" i="31"/>
  <c r="J70" i="31"/>
  <c r="I70" i="31"/>
  <c r="G70" i="31"/>
  <c r="F70" i="31"/>
  <c r="C70" i="31"/>
  <c r="B70" i="31"/>
  <c r="A70" i="31"/>
  <c r="AK69" i="31"/>
  <c r="AJ69" i="31"/>
  <c r="AI69" i="31"/>
  <c r="AH69" i="31"/>
  <c r="AG69" i="31"/>
  <c r="AD69" i="31"/>
  <c r="AC69" i="31"/>
  <c r="AB69" i="31"/>
  <c r="AA69" i="31"/>
  <c r="Z69" i="31"/>
  <c r="Y69" i="31"/>
  <c r="X69" i="31"/>
  <c r="W69" i="31"/>
  <c r="V69" i="31"/>
  <c r="U69" i="31"/>
  <c r="T69" i="31"/>
  <c r="S69" i="31"/>
  <c r="R69" i="31"/>
  <c r="Q69" i="31"/>
  <c r="P69" i="31"/>
  <c r="N69" i="31"/>
  <c r="L69" i="31"/>
  <c r="K69" i="31"/>
  <c r="J69" i="31"/>
  <c r="I69" i="31"/>
  <c r="G69" i="31"/>
  <c r="F69" i="31"/>
  <c r="C69" i="31"/>
  <c r="B69" i="31"/>
  <c r="A69" i="31"/>
  <c r="AK68" i="31"/>
  <c r="AJ68" i="31"/>
  <c r="AI68" i="31"/>
  <c r="AH68" i="31"/>
  <c r="AG68" i="31"/>
  <c r="AD68" i="31"/>
  <c r="AC68" i="31"/>
  <c r="AB68" i="31"/>
  <c r="AA68" i="31"/>
  <c r="Z68" i="31"/>
  <c r="Y68" i="31"/>
  <c r="X68" i="31"/>
  <c r="W68" i="31"/>
  <c r="V68" i="31"/>
  <c r="U68" i="31"/>
  <c r="T68" i="31"/>
  <c r="S68" i="31"/>
  <c r="R68" i="31"/>
  <c r="Q68" i="31"/>
  <c r="P68" i="31"/>
  <c r="N68" i="31"/>
  <c r="L68" i="31"/>
  <c r="K68" i="31"/>
  <c r="J68" i="31"/>
  <c r="I68" i="31"/>
  <c r="G68" i="31"/>
  <c r="F68" i="31"/>
  <c r="C68" i="31"/>
  <c r="B68" i="31"/>
  <c r="A68" i="31"/>
  <c r="AK67" i="31"/>
  <c r="AJ67" i="31"/>
  <c r="AI67" i="31"/>
  <c r="AH67" i="31"/>
  <c r="AG67" i="31"/>
  <c r="AD67" i="31"/>
  <c r="AC67" i="31"/>
  <c r="AB67" i="31"/>
  <c r="AA67" i="31"/>
  <c r="Z67" i="31"/>
  <c r="Y67" i="31"/>
  <c r="X67" i="31"/>
  <c r="W67" i="31"/>
  <c r="V67" i="31"/>
  <c r="U67" i="31"/>
  <c r="T67" i="31"/>
  <c r="S67" i="31"/>
  <c r="R67" i="31"/>
  <c r="Q67" i="31"/>
  <c r="P67" i="31"/>
  <c r="N67" i="31"/>
  <c r="L67" i="31"/>
  <c r="K67" i="31"/>
  <c r="J67" i="31"/>
  <c r="I67" i="31"/>
  <c r="G67" i="31"/>
  <c r="F67" i="31"/>
  <c r="C67" i="31"/>
  <c r="B67" i="31"/>
  <c r="A67" i="31"/>
  <c r="AK66" i="31"/>
  <c r="AJ66" i="31"/>
  <c r="AI66" i="31"/>
  <c r="AH66" i="31"/>
  <c r="AG66" i="31"/>
  <c r="AD66" i="31"/>
  <c r="AC66" i="31"/>
  <c r="AB66" i="31"/>
  <c r="AA66" i="31"/>
  <c r="Z66" i="31"/>
  <c r="Y66" i="31"/>
  <c r="X66" i="31"/>
  <c r="W66" i="31"/>
  <c r="V66" i="31"/>
  <c r="U66" i="31"/>
  <c r="T66" i="31"/>
  <c r="S66" i="31"/>
  <c r="R66" i="31"/>
  <c r="Q66" i="31"/>
  <c r="P66" i="31"/>
  <c r="N66" i="31"/>
  <c r="L66" i="31"/>
  <c r="K66" i="31"/>
  <c r="J66" i="31"/>
  <c r="I66" i="31"/>
  <c r="G66" i="31"/>
  <c r="F66" i="31"/>
  <c r="C66" i="31"/>
  <c r="B66" i="31"/>
  <c r="A66" i="31"/>
  <c r="AK65" i="31"/>
  <c r="AJ65" i="31"/>
  <c r="AI65" i="31"/>
  <c r="AH65" i="31"/>
  <c r="AG65" i="31"/>
  <c r="AD65" i="31"/>
  <c r="AC65" i="31"/>
  <c r="AB65" i="31"/>
  <c r="AA65" i="31"/>
  <c r="Z65" i="31"/>
  <c r="Y65" i="31"/>
  <c r="X65" i="31"/>
  <c r="W65" i="31"/>
  <c r="V65" i="31"/>
  <c r="U65" i="31"/>
  <c r="T65" i="31"/>
  <c r="S65" i="31"/>
  <c r="R65" i="31"/>
  <c r="Q65" i="31"/>
  <c r="P65" i="31"/>
  <c r="N65" i="31"/>
  <c r="L65" i="31"/>
  <c r="K65" i="31"/>
  <c r="J65" i="31"/>
  <c r="I65" i="31"/>
  <c r="G65" i="31"/>
  <c r="F65" i="31"/>
  <c r="C65" i="31"/>
  <c r="B65" i="31"/>
  <c r="A65" i="31"/>
  <c r="AK64" i="31"/>
  <c r="AJ64" i="31"/>
  <c r="AI64" i="31"/>
  <c r="AH64" i="31"/>
  <c r="AG64" i="31"/>
  <c r="AD64" i="31"/>
  <c r="AC64" i="31"/>
  <c r="AB64" i="31"/>
  <c r="AA64" i="31"/>
  <c r="Z64" i="31"/>
  <c r="Y64" i="31"/>
  <c r="X64" i="31"/>
  <c r="W64" i="31"/>
  <c r="V64" i="31"/>
  <c r="U64" i="31"/>
  <c r="T64" i="31"/>
  <c r="S64" i="31"/>
  <c r="R64" i="31"/>
  <c r="Q64" i="31"/>
  <c r="P64" i="31"/>
  <c r="N64" i="31"/>
  <c r="L64" i="31"/>
  <c r="K64" i="31"/>
  <c r="J64" i="31"/>
  <c r="I64" i="31"/>
  <c r="G64" i="31"/>
  <c r="F64" i="31"/>
  <c r="C64" i="31"/>
  <c r="B64" i="31"/>
  <c r="A64" i="31"/>
  <c r="AK63" i="31"/>
  <c r="AJ63" i="31"/>
  <c r="AI63" i="31"/>
  <c r="AH63" i="31"/>
  <c r="AG63" i="31"/>
  <c r="AD63" i="31"/>
  <c r="AC63" i="31"/>
  <c r="AB63" i="31"/>
  <c r="AA63" i="31"/>
  <c r="Z63" i="31"/>
  <c r="Y63" i="31"/>
  <c r="X63" i="31"/>
  <c r="W63" i="31"/>
  <c r="V63" i="31"/>
  <c r="U63" i="31"/>
  <c r="T63" i="31"/>
  <c r="S63" i="31"/>
  <c r="R63" i="31"/>
  <c r="Q63" i="31"/>
  <c r="P63" i="31"/>
  <c r="N63" i="31"/>
  <c r="L63" i="31"/>
  <c r="K63" i="31"/>
  <c r="J63" i="31"/>
  <c r="I63" i="31"/>
  <c r="G63" i="31"/>
  <c r="F63" i="31"/>
  <c r="C63" i="31"/>
  <c r="B63" i="31"/>
  <c r="A63" i="31"/>
  <c r="AK62" i="31"/>
  <c r="AJ62" i="31"/>
  <c r="AI62" i="31"/>
  <c r="AH62" i="31"/>
  <c r="AG62" i="31"/>
  <c r="AD62" i="31"/>
  <c r="AC62" i="31"/>
  <c r="AB62" i="31"/>
  <c r="AA62" i="31"/>
  <c r="Z62" i="31"/>
  <c r="Y62" i="31"/>
  <c r="X62" i="31"/>
  <c r="W62" i="31"/>
  <c r="V62" i="31"/>
  <c r="U62" i="31"/>
  <c r="T62" i="31"/>
  <c r="S62" i="31"/>
  <c r="R62" i="31"/>
  <c r="Q62" i="31"/>
  <c r="P62" i="31"/>
  <c r="N62" i="31"/>
  <c r="L62" i="31"/>
  <c r="K62" i="31"/>
  <c r="J62" i="31"/>
  <c r="I62" i="31"/>
  <c r="G62" i="31"/>
  <c r="F62" i="31"/>
  <c r="C62" i="31"/>
  <c r="B62" i="31"/>
  <c r="A62" i="31"/>
  <c r="AK61" i="31"/>
  <c r="AJ61" i="31"/>
  <c r="AI61" i="31"/>
  <c r="AH61" i="31"/>
  <c r="AG61" i="31"/>
  <c r="AD61" i="31"/>
  <c r="AC61" i="31"/>
  <c r="AB61" i="31"/>
  <c r="AA61" i="31"/>
  <c r="Z61" i="31"/>
  <c r="Y61" i="31"/>
  <c r="X61" i="31"/>
  <c r="W61" i="31"/>
  <c r="V61" i="31"/>
  <c r="U61" i="31"/>
  <c r="T61" i="31"/>
  <c r="S61" i="31"/>
  <c r="R61" i="31"/>
  <c r="Q61" i="31"/>
  <c r="P61" i="31"/>
  <c r="N61" i="31"/>
  <c r="L61" i="31"/>
  <c r="K61" i="31"/>
  <c r="J61" i="31"/>
  <c r="I61" i="31"/>
  <c r="G61" i="31"/>
  <c r="F61" i="31"/>
  <c r="C61" i="31"/>
  <c r="B61" i="31"/>
  <c r="A61" i="31"/>
  <c r="AK60" i="31"/>
  <c r="AJ60" i="31"/>
  <c r="AI60" i="31"/>
  <c r="AH60" i="31"/>
  <c r="AG60" i="31"/>
  <c r="AD60" i="31"/>
  <c r="AC60" i="31"/>
  <c r="AB60" i="31"/>
  <c r="AA60" i="31"/>
  <c r="Z60" i="31"/>
  <c r="Y60" i="31"/>
  <c r="X60" i="31"/>
  <c r="W60" i="31"/>
  <c r="V60" i="31"/>
  <c r="U60" i="31"/>
  <c r="T60" i="31"/>
  <c r="S60" i="31"/>
  <c r="R60" i="31"/>
  <c r="Q60" i="31"/>
  <c r="P60" i="31"/>
  <c r="N60" i="31"/>
  <c r="L60" i="31"/>
  <c r="K60" i="31"/>
  <c r="J60" i="31"/>
  <c r="I60" i="31"/>
  <c r="G60" i="31"/>
  <c r="F60" i="31"/>
  <c r="C60" i="31"/>
  <c r="B60" i="31"/>
  <c r="A60" i="31"/>
  <c r="AK59" i="31"/>
  <c r="AJ59" i="31"/>
  <c r="AI59" i="31"/>
  <c r="AH59" i="31"/>
  <c r="AG59" i="31"/>
  <c r="AD59" i="31"/>
  <c r="AC59" i="31"/>
  <c r="AB59" i="31"/>
  <c r="AA59" i="31"/>
  <c r="Z59" i="31"/>
  <c r="Y59" i="31"/>
  <c r="X59" i="31"/>
  <c r="W59" i="31"/>
  <c r="V59" i="31"/>
  <c r="U59" i="31"/>
  <c r="T59" i="31"/>
  <c r="S59" i="31"/>
  <c r="R59" i="31"/>
  <c r="Q59" i="31"/>
  <c r="P59" i="31"/>
  <c r="N59" i="31"/>
  <c r="L59" i="31"/>
  <c r="K59" i="31"/>
  <c r="J59" i="31"/>
  <c r="I59" i="31"/>
  <c r="G59" i="31"/>
  <c r="F59" i="31"/>
  <c r="C59" i="31"/>
  <c r="B59" i="31"/>
  <c r="A59" i="31"/>
  <c r="AK58" i="31"/>
  <c r="AJ58" i="31"/>
  <c r="AI58" i="31"/>
  <c r="AH58" i="31"/>
  <c r="AG58" i="31"/>
  <c r="AD58" i="31"/>
  <c r="AC58" i="31"/>
  <c r="AB58" i="31"/>
  <c r="AA58" i="31"/>
  <c r="Z58" i="31"/>
  <c r="Y58" i="31"/>
  <c r="X58" i="31"/>
  <c r="W58" i="31"/>
  <c r="V58" i="31"/>
  <c r="U58" i="31"/>
  <c r="T58" i="31"/>
  <c r="S58" i="31"/>
  <c r="R58" i="31"/>
  <c r="Q58" i="31"/>
  <c r="P58" i="31"/>
  <c r="N58" i="31"/>
  <c r="L58" i="31"/>
  <c r="K58" i="31"/>
  <c r="J58" i="31"/>
  <c r="I58" i="31"/>
  <c r="G58" i="31"/>
  <c r="F58" i="31"/>
  <c r="C58" i="31"/>
  <c r="B58" i="31"/>
  <c r="A58" i="31"/>
  <c r="AK57" i="31"/>
  <c r="AJ57" i="31"/>
  <c r="AI57" i="31"/>
  <c r="AH57" i="31"/>
  <c r="AG57" i="31"/>
  <c r="AD57" i="31"/>
  <c r="AC57" i="31"/>
  <c r="AB57" i="31"/>
  <c r="AA57" i="31"/>
  <c r="Z57" i="31"/>
  <c r="Y57" i="31"/>
  <c r="X57" i="31"/>
  <c r="W57" i="31"/>
  <c r="V57" i="31"/>
  <c r="U57" i="31"/>
  <c r="T57" i="31"/>
  <c r="S57" i="31"/>
  <c r="R57" i="31"/>
  <c r="Q57" i="31"/>
  <c r="P57" i="31"/>
  <c r="N57" i="31"/>
  <c r="L57" i="31"/>
  <c r="K57" i="31"/>
  <c r="J57" i="31"/>
  <c r="I57" i="31"/>
  <c r="G57" i="31"/>
  <c r="F57" i="31"/>
  <c r="C57" i="31"/>
  <c r="B57" i="31"/>
  <c r="A57" i="31"/>
  <c r="AK56" i="31"/>
  <c r="AJ56" i="31"/>
  <c r="AI56" i="31"/>
  <c r="AH56" i="31"/>
  <c r="AG56" i="31"/>
  <c r="AD56" i="31"/>
  <c r="AC56" i="31"/>
  <c r="AB56" i="31"/>
  <c r="AA56" i="31"/>
  <c r="Z56" i="31"/>
  <c r="Y56" i="31"/>
  <c r="X56" i="31"/>
  <c r="W56" i="31"/>
  <c r="V56" i="31"/>
  <c r="U56" i="31"/>
  <c r="T56" i="31"/>
  <c r="S56" i="31"/>
  <c r="R56" i="31"/>
  <c r="Q56" i="31"/>
  <c r="P56" i="31"/>
  <c r="N56" i="31"/>
  <c r="L56" i="31"/>
  <c r="K56" i="31"/>
  <c r="J56" i="31"/>
  <c r="I56" i="31"/>
  <c r="G56" i="31"/>
  <c r="F56" i="31"/>
  <c r="E56" i="31"/>
  <c r="C56" i="31"/>
  <c r="A56" i="31"/>
  <c r="AK55" i="31"/>
  <c r="AJ55" i="31"/>
  <c r="AI55" i="31"/>
  <c r="AH55" i="31"/>
  <c r="AG55" i="31"/>
  <c r="AD55" i="31"/>
  <c r="AC55" i="31"/>
  <c r="AB55" i="31"/>
  <c r="AA55" i="31"/>
  <c r="Z55" i="31"/>
  <c r="Y55" i="31"/>
  <c r="X55" i="31"/>
  <c r="W55" i="31"/>
  <c r="V55" i="31"/>
  <c r="U55" i="31"/>
  <c r="T55" i="31"/>
  <c r="S55" i="31"/>
  <c r="R55" i="31"/>
  <c r="Q55" i="31"/>
  <c r="P55" i="31"/>
  <c r="N55" i="31"/>
  <c r="L55" i="31"/>
  <c r="K55" i="31"/>
  <c r="J55" i="31"/>
  <c r="I55" i="31"/>
  <c r="G55" i="31"/>
  <c r="F55" i="31"/>
  <c r="C55" i="31"/>
  <c r="B55" i="31"/>
  <c r="A55" i="31"/>
  <c r="AK54" i="31"/>
  <c r="AJ54" i="31"/>
  <c r="AI54" i="31"/>
  <c r="AH54" i="31"/>
  <c r="AG54" i="31"/>
  <c r="AD54" i="31"/>
  <c r="AC54" i="31"/>
  <c r="AB54" i="31"/>
  <c r="AA54" i="31"/>
  <c r="Z54" i="31"/>
  <c r="Y54" i="31"/>
  <c r="X54" i="31"/>
  <c r="W54" i="31"/>
  <c r="V54" i="31"/>
  <c r="U54" i="31"/>
  <c r="T54" i="31"/>
  <c r="S54" i="31"/>
  <c r="R54" i="31"/>
  <c r="Q54" i="31"/>
  <c r="P54" i="31"/>
  <c r="N54" i="31"/>
  <c r="L54" i="31"/>
  <c r="K54" i="31"/>
  <c r="J54" i="31"/>
  <c r="I54" i="31"/>
  <c r="G54" i="31"/>
  <c r="F54" i="31"/>
  <c r="C54" i="31"/>
  <c r="A54" i="31"/>
  <c r="AK53" i="31"/>
  <c r="AJ53" i="31"/>
  <c r="AI53" i="31"/>
  <c r="AH53" i="31"/>
  <c r="AG53" i="31"/>
  <c r="AD53" i="31"/>
  <c r="AC53" i="31"/>
  <c r="AB53" i="31"/>
  <c r="AA53" i="31"/>
  <c r="Z53" i="31"/>
  <c r="Y53" i="31"/>
  <c r="X53" i="31"/>
  <c r="W53" i="31"/>
  <c r="V53" i="31"/>
  <c r="U53" i="31"/>
  <c r="T53" i="31"/>
  <c r="S53" i="31"/>
  <c r="R53" i="31"/>
  <c r="Q53" i="31"/>
  <c r="P53" i="31"/>
  <c r="N53" i="31"/>
  <c r="L53" i="31"/>
  <c r="K53" i="31"/>
  <c r="J53" i="31"/>
  <c r="I53" i="31"/>
  <c r="G53" i="31"/>
  <c r="F53" i="31"/>
  <c r="C53" i="31"/>
  <c r="B53" i="31"/>
  <c r="A53" i="31"/>
  <c r="AK52" i="31"/>
  <c r="AJ52" i="31"/>
  <c r="AI52" i="31"/>
  <c r="AH52" i="31"/>
  <c r="AG52" i="31"/>
  <c r="AD52" i="31"/>
  <c r="AC52" i="31"/>
  <c r="AB52" i="31"/>
  <c r="AA52" i="31"/>
  <c r="Z52" i="31"/>
  <c r="Y52" i="31"/>
  <c r="X52" i="31"/>
  <c r="W52" i="31"/>
  <c r="V52" i="31"/>
  <c r="U52" i="31"/>
  <c r="T52" i="31"/>
  <c r="S52" i="31"/>
  <c r="R52" i="31"/>
  <c r="Q52" i="31"/>
  <c r="P52" i="31"/>
  <c r="N52" i="31"/>
  <c r="L52" i="31"/>
  <c r="K52" i="31"/>
  <c r="J52" i="31"/>
  <c r="I52" i="31"/>
  <c r="G52" i="31"/>
  <c r="F52" i="31"/>
  <c r="E52" i="31"/>
  <c r="C52" i="31"/>
  <c r="B52" i="31"/>
  <c r="A52" i="31"/>
  <c r="AK51" i="31"/>
  <c r="AJ51" i="31"/>
  <c r="AI51" i="31"/>
  <c r="AH51" i="31"/>
  <c r="AG51" i="31"/>
  <c r="AD51" i="31"/>
  <c r="AC51" i="31"/>
  <c r="AB51" i="31"/>
  <c r="AA51" i="31"/>
  <c r="Z51" i="31"/>
  <c r="Y51" i="31"/>
  <c r="X51" i="31"/>
  <c r="W51" i="31"/>
  <c r="V51" i="31"/>
  <c r="U51" i="31"/>
  <c r="T51" i="31"/>
  <c r="S51" i="31"/>
  <c r="R51" i="31"/>
  <c r="Q51" i="31"/>
  <c r="P51" i="31"/>
  <c r="N51" i="31"/>
  <c r="L51" i="31"/>
  <c r="K51" i="31"/>
  <c r="J51" i="31"/>
  <c r="I51" i="31"/>
  <c r="G51" i="31"/>
  <c r="F51" i="31"/>
  <c r="E51" i="31"/>
  <c r="C51" i="31"/>
  <c r="A51" i="31"/>
  <c r="AK50" i="31"/>
  <c r="AJ50" i="31"/>
  <c r="AI50" i="31"/>
  <c r="AH50" i="31"/>
  <c r="AG50" i="31"/>
  <c r="AD50" i="31"/>
  <c r="AC50" i="31"/>
  <c r="AB50" i="31"/>
  <c r="AA50" i="31"/>
  <c r="Z50" i="31"/>
  <c r="Y50" i="31"/>
  <c r="X50" i="31"/>
  <c r="W50" i="31"/>
  <c r="V50" i="31"/>
  <c r="U50" i="31"/>
  <c r="T50" i="31"/>
  <c r="S50" i="31"/>
  <c r="R50" i="31"/>
  <c r="Q50" i="31"/>
  <c r="P50" i="31"/>
  <c r="N50" i="31"/>
  <c r="L50" i="31"/>
  <c r="K50" i="31"/>
  <c r="J50" i="31"/>
  <c r="I50" i="31"/>
  <c r="G50" i="31"/>
  <c r="F50" i="31"/>
  <c r="E50" i="31"/>
  <c r="C50" i="31"/>
  <c r="B50" i="31"/>
  <c r="A50" i="31"/>
  <c r="AK49" i="31"/>
  <c r="AJ49" i="31"/>
  <c r="AI49" i="31"/>
  <c r="AH49" i="31"/>
  <c r="AG49" i="31"/>
  <c r="AD49" i="31"/>
  <c r="AC49" i="31"/>
  <c r="AB49" i="31"/>
  <c r="AA49" i="31"/>
  <c r="Z49" i="31"/>
  <c r="Y49" i="31"/>
  <c r="X49" i="31"/>
  <c r="W49" i="31"/>
  <c r="V49" i="31"/>
  <c r="U49" i="31"/>
  <c r="T49" i="31"/>
  <c r="S49" i="31"/>
  <c r="R49" i="31"/>
  <c r="Q49" i="31"/>
  <c r="P49" i="31"/>
  <c r="N49" i="31"/>
  <c r="L49" i="31"/>
  <c r="K49" i="31"/>
  <c r="J49" i="31"/>
  <c r="I49" i="31"/>
  <c r="G49" i="31"/>
  <c r="F49" i="31"/>
  <c r="C49" i="31"/>
  <c r="B49" i="31"/>
  <c r="A49" i="31"/>
  <c r="AK48" i="31"/>
  <c r="AJ48" i="31"/>
  <c r="AI48" i="31"/>
  <c r="AH48" i="31"/>
  <c r="AG48" i="31"/>
  <c r="AD48" i="31"/>
  <c r="AC48" i="31"/>
  <c r="AB48" i="31"/>
  <c r="AA48" i="31"/>
  <c r="Z48" i="31"/>
  <c r="Y48" i="31"/>
  <c r="X48" i="31"/>
  <c r="W48" i="31"/>
  <c r="V48" i="31"/>
  <c r="U48" i="31"/>
  <c r="T48" i="31"/>
  <c r="S48" i="31"/>
  <c r="R48" i="31"/>
  <c r="Q48" i="31"/>
  <c r="P48" i="31"/>
  <c r="N48" i="31"/>
  <c r="L48" i="31"/>
  <c r="K48" i="31"/>
  <c r="J48" i="31"/>
  <c r="I48" i="31"/>
  <c r="G48" i="31"/>
  <c r="F48" i="31"/>
  <c r="C48" i="31"/>
  <c r="B48" i="31"/>
  <c r="A48" i="31"/>
  <c r="AK47" i="31"/>
  <c r="AJ47" i="31"/>
  <c r="AI47" i="31"/>
  <c r="AH47" i="31"/>
  <c r="AG47" i="31"/>
  <c r="AF47" i="31"/>
  <c r="AD47" i="31"/>
  <c r="AC47" i="31"/>
  <c r="AB47" i="31"/>
  <c r="AA47" i="31"/>
  <c r="Z47" i="31"/>
  <c r="Y47" i="31"/>
  <c r="X47" i="31"/>
  <c r="W47" i="31"/>
  <c r="V47" i="31"/>
  <c r="U47" i="31"/>
  <c r="T47" i="31"/>
  <c r="S47" i="31"/>
  <c r="R47" i="31"/>
  <c r="Q47" i="31"/>
  <c r="P47" i="31"/>
  <c r="N47" i="31"/>
  <c r="L47" i="31"/>
  <c r="K47" i="31"/>
  <c r="J47" i="31"/>
  <c r="I47" i="31"/>
  <c r="G47" i="31"/>
  <c r="F47" i="31"/>
  <c r="C47" i="31"/>
  <c r="B47" i="31"/>
  <c r="A47" i="31"/>
  <c r="AK46" i="31"/>
  <c r="AJ46" i="31"/>
  <c r="AI46" i="31"/>
  <c r="AH46" i="31"/>
  <c r="AG46" i="31"/>
  <c r="AF46" i="31"/>
  <c r="AE46" i="31"/>
  <c r="AD46" i="31"/>
  <c r="AC46" i="31"/>
  <c r="AB46" i="31"/>
  <c r="AA46" i="31"/>
  <c r="Z46" i="31"/>
  <c r="Y46" i="31"/>
  <c r="X46" i="31"/>
  <c r="W46" i="31"/>
  <c r="V46" i="31"/>
  <c r="U46" i="31"/>
  <c r="T46" i="31"/>
  <c r="S46" i="31"/>
  <c r="R46" i="31"/>
  <c r="Q46" i="31"/>
  <c r="P46" i="31"/>
  <c r="N46" i="31"/>
  <c r="L46" i="31"/>
  <c r="K46" i="31"/>
  <c r="J46" i="31"/>
  <c r="I46" i="31"/>
  <c r="G46" i="31"/>
  <c r="F46" i="31"/>
  <c r="E46" i="31"/>
  <c r="C46" i="31"/>
  <c r="B46" i="31"/>
  <c r="A46" i="31"/>
  <c r="AK45" i="31"/>
  <c r="AJ45" i="31"/>
  <c r="AI45" i="31"/>
  <c r="AH45" i="31"/>
  <c r="AG45" i="31"/>
  <c r="AF45" i="31"/>
  <c r="AD45" i="31"/>
  <c r="AC45" i="31"/>
  <c r="AB45" i="31"/>
  <c r="AA45" i="31"/>
  <c r="Z45" i="31"/>
  <c r="Y45" i="31"/>
  <c r="X45" i="31"/>
  <c r="W45" i="31"/>
  <c r="V45" i="31"/>
  <c r="U45" i="31"/>
  <c r="T45" i="31"/>
  <c r="S45" i="31"/>
  <c r="R45" i="31"/>
  <c r="Q45" i="31"/>
  <c r="P45" i="31"/>
  <c r="N45" i="31"/>
  <c r="L45" i="31"/>
  <c r="K45" i="31"/>
  <c r="J45" i="31"/>
  <c r="I45" i="31"/>
  <c r="G45" i="31"/>
  <c r="F45" i="31"/>
  <c r="E45" i="31"/>
  <c r="C45" i="31"/>
  <c r="B45" i="31"/>
  <c r="A45" i="31"/>
  <c r="AK44" i="31"/>
  <c r="AJ44" i="31"/>
  <c r="AI44" i="31"/>
  <c r="AH44" i="31"/>
  <c r="AG44" i="31"/>
  <c r="AF44" i="31"/>
  <c r="AD44" i="31"/>
  <c r="AC44" i="31"/>
  <c r="AB44" i="31"/>
  <c r="AA44" i="31"/>
  <c r="Z44" i="31"/>
  <c r="Y44" i="31"/>
  <c r="X44" i="31"/>
  <c r="W44" i="31"/>
  <c r="V44" i="31"/>
  <c r="U44" i="31"/>
  <c r="T44" i="31"/>
  <c r="S44" i="31"/>
  <c r="R44" i="31"/>
  <c r="Q44" i="31"/>
  <c r="P44" i="31"/>
  <c r="N44" i="31"/>
  <c r="L44" i="31"/>
  <c r="K44" i="31"/>
  <c r="J44" i="31"/>
  <c r="I44" i="31"/>
  <c r="G44" i="31"/>
  <c r="F44" i="31"/>
  <c r="E44" i="31"/>
  <c r="C44" i="31"/>
  <c r="B44" i="31"/>
  <c r="A44" i="31"/>
  <c r="AK43" i="31"/>
  <c r="AJ43" i="31"/>
  <c r="AI43" i="31"/>
  <c r="AH43" i="31"/>
  <c r="AG43" i="31"/>
  <c r="AF43" i="31"/>
  <c r="AD43" i="31"/>
  <c r="AC43" i="31"/>
  <c r="AB43" i="31"/>
  <c r="AA43" i="31"/>
  <c r="Z43" i="31"/>
  <c r="Y43" i="31"/>
  <c r="X43" i="31"/>
  <c r="W43" i="31"/>
  <c r="V43" i="31"/>
  <c r="U43" i="31"/>
  <c r="T43" i="31"/>
  <c r="S43" i="31"/>
  <c r="R43" i="31"/>
  <c r="Q43" i="31"/>
  <c r="P43" i="31"/>
  <c r="N43" i="31"/>
  <c r="L43" i="31"/>
  <c r="K43" i="31"/>
  <c r="J43" i="31"/>
  <c r="I43" i="31"/>
  <c r="G43" i="31"/>
  <c r="F43" i="31"/>
  <c r="E43" i="31"/>
  <c r="C43" i="31"/>
  <c r="A43" i="31"/>
  <c r="AK42" i="31"/>
  <c r="AJ42" i="31"/>
  <c r="AI42" i="31"/>
  <c r="AH42" i="31"/>
  <c r="AG42" i="31"/>
  <c r="AF42" i="31"/>
  <c r="AD42" i="31"/>
  <c r="AC42" i="31"/>
  <c r="AB42" i="31"/>
  <c r="AA42" i="31"/>
  <c r="Z42" i="31"/>
  <c r="Y42" i="31"/>
  <c r="X42" i="31"/>
  <c r="W42" i="31"/>
  <c r="V42" i="31"/>
  <c r="U42" i="31"/>
  <c r="T42" i="31"/>
  <c r="S42" i="31"/>
  <c r="R42" i="31"/>
  <c r="Q42" i="31"/>
  <c r="P42" i="31"/>
  <c r="N42" i="31"/>
  <c r="L42" i="31"/>
  <c r="K42" i="31"/>
  <c r="J42" i="31"/>
  <c r="I42" i="31"/>
  <c r="G42" i="31"/>
  <c r="F42" i="31"/>
  <c r="E42" i="31"/>
  <c r="C42" i="31"/>
  <c r="A42" i="31"/>
  <c r="AK41" i="31"/>
  <c r="AJ41" i="31"/>
  <c r="AI41" i="31"/>
  <c r="AH41" i="31"/>
  <c r="AG41" i="31"/>
  <c r="AF41" i="31"/>
  <c r="AD41" i="31"/>
  <c r="AC41" i="31"/>
  <c r="AB41" i="31"/>
  <c r="AA41" i="31"/>
  <c r="Z41" i="31"/>
  <c r="Y41" i="31"/>
  <c r="X41" i="31"/>
  <c r="W41" i="31"/>
  <c r="V41" i="31"/>
  <c r="U41" i="31"/>
  <c r="T41" i="31"/>
  <c r="S41" i="31"/>
  <c r="R41" i="31"/>
  <c r="Q41" i="31"/>
  <c r="P41" i="31"/>
  <c r="N41" i="31"/>
  <c r="L41" i="31"/>
  <c r="K41" i="31"/>
  <c r="J41" i="31"/>
  <c r="I41" i="31"/>
  <c r="G41" i="31"/>
  <c r="F41" i="31"/>
  <c r="E41" i="31"/>
  <c r="C41" i="31"/>
  <c r="A41" i="31"/>
  <c r="AK40" i="31"/>
  <c r="AJ40" i="31"/>
  <c r="AI40" i="31"/>
  <c r="AH40" i="31"/>
  <c r="AG40" i="31"/>
  <c r="AF40" i="31"/>
  <c r="AD40" i="31"/>
  <c r="AC40" i="31"/>
  <c r="AB40" i="31"/>
  <c r="AA40" i="31"/>
  <c r="Z40" i="31"/>
  <c r="Y40" i="31"/>
  <c r="X40" i="31"/>
  <c r="W40" i="31"/>
  <c r="V40" i="31"/>
  <c r="U40" i="31"/>
  <c r="T40" i="31"/>
  <c r="S40" i="31"/>
  <c r="R40" i="31"/>
  <c r="Q40" i="31"/>
  <c r="P40" i="31"/>
  <c r="N40" i="31"/>
  <c r="L40" i="31"/>
  <c r="K40" i="31"/>
  <c r="J40" i="31"/>
  <c r="I40" i="31"/>
  <c r="G40" i="31"/>
  <c r="F40" i="31"/>
  <c r="E40" i="31"/>
  <c r="C40" i="31"/>
  <c r="B40" i="31"/>
  <c r="A40" i="31"/>
  <c r="AK39" i="31"/>
  <c r="AJ39" i="31"/>
  <c r="AI39" i="31"/>
  <c r="AH39" i="31"/>
  <c r="AG39" i="31"/>
  <c r="AF39" i="31"/>
  <c r="AD39" i="31"/>
  <c r="AC39" i="31"/>
  <c r="AB39" i="31"/>
  <c r="AA39" i="31"/>
  <c r="Z39" i="31"/>
  <c r="Y39" i="31"/>
  <c r="X39" i="31"/>
  <c r="W39" i="31"/>
  <c r="V39" i="31"/>
  <c r="U39" i="31"/>
  <c r="T39" i="31"/>
  <c r="S39" i="31"/>
  <c r="R39" i="31"/>
  <c r="Q39" i="31"/>
  <c r="P39" i="31"/>
  <c r="N39" i="31"/>
  <c r="L39" i="31"/>
  <c r="K39" i="31"/>
  <c r="J39" i="31"/>
  <c r="I39" i="31"/>
  <c r="G39" i="31"/>
  <c r="F39" i="31"/>
  <c r="E39" i="31"/>
  <c r="C39" i="31"/>
  <c r="B39" i="31"/>
  <c r="A39" i="31"/>
  <c r="AK38" i="31"/>
  <c r="AJ38" i="31"/>
  <c r="AI38" i="31"/>
  <c r="AH38" i="31"/>
  <c r="AG38" i="31"/>
  <c r="AF38" i="31"/>
  <c r="AE38" i="31"/>
  <c r="AD38" i="31"/>
  <c r="AC38" i="31"/>
  <c r="AB38" i="31"/>
  <c r="AA38" i="31"/>
  <c r="Z38" i="31"/>
  <c r="Y38" i="31"/>
  <c r="X38" i="31"/>
  <c r="W38" i="31"/>
  <c r="V38" i="31"/>
  <c r="U38" i="31"/>
  <c r="T38" i="31"/>
  <c r="S38" i="31"/>
  <c r="R38" i="31"/>
  <c r="Q38" i="31"/>
  <c r="P38" i="31"/>
  <c r="N38" i="31"/>
  <c r="L38" i="31"/>
  <c r="K38" i="31"/>
  <c r="J38" i="31"/>
  <c r="I38" i="31"/>
  <c r="G38" i="31"/>
  <c r="F38" i="31"/>
  <c r="E38" i="31"/>
  <c r="C38" i="31"/>
  <c r="B38" i="31"/>
  <c r="A38" i="31"/>
  <c r="AK37" i="31"/>
  <c r="AJ37" i="31"/>
  <c r="AI37" i="31"/>
  <c r="AH37" i="31"/>
  <c r="AG37" i="31"/>
  <c r="AF37" i="31"/>
  <c r="AD37" i="31"/>
  <c r="AC37" i="31"/>
  <c r="AB37" i="31"/>
  <c r="AA37" i="31"/>
  <c r="Z37" i="31"/>
  <c r="Y37" i="31"/>
  <c r="X37" i="31"/>
  <c r="W37" i="31"/>
  <c r="V37" i="31"/>
  <c r="U37" i="31"/>
  <c r="T37" i="31"/>
  <c r="S37" i="31"/>
  <c r="R37" i="31"/>
  <c r="Q37" i="31"/>
  <c r="P37" i="31"/>
  <c r="N37" i="31"/>
  <c r="L37" i="31"/>
  <c r="K37" i="31"/>
  <c r="J37" i="31"/>
  <c r="I37" i="31"/>
  <c r="G37" i="31"/>
  <c r="F37" i="31"/>
  <c r="E37" i="31"/>
  <c r="C37" i="31"/>
  <c r="B37" i="31"/>
  <c r="A37" i="31"/>
  <c r="AK36" i="31"/>
  <c r="AJ36" i="31"/>
  <c r="AI36" i="31"/>
  <c r="AH36" i="31"/>
  <c r="AG36" i="31"/>
  <c r="AF36" i="31"/>
  <c r="AD36" i="31"/>
  <c r="AC36" i="31"/>
  <c r="AB36" i="31"/>
  <c r="AA36" i="31"/>
  <c r="Z36" i="31"/>
  <c r="Y36" i="31"/>
  <c r="X36" i="31"/>
  <c r="W36" i="31"/>
  <c r="V36" i="31"/>
  <c r="U36" i="31"/>
  <c r="T36" i="31"/>
  <c r="S36" i="31"/>
  <c r="R36" i="31"/>
  <c r="Q36" i="31"/>
  <c r="P36" i="31"/>
  <c r="N36" i="31"/>
  <c r="L36" i="31"/>
  <c r="K36" i="31"/>
  <c r="J36" i="31"/>
  <c r="I36" i="31"/>
  <c r="G36" i="31"/>
  <c r="F36" i="31"/>
  <c r="E36" i="31"/>
  <c r="C36" i="31"/>
  <c r="A36" i="31"/>
  <c r="AK35" i="31"/>
  <c r="AJ35" i="31"/>
  <c r="AI35" i="31"/>
  <c r="AH35" i="31"/>
  <c r="AG35" i="31"/>
  <c r="AF35" i="31"/>
  <c r="AD35" i="31"/>
  <c r="AC35" i="31"/>
  <c r="AB35" i="31"/>
  <c r="AA35" i="31"/>
  <c r="Z35" i="31"/>
  <c r="Y35" i="31"/>
  <c r="X35" i="31"/>
  <c r="W35" i="31"/>
  <c r="V35" i="31"/>
  <c r="U35" i="31"/>
  <c r="T35" i="31"/>
  <c r="S35" i="31"/>
  <c r="R35" i="31"/>
  <c r="Q35" i="31"/>
  <c r="P35" i="31"/>
  <c r="N35" i="31"/>
  <c r="L35" i="31"/>
  <c r="K35" i="31"/>
  <c r="J35" i="31"/>
  <c r="I35" i="31"/>
  <c r="G35" i="31"/>
  <c r="F35" i="31"/>
  <c r="E35" i="31"/>
  <c r="C35" i="31"/>
  <c r="A35" i="31"/>
  <c r="AK34" i="31"/>
  <c r="AJ34" i="31"/>
  <c r="AI34" i="31"/>
  <c r="AH34" i="31"/>
  <c r="AG34" i="31"/>
  <c r="AF34" i="31"/>
  <c r="AD34" i="31"/>
  <c r="AC34" i="31"/>
  <c r="AB34" i="31"/>
  <c r="AA34" i="31"/>
  <c r="Z34" i="31"/>
  <c r="Y34" i="31"/>
  <c r="X34" i="31"/>
  <c r="W34" i="31"/>
  <c r="V34" i="31"/>
  <c r="U34" i="31"/>
  <c r="T34" i="31"/>
  <c r="S34" i="31"/>
  <c r="R34" i="31"/>
  <c r="Q34" i="31"/>
  <c r="P34" i="31"/>
  <c r="N34" i="31"/>
  <c r="L34" i="31"/>
  <c r="K34" i="31"/>
  <c r="J34" i="31"/>
  <c r="I34" i="31"/>
  <c r="G34" i="31"/>
  <c r="F34" i="31"/>
  <c r="E34" i="31"/>
  <c r="C34" i="31"/>
  <c r="A34" i="31"/>
  <c r="AK33" i="31"/>
  <c r="AJ33" i="31"/>
  <c r="AI33" i="31"/>
  <c r="AH33" i="31"/>
  <c r="AG33" i="31"/>
  <c r="AF33" i="31"/>
  <c r="AD33" i="31"/>
  <c r="AC33" i="31"/>
  <c r="AB33" i="31"/>
  <c r="AA33" i="31"/>
  <c r="Z33" i="31"/>
  <c r="Y33" i="31"/>
  <c r="X33" i="31"/>
  <c r="W33" i="31"/>
  <c r="V33" i="31"/>
  <c r="U33" i="31"/>
  <c r="T33" i="31"/>
  <c r="S33" i="31"/>
  <c r="R33" i="31"/>
  <c r="Q33" i="31"/>
  <c r="P33" i="31"/>
  <c r="N33" i="31"/>
  <c r="L33" i="31"/>
  <c r="K33" i="31"/>
  <c r="J33" i="31"/>
  <c r="I33" i="31"/>
  <c r="G33" i="31"/>
  <c r="F33" i="31"/>
  <c r="E33" i="31"/>
  <c r="C33" i="31"/>
  <c r="A33" i="31"/>
  <c r="AK32" i="31"/>
  <c r="AJ32" i="31"/>
  <c r="AI32" i="31"/>
  <c r="AH32" i="31"/>
  <c r="AG32" i="31"/>
  <c r="AF32" i="31"/>
  <c r="AD32" i="31"/>
  <c r="AC32" i="31"/>
  <c r="AB32" i="31"/>
  <c r="AA32" i="31"/>
  <c r="Z32" i="31"/>
  <c r="Y32" i="31"/>
  <c r="X32" i="31"/>
  <c r="W32" i="31"/>
  <c r="V32" i="31"/>
  <c r="U32" i="31"/>
  <c r="T32" i="31"/>
  <c r="S32" i="31"/>
  <c r="R32" i="31"/>
  <c r="Q32" i="31"/>
  <c r="P32" i="31"/>
  <c r="N32" i="31"/>
  <c r="L32" i="31"/>
  <c r="K32" i="31"/>
  <c r="J32" i="31"/>
  <c r="I32" i="31"/>
  <c r="G32" i="31"/>
  <c r="F32" i="31"/>
  <c r="E32" i="31"/>
  <c r="C32" i="31"/>
  <c r="B32" i="31"/>
  <c r="A32" i="31"/>
  <c r="AK31" i="31"/>
  <c r="AJ31" i="31"/>
  <c r="AI31" i="31"/>
  <c r="AH31" i="31"/>
  <c r="AG31" i="31"/>
  <c r="AF31" i="31"/>
  <c r="AD31" i="31"/>
  <c r="AC31" i="31"/>
  <c r="AB31" i="31"/>
  <c r="AA31" i="31"/>
  <c r="Z31" i="31"/>
  <c r="Y31" i="31"/>
  <c r="X31" i="31"/>
  <c r="W31" i="31"/>
  <c r="V31" i="31"/>
  <c r="U31" i="31"/>
  <c r="T31" i="31"/>
  <c r="S31" i="31"/>
  <c r="R31" i="31"/>
  <c r="Q31" i="31"/>
  <c r="P31" i="31"/>
  <c r="N31" i="31"/>
  <c r="L31" i="31"/>
  <c r="K31" i="31"/>
  <c r="J31" i="31"/>
  <c r="I31" i="31"/>
  <c r="G31" i="31"/>
  <c r="F31" i="31"/>
  <c r="E31" i="31"/>
  <c r="C31" i="31"/>
  <c r="B31" i="31"/>
  <c r="A31" i="31"/>
  <c r="AK30" i="31"/>
  <c r="AJ30" i="31"/>
  <c r="AI30" i="31"/>
  <c r="AH30" i="31"/>
  <c r="AG30" i="31"/>
  <c r="AF30" i="31"/>
  <c r="AE30" i="31"/>
  <c r="AD30" i="31"/>
  <c r="AC30" i="31"/>
  <c r="AB30" i="31"/>
  <c r="AA30" i="31"/>
  <c r="Z30" i="31"/>
  <c r="Y30" i="31"/>
  <c r="X30" i="31"/>
  <c r="W30" i="31"/>
  <c r="V30" i="31"/>
  <c r="U30" i="31"/>
  <c r="T30" i="31"/>
  <c r="S30" i="31"/>
  <c r="R30" i="31"/>
  <c r="Q30" i="31"/>
  <c r="P30" i="31"/>
  <c r="N30" i="31"/>
  <c r="L30" i="31"/>
  <c r="K30" i="31"/>
  <c r="J30" i="31"/>
  <c r="I30" i="31"/>
  <c r="G30" i="31"/>
  <c r="F30" i="31"/>
  <c r="E30" i="31"/>
  <c r="C30" i="31"/>
  <c r="B30" i="31"/>
  <c r="A30" i="31"/>
  <c r="AK29" i="31"/>
  <c r="AJ29" i="31"/>
  <c r="AI29" i="31"/>
  <c r="AH29" i="31"/>
  <c r="AG29" i="31"/>
  <c r="AF29" i="31"/>
  <c r="AD29" i="31"/>
  <c r="AC29" i="31"/>
  <c r="AB29" i="31"/>
  <c r="AA29" i="31"/>
  <c r="Z29" i="31"/>
  <c r="Y29" i="31"/>
  <c r="X29" i="31"/>
  <c r="W29" i="31"/>
  <c r="V29" i="31"/>
  <c r="U29" i="31"/>
  <c r="T29" i="31"/>
  <c r="S29" i="31"/>
  <c r="R29" i="31"/>
  <c r="Q29" i="31"/>
  <c r="P29" i="31"/>
  <c r="N29" i="31"/>
  <c r="L29" i="31"/>
  <c r="K29" i="31"/>
  <c r="J29" i="31"/>
  <c r="I29" i="31"/>
  <c r="G29" i="31"/>
  <c r="F29" i="31"/>
  <c r="E29" i="31"/>
  <c r="C29" i="31"/>
  <c r="B29" i="31"/>
  <c r="A29" i="31"/>
  <c r="AK28" i="31"/>
  <c r="AJ28" i="31"/>
  <c r="AI28" i="31"/>
  <c r="AH28" i="31"/>
  <c r="AG28" i="31"/>
  <c r="AF28" i="31"/>
  <c r="AD28" i="31"/>
  <c r="AC28" i="31"/>
  <c r="AB28" i="31"/>
  <c r="AA28" i="31"/>
  <c r="Z28" i="31"/>
  <c r="Y28" i="31"/>
  <c r="X28" i="31"/>
  <c r="W28" i="31"/>
  <c r="V28" i="31"/>
  <c r="U28" i="31"/>
  <c r="T28" i="31"/>
  <c r="S28" i="31"/>
  <c r="R28" i="31"/>
  <c r="Q28" i="31"/>
  <c r="P28" i="31"/>
  <c r="N28" i="31"/>
  <c r="L28" i="31"/>
  <c r="K28" i="31"/>
  <c r="J28" i="31"/>
  <c r="I28" i="31"/>
  <c r="G28" i="31"/>
  <c r="F28" i="31"/>
  <c r="E28" i="31"/>
  <c r="C28" i="31"/>
  <c r="B28" i="31"/>
  <c r="A28" i="31"/>
  <c r="AK27" i="31"/>
  <c r="AJ27" i="31"/>
  <c r="AI27" i="31"/>
  <c r="AH27" i="31"/>
  <c r="AG27" i="31"/>
  <c r="AF27" i="31"/>
  <c r="AD27" i="31"/>
  <c r="AC27" i="31"/>
  <c r="AB27" i="31"/>
  <c r="AA27" i="31"/>
  <c r="Z27" i="31"/>
  <c r="Y27" i="31"/>
  <c r="X27" i="31"/>
  <c r="W27" i="31"/>
  <c r="V27" i="31"/>
  <c r="U27" i="31"/>
  <c r="T27" i="31"/>
  <c r="S27" i="31"/>
  <c r="R27" i="31"/>
  <c r="Q27" i="31"/>
  <c r="P27" i="31"/>
  <c r="N27" i="31"/>
  <c r="L27" i="31"/>
  <c r="K27" i="31"/>
  <c r="J27" i="31"/>
  <c r="I27" i="31"/>
  <c r="G27" i="31"/>
  <c r="F27" i="31"/>
  <c r="C27" i="31"/>
  <c r="B27" i="31"/>
  <c r="A27" i="31"/>
  <c r="AK26" i="31"/>
  <c r="AJ26" i="31"/>
  <c r="AI26" i="31"/>
  <c r="AH26" i="31"/>
  <c r="AG26" i="31"/>
  <c r="AF26" i="31"/>
  <c r="AD26" i="31"/>
  <c r="AC26" i="31"/>
  <c r="AB26" i="31"/>
  <c r="AA26" i="31"/>
  <c r="Z26" i="31"/>
  <c r="Y26" i="31"/>
  <c r="X26" i="31"/>
  <c r="W26" i="31"/>
  <c r="V26" i="31"/>
  <c r="U26" i="31"/>
  <c r="T26" i="31"/>
  <c r="S26" i="31"/>
  <c r="R26" i="31"/>
  <c r="Q26" i="31"/>
  <c r="P26" i="31"/>
  <c r="N26" i="31"/>
  <c r="L26" i="31"/>
  <c r="K26" i="31"/>
  <c r="J26" i="31"/>
  <c r="I26" i="31"/>
  <c r="G26" i="31"/>
  <c r="F26" i="31"/>
  <c r="E26" i="31"/>
  <c r="C26" i="31"/>
  <c r="B26" i="31"/>
  <c r="A26" i="31"/>
  <c r="AK25" i="31"/>
  <c r="AJ25" i="31"/>
  <c r="AI25" i="31"/>
  <c r="AH25" i="31"/>
  <c r="AG25" i="31"/>
  <c r="AF25" i="31"/>
  <c r="AD25" i="31"/>
  <c r="AC25" i="31"/>
  <c r="AB25" i="31"/>
  <c r="AA25" i="31"/>
  <c r="Z25" i="31"/>
  <c r="Y25" i="31"/>
  <c r="X25" i="31"/>
  <c r="W25" i="31"/>
  <c r="V25" i="31"/>
  <c r="U25" i="31"/>
  <c r="T25" i="31"/>
  <c r="S25" i="31"/>
  <c r="R25" i="31"/>
  <c r="Q25" i="31"/>
  <c r="P25" i="31"/>
  <c r="N25" i="31"/>
  <c r="L25" i="31"/>
  <c r="K25" i="31"/>
  <c r="J25" i="31"/>
  <c r="I25" i="31"/>
  <c r="G25" i="31"/>
  <c r="F25" i="31"/>
  <c r="E25" i="31"/>
  <c r="C25" i="31"/>
  <c r="B25" i="31"/>
  <c r="A25" i="31"/>
  <c r="AK24" i="31"/>
  <c r="AJ24" i="31"/>
  <c r="AI24" i="31"/>
  <c r="AH24" i="31"/>
  <c r="AG24" i="31"/>
  <c r="AF24" i="31"/>
  <c r="AD24" i="31"/>
  <c r="AC24" i="31"/>
  <c r="AB24" i="31"/>
  <c r="AA24" i="31"/>
  <c r="Z24" i="31"/>
  <c r="Y24" i="31"/>
  <c r="X24" i="31"/>
  <c r="W24" i="31"/>
  <c r="V24" i="31"/>
  <c r="U24" i="31"/>
  <c r="T24" i="31"/>
  <c r="S24" i="31"/>
  <c r="R24" i="31"/>
  <c r="Q24" i="31"/>
  <c r="P24" i="31"/>
  <c r="N24" i="31"/>
  <c r="L24" i="31"/>
  <c r="K24" i="31"/>
  <c r="J24" i="31"/>
  <c r="I24" i="31"/>
  <c r="G24" i="31"/>
  <c r="F24" i="31"/>
  <c r="E24" i="31"/>
  <c r="C24" i="31"/>
  <c r="A24" i="31"/>
  <c r="AK23" i="31"/>
  <c r="AJ23" i="31"/>
  <c r="AI23" i="31"/>
  <c r="AH23" i="31"/>
  <c r="AG23" i="31"/>
  <c r="AF23" i="31"/>
  <c r="AD23" i="31"/>
  <c r="AC23" i="31"/>
  <c r="AB23" i="31"/>
  <c r="AA23" i="31"/>
  <c r="Z23" i="31"/>
  <c r="Y23" i="31"/>
  <c r="X23" i="31"/>
  <c r="W23" i="31"/>
  <c r="V23" i="31"/>
  <c r="U23" i="31"/>
  <c r="T23" i="31"/>
  <c r="S23" i="31"/>
  <c r="R23" i="31"/>
  <c r="Q23" i="31"/>
  <c r="P23" i="31"/>
  <c r="N23" i="31"/>
  <c r="L23" i="31"/>
  <c r="K23" i="31"/>
  <c r="J23" i="31"/>
  <c r="I23" i="31"/>
  <c r="G23" i="31"/>
  <c r="F23" i="31"/>
  <c r="E23" i="31"/>
  <c r="C23" i="31"/>
  <c r="A23" i="31"/>
  <c r="AK22" i="31"/>
  <c r="AJ22" i="31"/>
  <c r="AI22" i="31"/>
  <c r="AH22" i="31"/>
  <c r="AG22" i="31"/>
  <c r="AF22" i="31"/>
  <c r="AD22" i="31"/>
  <c r="AC22" i="31"/>
  <c r="AB22" i="31"/>
  <c r="AA22" i="31"/>
  <c r="Z22" i="31"/>
  <c r="Y22" i="31"/>
  <c r="X22" i="31"/>
  <c r="W22" i="31"/>
  <c r="V22" i="31"/>
  <c r="U22" i="31"/>
  <c r="T22" i="31"/>
  <c r="S22" i="31"/>
  <c r="R22" i="31"/>
  <c r="Q22" i="31"/>
  <c r="P22" i="31"/>
  <c r="N22" i="31"/>
  <c r="L22" i="31"/>
  <c r="K22" i="31"/>
  <c r="J22" i="31"/>
  <c r="I22" i="31"/>
  <c r="G22" i="31"/>
  <c r="F22" i="31"/>
  <c r="E22" i="31"/>
  <c r="C22" i="31"/>
  <c r="B22" i="31"/>
  <c r="A22" i="31"/>
  <c r="AK21" i="31"/>
  <c r="AJ21" i="31"/>
  <c r="AI21" i="31"/>
  <c r="AH21" i="31"/>
  <c r="AG21" i="31"/>
  <c r="AF21" i="31"/>
  <c r="AD21" i="31"/>
  <c r="AC21" i="31"/>
  <c r="AB21" i="31"/>
  <c r="AA21" i="31"/>
  <c r="Z21" i="31"/>
  <c r="Y21" i="31"/>
  <c r="X21" i="31"/>
  <c r="W21" i="31"/>
  <c r="V21" i="31"/>
  <c r="U21" i="31"/>
  <c r="T21" i="31"/>
  <c r="S21" i="31"/>
  <c r="R21" i="31"/>
  <c r="Q21" i="31"/>
  <c r="P21" i="31"/>
  <c r="N21" i="31"/>
  <c r="L21" i="31"/>
  <c r="K21" i="31"/>
  <c r="J21" i="31"/>
  <c r="I21" i="31"/>
  <c r="G21" i="31"/>
  <c r="F21" i="31"/>
  <c r="E21" i="31"/>
  <c r="C21" i="31"/>
  <c r="B21" i="31"/>
  <c r="A21" i="31"/>
  <c r="AK20" i="31"/>
  <c r="AJ20" i="31"/>
  <c r="AI20" i="31"/>
  <c r="AH20" i="31"/>
  <c r="AG20" i="31"/>
  <c r="AF20" i="31"/>
  <c r="AD20" i="31"/>
  <c r="AC20" i="31"/>
  <c r="AB20" i="31"/>
  <c r="AA20" i="31"/>
  <c r="Z20" i="31"/>
  <c r="Y20" i="31"/>
  <c r="X20" i="31"/>
  <c r="W20" i="31"/>
  <c r="V20" i="31"/>
  <c r="U20" i="31"/>
  <c r="T20" i="31"/>
  <c r="S20" i="31"/>
  <c r="R20" i="31"/>
  <c r="Q20" i="31"/>
  <c r="P20" i="31"/>
  <c r="N20" i="31"/>
  <c r="L20" i="31"/>
  <c r="K20" i="31"/>
  <c r="J20" i="31"/>
  <c r="I20" i="31"/>
  <c r="G20" i="31"/>
  <c r="F20" i="31"/>
  <c r="E20" i="31"/>
  <c r="C20" i="31"/>
  <c r="B20" i="31"/>
  <c r="A20" i="31"/>
  <c r="AK19" i="31"/>
  <c r="AJ19" i="31"/>
  <c r="AI19" i="31"/>
  <c r="AH19" i="31"/>
  <c r="AG19" i="31"/>
  <c r="AF19" i="31"/>
  <c r="AD19" i="31"/>
  <c r="AC19" i="31"/>
  <c r="AB19" i="31"/>
  <c r="AA19" i="31"/>
  <c r="Z19" i="31"/>
  <c r="Y19" i="31"/>
  <c r="X19" i="31"/>
  <c r="W19" i="31"/>
  <c r="V19" i="31"/>
  <c r="U19" i="31"/>
  <c r="T19" i="31"/>
  <c r="S19" i="31"/>
  <c r="R19" i="31"/>
  <c r="Q19" i="31"/>
  <c r="P19" i="31"/>
  <c r="N19" i="31"/>
  <c r="L19" i="31"/>
  <c r="K19" i="31"/>
  <c r="J19" i="31"/>
  <c r="I19" i="31"/>
  <c r="G19" i="31"/>
  <c r="F19" i="31"/>
  <c r="C19" i="31"/>
  <c r="B19" i="31"/>
  <c r="A19" i="31"/>
  <c r="AK18" i="31"/>
  <c r="AJ18" i="31"/>
  <c r="AI18" i="31"/>
  <c r="AH18" i="31"/>
  <c r="AG18" i="31"/>
  <c r="AF18" i="31"/>
  <c r="AD18" i="31"/>
  <c r="AC18" i="31"/>
  <c r="AB18" i="31"/>
  <c r="AA18" i="31"/>
  <c r="Z18" i="31"/>
  <c r="Y18" i="31"/>
  <c r="X18" i="31"/>
  <c r="W18" i="31"/>
  <c r="V18" i="31"/>
  <c r="U18" i="31"/>
  <c r="T18" i="31"/>
  <c r="S18" i="31"/>
  <c r="R18" i="31"/>
  <c r="Q18" i="31"/>
  <c r="P18" i="31"/>
  <c r="N18" i="31"/>
  <c r="L18" i="31"/>
  <c r="K18" i="31"/>
  <c r="J18" i="31"/>
  <c r="I18" i="31"/>
  <c r="G18" i="31"/>
  <c r="F18" i="31"/>
  <c r="C18" i="31"/>
  <c r="B18" i="31"/>
  <c r="A18" i="31"/>
  <c r="AK17" i="31"/>
  <c r="AJ17" i="31"/>
  <c r="AI17" i="31"/>
  <c r="AH17" i="31"/>
  <c r="AG17" i="31"/>
  <c r="AF17" i="31"/>
  <c r="AD17" i="31"/>
  <c r="AC17" i="31"/>
  <c r="AB17" i="31"/>
  <c r="AA17" i="31"/>
  <c r="Z17" i="31"/>
  <c r="Y17" i="31"/>
  <c r="X17" i="31"/>
  <c r="W17" i="31"/>
  <c r="V17" i="31"/>
  <c r="U17" i="31"/>
  <c r="T17" i="31"/>
  <c r="S17" i="31"/>
  <c r="R17" i="31"/>
  <c r="Q17" i="31"/>
  <c r="P17" i="31"/>
  <c r="N17" i="31"/>
  <c r="L17" i="31"/>
  <c r="K17" i="31"/>
  <c r="J17" i="31"/>
  <c r="I17" i="31"/>
  <c r="G17" i="31"/>
  <c r="F17" i="31"/>
  <c r="E17" i="31"/>
  <c r="C17" i="31"/>
  <c r="B17" i="31"/>
  <c r="A17" i="31"/>
  <c r="AK16" i="31"/>
  <c r="AJ16" i="31"/>
  <c r="AI16" i="31"/>
  <c r="AH16" i="31"/>
  <c r="AG16" i="31"/>
  <c r="AF16" i="31"/>
  <c r="AD16" i="31"/>
  <c r="AC16" i="31"/>
  <c r="AB16" i="31"/>
  <c r="AA16" i="31"/>
  <c r="Z16" i="31"/>
  <c r="Y16" i="31"/>
  <c r="X16" i="31"/>
  <c r="W16" i="31"/>
  <c r="V16" i="31"/>
  <c r="U16" i="31"/>
  <c r="T16" i="31"/>
  <c r="S16" i="31"/>
  <c r="R16" i="31"/>
  <c r="Q16" i="31"/>
  <c r="P16" i="31"/>
  <c r="N16" i="31"/>
  <c r="L16" i="31"/>
  <c r="K16" i="31"/>
  <c r="J16" i="31"/>
  <c r="I16" i="31"/>
  <c r="G16" i="31"/>
  <c r="F16" i="31"/>
  <c r="E16" i="31"/>
  <c r="C16" i="31"/>
  <c r="B16" i="31"/>
  <c r="A16" i="31"/>
  <c r="AK15" i="31"/>
  <c r="AJ15" i="31"/>
  <c r="AI15" i="31"/>
  <c r="AH15" i="31"/>
  <c r="AG15" i="31"/>
  <c r="AF15" i="31"/>
  <c r="AD15" i="31"/>
  <c r="AC15" i="31"/>
  <c r="AB15" i="31"/>
  <c r="AA15" i="31"/>
  <c r="Z15" i="31"/>
  <c r="Y15" i="31"/>
  <c r="X15" i="31"/>
  <c r="W15" i="31"/>
  <c r="V15" i="31"/>
  <c r="U15" i="31"/>
  <c r="T15" i="31"/>
  <c r="S15" i="31"/>
  <c r="R15" i="31"/>
  <c r="Q15" i="31"/>
  <c r="P15" i="31"/>
  <c r="N15" i="31"/>
  <c r="L15" i="31"/>
  <c r="K15" i="31"/>
  <c r="J15" i="31"/>
  <c r="I15" i="31"/>
  <c r="G15" i="31"/>
  <c r="F15" i="31"/>
  <c r="E15" i="31"/>
  <c r="C15" i="31"/>
  <c r="B15" i="31"/>
  <c r="A15" i="31"/>
  <c r="AK14" i="31"/>
  <c r="AJ14" i="31"/>
  <c r="AI14" i="31"/>
  <c r="AH14" i="31"/>
  <c r="AG14" i="31"/>
  <c r="AF14" i="31"/>
  <c r="AE14" i="31"/>
  <c r="AD14" i="31"/>
  <c r="AC14" i="31"/>
  <c r="AB14" i="31"/>
  <c r="AA14" i="31"/>
  <c r="Z14" i="31"/>
  <c r="Y14" i="31"/>
  <c r="X14" i="31"/>
  <c r="W14" i="31"/>
  <c r="V14" i="31"/>
  <c r="U14" i="31"/>
  <c r="T14" i="31"/>
  <c r="S14" i="31"/>
  <c r="R14" i="31"/>
  <c r="Q14" i="31"/>
  <c r="P14" i="31"/>
  <c r="N14" i="31"/>
  <c r="L14" i="31"/>
  <c r="K14" i="31"/>
  <c r="J14" i="31"/>
  <c r="I14" i="31"/>
  <c r="G14" i="31"/>
  <c r="F14" i="31"/>
  <c r="E14" i="31"/>
  <c r="C14" i="31"/>
  <c r="A14" i="31"/>
  <c r="AK13" i="31"/>
  <c r="AJ13" i="31"/>
  <c r="AI13" i="31"/>
  <c r="AH13" i="31"/>
  <c r="AG13" i="31"/>
  <c r="AF13" i="31"/>
  <c r="AD13" i="31"/>
  <c r="AC13" i="31"/>
  <c r="AB13" i="31"/>
  <c r="AA13" i="31"/>
  <c r="Z13" i="31"/>
  <c r="Y13" i="31"/>
  <c r="X13" i="31"/>
  <c r="W13" i="31"/>
  <c r="V13" i="31"/>
  <c r="U13" i="31"/>
  <c r="T13" i="31"/>
  <c r="S13" i="31"/>
  <c r="R13" i="31"/>
  <c r="Q13" i="31"/>
  <c r="P13" i="31"/>
  <c r="N13" i="31"/>
  <c r="L13" i="31"/>
  <c r="K13" i="31"/>
  <c r="J13" i="31"/>
  <c r="I13" i="31"/>
  <c r="G13" i="31"/>
  <c r="F13" i="31"/>
  <c r="E13" i="31"/>
  <c r="C13" i="31"/>
  <c r="B13" i="31"/>
  <c r="A13" i="31"/>
  <c r="AK12" i="31"/>
  <c r="AJ12" i="31"/>
  <c r="AI12" i="31"/>
  <c r="AH12" i="31"/>
  <c r="AG12" i="31"/>
  <c r="AF12" i="31"/>
  <c r="AD12" i="31"/>
  <c r="AC12" i="31"/>
  <c r="AB12" i="31"/>
  <c r="AA12" i="31"/>
  <c r="Z12" i="31"/>
  <c r="Y12" i="31"/>
  <c r="X12" i="31"/>
  <c r="W12" i="31"/>
  <c r="V12" i="31"/>
  <c r="U12" i="31"/>
  <c r="T12" i="31"/>
  <c r="S12" i="31"/>
  <c r="R12" i="31"/>
  <c r="Q12" i="31"/>
  <c r="P12" i="31"/>
  <c r="N12" i="31"/>
  <c r="L12" i="31"/>
  <c r="K12" i="31"/>
  <c r="J12" i="31"/>
  <c r="I12" i="31"/>
  <c r="G12" i="31"/>
  <c r="F12" i="31"/>
  <c r="E12" i="31"/>
  <c r="C12" i="31"/>
  <c r="B12" i="31"/>
  <c r="A12" i="31"/>
  <c r="AK11" i="31"/>
  <c r="AJ11" i="31"/>
  <c r="AI11" i="31"/>
  <c r="AH11" i="31"/>
  <c r="AG11" i="31"/>
  <c r="AF11" i="31"/>
  <c r="AD11" i="31"/>
  <c r="AC11" i="31"/>
  <c r="AB11" i="31"/>
  <c r="AA11" i="31"/>
  <c r="Z11" i="31"/>
  <c r="Y11" i="31"/>
  <c r="X11" i="31"/>
  <c r="W11" i="31"/>
  <c r="V11" i="31"/>
  <c r="U11" i="31"/>
  <c r="T11" i="31"/>
  <c r="S11" i="31"/>
  <c r="R11" i="31"/>
  <c r="Q11" i="31"/>
  <c r="P11" i="31"/>
  <c r="N11" i="31"/>
  <c r="L11" i="31"/>
  <c r="K11" i="31"/>
  <c r="J11" i="31"/>
  <c r="I11" i="31"/>
  <c r="G11" i="31"/>
  <c r="F11" i="31"/>
  <c r="E11" i="31"/>
  <c r="C11" i="31"/>
  <c r="B11" i="31"/>
  <c r="A11" i="31"/>
  <c r="AK10" i="31"/>
  <c r="AJ10" i="31"/>
  <c r="AI10" i="31"/>
  <c r="AH10" i="31"/>
  <c r="AG10" i="31"/>
  <c r="AF10" i="31"/>
  <c r="AD10" i="31"/>
  <c r="AC10" i="31"/>
  <c r="AB10" i="31"/>
  <c r="AA10" i="31"/>
  <c r="Z10" i="31"/>
  <c r="Y10" i="31"/>
  <c r="X10" i="31"/>
  <c r="W10" i="31"/>
  <c r="V10" i="31"/>
  <c r="U10" i="31"/>
  <c r="T10" i="31"/>
  <c r="S10" i="31"/>
  <c r="R10" i="31"/>
  <c r="Q10" i="31"/>
  <c r="P10" i="31"/>
  <c r="N10" i="31"/>
  <c r="L10" i="31"/>
  <c r="K10" i="31"/>
  <c r="J10" i="31"/>
  <c r="I10" i="31"/>
  <c r="G10" i="31"/>
  <c r="F10" i="31"/>
  <c r="E10" i="31"/>
  <c r="C10" i="31"/>
  <c r="B10" i="31"/>
  <c r="A10" i="31"/>
  <c r="AK9" i="31"/>
  <c r="AJ9" i="31"/>
  <c r="AI9" i="31"/>
  <c r="AH9" i="31"/>
  <c r="AG9" i="31"/>
  <c r="AF9" i="31"/>
  <c r="AD9" i="31"/>
  <c r="AC9" i="31"/>
  <c r="AB9" i="31"/>
  <c r="AA9" i="31"/>
  <c r="Z9" i="31"/>
  <c r="Y9" i="31"/>
  <c r="X9" i="31"/>
  <c r="W9" i="31"/>
  <c r="V9" i="31"/>
  <c r="U9" i="31"/>
  <c r="T9" i="31"/>
  <c r="S9" i="31"/>
  <c r="R9" i="31"/>
  <c r="Q9" i="31"/>
  <c r="P9" i="31"/>
  <c r="N9" i="31"/>
  <c r="L9" i="31"/>
  <c r="K9" i="31"/>
  <c r="J9" i="31"/>
  <c r="I9" i="31"/>
  <c r="G9" i="31"/>
  <c r="F9" i="31"/>
  <c r="E9" i="31"/>
  <c r="C9" i="31"/>
  <c r="B9" i="31"/>
  <c r="A9" i="31"/>
  <c r="AK8" i="31"/>
  <c r="AJ8" i="31"/>
  <c r="AI8" i="31"/>
  <c r="AH8" i="31"/>
  <c r="AG8" i="31"/>
  <c r="AF8" i="31"/>
  <c r="AE8" i="31"/>
  <c r="AD8" i="31"/>
  <c r="AC8" i="31"/>
  <c r="AB8" i="31"/>
  <c r="AA8" i="31"/>
  <c r="Z8" i="31"/>
  <c r="Y8" i="31"/>
  <c r="X8" i="31"/>
  <c r="W8" i="31"/>
  <c r="V8" i="31"/>
  <c r="U8" i="31"/>
  <c r="T8" i="31"/>
  <c r="S8" i="31"/>
  <c r="R8" i="31"/>
  <c r="Q8" i="31"/>
  <c r="P8" i="31"/>
  <c r="N8" i="31"/>
  <c r="L8" i="31"/>
  <c r="K8" i="31"/>
  <c r="J8" i="31"/>
  <c r="I8" i="31"/>
  <c r="G8" i="31"/>
  <c r="F8" i="31"/>
  <c r="E8" i="31"/>
  <c r="C8" i="31"/>
  <c r="B8" i="31"/>
  <c r="A8" i="31"/>
  <c r="AK7" i="31"/>
  <c r="AJ7" i="31"/>
  <c r="AI7" i="31"/>
  <c r="AH7" i="31"/>
  <c r="AG7" i="31"/>
  <c r="AF7" i="31"/>
  <c r="AD7" i="31"/>
  <c r="AC7" i="31"/>
  <c r="AB7" i="31"/>
  <c r="AA7" i="31"/>
  <c r="Z7" i="31"/>
  <c r="Y7" i="31"/>
  <c r="X7" i="31"/>
  <c r="W7" i="31"/>
  <c r="V7" i="31"/>
  <c r="U7" i="31"/>
  <c r="T7" i="31"/>
  <c r="S7" i="31"/>
  <c r="R7" i="31"/>
  <c r="Q7" i="31"/>
  <c r="P7" i="31"/>
  <c r="N7" i="31"/>
  <c r="L7" i="31"/>
  <c r="K7" i="31"/>
  <c r="J7" i="31"/>
  <c r="I7" i="31"/>
  <c r="G7" i="31"/>
  <c r="F7" i="31"/>
  <c r="E7" i="31"/>
  <c r="C7" i="31"/>
  <c r="B7" i="31"/>
  <c r="A7" i="31"/>
  <c r="AK6" i="31"/>
  <c r="AJ6" i="31"/>
  <c r="AI6" i="31"/>
  <c r="AH6" i="31"/>
  <c r="AG6" i="31"/>
  <c r="AF6" i="31"/>
  <c r="AE6" i="31"/>
  <c r="AD6" i="31"/>
  <c r="AC6" i="31"/>
  <c r="AB6" i="31"/>
  <c r="AA6" i="31"/>
  <c r="Z6" i="31"/>
  <c r="Y6" i="31"/>
  <c r="X6" i="31"/>
  <c r="W6" i="31"/>
  <c r="V6" i="31"/>
  <c r="U6" i="31"/>
  <c r="T6" i="31"/>
  <c r="S6" i="31"/>
  <c r="R6" i="31"/>
  <c r="Q6" i="31"/>
  <c r="P6" i="31"/>
  <c r="N6" i="31"/>
  <c r="L6" i="31"/>
  <c r="K6" i="31"/>
  <c r="J6" i="31"/>
  <c r="I6" i="31"/>
  <c r="G6" i="31"/>
  <c r="F6" i="31"/>
  <c r="E6" i="31"/>
  <c r="C6" i="31"/>
  <c r="B6" i="31"/>
  <c r="A6" i="31"/>
  <c r="AK5" i="31"/>
  <c r="AJ5" i="31"/>
  <c r="AI5" i="31"/>
  <c r="AH5" i="31"/>
  <c r="AG5" i="31"/>
  <c r="AF5" i="31"/>
  <c r="AD5" i="31"/>
  <c r="AC5" i="31"/>
  <c r="AB5" i="31"/>
  <c r="AA5" i="31"/>
  <c r="Z5" i="31"/>
  <c r="Y5" i="31"/>
  <c r="X5" i="31"/>
  <c r="W5" i="31"/>
  <c r="V5" i="31"/>
  <c r="U5" i="31"/>
  <c r="T5" i="31"/>
  <c r="S5" i="31"/>
  <c r="R5" i="31"/>
  <c r="Q5" i="31"/>
  <c r="P5" i="31"/>
  <c r="N5" i="31"/>
  <c r="L5" i="31"/>
  <c r="K5" i="31"/>
  <c r="J5" i="31"/>
  <c r="I5" i="31"/>
  <c r="G5" i="31"/>
  <c r="F5" i="31"/>
  <c r="E5" i="31"/>
  <c r="C5" i="31"/>
  <c r="B5" i="31"/>
  <c r="A5" i="31"/>
  <c r="AK4" i="31"/>
  <c r="AJ4" i="31"/>
  <c r="AI4" i="31"/>
  <c r="AH4" i="31"/>
  <c r="AG4" i="31"/>
  <c r="AF4" i="31"/>
  <c r="AD4" i="31"/>
  <c r="AC4" i="31"/>
  <c r="AB4" i="31"/>
  <c r="AA4" i="31"/>
  <c r="Z4" i="31"/>
  <c r="Y4" i="31"/>
  <c r="X4" i="31"/>
  <c r="W4" i="31"/>
  <c r="V4" i="31"/>
  <c r="U4" i="31"/>
  <c r="T4" i="31"/>
  <c r="S4" i="31"/>
  <c r="R4" i="31"/>
  <c r="Q4" i="31"/>
  <c r="P4" i="31"/>
  <c r="N4" i="31"/>
  <c r="L4" i="31"/>
  <c r="K4" i="31"/>
  <c r="J4" i="31"/>
  <c r="I4" i="31"/>
  <c r="G4" i="31"/>
  <c r="F4" i="31"/>
  <c r="E4" i="31"/>
  <c r="C4" i="31"/>
  <c r="B4" i="31"/>
  <c r="A4" i="31"/>
  <c r="AK3" i="31"/>
  <c r="AJ3" i="31"/>
  <c r="AI3" i="31"/>
  <c r="AH3" i="31"/>
  <c r="AG3" i="31"/>
  <c r="AF3" i="31"/>
  <c r="AD3" i="31"/>
  <c r="AC3" i="31"/>
  <c r="AB3" i="31"/>
  <c r="AA3" i="31"/>
  <c r="Z3" i="31"/>
  <c r="Y3" i="31"/>
  <c r="X3" i="31"/>
  <c r="W3" i="31"/>
  <c r="V3" i="31"/>
  <c r="U3" i="31"/>
  <c r="T3" i="31"/>
  <c r="S3" i="31"/>
  <c r="R3" i="31"/>
  <c r="Q3" i="31"/>
  <c r="P3" i="31"/>
  <c r="N3" i="31"/>
  <c r="L3" i="31"/>
  <c r="K3" i="31"/>
  <c r="J3" i="31"/>
  <c r="I3" i="31"/>
  <c r="G3" i="31"/>
  <c r="F3" i="31"/>
  <c r="E3" i="31"/>
  <c r="C3" i="31"/>
  <c r="B3" i="31"/>
  <c r="A3" i="31"/>
  <c r="AK2" i="31"/>
  <c r="AJ2" i="31"/>
  <c r="AI2" i="31"/>
  <c r="AH2" i="31"/>
  <c r="AG2" i="31"/>
  <c r="AF2" i="31"/>
  <c r="AD2" i="31"/>
  <c r="AC2" i="31"/>
  <c r="AB2" i="31"/>
  <c r="AA2" i="31"/>
  <c r="Z2" i="31"/>
  <c r="Y2" i="31"/>
  <c r="X2" i="31"/>
  <c r="W2" i="31"/>
  <c r="V2" i="31"/>
  <c r="U2" i="31"/>
  <c r="T2" i="31"/>
  <c r="S2" i="31"/>
  <c r="R2" i="31"/>
  <c r="Q2" i="31"/>
  <c r="P2" i="31"/>
  <c r="N2" i="31"/>
  <c r="L2" i="31"/>
  <c r="K2" i="31"/>
  <c r="J2" i="31"/>
  <c r="I2" i="31"/>
  <c r="G2" i="31"/>
  <c r="F2" i="31"/>
  <c r="E2" i="31"/>
  <c r="C2" i="31"/>
  <c r="B2" i="31"/>
  <c r="A2" i="31"/>
  <c r="DH2" i="30"/>
  <c r="DG2" i="30"/>
  <c r="DE2" i="30"/>
  <c r="DD2" i="30"/>
  <c r="DC2" i="30"/>
  <c r="DB2" i="30"/>
  <c r="DA2" i="30"/>
  <c r="CZ2" i="30"/>
  <c r="CY2" i="30"/>
  <c r="CX2" i="30"/>
  <c r="CW2" i="30"/>
  <c r="CV2" i="30"/>
  <c r="CU2" i="30"/>
  <c r="CT2" i="30"/>
  <c r="CS2" i="30"/>
  <c r="CR2" i="30"/>
  <c r="CQ2" i="30"/>
  <c r="CO2" i="30"/>
  <c r="CN2" i="30"/>
  <c r="CM2" i="30"/>
  <c r="CL2" i="30"/>
  <c r="CK2" i="30"/>
  <c r="CJ2" i="30"/>
  <c r="CI2" i="30"/>
  <c r="CH2" i="30"/>
  <c r="CG2" i="30"/>
  <c r="CF2" i="30"/>
  <c r="CE2" i="30"/>
  <c r="CD2" i="30"/>
  <c r="CC2" i="30"/>
  <c r="CB2" i="30"/>
  <c r="CA2" i="30"/>
  <c r="BZ2" i="30"/>
  <c r="BY2" i="30"/>
  <c r="BX2" i="30"/>
  <c r="BW2" i="30"/>
  <c r="BV2" i="30"/>
  <c r="BU2" i="30"/>
  <c r="BT2" i="30"/>
  <c r="BS2" i="30"/>
  <c r="BR2" i="30"/>
  <c r="BP2" i="30"/>
  <c r="BO2" i="30"/>
  <c r="BN2" i="30"/>
  <c r="BM2" i="30"/>
  <c r="BL2" i="30"/>
  <c r="BJ2" i="30"/>
  <c r="BI2" i="30"/>
  <c r="BH2" i="30"/>
  <c r="BG2" i="30"/>
  <c r="BF2" i="30"/>
  <c r="BE2" i="30"/>
  <c r="BD2" i="30"/>
  <c r="BC2" i="30"/>
  <c r="BB2" i="30"/>
  <c r="BA2" i="30"/>
  <c r="AZ2" i="30"/>
  <c r="AY2" i="30"/>
  <c r="AX2" i="30"/>
  <c r="AW2" i="30"/>
  <c r="AV2" i="30"/>
  <c r="AU2" i="30"/>
  <c r="AT2" i="30"/>
  <c r="AS2" i="30"/>
  <c r="AR2" i="30"/>
  <c r="AQ2" i="30"/>
  <c r="AP2" i="30"/>
  <c r="AO2" i="30"/>
  <c r="AN2" i="30"/>
  <c r="AM2" i="30"/>
  <c r="AL2" i="30"/>
  <c r="AK2" i="30"/>
  <c r="AJ2" i="30"/>
  <c r="AI2" i="30"/>
  <c r="AH2" i="30"/>
  <c r="AG2" i="30"/>
  <c r="AF2" i="30"/>
  <c r="AE2" i="30"/>
  <c r="AD2" i="30"/>
  <c r="AC2" i="30"/>
  <c r="AB2" i="30"/>
  <c r="AA2" i="30"/>
  <c r="Z2" i="30"/>
  <c r="Y2" i="30"/>
  <c r="X2" i="30"/>
  <c r="W2" i="30"/>
  <c r="V2" i="30"/>
  <c r="U2" i="30"/>
  <c r="T2" i="30"/>
  <c r="S2" i="30"/>
  <c r="R2" i="30"/>
  <c r="Q2" i="30"/>
  <c r="P2" i="30"/>
  <c r="O2" i="30"/>
  <c r="N2" i="30"/>
  <c r="M2" i="30"/>
  <c r="L2" i="30"/>
  <c r="K2" i="30"/>
  <c r="J2" i="30"/>
  <c r="I2" i="30"/>
  <c r="H2" i="30"/>
  <c r="G2" i="30"/>
  <c r="F2" i="30"/>
  <c r="E2" i="30"/>
  <c r="D2" i="30"/>
  <c r="B2" i="30"/>
  <c r="A2" i="30"/>
  <c r="BS2" i="29"/>
  <c r="BR2" i="29"/>
  <c r="BQ2" i="29"/>
  <c r="BP2" i="29"/>
  <c r="BO2" i="29"/>
  <c r="BN2" i="29"/>
  <c r="BM2" i="29"/>
  <c r="BL2" i="29"/>
  <c r="BK2" i="29"/>
  <c r="BJ2" i="29"/>
  <c r="BI2" i="29"/>
  <c r="BH2" i="29"/>
  <c r="BG2" i="29"/>
  <c r="BF2"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D2" i="29"/>
  <c r="B2" i="29"/>
  <c r="A2" i="29"/>
  <c r="CE2" i="28"/>
  <c r="CD2" i="28"/>
  <c r="CC2" i="28"/>
  <c r="CB2" i="28"/>
  <c r="CA2" i="28"/>
  <c r="BZ2" i="28"/>
  <c r="BY2" i="28"/>
  <c r="BX2" i="28"/>
  <c r="BW2" i="28"/>
  <c r="BV2" i="28"/>
  <c r="BU2" i="28"/>
  <c r="BT2" i="28"/>
  <c r="BS2" i="28"/>
  <c r="BR2" i="28"/>
  <c r="BQ2" i="28"/>
  <c r="BP2" i="28"/>
  <c r="BO2" i="28"/>
  <c r="BN2" i="28"/>
  <c r="BM2" i="28"/>
  <c r="BL2" i="28"/>
  <c r="BK2" i="28"/>
  <c r="BJ2" i="28"/>
  <c r="BI2" i="28"/>
  <c r="BH2" i="28"/>
  <c r="BG2" i="28"/>
  <c r="BF2" i="28"/>
  <c r="BE2" i="28"/>
  <c r="BD2" i="28"/>
  <c r="BC2" i="28"/>
  <c r="BB2" i="28"/>
  <c r="BA2" i="28"/>
  <c r="AZ2" i="28"/>
  <c r="AY2" i="28"/>
  <c r="AX2" i="28"/>
  <c r="AT2" i="28"/>
  <c r="AS2" i="28"/>
  <c r="AR2" i="28"/>
  <c r="AQ2" i="28"/>
  <c r="AP2" i="28"/>
  <c r="AO2" i="28"/>
  <c r="AN2" i="28"/>
  <c r="AM2" i="28"/>
  <c r="AL2" i="28"/>
  <c r="AK2" i="28"/>
  <c r="AJ2" i="28"/>
  <c r="AI2" i="28"/>
  <c r="AH2" i="28"/>
  <c r="AG2" i="28"/>
  <c r="AF2" i="28"/>
  <c r="AE2" i="28"/>
  <c r="AD2" i="28"/>
  <c r="AC2" i="28"/>
  <c r="AB2" i="28"/>
  <c r="AA2" i="28"/>
  <c r="Z2" i="28"/>
  <c r="Y2" i="28"/>
  <c r="X2" i="28"/>
  <c r="W2" i="28"/>
  <c r="V2" i="28"/>
  <c r="U2" i="28"/>
  <c r="T2" i="28"/>
  <c r="S2" i="28"/>
  <c r="R2" i="28"/>
  <c r="Q2" i="28"/>
  <c r="P2" i="28"/>
  <c r="O2" i="28"/>
  <c r="N2" i="28"/>
  <c r="M2" i="28"/>
  <c r="L2" i="28"/>
  <c r="K2" i="28"/>
  <c r="J2" i="28"/>
  <c r="I2" i="28"/>
  <c r="H2" i="28"/>
  <c r="G2" i="28"/>
  <c r="F2" i="28"/>
  <c r="E2" i="28"/>
  <c r="D2" i="28"/>
  <c r="B2" i="28"/>
  <c r="A2" i="28"/>
  <c r="N2" i="18"/>
  <c r="M2" i="18"/>
  <c r="L2" i="18"/>
  <c r="K2" i="18"/>
  <c r="J2" i="18"/>
  <c r="I2" i="18"/>
  <c r="H2" i="18"/>
  <c r="G2" i="18"/>
  <c r="F2" i="18"/>
  <c r="E2" i="18"/>
  <c r="D2" i="18"/>
  <c r="C2" i="18"/>
  <c r="B2" i="18"/>
  <c r="A2" i="18"/>
  <c r="D416" i="25"/>
  <c r="D417" i="25" s="1"/>
  <c r="E415" i="25" s="1"/>
  <c r="D382" i="25"/>
  <c r="D384" i="25" s="1"/>
  <c r="D367" i="25"/>
  <c r="D361" i="25"/>
  <c r="D341" i="25"/>
  <c r="D340" i="25"/>
  <c r="D330" i="25"/>
  <c r="D325" i="25"/>
  <c r="D307" i="25"/>
  <c r="D300" i="25"/>
  <c r="D292" i="25"/>
  <c r="D294" i="25" s="1"/>
  <c r="D282" i="25"/>
  <c r="D277" i="25"/>
  <c r="D257" i="25"/>
  <c r="D253" i="25"/>
  <c r="D246" i="25"/>
  <c r="D238" i="25"/>
  <c r="D234" i="25"/>
  <c r="C234" i="25"/>
  <c r="B234" i="25"/>
  <c r="E233" i="25"/>
  <c r="E232" i="25"/>
  <c r="E231" i="25"/>
  <c r="E230" i="25"/>
  <c r="E229" i="25"/>
  <c r="E228" i="25"/>
  <c r="E227" i="25"/>
  <c r="E226" i="25"/>
  <c r="D221" i="25"/>
  <c r="C221" i="25"/>
  <c r="B221" i="25"/>
  <c r="E220" i="25"/>
  <c r="E219" i="25"/>
  <c r="E218" i="25"/>
  <c r="E217" i="25"/>
  <c r="E216" i="25"/>
  <c r="E215" i="25"/>
  <c r="E214" i="25"/>
  <c r="E213" i="25"/>
  <c r="E212" i="25"/>
  <c r="D207" i="25"/>
  <c r="D203" i="25"/>
  <c r="D198" i="25"/>
  <c r="D194" i="25"/>
  <c r="D190" i="25"/>
  <c r="E171" i="25"/>
  <c r="E170" i="25"/>
  <c r="E169" i="25"/>
  <c r="E168" i="25"/>
  <c r="E167" i="25"/>
  <c r="E165" i="25"/>
  <c r="E164" i="25"/>
  <c r="E163" i="25"/>
  <c r="E162" i="25"/>
  <c r="E161" i="25"/>
  <c r="E159" i="25"/>
  <c r="E158" i="25"/>
  <c r="E157" i="25"/>
  <c r="E156" i="25"/>
  <c r="E155" i="25"/>
  <c r="E144" i="25"/>
  <c r="CE95" i="25"/>
  <c r="L613" i="25" s="1"/>
  <c r="CF94" i="25"/>
  <c r="CE94" i="25"/>
  <c r="J613" i="25" s="1"/>
  <c r="CE93" i="25"/>
  <c r="I613" i="25" s="1"/>
  <c r="CE92" i="25"/>
  <c r="G613" i="25" s="1"/>
  <c r="CE91" i="25"/>
  <c r="D613" i="25" s="1"/>
  <c r="CE89" i="25"/>
  <c r="CE88" i="25"/>
  <c r="CE84" i="25"/>
  <c r="CE83" i="25"/>
  <c r="CE82" i="25"/>
  <c r="CE81" i="25"/>
  <c r="CE80" i="25"/>
  <c r="CE79" i="25"/>
  <c r="CE78" i="25"/>
  <c r="CE77" i="25"/>
  <c r="CE76" i="25"/>
  <c r="CE75" i="25"/>
  <c r="CE74" i="25"/>
  <c r="CE73" i="25"/>
  <c r="CE72" i="25"/>
  <c r="CE71" i="25"/>
  <c r="CD70" i="25"/>
  <c r="C616" i="25" s="1"/>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CE69" i="25"/>
  <c r="CE67" i="25"/>
  <c r="CE66" i="25"/>
  <c r="CE65" i="25"/>
  <c r="F613" i="25" s="1"/>
  <c r="CE64" i="25"/>
  <c r="CE62" i="25"/>
  <c r="AP49" i="25" s="1"/>
  <c r="AP63" i="25" s="1"/>
  <c r="CE61" i="25"/>
  <c r="H613" i="25" s="1"/>
  <c r="B54" i="25"/>
  <c r="CE52" i="25"/>
  <c r="B50" i="25"/>
  <c r="CE48" i="25"/>
  <c r="D384" i="32"/>
  <c r="C384" i="32"/>
  <c r="D383" i="32"/>
  <c r="C383" i="32"/>
  <c r="D382" i="32"/>
  <c r="C382" i="32"/>
  <c r="D381" i="32"/>
  <c r="C381" i="32"/>
  <c r="D380" i="32"/>
  <c r="C380" i="32"/>
  <c r="D378" i="32"/>
  <c r="C378" i="32"/>
  <c r="D377" i="32"/>
  <c r="C377" i="32"/>
  <c r="D376" i="32"/>
  <c r="C376" i="32"/>
  <c r="I374" i="32"/>
  <c r="E372" i="32"/>
  <c r="D372" i="32"/>
  <c r="C372" i="32"/>
  <c r="D370" i="32"/>
  <c r="C370" i="32"/>
  <c r="D368" i="32"/>
  <c r="C368" i="32"/>
  <c r="D367" i="32"/>
  <c r="C367" i="32"/>
  <c r="D366" i="32"/>
  <c r="C366" i="32"/>
  <c r="D365" i="32"/>
  <c r="C365" i="32"/>
  <c r="D363" i="32"/>
  <c r="C363" i="32"/>
  <c r="D362" i="32"/>
  <c r="C362" i="32"/>
  <c r="I352" i="32"/>
  <c r="H352" i="32"/>
  <c r="G352" i="32"/>
  <c r="F352" i="32"/>
  <c r="E352" i="32"/>
  <c r="D352" i="32"/>
  <c r="C352" i="32"/>
  <c r="I351" i="32"/>
  <c r="H351" i="32"/>
  <c r="G351" i="32"/>
  <c r="F351" i="32"/>
  <c r="E351" i="32"/>
  <c r="D351" i="32"/>
  <c r="C351" i="32"/>
  <c r="I350" i="32"/>
  <c r="H350" i="32"/>
  <c r="G350" i="32"/>
  <c r="F350" i="32"/>
  <c r="E350" i="32"/>
  <c r="D350" i="32"/>
  <c r="C350" i="32"/>
  <c r="I349" i="32"/>
  <c r="H349" i="32"/>
  <c r="G349" i="32"/>
  <c r="F349" i="32"/>
  <c r="E349" i="32"/>
  <c r="D349" i="32"/>
  <c r="C349" i="32"/>
  <c r="I348" i="32"/>
  <c r="H348" i="32"/>
  <c r="G348" i="32"/>
  <c r="F348" i="32"/>
  <c r="E348" i="32"/>
  <c r="D348" i="32"/>
  <c r="C348" i="32"/>
  <c r="I346" i="32"/>
  <c r="H346" i="32"/>
  <c r="G346" i="32"/>
  <c r="F346" i="32"/>
  <c r="E346" i="32"/>
  <c r="D346" i="32"/>
  <c r="C346" i="32"/>
  <c r="I345" i="32"/>
  <c r="H345" i="32"/>
  <c r="G345" i="32"/>
  <c r="F345" i="32"/>
  <c r="E345" i="32"/>
  <c r="D345" i="32"/>
  <c r="C345" i="32"/>
  <c r="I344" i="32"/>
  <c r="H344" i="32"/>
  <c r="G344" i="32"/>
  <c r="F344" i="32"/>
  <c r="E344" i="32"/>
  <c r="D344" i="32"/>
  <c r="C344" i="32"/>
  <c r="I340" i="32"/>
  <c r="H340" i="32"/>
  <c r="G340" i="32"/>
  <c r="F340" i="32"/>
  <c r="E340" i="32"/>
  <c r="D340" i="32"/>
  <c r="C340" i="32"/>
  <c r="I338" i="32"/>
  <c r="H338" i="32"/>
  <c r="G338" i="32"/>
  <c r="F338" i="32"/>
  <c r="E338" i="32"/>
  <c r="D338" i="32"/>
  <c r="C338" i="32"/>
  <c r="I336" i="32"/>
  <c r="H336" i="32"/>
  <c r="G336" i="32"/>
  <c r="F336" i="32"/>
  <c r="E336" i="32"/>
  <c r="D336" i="32"/>
  <c r="C336" i="32"/>
  <c r="I335" i="32"/>
  <c r="H335" i="32"/>
  <c r="G335" i="32"/>
  <c r="F335" i="32"/>
  <c r="E335" i="32"/>
  <c r="D335" i="32"/>
  <c r="C335" i="32"/>
  <c r="I334" i="32"/>
  <c r="H334" i="32"/>
  <c r="G334" i="32"/>
  <c r="F334" i="32"/>
  <c r="E334" i="32"/>
  <c r="D334" i="32"/>
  <c r="C334" i="32"/>
  <c r="I333" i="32"/>
  <c r="H333" i="32"/>
  <c r="G333" i="32"/>
  <c r="F333" i="32"/>
  <c r="E333" i="32"/>
  <c r="D333" i="32"/>
  <c r="C333" i="32"/>
  <c r="I331" i="32"/>
  <c r="H331" i="32"/>
  <c r="G331" i="32"/>
  <c r="F331" i="32"/>
  <c r="E331" i="32"/>
  <c r="D331" i="32"/>
  <c r="C331" i="32"/>
  <c r="I330" i="32"/>
  <c r="H330" i="32"/>
  <c r="G330" i="32"/>
  <c r="F330" i="32"/>
  <c r="E330" i="32"/>
  <c r="D330" i="32"/>
  <c r="C330" i="32"/>
  <c r="I320" i="32"/>
  <c r="H320" i="32"/>
  <c r="G320" i="32"/>
  <c r="F320" i="32"/>
  <c r="E320" i="32"/>
  <c r="D320" i="32"/>
  <c r="C320" i="32"/>
  <c r="I319" i="32"/>
  <c r="H319" i="32"/>
  <c r="G319" i="32"/>
  <c r="F319" i="32"/>
  <c r="E319" i="32"/>
  <c r="D319" i="32"/>
  <c r="C319" i="32"/>
  <c r="I318" i="32"/>
  <c r="H318" i="32"/>
  <c r="G318" i="32"/>
  <c r="F318" i="32"/>
  <c r="E318" i="32"/>
  <c r="D318" i="32"/>
  <c r="C318" i="32"/>
  <c r="I317" i="32"/>
  <c r="H317" i="32"/>
  <c r="G317" i="32"/>
  <c r="F317" i="32"/>
  <c r="E317" i="32"/>
  <c r="D317" i="32"/>
  <c r="C317" i="32"/>
  <c r="I316" i="32"/>
  <c r="H316" i="32"/>
  <c r="G316" i="32"/>
  <c r="F316" i="32"/>
  <c r="E316" i="32"/>
  <c r="D316" i="32"/>
  <c r="C316" i="32"/>
  <c r="I314" i="32"/>
  <c r="H314" i="32"/>
  <c r="G314" i="32"/>
  <c r="F314" i="32"/>
  <c r="E314" i="32"/>
  <c r="D314" i="32"/>
  <c r="C314" i="32"/>
  <c r="I313" i="32"/>
  <c r="H313" i="32"/>
  <c r="G313" i="32"/>
  <c r="F313" i="32"/>
  <c r="E313" i="32"/>
  <c r="D313" i="32"/>
  <c r="C313" i="32"/>
  <c r="I312" i="32"/>
  <c r="H312" i="32"/>
  <c r="G312" i="32"/>
  <c r="F312" i="32"/>
  <c r="E312" i="32"/>
  <c r="D312" i="32"/>
  <c r="C312" i="32"/>
  <c r="I308" i="32"/>
  <c r="H308" i="32"/>
  <c r="G308" i="32"/>
  <c r="F308" i="32"/>
  <c r="E308" i="32"/>
  <c r="D308" i="32"/>
  <c r="C308" i="32"/>
  <c r="I306" i="32"/>
  <c r="H306" i="32"/>
  <c r="G306" i="32"/>
  <c r="F306" i="32"/>
  <c r="E306" i="32"/>
  <c r="D306" i="32"/>
  <c r="C306" i="32"/>
  <c r="I304" i="32"/>
  <c r="H304" i="32"/>
  <c r="G304" i="32"/>
  <c r="F304" i="32"/>
  <c r="E304" i="32"/>
  <c r="D304" i="32"/>
  <c r="C304" i="32"/>
  <c r="I303" i="32"/>
  <c r="H303" i="32"/>
  <c r="G303" i="32"/>
  <c r="F303" i="32"/>
  <c r="E303" i="32"/>
  <c r="D303" i="32"/>
  <c r="C303" i="32"/>
  <c r="I302" i="32"/>
  <c r="H302" i="32"/>
  <c r="G302" i="32"/>
  <c r="F302" i="32"/>
  <c r="E302" i="32"/>
  <c r="D302" i="32"/>
  <c r="C302" i="32"/>
  <c r="I301" i="32"/>
  <c r="H301" i="32"/>
  <c r="G301" i="32"/>
  <c r="F301" i="32"/>
  <c r="E301" i="32"/>
  <c r="D301" i="32"/>
  <c r="C301" i="32"/>
  <c r="I299" i="32"/>
  <c r="H299" i="32"/>
  <c r="G299" i="32"/>
  <c r="F299" i="32"/>
  <c r="E299" i="32"/>
  <c r="D299" i="32"/>
  <c r="C299" i="32"/>
  <c r="I298" i="32"/>
  <c r="H298" i="32"/>
  <c r="G298" i="32"/>
  <c r="F298" i="32"/>
  <c r="E298" i="32"/>
  <c r="D298" i="32"/>
  <c r="C298" i="32"/>
  <c r="I288" i="32"/>
  <c r="H288" i="32"/>
  <c r="G288" i="32"/>
  <c r="F288" i="32"/>
  <c r="E288" i="32"/>
  <c r="D288" i="32"/>
  <c r="C288" i="32"/>
  <c r="I287" i="32"/>
  <c r="H287" i="32"/>
  <c r="G287" i="32"/>
  <c r="F287" i="32"/>
  <c r="E287" i="32"/>
  <c r="D287" i="32"/>
  <c r="C287" i="32"/>
  <c r="I286" i="32"/>
  <c r="H286" i="32"/>
  <c r="G286" i="32"/>
  <c r="F286" i="32"/>
  <c r="E286" i="32"/>
  <c r="D286" i="32"/>
  <c r="C286" i="32"/>
  <c r="I285" i="32"/>
  <c r="H285" i="32"/>
  <c r="G285" i="32"/>
  <c r="F285" i="32"/>
  <c r="E285" i="32"/>
  <c r="D285" i="32"/>
  <c r="C285" i="32"/>
  <c r="I284" i="32"/>
  <c r="H284" i="32"/>
  <c r="G284" i="32"/>
  <c r="F284" i="32"/>
  <c r="E284" i="32"/>
  <c r="D284" i="32"/>
  <c r="C284" i="32"/>
  <c r="I282" i="32"/>
  <c r="H282" i="32"/>
  <c r="G282" i="32"/>
  <c r="F282" i="32"/>
  <c r="E282" i="32"/>
  <c r="D282" i="32"/>
  <c r="C282" i="32"/>
  <c r="I281" i="32"/>
  <c r="H281" i="32"/>
  <c r="G281" i="32"/>
  <c r="F281" i="32"/>
  <c r="E281" i="32"/>
  <c r="D281" i="32"/>
  <c r="C281" i="32"/>
  <c r="I280" i="32"/>
  <c r="H280" i="32"/>
  <c r="G280" i="32"/>
  <c r="F280" i="32"/>
  <c r="E280" i="32"/>
  <c r="D280" i="32"/>
  <c r="C280" i="32"/>
  <c r="I276" i="32"/>
  <c r="H276" i="32"/>
  <c r="G276" i="32"/>
  <c r="F276" i="32"/>
  <c r="E276" i="32"/>
  <c r="D276" i="32"/>
  <c r="C276" i="32"/>
  <c r="I274" i="32"/>
  <c r="H274" i="32"/>
  <c r="G274" i="32"/>
  <c r="F274" i="32"/>
  <c r="E274" i="32"/>
  <c r="D274" i="32"/>
  <c r="C274" i="32"/>
  <c r="I272" i="32"/>
  <c r="H272" i="32"/>
  <c r="G272" i="32"/>
  <c r="F272" i="32"/>
  <c r="E272" i="32"/>
  <c r="D272" i="32"/>
  <c r="C272" i="32"/>
  <c r="I271" i="32"/>
  <c r="H271" i="32"/>
  <c r="G271" i="32"/>
  <c r="F271" i="32"/>
  <c r="E271" i="32"/>
  <c r="D271" i="32"/>
  <c r="C271" i="32"/>
  <c r="I270" i="32"/>
  <c r="H270" i="32"/>
  <c r="G270" i="32"/>
  <c r="F270" i="32"/>
  <c r="E270" i="32"/>
  <c r="D270" i="32"/>
  <c r="C270" i="32"/>
  <c r="I269" i="32"/>
  <c r="H269" i="32"/>
  <c r="G269" i="32"/>
  <c r="F269" i="32"/>
  <c r="E269" i="32"/>
  <c r="D269" i="32"/>
  <c r="C269" i="32"/>
  <c r="I267" i="32"/>
  <c r="H267" i="32"/>
  <c r="G267" i="32"/>
  <c r="F267" i="32"/>
  <c r="E267" i="32"/>
  <c r="D267" i="32"/>
  <c r="C267" i="32"/>
  <c r="I266" i="32"/>
  <c r="H266" i="32"/>
  <c r="G266" i="32"/>
  <c r="F266" i="32"/>
  <c r="E266" i="32"/>
  <c r="D266" i="32"/>
  <c r="C266" i="32"/>
  <c r="I256" i="32"/>
  <c r="H256" i="32"/>
  <c r="G256" i="32"/>
  <c r="F256" i="32"/>
  <c r="E256" i="32"/>
  <c r="D256" i="32"/>
  <c r="C256" i="32"/>
  <c r="I255" i="32"/>
  <c r="H255" i="32"/>
  <c r="G255" i="32"/>
  <c r="F255" i="32"/>
  <c r="E255" i="32"/>
  <c r="D255" i="32"/>
  <c r="C255" i="32"/>
  <c r="I254" i="32"/>
  <c r="H254" i="32"/>
  <c r="G254" i="32"/>
  <c r="F254" i="32"/>
  <c r="E254" i="32"/>
  <c r="D254" i="32"/>
  <c r="C254" i="32"/>
  <c r="I253" i="32"/>
  <c r="H253" i="32"/>
  <c r="G253" i="32"/>
  <c r="F253" i="32"/>
  <c r="E253" i="32"/>
  <c r="D253" i="32"/>
  <c r="C253" i="32"/>
  <c r="I252" i="32"/>
  <c r="H252" i="32"/>
  <c r="G252" i="32"/>
  <c r="F252" i="32"/>
  <c r="E252" i="32"/>
  <c r="D252" i="32"/>
  <c r="C252" i="32"/>
  <c r="I250" i="32"/>
  <c r="H250" i="32"/>
  <c r="G250" i="32"/>
  <c r="F250" i="32"/>
  <c r="E250" i="32"/>
  <c r="D250" i="32"/>
  <c r="C250" i="32"/>
  <c r="I249" i="32"/>
  <c r="H249" i="32"/>
  <c r="G249" i="32"/>
  <c r="F249" i="32"/>
  <c r="E249" i="32"/>
  <c r="D249" i="32"/>
  <c r="C249" i="32"/>
  <c r="I248" i="32"/>
  <c r="H248" i="32"/>
  <c r="G248" i="32"/>
  <c r="F248" i="32"/>
  <c r="E248" i="32"/>
  <c r="D248" i="32"/>
  <c r="C248" i="32"/>
  <c r="I244" i="32"/>
  <c r="H244" i="32"/>
  <c r="G244" i="32"/>
  <c r="F244" i="32"/>
  <c r="E244" i="32"/>
  <c r="D244" i="32"/>
  <c r="C244" i="32"/>
  <c r="I242" i="32"/>
  <c r="H242" i="32"/>
  <c r="G242" i="32"/>
  <c r="F242" i="32"/>
  <c r="E242" i="32"/>
  <c r="D242" i="32"/>
  <c r="C242" i="32"/>
  <c r="I240" i="32"/>
  <c r="H240" i="32"/>
  <c r="G240" i="32"/>
  <c r="F240" i="32"/>
  <c r="E240" i="32"/>
  <c r="D240" i="32"/>
  <c r="C240" i="32"/>
  <c r="I239" i="32"/>
  <c r="H239" i="32"/>
  <c r="G239" i="32"/>
  <c r="F239" i="32"/>
  <c r="E239" i="32"/>
  <c r="D239" i="32"/>
  <c r="C239" i="32"/>
  <c r="I238" i="32"/>
  <c r="H238" i="32"/>
  <c r="G238" i="32"/>
  <c r="F238" i="32"/>
  <c r="E238" i="32"/>
  <c r="D238" i="32"/>
  <c r="C238" i="32"/>
  <c r="I237" i="32"/>
  <c r="H237" i="32"/>
  <c r="G237" i="32"/>
  <c r="F237" i="32"/>
  <c r="E237" i="32"/>
  <c r="D237" i="32"/>
  <c r="C237" i="32"/>
  <c r="I235" i="32"/>
  <c r="H235" i="32"/>
  <c r="G235" i="32"/>
  <c r="F235" i="32"/>
  <c r="E235" i="32"/>
  <c r="D235" i="32"/>
  <c r="C235" i="32"/>
  <c r="I234" i="32"/>
  <c r="H234" i="32"/>
  <c r="G234" i="32"/>
  <c r="F234" i="32"/>
  <c r="E234" i="32"/>
  <c r="D234" i="32"/>
  <c r="C234" i="32"/>
  <c r="H233" i="32"/>
  <c r="D233" i="32"/>
  <c r="C233" i="32"/>
  <c r="I224" i="32"/>
  <c r="H224" i="32"/>
  <c r="G224" i="32"/>
  <c r="F224" i="32"/>
  <c r="E224" i="32"/>
  <c r="D224" i="32"/>
  <c r="C224" i="32"/>
  <c r="I223" i="32"/>
  <c r="H223" i="32"/>
  <c r="G223" i="32"/>
  <c r="F223" i="32"/>
  <c r="E223" i="32"/>
  <c r="D223" i="32"/>
  <c r="C223" i="32"/>
  <c r="I222" i="32"/>
  <c r="H222" i="32"/>
  <c r="G222" i="32"/>
  <c r="F222" i="32"/>
  <c r="E222" i="32"/>
  <c r="D222" i="32"/>
  <c r="C222" i="32"/>
  <c r="I221" i="32"/>
  <c r="H221" i="32"/>
  <c r="G221" i="32"/>
  <c r="F221" i="32"/>
  <c r="E221" i="32"/>
  <c r="D221" i="32"/>
  <c r="C221" i="32"/>
  <c r="I220" i="32"/>
  <c r="H220" i="32"/>
  <c r="G220" i="32"/>
  <c r="F220" i="32"/>
  <c r="E220" i="32"/>
  <c r="D220" i="32"/>
  <c r="C220" i="32"/>
  <c r="I218" i="32"/>
  <c r="H218" i="32"/>
  <c r="G218" i="32"/>
  <c r="F218" i="32"/>
  <c r="E218" i="32"/>
  <c r="I217" i="32"/>
  <c r="H217" i="32"/>
  <c r="G217" i="32"/>
  <c r="F217" i="32"/>
  <c r="E217" i="32"/>
  <c r="D217" i="32"/>
  <c r="C217" i="32"/>
  <c r="I216" i="32"/>
  <c r="H216" i="32"/>
  <c r="G216" i="32"/>
  <c r="F216" i="32"/>
  <c r="E216" i="32"/>
  <c r="D216" i="32"/>
  <c r="C216" i="32"/>
  <c r="I212" i="32"/>
  <c r="H212" i="32"/>
  <c r="G212" i="32"/>
  <c r="F212" i="32"/>
  <c r="E212" i="32"/>
  <c r="D212" i="32"/>
  <c r="C212" i="32"/>
  <c r="I210" i="32"/>
  <c r="H210" i="32"/>
  <c r="G210" i="32"/>
  <c r="F210" i="32"/>
  <c r="E210" i="32"/>
  <c r="D210" i="32"/>
  <c r="C210" i="32"/>
  <c r="I208" i="32"/>
  <c r="H208" i="32"/>
  <c r="G208" i="32"/>
  <c r="F208" i="32"/>
  <c r="E208" i="32"/>
  <c r="D208" i="32"/>
  <c r="C208" i="32"/>
  <c r="I207" i="32"/>
  <c r="H207" i="32"/>
  <c r="G207" i="32"/>
  <c r="F207" i="32"/>
  <c r="E207" i="32"/>
  <c r="D207" i="32"/>
  <c r="C207" i="32"/>
  <c r="I206" i="32"/>
  <c r="H206" i="32"/>
  <c r="G206" i="32"/>
  <c r="F206" i="32"/>
  <c r="E206" i="32"/>
  <c r="D206" i="32"/>
  <c r="C206" i="32"/>
  <c r="I205" i="32"/>
  <c r="H205" i="32"/>
  <c r="G205" i="32"/>
  <c r="F205" i="32"/>
  <c r="E205" i="32"/>
  <c r="D205" i="32"/>
  <c r="C205" i="32"/>
  <c r="I203" i="32"/>
  <c r="H203" i="32"/>
  <c r="G203" i="32"/>
  <c r="F203" i="32"/>
  <c r="E203" i="32"/>
  <c r="D203" i="32"/>
  <c r="C203" i="32"/>
  <c r="I202" i="32"/>
  <c r="H202" i="32"/>
  <c r="G202" i="32"/>
  <c r="F202" i="32"/>
  <c r="E202" i="32"/>
  <c r="D202" i="32"/>
  <c r="C202" i="32"/>
  <c r="I201" i="32"/>
  <c r="E201" i="32"/>
  <c r="D201" i="32"/>
  <c r="C201" i="32"/>
  <c r="I192" i="32"/>
  <c r="H192" i="32"/>
  <c r="G192" i="32"/>
  <c r="F192" i="32"/>
  <c r="E192" i="32"/>
  <c r="D192" i="32"/>
  <c r="C192" i="32"/>
  <c r="I191" i="32"/>
  <c r="H191" i="32"/>
  <c r="G191" i="32"/>
  <c r="F191" i="32"/>
  <c r="E191" i="32"/>
  <c r="D191" i="32"/>
  <c r="C191" i="32"/>
  <c r="I190" i="32"/>
  <c r="H190" i="32"/>
  <c r="G190" i="32"/>
  <c r="F190" i="32"/>
  <c r="E190" i="32"/>
  <c r="D190" i="32"/>
  <c r="C190" i="32"/>
  <c r="I189" i="32"/>
  <c r="H189" i="32"/>
  <c r="G189" i="32"/>
  <c r="F189" i="32"/>
  <c r="E189" i="32"/>
  <c r="D189" i="32"/>
  <c r="C189" i="32"/>
  <c r="I188" i="32"/>
  <c r="H188" i="32"/>
  <c r="G188" i="32"/>
  <c r="F188" i="32"/>
  <c r="E188" i="32"/>
  <c r="D188" i="32"/>
  <c r="C188" i="32"/>
  <c r="D186" i="32"/>
  <c r="I185" i="32"/>
  <c r="H185" i="32"/>
  <c r="G185" i="32"/>
  <c r="F185" i="32"/>
  <c r="E185" i="32"/>
  <c r="D185" i="32"/>
  <c r="C185" i="32"/>
  <c r="I184" i="32"/>
  <c r="H184" i="32"/>
  <c r="G184" i="32"/>
  <c r="F184" i="32"/>
  <c r="E184" i="32"/>
  <c r="D184" i="32"/>
  <c r="C184" i="32"/>
  <c r="I180" i="32"/>
  <c r="H180" i="32"/>
  <c r="G180" i="32"/>
  <c r="F180" i="32"/>
  <c r="E180" i="32"/>
  <c r="D180" i="32"/>
  <c r="C180" i="32"/>
  <c r="I178" i="32"/>
  <c r="H178" i="32"/>
  <c r="G178" i="32"/>
  <c r="F178" i="32"/>
  <c r="E178" i="32"/>
  <c r="D178" i="32"/>
  <c r="C178" i="32"/>
  <c r="I176" i="32"/>
  <c r="H176" i="32"/>
  <c r="G176" i="32"/>
  <c r="F176" i="32"/>
  <c r="E176" i="32"/>
  <c r="D176" i="32"/>
  <c r="C176" i="32"/>
  <c r="I175" i="32"/>
  <c r="H175" i="32"/>
  <c r="G175" i="32"/>
  <c r="F175" i="32"/>
  <c r="E175" i="32"/>
  <c r="D175" i="32"/>
  <c r="C175" i="32"/>
  <c r="I174" i="32"/>
  <c r="H174" i="32"/>
  <c r="G174" i="32"/>
  <c r="F174" i="32"/>
  <c r="E174" i="32"/>
  <c r="D174" i="32"/>
  <c r="C174" i="32"/>
  <c r="I173" i="32"/>
  <c r="H173" i="32"/>
  <c r="G173" i="32"/>
  <c r="F173" i="32"/>
  <c r="E173" i="32"/>
  <c r="D173" i="32"/>
  <c r="C173" i="32"/>
  <c r="I171" i="32"/>
  <c r="H171" i="32"/>
  <c r="G171" i="32"/>
  <c r="F171" i="32"/>
  <c r="E171" i="32"/>
  <c r="D171" i="32"/>
  <c r="C171" i="32"/>
  <c r="I170" i="32"/>
  <c r="H170" i="32"/>
  <c r="G170" i="32"/>
  <c r="F170" i="32"/>
  <c r="E170" i="32"/>
  <c r="D170" i="32"/>
  <c r="C170" i="32"/>
  <c r="I169" i="32"/>
  <c r="H169" i="32"/>
  <c r="G169" i="32"/>
  <c r="F169" i="32"/>
  <c r="E169" i="32"/>
  <c r="D169" i="32"/>
  <c r="C169" i="32"/>
  <c r="I160" i="32"/>
  <c r="H160" i="32"/>
  <c r="G160" i="32"/>
  <c r="F160" i="32"/>
  <c r="E160" i="32"/>
  <c r="D160" i="32"/>
  <c r="C160" i="32"/>
  <c r="I159" i="32"/>
  <c r="H159" i="32"/>
  <c r="G159" i="32"/>
  <c r="F159" i="32"/>
  <c r="E159" i="32"/>
  <c r="D159" i="32"/>
  <c r="C159" i="32"/>
  <c r="I158" i="32"/>
  <c r="H158" i="32"/>
  <c r="G158" i="32"/>
  <c r="F158" i="32"/>
  <c r="E158" i="32"/>
  <c r="D158" i="32"/>
  <c r="C158" i="32"/>
  <c r="I157" i="32"/>
  <c r="H157" i="32"/>
  <c r="G157" i="32"/>
  <c r="F157" i="32"/>
  <c r="E157" i="32"/>
  <c r="D157" i="32"/>
  <c r="C157" i="32"/>
  <c r="I156" i="32"/>
  <c r="H156" i="32"/>
  <c r="G156" i="32"/>
  <c r="F156" i="32"/>
  <c r="E156" i="32"/>
  <c r="D156" i="32"/>
  <c r="C156" i="32"/>
  <c r="C154" i="32"/>
  <c r="I153" i="32"/>
  <c r="H153" i="32"/>
  <c r="G153" i="32"/>
  <c r="F153" i="32"/>
  <c r="E153" i="32"/>
  <c r="D153" i="32"/>
  <c r="C153" i="32"/>
  <c r="I152" i="32"/>
  <c r="H152" i="32"/>
  <c r="G152" i="32"/>
  <c r="F152" i="32"/>
  <c r="E152" i="32"/>
  <c r="D152" i="32"/>
  <c r="C152" i="32"/>
  <c r="I148" i="32"/>
  <c r="H148" i="32"/>
  <c r="G148" i="32"/>
  <c r="F148" i="32"/>
  <c r="E148" i="32"/>
  <c r="D148" i="32"/>
  <c r="C148" i="32"/>
  <c r="I146" i="32"/>
  <c r="H146" i="32"/>
  <c r="G146" i="32"/>
  <c r="F146" i="32"/>
  <c r="E146" i="32"/>
  <c r="D146" i="32"/>
  <c r="C146" i="32"/>
  <c r="I144" i="32"/>
  <c r="H144" i="32"/>
  <c r="G144" i="32"/>
  <c r="F144" i="32"/>
  <c r="E144" i="32"/>
  <c r="D144" i="32"/>
  <c r="C144" i="32"/>
  <c r="I143" i="32"/>
  <c r="H143" i="32"/>
  <c r="G143" i="32"/>
  <c r="F143" i="32"/>
  <c r="E143" i="32"/>
  <c r="D143" i="32"/>
  <c r="C143" i="32"/>
  <c r="I142" i="32"/>
  <c r="H142" i="32"/>
  <c r="G142" i="32"/>
  <c r="F142" i="32"/>
  <c r="E142" i="32"/>
  <c r="D142" i="32"/>
  <c r="C142" i="32"/>
  <c r="I141" i="32"/>
  <c r="H141" i="32"/>
  <c r="G141" i="32"/>
  <c r="F141" i="32"/>
  <c r="E141" i="32"/>
  <c r="D141" i="32"/>
  <c r="C141" i="32"/>
  <c r="I139" i="32"/>
  <c r="H139" i="32"/>
  <c r="G139" i="32"/>
  <c r="F139" i="32"/>
  <c r="E139" i="32"/>
  <c r="D139" i="32"/>
  <c r="C139" i="32"/>
  <c r="I138" i="32"/>
  <c r="H138" i="32"/>
  <c r="G138" i="32"/>
  <c r="F138" i="32"/>
  <c r="E138" i="32"/>
  <c r="D138" i="32"/>
  <c r="C138" i="32"/>
  <c r="I137" i="32"/>
  <c r="H137" i="32"/>
  <c r="G137" i="32"/>
  <c r="F137" i="32"/>
  <c r="E137" i="32"/>
  <c r="D137" i="32"/>
  <c r="C137" i="32"/>
  <c r="I128" i="32"/>
  <c r="H128" i="32"/>
  <c r="G128" i="32"/>
  <c r="F128" i="32"/>
  <c r="E128" i="32"/>
  <c r="D128" i="32"/>
  <c r="C128" i="32"/>
  <c r="I127" i="32"/>
  <c r="H127" i="32"/>
  <c r="G127" i="32"/>
  <c r="F127" i="32"/>
  <c r="E127" i="32"/>
  <c r="D127" i="32"/>
  <c r="C127" i="32"/>
  <c r="I126" i="32"/>
  <c r="H126" i="32"/>
  <c r="G126" i="32"/>
  <c r="F126" i="32"/>
  <c r="E126" i="32"/>
  <c r="D126" i="32"/>
  <c r="C126" i="32"/>
  <c r="I125" i="32"/>
  <c r="H125" i="32"/>
  <c r="G125" i="32"/>
  <c r="F125" i="32"/>
  <c r="E125" i="32"/>
  <c r="D125" i="32"/>
  <c r="C125" i="32"/>
  <c r="I124" i="32"/>
  <c r="H124" i="32"/>
  <c r="G124" i="32"/>
  <c r="F124" i="32"/>
  <c r="E124" i="32"/>
  <c r="D124" i="32"/>
  <c r="C124" i="32"/>
  <c r="I121" i="32"/>
  <c r="H121" i="32"/>
  <c r="G121" i="32"/>
  <c r="F121" i="32"/>
  <c r="E121" i="32"/>
  <c r="D121" i="32"/>
  <c r="C121" i="32"/>
  <c r="I120" i="32"/>
  <c r="H120" i="32"/>
  <c r="G120" i="32"/>
  <c r="F120" i="32"/>
  <c r="E120" i="32"/>
  <c r="D120" i="32"/>
  <c r="C120" i="32"/>
  <c r="I116" i="32"/>
  <c r="H116" i="32"/>
  <c r="G116" i="32"/>
  <c r="F116" i="32"/>
  <c r="E116" i="32"/>
  <c r="D116" i="32"/>
  <c r="C116" i="32"/>
  <c r="I114" i="32"/>
  <c r="H114" i="32"/>
  <c r="G114" i="32"/>
  <c r="F114" i="32"/>
  <c r="E114" i="32"/>
  <c r="D114" i="32"/>
  <c r="C114" i="32"/>
  <c r="I112" i="32"/>
  <c r="H112" i="32"/>
  <c r="G112" i="32"/>
  <c r="F112" i="32"/>
  <c r="E112" i="32"/>
  <c r="D112" i="32"/>
  <c r="C112" i="32"/>
  <c r="I111" i="32"/>
  <c r="H111" i="32"/>
  <c r="G111" i="32"/>
  <c r="F111" i="32"/>
  <c r="E111" i="32"/>
  <c r="D111" i="32"/>
  <c r="C111" i="32"/>
  <c r="I110" i="32"/>
  <c r="H110" i="32"/>
  <c r="G110" i="32"/>
  <c r="F110" i="32"/>
  <c r="E110" i="32"/>
  <c r="D110" i="32"/>
  <c r="C110" i="32"/>
  <c r="I109" i="32"/>
  <c r="H109" i="32"/>
  <c r="G109" i="32"/>
  <c r="F109" i="32"/>
  <c r="E109" i="32"/>
  <c r="D109" i="32"/>
  <c r="C109" i="32"/>
  <c r="I107" i="32"/>
  <c r="H107" i="32"/>
  <c r="G107" i="32"/>
  <c r="F107" i="32"/>
  <c r="E107" i="32"/>
  <c r="D107" i="32"/>
  <c r="C107" i="32"/>
  <c r="I106" i="32"/>
  <c r="H106" i="32"/>
  <c r="G106" i="32"/>
  <c r="F106" i="32"/>
  <c r="E106" i="32"/>
  <c r="D106" i="32"/>
  <c r="C106" i="32"/>
  <c r="I105" i="32"/>
  <c r="H105" i="32"/>
  <c r="F105" i="32"/>
  <c r="E105" i="32"/>
  <c r="D105" i="32"/>
  <c r="C105" i="32"/>
  <c r="I96" i="32"/>
  <c r="H96" i="32"/>
  <c r="G96" i="32"/>
  <c r="F96" i="32"/>
  <c r="E96" i="32"/>
  <c r="D96" i="32"/>
  <c r="C96" i="32"/>
  <c r="I95" i="32"/>
  <c r="H95" i="32"/>
  <c r="G95" i="32"/>
  <c r="F95" i="32"/>
  <c r="E95" i="32"/>
  <c r="D95" i="32"/>
  <c r="C95" i="32"/>
  <c r="I94" i="32"/>
  <c r="H94" i="32"/>
  <c r="G94" i="32"/>
  <c r="F94" i="32"/>
  <c r="E94" i="32"/>
  <c r="D94" i="32"/>
  <c r="C94" i="32"/>
  <c r="I93" i="32"/>
  <c r="H93" i="32"/>
  <c r="G93" i="32"/>
  <c r="F93" i="32"/>
  <c r="E93" i="32"/>
  <c r="D93" i="32"/>
  <c r="C93" i="32"/>
  <c r="I92" i="32"/>
  <c r="H92" i="32"/>
  <c r="G92" i="32"/>
  <c r="F92" i="32"/>
  <c r="E92" i="32"/>
  <c r="D92" i="32"/>
  <c r="C92" i="32"/>
  <c r="I90" i="32"/>
  <c r="H90" i="32"/>
  <c r="F90" i="32"/>
  <c r="I89" i="32"/>
  <c r="H89" i="32"/>
  <c r="G89" i="32"/>
  <c r="F89" i="32"/>
  <c r="E89" i="32"/>
  <c r="D89" i="32"/>
  <c r="C89" i="32"/>
  <c r="I88" i="32"/>
  <c r="H88" i="32"/>
  <c r="G88" i="32"/>
  <c r="F88" i="32"/>
  <c r="E88" i="32"/>
  <c r="D88" i="32"/>
  <c r="C88" i="32"/>
  <c r="I84" i="32"/>
  <c r="H84" i="32"/>
  <c r="G84" i="32"/>
  <c r="F84" i="32"/>
  <c r="E84" i="32"/>
  <c r="D84" i="32"/>
  <c r="C84" i="32"/>
  <c r="I82" i="32"/>
  <c r="H82" i="32"/>
  <c r="G82" i="32"/>
  <c r="F82" i="32"/>
  <c r="E82" i="32"/>
  <c r="D82" i="32"/>
  <c r="C82" i="32"/>
  <c r="I80" i="32"/>
  <c r="H80" i="32"/>
  <c r="G80" i="32"/>
  <c r="F80" i="32"/>
  <c r="E80" i="32"/>
  <c r="D80" i="32"/>
  <c r="C80" i="32"/>
  <c r="I79" i="32"/>
  <c r="H79" i="32"/>
  <c r="G79" i="32"/>
  <c r="F79" i="32"/>
  <c r="E79" i="32"/>
  <c r="D79" i="32"/>
  <c r="C79" i="32"/>
  <c r="I78" i="32"/>
  <c r="H78" i="32"/>
  <c r="G78" i="32"/>
  <c r="F78" i="32"/>
  <c r="E78" i="32"/>
  <c r="D78" i="32"/>
  <c r="C78" i="32"/>
  <c r="I77" i="32"/>
  <c r="H77" i="32"/>
  <c r="G77" i="32"/>
  <c r="F77" i="32"/>
  <c r="E77" i="32"/>
  <c r="D77" i="32"/>
  <c r="C77" i="32"/>
  <c r="I75" i="32"/>
  <c r="H75" i="32"/>
  <c r="G75" i="32"/>
  <c r="F75" i="32"/>
  <c r="E75" i="32"/>
  <c r="D75" i="32"/>
  <c r="C75" i="32"/>
  <c r="I74" i="32"/>
  <c r="H74" i="32"/>
  <c r="G74" i="32"/>
  <c r="F74" i="32"/>
  <c r="E74" i="32"/>
  <c r="D74" i="32"/>
  <c r="C74" i="32"/>
  <c r="I73" i="32"/>
  <c r="H73" i="32"/>
  <c r="G73" i="32"/>
  <c r="D73" i="32"/>
  <c r="C73" i="32"/>
  <c r="I64" i="32"/>
  <c r="H64" i="32"/>
  <c r="G64" i="32"/>
  <c r="F64" i="32"/>
  <c r="E64" i="32"/>
  <c r="D64" i="32"/>
  <c r="C64" i="32"/>
  <c r="I63" i="32"/>
  <c r="H63" i="32"/>
  <c r="G63" i="32"/>
  <c r="F63" i="32"/>
  <c r="E63" i="32"/>
  <c r="D63" i="32"/>
  <c r="C63" i="32"/>
  <c r="I62" i="32"/>
  <c r="H62" i="32"/>
  <c r="G62" i="32"/>
  <c r="F62" i="32"/>
  <c r="E62" i="32"/>
  <c r="D62" i="32"/>
  <c r="C62" i="32"/>
  <c r="I61" i="32"/>
  <c r="H61" i="32"/>
  <c r="G61" i="32"/>
  <c r="F61" i="32"/>
  <c r="E61" i="32"/>
  <c r="D61" i="32"/>
  <c r="C61" i="32"/>
  <c r="I60" i="32"/>
  <c r="H60" i="32"/>
  <c r="G60" i="32"/>
  <c r="F60" i="32"/>
  <c r="E60" i="32"/>
  <c r="D60" i="32"/>
  <c r="C60" i="32"/>
  <c r="H58" i="32"/>
  <c r="I57" i="32"/>
  <c r="H57" i="32"/>
  <c r="G57" i="32"/>
  <c r="F57" i="32"/>
  <c r="E57" i="32"/>
  <c r="D57" i="32"/>
  <c r="C57" i="32"/>
  <c r="I56" i="32"/>
  <c r="H56" i="32"/>
  <c r="G56" i="32"/>
  <c r="F56" i="32"/>
  <c r="E56" i="32"/>
  <c r="D56" i="32"/>
  <c r="C56" i="32"/>
  <c r="I52" i="32"/>
  <c r="H52" i="32"/>
  <c r="G52" i="32"/>
  <c r="F52" i="32"/>
  <c r="E52" i="32"/>
  <c r="D52" i="32"/>
  <c r="C52" i="32"/>
  <c r="I50" i="32"/>
  <c r="H50" i="32"/>
  <c r="G50" i="32"/>
  <c r="F50" i="32"/>
  <c r="E50" i="32"/>
  <c r="D50" i="32"/>
  <c r="C50" i="32"/>
  <c r="I48" i="32"/>
  <c r="H48" i="32"/>
  <c r="G48" i="32"/>
  <c r="F48" i="32"/>
  <c r="E48" i="32"/>
  <c r="D48" i="32"/>
  <c r="C48" i="32"/>
  <c r="I47" i="32"/>
  <c r="H47" i="32"/>
  <c r="G47" i="32"/>
  <c r="F47" i="32"/>
  <c r="E47" i="32"/>
  <c r="D47" i="32"/>
  <c r="C47" i="32"/>
  <c r="I46" i="32"/>
  <c r="H46" i="32"/>
  <c r="G46" i="32"/>
  <c r="F46" i="32"/>
  <c r="E46" i="32"/>
  <c r="D46" i="32"/>
  <c r="C46" i="32"/>
  <c r="I45" i="32"/>
  <c r="H45" i="32"/>
  <c r="G45" i="32"/>
  <c r="F45" i="32"/>
  <c r="E45" i="32"/>
  <c r="D45" i="32"/>
  <c r="C45" i="32"/>
  <c r="I43" i="32"/>
  <c r="H43" i="32"/>
  <c r="G43" i="32"/>
  <c r="F43" i="32"/>
  <c r="E43" i="32"/>
  <c r="D43" i="32"/>
  <c r="C43" i="32"/>
  <c r="I42" i="32"/>
  <c r="H42" i="32"/>
  <c r="G42" i="32"/>
  <c r="F42" i="32"/>
  <c r="E42" i="32"/>
  <c r="D42" i="32"/>
  <c r="C42" i="32"/>
  <c r="I41" i="32"/>
  <c r="H41" i="32"/>
  <c r="G41" i="32"/>
  <c r="F41" i="32"/>
  <c r="E41" i="32"/>
  <c r="D41" i="32"/>
  <c r="C41" i="32"/>
  <c r="I32" i="32"/>
  <c r="H32" i="32"/>
  <c r="G32" i="32"/>
  <c r="F32" i="32"/>
  <c r="E32" i="32"/>
  <c r="D32" i="32"/>
  <c r="C32" i="32"/>
  <c r="I31" i="32"/>
  <c r="H31" i="32"/>
  <c r="G31" i="32"/>
  <c r="F31" i="32"/>
  <c r="E31" i="32"/>
  <c r="D31" i="32"/>
  <c r="C31" i="32"/>
  <c r="I30" i="32"/>
  <c r="H30" i="32"/>
  <c r="G30" i="32"/>
  <c r="F30" i="32"/>
  <c r="E30" i="32"/>
  <c r="D30" i="32"/>
  <c r="C30" i="32"/>
  <c r="I29" i="32"/>
  <c r="H29" i="32"/>
  <c r="G29" i="32"/>
  <c r="F29" i="32"/>
  <c r="E29" i="32"/>
  <c r="D29" i="32"/>
  <c r="C29" i="32"/>
  <c r="I28" i="32"/>
  <c r="H28" i="32"/>
  <c r="G28" i="32"/>
  <c r="F28" i="32"/>
  <c r="E28" i="32"/>
  <c r="D28" i="32"/>
  <c r="C28" i="32"/>
  <c r="I26" i="32"/>
  <c r="G26" i="32"/>
  <c r="I25" i="32"/>
  <c r="H25" i="32"/>
  <c r="G25" i="32"/>
  <c r="F25" i="32"/>
  <c r="E25" i="32"/>
  <c r="D25" i="32"/>
  <c r="C25" i="32"/>
  <c r="I24" i="32"/>
  <c r="H24" i="32"/>
  <c r="G24" i="32"/>
  <c r="F24" i="32"/>
  <c r="E24" i="32"/>
  <c r="D24" i="32"/>
  <c r="C24" i="32"/>
  <c r="I20" i="32"/>
  <c r="H20" i="32"/>
  <c r="G20" i="32"/>
  <c r="F20" i="32"/>
  <c r="E20" i="32"/>
  <c r="D20" i="32"/>
  <c r="C20" i="32"/>
  <c r="I18" i="32"/>
  <c r="H18" i="32"/>
  <c r="G18" i="32"/>
  <c r="F18" i="32"/>
  <c r="E18" i="32"/>
  <c r="D18" i="32"/>
  <c r="C18" i="32"/>
  <c r="I16" i="32"/>
  <c r="H16" i="32"/>
  <c r="G16" i="32"/>
  <c r="F16" i="32"/>
  <c r="E16" i="32"/>
  <c r="D16" i="32"/>
  <c r="C16" i="32"/>
  <c r="I15" i="32"/>
  <c r="H15" i="32"/>
  <c r="G15" i="32"/>
  <c r="F15" i="32"/>
  <c r="E15" i="32"/>
  <c r="D15" i="32"/>
  <c r="C15" i="32"/>
  <c r="I14" i="32"/>
  <c r="H14" i="32"/>
  <c r="G14" i="32"/>
  <c r="F14" i="32"/>
  <c r="E14" i="32"/>
  <c r="D14" i="32"/>
  <c r="C14" i="32"/>
  <c r="I13" i="32"/>
  <c r="H13" i="32"/>
  <c r="G13" i="32"/>
  <c r="F13" i="32"/>
  <c r="E13" i="32"/>
  <c r="D13" i="32"/>
  <c r="C13" i="32"/>
  <c r="I11" i="32"/>
  <c r="H11" i="32"/>
  <c r="G11" i="32"/>
  <c r="F11" i="32"/>
  <c r="E11" i="32"/>
  <c r="D11" i="32"/>
  <c r="C11" i="32"/>
  <c r="I10" i="32"/>
  <c r="H10" i="32"/>
  <c r="G10" i="32"/>
  <c r="F10" i="32"/>
  <c r="E10" i="32"/>
  <c r="D10" i="32"/>
  <c r="C10" i="32"/>
  <c r="I9" i="32"/>
  <c r="H9" i="32"/>
  <c r="G9" i="32"/>
  <c r="F9" i="32"/>
  <c r="E9" i="32"/>
  <c r="D9" i="32"/>
  <c r="C9" i="32"/>
  <c r="C175" i="8"/>
  <c r="C174" i="8"/>
  <c r="C166" i="8"/>
  <c r="C165" i="8"/>
  <c r="C164" i="8"/>
  <c r="C163" i="8"/>
  <c r="C162" i="8"/>
  <c r="C161" i="8"/>
  <c r="C160" i="8"/>
  <c r="C159" i="8"/>
  <c r="C158" i="8"/>
  <c r="C157" i="8"/>
  <c r="C156" i="8"/>
  <c r="C155" i="8"/>
  <c r="C154" i="8"/>
  <c r="C153" i="8"/>
  <c r="C151" i="8"/>
  <c r="C150" i="8"/>
  <c r="C149" i="8"/>
  <c r="C148" i="8"/>
  <c r="C147" i="8"/>
  <c r="C146" i="8"/>
  <c r="C145" i="8"/>
  <c r="C144" i="8"/>
  <c r="C143" i="8"/>
  <c r="C142" i="8"/>
  <c r="C141" i="8"/>
  <c r="C136" i="8"/>
  <c r="C135" i="8"/>
  <c r="C134" i="8"/>
  <c r="C133" i="8"/>
  <c r="C132" i="8"/>
  <c r="C131" i="8"/>
  <c r="C130" i="8"/>
  <c r="C129" i="8"/>
  <c r="C128" i="8"/>
  <c r="C127" i="8"/>
  <c r="C126" i="8"/>
  <c r="C125" i="8"/>
  <c r="C119" i="8"/>
  <c r="C118" i="8"/>
  <c r="C117" i="8"/>
  <c r="C116" i="8"/>
  <c r="C112" i="8"/>
  <c r="C111" i="8"/>
  <c r="C108" i="8"/>
  <c r="A108" i="8"/>
  <c r="C102" i="8"/>
  <c r="C101" i="8"/>
  <c r="C98" i="8"/>
  <c r="C96" i="8"/>
  <c r="C94" i="8"/>
  <c r="C92" i="8"/>
  <c r="C89" i="8"/>
  <c r="C84" i="8"/>
  <c r="C83" i="8"/>
  <c r="C82" i="8"/>
  <c r="C81" i="8"/>
  <c r="C80" i="8"/>
  <c r="C79" i="8"/>
  <c r="C78" i="8"/>
  <c r="C77" i="8"/>
  <c r="C73" i="8"/>
  <c r="C72" i="8"/>
  <c r="C71" i="8"/>
  <c r="C67" i="8"/>
  <c r="C66" i="8"/>
  <c r="C65" i="8"/>
  <c r="C64" i="8"/>
  <c r="C63" i="8"/>
  <c r="C62" i="8"/>
  <c r="C61" i="8"/>
  <c r="C60" i="8"/>
  <c r="C59" i="8"/>
  <c r="C58" i="8"/>
  <c r="C55" i="8"/>
  <c r="A55" i="8"/>
  <c r="C48" i="8"/>
  <c r="C47" i="8"/>
  <c r="C46" i="8"/>
  <c r="C45" i="8"/>
  <c r="C41" i="8"/>
  <c r="C40" i="8"/>
  <c r="C39" i="8"/>
  <c r="C38" i="8"/>
  <c r="C34" i="8"/>
  <c r="C33" i="8"/>
  <c r="C32" i="8"/>
  <c r="C31" i="8"/>
  <c r="C30" i="8"/>
  <c r="C29" i="8"/>
  <c r="C28" i="8"/>
  <c r="C27" i="8"/>
  <c r="C26" i="8"/>
  <c r="C25" i="8"/>
  <c r="C21" i="8"/>
  <c r="C20" i="8"/>
  <c r="C19" i="8"/>
  <c r="C15" i="8"/>
  <c r="C14" i="8"/>
  <c r="C13" i="8"/>
  <c r="C12" i="8"/>
  <c r="C11" i="8"/>
  <c r="C10" i="8"/>
  <c r="C9" i="8"/>
  <c r="C8" i="8"/>
  <c r="C7" i="8"/>
  <c r="C6" i="8"/>
  <c r="C3" i="8"/>
  <c r="A3" i="8"/>
  <c r="D26" i="7"/>
  <c r="D24" i="7"/>
  <c r="D19" i="7"/>
  <c r="D18" i="7"/>
  <c r="D16" i="7"/>
  <c r="D12" i="7"/>
  <c r="D11" i="7"/>
  <c r="D10" i="7"/>
  <c r="D9" i="7"/>
  <c r="D8" i="7"/>
  <c r="D7" i="7"/>
  <c r="D2" i="7"/>
  <c r="A2" i="7"/>
  <c r="E31" i="6"/>
  <c r="D31" i="6"/>
  <c r="C31" i="6"/>
  <c r="E30" i="6"/>
  <c r="D30" i="6"/>
  <c r="C30" i="6"/>
  <c r="E29" i="6"/>
  <c r="D29" i="6"/>
  <c r="C29" i="6"/>
  <c r="E28" i="6"/>
  <c r="D28" i="6"/>
  <c r="C28" i="6"/>
  <c r="E27" i="6"/>
  <c r="D27" i="6"/>
  <c r="C27" i="6"/>
  <c r="E26" i="6"/>
  <c r="D26" i="6"/>
  <c r="C26" i="6"/>
  <c r="E25" i="6"/>
  <c r="D25" i="6"/>
  <c r="C25" i="6"/>
  <c r="E24" i="6"/>
  <c r="D24" i="6"/>
  <c r="C24" i="6"/>
  <c r="C15" i="6"/>
  <c r="C14" i="6"/>
  <c r="C13" i="6"/>
  <c r="C12" i="6"/>
  <c r="C11" i="6"/>
  <c r="C10" i="6"/>
  <c r="C9" i="6"/>
  <c r="C8" i="6"/>
  <c r="C7" i="6"/>
  <c r="F3" i="6"/>
  <c r="A3" i="6"/>
  <c r="C39" i="5"/>
  <c r="C38" i="5"/>
  <c r="C33" i="5"/>
  <c r="C32" i="5"/>
  <c r="C31" i="5"/>
  <c r="C26" i="5"/>
  <c r="C25" i="5"/>
  <c r="C19" i="5"/>
  <c r="C18" i="5"/>
  <c r="C13" i="5"/>
  <c r="C12" i="5"/>
  <c r="C11" i="5"/>
  <c r="C10" i="5"/>
  <c r="C9" i="5"/>
  <c r="C8" i="5"/>
  <c r="C7" i="5"/>
  <c r="C6" i="5"/>
  <c r="C3" i="5"/>
  <c r="A3" i="5"/>
  <c r="C33" i="4"/>
  <c r="C32" i="4"/>
  <c r="G27" i="4"/>
  <c r="F27" i="4"/>
  <c r="E27" i="4"/>
  <c r="D27" i="4"/>
  <c r="C27" i="4"/>
  <c r="B27" i="4"/>
  <c r="G26" i="4"/>
  <c r="F26" i="4"/>
  <c r="E26" i="4"/>
  <c r="D26" i="4"/>
  <c r="C26" i="4"/>
  <c r="B26" i="4"/>
  <c r="G25" i="4"/>
  <c r="F25" i="4"/>
  <c r="E25" i="4"/>
  <c r="D25" i="4"/>
  <c r="C25" i="4"/>
  <c r="B25" i="4"/>
  <c r="G18" i="4"/>
  <c r="F18" i="4"/>
  <c r="E18" i="4"/>
  <c r="D18" i="4"/>
  <c r="C18" i="4"/>
  <c r="B18" i="4"/>
  <c r="F17" i="4"/>
  <c r="E17" i="4"/>
  <c r="D17" i="4"/>
  <c r="C17" i="4"/>
  <c r="B17" i="4"/>
  <c r="F16" i="4"/>
  <c r="E16" i="4"/>
  <c r="D16" i="4"/>
  <c r="C16" i="4"/>
  <c r="B16" i="4"/>
  <c r="G9" i="4"/>
  <c r="F9" i="4"/>
  <c r="E9" i="4"/>
  <c r="D9" i="4"/>
  <c r="C9" i="4"/>
  <c r="B9" i="4"/>
  <c r="G8" i="4"/>
  <c r="F8" i="4"/>
  <c r="E8" i="4"/>
  <c r="D8" i="4"/>
  <c r="C8" i="4"/>
  <c r="B8" i="4"/>
  <c r="G7" i="4"/>
  <c r="F7" i="4"/>
  <c r="E7" i="4"/>
  <c r="C7" i="4"/>
  <c r="B7" i="4"/>
  <c r="D40" i="3"/>
  <c r="G37" i="3"/>
  <c r="G36" i="3"/>
  <c r="D36" i="3"/>
  <c r="D35" i="3"/>
  <c r="D34" i="3"/>
  <c r="G33" i="3"/>
  <c r="D33" i="3"/>
  <c r="G32" i="3"/>
  <c r="D32" i="3"/>
  <c r="G31" i="3"/>
  <c r="D31" i="3"/>
  <c r="G30" i="3"/>
  <c r="D30" i="3"/>
  <c r="G26" i="3"/>
  <c r="F26" i="3"/>
  <c r="G25" i="3"/>
  <c r="F25" i="3"/>
  <c r="G24" i="3"/>
  <c r="F24" i="3"/>
  <c r="G23" i="3"/>
  <c r="F23" i="3"/>
  <c r="A19" i="3"/>
  <c r="E18" i="3"/>
  <c r="E17" i="3"/>
  <c r="C17" i="3"/>
  <c r="A17" i="3"/>
  <c r="E16" i="3"/>
  <c r="C16" i="3"/>
  <c r="A16" i="3"/>
  <c r="D11" i="3"/>
  <c r="D10" i="3"/>
  <c r="D5" i="3"/>
  <c r="F4" i="3"/>
  <c r="B4" i="3"/>
  <c r="D25" i="17"/>
  <c r="D11" i="17"/>
  <c r="E69" i="15"/>
  <c r="D69" i="15"/>
  <c r="E65" i="15"/>
  <c r="D65" i="15"/>
  <c r="E64" i="15"/>
  <c r="D64" i="15"/>
  <c r="E63" i="15"/>
  <c r="D63" i="15"/>
  <c r="E59" i="15"/>
  <c r="D59" i="15"/>
  <c r="E58" i="15"/>
  <c r="D58" i="15"/>
  <c r="E57" i="15"/>
  <c r="D57" i="15"/>
  <c r="E56" i="15"/>
  <c r="D56" i="15"/>
  <c r="E55" i="15"/>
  <c r="D55" i="15"/>
  <c r="E54" i="15"/>
  <c r="D54" i="15"/>
  <c r="E53" i="15"/>
  <c r="D53" i="15"/>
  <c r="E52" i="15"/>
  <c r="D52" i="15"/>
  <c r="E51" i="15"/>
  <c r="D51" i="15"/>
  <c r="E50" i="15"/>
  <c r="D50" i="15"/>
  <c r="E49" i="15"/>
  <c r="D49" i="15"/>
  <c r="E48" i="15"/>
  <c r="D48" i="15"/>
  <c r="E47" i="15"/>
  <c r="D47" i="15"/>
  <c r="E46" i="15"/>
  <c r="D46" i="15"/>
  <c r="E45" i="15"/>
  <c r="D45" i="15"/>
  <c r="E44" i="15"/>
  <c r="D44" i="15"/>
  <c r="E43" i="15"/>
  <c r="D43" i="15"/>
  <c r="E42" i="15"/>
  <c r="D42" i="15"/>
  <c r="E41" i="15"/>
  <c r="D41" i="15"/>
  <c r="E39" i="15"/>
  <c r="D39" i="15"/>
  <c r="E38" i="15"/>
  <c r="D38" i="15"/>
  <c r="E37" i="15"/>
  <c r="D37" i="15"/>
  <c r="E36" i="15"/>
  <c r="D36" i="15"/>
  <c r="E35" i="15"/>
  <c r="D35" i="15"/>
  <c r="E34" i="15"/>
  <c r="D34" i="15"/>
  <c r="E33" i="15"/>
  <c r="D33" i="15"/>
  <c r="E30" i="15"/>
  <c r="D30" i="15"/>
  <c r="E29" i="15"/>
  <c r="D29" i="15"/>
  <c r="E28" i="15"/>
  <c r="D28" i="15"/>
  <c r="E27" i="15"/>
  <c r="D27" i="15"/>
  <c r="E26" i="15"/>
  <c r="D26" i="15"/>
  <c r="E25" i="15"/>
  <c r="D25" i="15"/>
  <c r="E24" i="15"/>
  <c r="D24" i="15"/>
  <c r="E23" i="15"/>
  <c r="D23" i="15"/>
  <c r="E22" i="15"/>
  <c r="D22" i="15"/>
  <c r="E21" i="15"/>
  <c r="D21" i="15"/>
  <c r="E20" i="15"/>
  <c r="D20" i="15"/>
  <c r="E19" i="15"/>
  <c r="D19" i="15"/>
  <c r="E18" i="15"/>
  <c r="D18" i="15"/>
  <c r="E17" i="15"/>
  <c r="D17" i="15"/>
  <c r="E16" i="15"/>
  <c r="D16" i="15"/>
  <c r="E15" i="15"/>
  <c r="D15" i="15"/>
  <c r="G12" i="15"/>
  <c r="F12" i="15"/>
  <c r="E12" i="15"/>
  <c r="D12" i="15"/>
  <c r="C12" i="15"/>
  <c r="B12" i="15"/>
  <c r="A12" i="15"/>
  <c r="E19" i="27"/>
  <c r="E18" i="27"/>
  <c r="E17" i="27"/>
  <c r="D415" i="24"/>
  <c r="CP2" i="30" s="1"/>
  <c r="D381" i="24"/>
  <c r="C120" i="8"/>
  <c r="D340" i="24"/>
  <c r="C86" i="8" s="1"/>
  <c r="D339" i="24"/>
  <c r="D329" i="24"/>
  <c r="C74" i="8" s="1"/>
  <c r="D324" i="24"/>
  <c r="C68" i="8" s="1"/>
  <c r="D306" i="24"/>
  <c r="C49" i="8" s="1"/>
  <c r="D299" i="24"/>
  <c r="C42" i="8" s="1"/>
  <c r="D291" i="24"/>
  <c r="D293" i="24" s="1"/>
  <c r="C35" i="8" s="1"/>
  <c r="D281" i="24"/>
  <c r="C22" i="8" s="1"/>
  <c r="D276" i="24"/>
  <c r="C16" i="8" s="1"/>
  <c r="D256" i="24"/>
  <c r="D252" i="24"/>
  <c r="D245" i="24"/>
  <c r="D13" i="7" s="1"/>
  <c r="D237" i="24"/>
  <c r="D233" i="24"/>
  <c r="C233" i="24"/>
  <c r="B233" i="24"/>
  <c r="C32" i="6" s="1"/>
  <c r="E232" i="24"/>
  <c r="F31" i="6" s="1"/>
  <c r="E231" i="24"/>
  <c r="F30" i="6" s="1"/>
  <c r="E230" i="24"/>
  <c r="F29" i="6" s="1"/>
  <c r="E229" i="24"/>
  <c r="F28" i="6" s="1"/>
  <c r="E228" i="24"/>
  <c r="F27" i="6" s="1"/>
  <c r="E227" i="24"/>
  <c r="F26" i="6" s="1"/>
  <c r="E226" i="24"/>
  <c r="F25" i="6" s="1"/>
  <c r="E225" i="24"/>
  <c r="F24" i="6" s="1"/>
  <c r="D220" i="24"/>
  <c r="E16" i="6" s="1"/>
  <c r="C220" i="24"/>
  <c r="D16" i="6" s="1"/>
  <c r="B220" i="24"/>
  <c r="C16" i="6" s="1"/>
  <c r="E219" i="24"/>
  <c r="F15" i="6" s="1"/>
  <c r="E218" i="24"/>
  <c r="F14" i="6" s="1"/>
  <c r="E217" i="24"/>
  <c r="F13" i="6" s="1"/>
  <c r="E216" i="24"/>
  <c r="F12" i="6" s="1"/>
  <c r="E215" i="24"/>
  <c r="F11" i="6" s="1"/>
  <c r="E214" i="24"/>
  <c r="F10" i="6" s="1"/>
  <c r="E213" i="24"/>
  <c r="F9" i="6" s="1"/>
  <c r="E212" i="24"/>
  <c r="F8" i="6" s="1"/>
  <c r="E211" i="24"/>
  <c r="F7" i="6" s="1"/>
  <c r="D206" i="24"/>
  <c r="C40" i="5" s="1"/>
  <c r="D202" i="24"/>
  <c r="C34" i="5" s="1"/>
  <c r="D197" i="24"/>
  <c r="C27" i="5" s="1"/>
  <c r="D193" i="24"/>
  <c r="C20" i="5" s="1"/>
  <c r="D189" i="24"/>
  <c r="C14" i="5" s="1"/>
  <c r="E170" i="24"/>
  <c r="F28" i="4" s="1"/>
  <c r="E169" i="24"/>
  <c r="E168" i="24"/>
  <c r="D28" i="4" s="1"/>
  <c r="E167" i="24"/>
  <c r="C28" i="4" s="1"/>
  <c r="E166" i="24"/>
  <c r="B28" i="4" s="1"/>
  <c r="E164" i="24"/>
  <c r="F19" i="4" s="1"/>
  <c r="E163" i="24"/>
  <c r="E19" i="4" s="1"/>
  <c r="E162" i="24"/>
  <c r="D19" i="4" s="1"/>
  <c r="E161" i="24"/>
  <c r="C19" i="4" s="1"/>
  <c r="E160" i="24"/>
  <c r="B19" i="4" s="1"/>
  <c r="E158" i="24"/>
  <c r="F10" i="4" s="1"/>
  <c r="E157" i="24"/>
  <c r="E10" i="4" s="1"/>
  <c r="E156" i="24"/>
  <c r="D10" i="4" s="1"/>
  <c r="E155" i="24"/>
  <c r="C10" i="4" s="1"/>
  <c r="E154" i="24"/>
  <c r="B10" i="4" s="1"/>
  <c r="E143" i="24"/>
  <c r="G34" i="3" s="1"/>
  <c r="CE94" i="24"/>
  <c r="I384" i="32" s="1"/>
  <c r="CF93" i="24"/>
  <c r="CE93" i="24"/>
  <c r="I383" i="32" s="1"/>
  <c r="CE92" i="24"/>
  <c r="I382" i="32" s="1"/>
  <c r="CE91" i="24"/>
  <c r="I381" i="32" s="1"/>
  <c r="CE90" i="24"/>
  <c r="CE88" i="24"/>
  <c r="I377" i="32" s="1"/>
  <c r="CE87" i="24"/>
  <c r="I376" i="32" s="1"/>
  <c r="I372" i="32"/>
  <c r="CE82" i="24"/>
  <c r="CE81" i="24"/>
  <c r="CE80" i="24"/>
  <c r="CE79" i="24"/>
  <c r="CE78" i="24"/>
  <c r="CE77" i="24"/>
  <c r="CE76" i="24"/>
  <c r="CE75" i="24"/>
  <c r="CE74" i="24"/>
  <c r="CE73" i="24"/>
  <c r="CE72" i="24"/>
  <c r="CE71" i="24"/>
  <c r="CE70" i="24"/>
  <c r="CD69" i="24"/>
  <c r="E371" i="32" s="1"/>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O20" i="31" s="1"/>
  <c r="T69" i="24"/>
  <c r="S69" i="24"/>
  <c r="R69" i="24"/>
  <c r="Q69" i="24"/>
  <c r="O16" i="31" s="1"/>
  <c r="P69" i="24"/>
  <c r="O69" i="24"/>
  <c r="N69" i="24"/>
  <c r="M69" i="24"/>
  <c r="L69" i="24"/>
  <c r="K69" i="24"/>
  <c r="J69" i="24"/>
  <c r="I69" i="24"/>
  <c r="H69" i="24"/>
  <c r="O7" i="31" s="1"/>
  <c r="G69" i="24"/>
  <c r="F69" i="24"/>
  <c r="E69" i="24"/>
  <c r="D69" i="24"/>
  <c r="C69" i="24"/>
  <c r="CE68" i="24"/>
  <c r="I370" i="32" s="1"/>
  <c r="CE66" i="24"/>
  <c r="I368" i="32" s="1"/>
  <c r="CE65" i="24"/>
  <c r="I367" i="32" s="1"/>
  <c r="CE64" i="24"/>
  <c r="CE63" i="24"/>
  <c r="I365" i="32" s="1"/>
  <c r="CE61" i="24"/>
  <c r="I363" i="32" s="1"/>
  <c r="CE60" i="24"/>
  <c r="B53" i="24"/>
  <c r="CE51" i="24"/>
  <c r="B49" i="24"/>
  <c r="CE47" i="24"/>
  <c r="E58" i="32" l="1"/>
  <c r="AU48" i="24"/>
  <c r="AU62" i="24" s="1"/>
  <c r="H46" i="31" s="1"/>
  <c r="G48" i="24"/>
  <c r="G62" i="24" s="1"/>
  <c r="G12" i="32" s="1"/>
  <c r="W48" i="24"/>
  <c r="W62" i="24" s="1"/>
  <c r="BK48" i="24"/>
  <c r="BK62" i="24" s="1"/>
  <c r="G268" i="32" s="1"/>
  <c r="H48" i="24"/>
  <c r="H62" i="24" s="1"/>
  <c r="H12" i="32" s="1"/>
  <c r="P48" i="24"/>
  <c r="P62" i="24" s="1"/>
  <c r="I44" i="32" s="1"/>
  <c r="X48" i="24"/>
  <c r="X62" i="24" s="1"/>
  <c r="C108" i="32" s="1"/>
  <c r="AF48" i="24"/>
  <c r="AF62" i="24" s="1"/>
  <c r="H31" i="31" s="1"/>
  <c r="AN48" i="24"/>
  <c r="AN62" i="24" s="1"/>
  <c r="E172" i="32" s="1"/>
  <c r="AV48" i="24"/>
  <c r="AV62" i="24" s="1"/>
  <c r="F204" i="32" s="1"/>
  <c r="BD48" i="24"/>
  <c r="BD62" i="24" s="1"/>
  <c r="H55" i="31" s="1"/>
  <c r="BL48" i="24"/>
  <c r="BL62" i="24" s="1"/>
  <c r="H63" i="31" s="1"/>
  <c r="BT48" i="24"/>
  <c r="BT62" i="24" s="1"/>
  <c r="I300" i="32" s="1"/>
  <c r="CB48" i="24"/>
  <c r="CB62" i="24" s="1"/>
  <c r="H79" i="31" s="1"/>
  <c r="AM48" i="24"/>
  <c r="AM62" i="24" s="1"/>
  <c r="H38" i="31" s="1"/>
  <c r="BS48" i="24"/>
  <c r="BS62" i="24" s="1"/>
  <c r="H70" i="31" s="1"/>
  <c r="Q48" i="24"/>
  <c r="Q62" i="24" s="1"/>
  <c r="H16" i="31" s="1"/>
  <c r="AO48" i="24"/>
  <c r="AO62" i="24" s="1"/>
  <c r="F172" i="32" s="1"/>
  <c r="AW48" i="24"/>
  <c r="AW62" i="24" s="1"/>
  <c r="J48" i="24"/>
  <c r="J62" i="24" s="1"/>
  <c r="R48" i="24"/>
  <c r="R62" i="24" s="1"/>
  <c r="Z48" i="24"/>
  <c r="Z62" i="24" s="1"/>
  <c r="E108" i="32" s="1"/>
  <c r="AH48" i="24"/>
  <c r="AH62" i="24" s="1"/>
  <c r="H33" i="31" s="1"/>
  <c r="AP48" i="24"/>
  <c r="AP62" i="24" s="1"/>
  <c r="H41" i="31" s="1"/>
  <c r="AX48" i="24"/>
  <c r="AX62" i="24" s="1"/>
  <c r="H204" i="32" s="1"/>
  <c r="BF48" i="24"/>
  <c r="BF62" i="24" s="1"/>
  <c r="H57" i="31" s="1"/>
  <c r="BN48" i="24"/>
  <c r="BN62" i="24" s="1"/>
  <c r="H65" i="31" s="1"/>
  <c r="BV48" i="24"/>
  <c r="BV62" i="24" s="1"/>
  <c r="H73" i="31" s="1"/>
  <c r="CD48" i="24"/>
  <c r="O48" i="24"/>
  <c r="O62" i="24" s="1"/>
  <c r="H14" i="31" s="1"/>
  <c r="BC48" i="24"/>
  <c r="BC62" i="24" s="1"/>
  <c r="H54" i="31" s="1"/>
  <c r="CA48" i="24"/>
  <c r="CA62" i="24" s="1"/>
  <c r="I332" i="32" s="1"/>
  <c r="AG48" i="24"/>
  <c r="AG62" i="24" s="1"/>
  <c r="H32" i="31" s="1"/>
  <c r="CC48" i="24"/>
  <c r="CC62" i="24" s="1"/>
  <c r="H80" i="31" s="1"/>
  <c r="C48" i="24"/>
  <c r="C62" i="24" s="1"/>
  <c r="K48" i="24"/>
  <c r="K62" i="24" s="1"/>
  <c r="D44" i="32" s="1"/>
  <c r="S48" i="24"/>
  <c r="S62" i="24" s="1"/>
  <c r="H18" i="31" s="1"/>
  <c r="AA48" i="24"/>
  <c r="AA62" i="24" s="1"/>
  <c r="H26" i="31" s="1"/>
  <c r="AI48" i="24"/>
  <c r="AI62" i="24" s="1"/>
  <c r="H34" i="31" s="1"/>
  <c r="AQ48" i="24"/>
  <c r="AQ62" i="24" s="1"/>
  <c r="H42" i="31" s="1"/>
  <c r="AY48" i="24"/>
  <c r="AY62" i="24" s="1"/>
  <c r="I204" i="32" s="1"/>
  <c r="BG48" i="24"/>
  <c r="BG62" i="24" s="1"/>
  <c r="H58" i="31" s="1"/>
  <c r="BO48" i="24"/>
  <c r="BO62" i="24" s="1"/>
  <c r="H66" i="31" s="1"/>
  <c r="BW48" i="24"/>
  <c r="BW62" i="24" s="1"/>
  <c r="H74" i="31" s="1"/>
  <c r="I48" i="24"/>
  <c r="I62" i="24" s="1"/>
  <c r="I12" i="32" s="1"/>
  <c r="BU48" i="24"/>
  <c r="BU62" i="24" s="1"/>
  <c r="C332" i="32" s="1"/>
  <c r="D48" i="24"/>
  <c r="D62" i="24" s="1"/>
  <c r="H3" i="31" s="1"/>
  <c r="L48" i="24"/>
  <c r="L62" i="24" s="1"/>
  <c r="T48" i="24"/>
  <c r="T62" i="24" s="1"/>
  <c r="H19" i="31" s="1"/>
  <c r="AB48" i="24"/>
  <c r="AB62" i="24" s="1"/>
  <c r="H27" i="31" s="1"/>
  <c r="AJ48" i="24"/>
  <c r="AJ62" i="24" s="1"/>
  <c r="H35" i="31" s="1"/>
  <c r="AR48" i="24"/>
  <c r="AR62" i="24" s="1"/>
  <c r="H43" i="31" s="1"/>
  <c r="AZ48" i="24"/>
  <c r="AZ62" i="24" s="1"/>
  <c r="C236" i="32" s="1"/>
  <c r="BH48" i="24"/>
  <c r="BH62" i="24" s="1"/>
  <c r="H59" i="31" s="1"/>
  <c r="BP48" i="24"/>
  <c r="BP62" i="24" s="1"/>
  <c r="H67" i="31" s="1"/>
  <c r="BX48" i="24"/>
  <c r="BX62" i="24" s="1"/>
  <c r="H75" i="31" s="1"/>
  <c r="AE48" i="24"/>
  <c r="AE62" i="24" s="1"/>
  <c r="H30" i="31" s="1"/>
  <c r="BM48" i="24"/>
  <c r="BM62" i="24" s="1"/>
  <c r="H64" i="31" s="1"/>
  <c r="E48" i="24"/>
  <c r="M48" i="24"/>
  <c r="M62" i="24" s="1"/>
  <c r="H12" i="31" s="1"/>
  <c r="U48" i="24"/>
  <c r="U62" i="24" s="1"/>
  <c r="H20" i="31" s="1"/>
  <c r="AC48" i="24"/>
  <c r="AC62" i="24" s="1"/>
  <c r="H108" i="32" s="1"/>
  <c r="AK48" i="24"/>
  <c r="AK62" i="24" s="1"/>
  <c r="H36" i="31" s="1"/>
  <c r="AS48" i="24"/>
  <c r="AS62" i="24" s="1"/>
  <c r="C204" i="32" s="1"/>
  <c r="BA48" i="24"/>
  <c r="BA62" i="24" s="1"/>
  <c r="H52" i="31" s="1"/>
  <c r="BI48" i="24"/>
  <c r="BI62" i="24" s="1"/>
  <c r="H60" i="31" s="1"/>
  <c r="BQ48" i="24"/>
  <c r="BQ62" i="24" s="1"/>
  <c r="H68" i="31" s="1"/>
  <c r="BY48" i="24"/>
  <c r="BY62" i="24" s="1"/>
  <c r="G332" i="32" s="1"/>
  <c r="Y48" i="24"/>
  <c r="Y62" i="24" s="1"/>
  <c r="H24" i="31" s="1"/>
  <c r="BE48" i="24"/>
  <c r="BE62" i="24" s="1"/>
  <c r="H56" i="31" s="1"/>
  <c r="F48" i="24"/>
  <c r="F62" i="24" s="1"/>
  <c r="H5" i="31" s="1"/>
  <c r="N48" i="24"/>
  <c r="N62" i="24" s="1"/>
  <c r="G44" i="32" s="1"/>
  <c r="V48" i="24"/>
  <c r="V62" i="24" s="1"/>
  <c r="H21" i="31" s="1"/>
  <c r="AD48" i="24"/>
  <c r="AD62" i="24" s="1"/>
  <c r="I108" i="32" s="1"/>
  <c r="AL48" i="24"/>
  <c r="AL62" i="24" s="1"/>
  <c r="C172" i="32" s="1"/>
  <c r="AT48" i="24"/>
  <c r="AT62" i="24" s="1"/>
  <c r="D204" i="32" s="1"/>
  <c r="BB48" i="24"/>
  <c r="BB62" i="24" s="1"/>
  <c r="E236" i="32" s="1"/>
  <c r="BJ48" i="24"/>
  <c r="BJ62" i="24" s="1"/>
  <c r="H61" i="31" s="1"/>
  <c r="BR48" i="24"/>
  <c r="BR62" i="24" s="1"/>
  <c r="H69" i="31" s="1"/>
  <c r="BZ48" i="24"/>
  <c r="BZ62" i="24" s="1"/>
  <c r="H77" i="31" s="1"/>
  <c r="CF91" i="25"/>
  <c r="G122" i="32"/>
  <c r="H154" i="32"/>
  <c r="D26" i="32"/>
  <c r="I186" i="32"/>
  <c r="G154" i="32"/>
  <c r="G186" i="32"/>
  <c r="AE10" i="31"/>
  <c r="D416" i="24"/>
  <c r="E414" i="24" s="1"/>
  <c r="AE37" i="31"/>
  <c r="I122" i="32"/>
  <c r="F26" i="32"/>
  <c r="AE13" i="31"/>
  <c r="D218" i="32"/>
  <c r="C26" i="32"/>
  <c r="AE16" i="31"/>
  <c r="AE24" i="31"/>
  <c r="AE40" i="31"/>
  <c r="AE32" i="31"/>
  <c r="I154" i="32"/>
  <c r="H122" i="32"/>
  <c r="AE12" i="31"/>
  <c r="C218" i="32"/>
  <c r="AE4" i="31"/>
  <c r="AE20" i="31"/>
  <c r="G10" i="4"/>
  <c r="CE69" i="24"/>
  <c r="I371" i="32" s="1"/>
  <c r="B14" i="31"/>
  <c r="B33" i="31"/>
  <c r="B34" i="31"/>
  <c r="B35" i="31"/>
  <c r="B36" i="31"/>
  <c r="B51" i="31"/>
  <c r="B56" i="31"/>
  <c r="H164" i="32"/>
  <c r="B79" i="31"/>
  <c r="H4" i="32"/>
  <c r="H260" i="32"/>
  <c r="B23" i="31"/>
  <c r="B24" i="31"/>
  <c r="B41" i="31"/>
  <c r="B42" i="31"/>
  <c r="B43" i="31"/>
  <c r="B54" i="31"/>
  <c r="H36" i="32"/>
  <c r="E381" i="25"/>
  <c r="D368" i="25"/>
  <c r="D385" i="25" s="1"/>
  <c r="D418" i="25" s="1"/>
  <c r="D422" i="25" s="1"/>
  <c r="D425" i="25" s="1"/>
  <c r="D309" i="25"/>
  <c r="D353" i="25" s="1"/>
  <c r="D259" i="25"/>
  <c r="CE90" i="25"/>
  <c r="K613" i="25" s="1"/>
  <c r="CF92" i="25"/>
  <c r="CD86" i="25"/>
  <c r="B94" i="15" s="1"/>
  <c r="F94" i="15" s="1"/>
  <c r="G19" i="4"/>
  <c r="AE39" i="31"/>
  <c r="AE15" i="31"/>
  <c r="AE7" i="31"/>
  <c r="AE31" i="31"/>
  <c r="AE23" i="31"/>
  <c r="J612" i="24"/>
  <c r="C83" i="32"/>
  <c r="CE89" i="24"/>
  <c r="I378" i="32" s="1"/>
  <c r="H186" i="32"/>
  <c r="C58" i="32"/>
  <c r="D90" i="32"/>
  <c r="AE33" i="31"/>
  <c r="E90" i="32"/>
  <c r="E122" i="32"/>
  <c r="F122" i="32"/>
  <c r="H7" i="31"/>
  <c r="E76" i="32"/>
  <c r="E32" i="6"/>
  <c r="O6" i="31"/>
  <c r="G19" i="32"/>
  <c r="O22" i="31"/>
  <c r="I83" i="32"/>
  <c r="O30" i="31"/>
  <c r="C147" i="32"/>
  <c r="O46" i="31"/>
  <c r="E211" i="32"/>
  <c r="O54" i="31"/>
  <c r="F243" i="32"/>
  <c r="O62" i="31"/>
  <c r="G275" i="32"/>
  <c r="O70" i="31"/>
  <c r="H307" i="32"/>
  <c r="E233" i="24"/>
  <c r="F32" i="6" s="1"/>
  <c r="I380" i="32"/>
  <c r="CF90" i="24"/>
  <c r="CB52" i="24" s="1"/>
  <c r="CB67" i="24" s="1"/>
  <c r="D612" i="24"/>
  <c r="H2" i="31"/>
  <c r="C12" i="32"/>
  <c r="H10" i="31"/>
  <c r="O14" i="31"/>
  <c r="H51" i="32"/>
  <c r="O38" i="31"/>
  <c r="D179" i="32"/>
  <c r="O78" i="31"/>
  <c r="I339" i="32"/>
  <c r="F300" i="32"/>
  <c r="H76" i="31"/>
  <c r="BK2" i="30"/>
  <c r="I362" i="32"/>
  <c r="H612" i="24"/>
  <c r="E220" i="24"/>
  <c r="F16" i="6" s="1"/>
  <c r="I612" i="24"/>
  <c r="I366" i="32"/>
  <c r="F612" i="24"/>
  <c r="BQ2" i="30"/>
  <c r="D383" i="24"/>
  <c r="D12" i="17" s="1"/>
  <c r="DF2" i="30"/>
  <c r="C170" i="8"/>
  <c r="D22" i="7"/>
  <c r="D258" i="24"/>
  <c r="D27" i="7" s="1"/>
  <c r="H17" i="31"/>
  <c r="D76" i="32"/>
  <c r="I172" i="32"/>
  <c r="H22" i="31"/>
  <c r="I76" i="32"/>
  <c r="O2" i="31"/>
  <c r="C19" i="32"/>
  <c r="O18" i="31"/>
  <c r="E83" i="32"/>
  <c r="O42" i="31"/>
  <c r="H179" i="32"/>
  <c r="O58" i="31"/>
  <c r="C275" i="32"/>
  <c r="O74" i="31"/>
  <c r="E339" i="32"/>
  <c r="C85" i="8"/>
  <c r="D341" i="24"/>
  <c r="C87" i="8" s="1"/>
  <c r="H9" i="31"/>
  <c r="C44" i="32"/>
  <c r="X52" i="24"/>
  <c r="X67" i="24" s="1"/>
  <c r="H62" i="31"/>
  <c r="H48" i="31"/>
  <c r="G204" i="32"/>
  <c r="O10" i="31"/>
  <c r="D51" i="32"/>
  <c r="O26" i="31"/>
  <c r="F115" i="32"/>
  <c r="O34" i="31"/>
  <c r="G147" i="32"/>
  <c r="O50" i="31"/>
  <c r="I211" i="32"/>
  <c r="O66" i="31"/>
  <c r="D307" i="32"/>
  <c r="H51" i="31"/>
  <c r="O3" i="31"/>
  <c r="D19" i="32"/>
  <c r="O11" i="31"/>
  <c r="E51" i="32"/>
  <c r="O19" i="31"/>
  <c r="F83" i="32"/>
  <c r="O27" i="31"/>
  <c r="G115" i="32"/>
  <c r="O35" i="31"/>
  <c r="H147" i="32"/>
  <c r="O43" i="31"/>
  <c r="I179" i="32"/>
  <c r="O51" i="31"/>
  <c r="C243" i="32"/>
  <c r="O59" i="31"/>
  <c r="D275" i="32"/>
  <c r="O67" i="31"/>
  <c r="E307" i="32"/>
  <c r="O75" i="31"/>
  <c r="F339" i="32"/>
  <c r="E221" i="25"/>
  <c r="O4" i="31"/>
  <c r="E19" i="32"/>
  <c r="O12" i="31"/>
  <c r="F51" i="32"/>
  <c r="O28" i="31"/>
  <c r="H115" i="32"/>
  <c r="O36" i="31"/>
  <c r="I147" i="32"/>
  <c r="O44" i="31"/>
  <c r="C211" i="32"/>
  <c r="O52" i="31"/>
  <c r="D243" i="32"/>
  <c r="O60" i="31"/>
  <c r="E275" i="32"/>
  <c r="O68" i="31"/>
  <c r="F307" i="32"/>
  <c r="O76" i="31"/>
  <c r="G339" i="32"/>
  <c r="E28" i="4"/>
  <c r="G28" i="4"/>
  <c r="CF2" i="28"/>
  <c r="D5" i="7"/>
  <c r="O5" i="31"/>
  <c r="F19" i="32"/>
  <c r="O13" i="31"/>
  <c r="G51" i="32"/>
  <c r="O21" i="31"/>
  <c r="H83" i="32"/>
  <c r="O29" i="31"/>
  <c r="I115" i="32"/>
  <c r="O37" i="31"/>
  <c r="C179" i="32"/>
  <c r="O45" i="31"/>
  <c r="D211" i="32"/>
  <c r="O53" i="31"/>
  <c r="E243" i="32"/>
  <c r="O61" i="31"/>
  <c r="F275" i="32"/>
  <c r="O69" i="31"/>
  <c r="G307" i="32"/>
  <c r="O77" i="31"/>
  <c r="H339" i="32"/>
  <c r="L612" i="24"/>
  <c r="O15" i="31"/>
  <c r="I51" i="32"/>
  <c r="O23" i="31"/>
  <c r="C115" i="32"/>
  <c r="O31" i="31"/>
  <c r="D147" i="32"/>
  <c r="O39" i="31"/>
  <c r="E179" i="32"/>
  <c r="O47" i="31"/>
  <c r="F211" i="32"/>
  <c r="O55" i="31"/>
  <c r="G243" i="32"/>
  <c r="H275" i="32"/>
  <c r="O63" i="31"/>
  <c r="O71" i="31"/>
  <c r="I307" i="32"/>
  <c r="O79" i="31"/>
  <c r="C371" i="32"/>
  <c r="D308" i="24"/>
  <c r="C113" i="8"/>
  <c r="C615" i="24"/>
  <c r="H19" i="32"/>
  <c r="G83" i="32"/>
  <c r="CB49" i="25"/>
  <c r="CB63" i="25" s="1"/>
  <c r="BT49" i="25"/>
  <c r="BT63" i="25" s="1"/>
  <c r="BL49" i="25"/>
  <c r="BL63" i="25" s="1"/>
  <c r="BD49" i="25"/>
  <c r="BD63" i="25" s="1"/>
  <c r="AV49" i="25"/>
  <c r="AV63" i="25" s="1"/>
  <c r="AN49" i="25"/>
  <c r="AN63" i="25" s="1"/>
  <c r="AF49" i="25"/>
  <c r="AF63" i="25" s="1"/>
  <c r="X49" i="25"/>
  <c r="X63" i="25" s="1"/>
  <c r="P49" i="25"/>
  <c r="P63" i="25" s="1"/>
  <c r="H49" i="25"/>
  <c r="H63" i="25" s="1"/>
  <c r="CA49" i="25"/>
  <c r="CA63" i="25" s="1"/>
  <c r="BS49" i="25"/>
  <c r="BS63" i="25" s="1"/>
  <c r="BK49" i="25"/>
  <c r="BK63" i="25" s="1"/>
  <c r="BC49" i="25"/>
  <c r="BC63" i="25" s="1"/>
  <c r="AU49" i="25"/>
  <c r="AU63" i="25" s="1"/>
  <c r="AM49" i="25"/>
  <c r="AM63" i="25" s="1"/>
  <c r="AE49" i="25"/>
  <c r="AE63" i="25" s="1"/>
  <c r="W49" i="25"/>
  <c r="W63" i="25" s="1"/>
  <c r="O49" i="25"/>
  <c r="O63" i="25" s="1"/>
  <c r="G49" i="25"/>
  <c r="G63" i="25" s="1"/>
  <c r="BZ49" i="25"/>
  <c r="BZ63" i="25" s="1"/>
  <c r="BR49" i="25"/>
  <c r="BR63" i="25" s="1"/>
  <c r="BJ49" i="25"/>
  <c r="BJ63" i="25" s="1"/>
  <c r="BB49" i="25"/>
  <c r="BB63" i="25" s="1"/>
  <c r="AT49" i="25"/>
  <c r="AT63" i="25" s="1"/>
  <c r="AL49" i="25"/>
  <c r="AL63" i="25" s="1"/>
  <c r="AD49" i="25"/>
  <c r="AD63" i="25" s="1"/>
  <c r="V49" i="25"/>
  <c r="V63" i="25" s="1"/>
  <c r="N49" i="25"/>
  <c r="N63" i="25" s="1"/>
  <c r="F49" i="25"/>
  <c r="F63" i="25" s="1"/>
  <c r="BX49" i="25"/>
  <c r="BX63" i="25" s="1"/>
  <c r="BP49" i="25"/>
  <c r="BP63" i="25" s="1"/>
  <c r="BH49" i="25"/>
  <c r="BH63" i="25" s="1"/>
  <c r="AZ49" i="25"/>
  <c r="AZ63" i="25" s="1"/>
  <c r="AR49" i="25"/>
  <c r="AR63" i="25" s="1"/>
  <c r="AJ49" i="25"/>
  <c r="AJ63" i="25" s="1"/>
  <c r="AB49" i="25"/>
  <c r="AB63" i="25" s="1"/>
  <c r="T49" i="25"/>
  <c r="T63" i="25" s="1"/>
  <c r="L49" i="25"/>
  <c r="L63" i="25" s="1"/>
  <c r="D49" i="25"/>
  <c r="D63" i="25" s="1"/>
  <c r="BW49" i="25"/>
  <c r="BW63" i="25" s="1"/>
  <c r="BO49" i="25"/>
  <c r="BO63" i="25" s="1"/>
  <c r="BG49" i="25"/>
  <c r="BG63" i="25" s="1"/>
  <c r="AY49" i="25"/>
  <c r="AY63" i="25" s="1"/>
  <c r="AQ49" i="25"/>
  <c r="AQ63" i="25" s="1"/>
  <c r="AI49" i="25"/>
  <c r="AI63" i="25" s="1"/>
  <c r="AA49" i="25"/>
  <c r="AA63" i="25" s="1"/>
  <c r="S49" i="25"/>
  <c r="S63" i="25" s="1"/>
  <c r="K49" i="25"/>
  <c r="K63" i="25" s="1"/>
  <c r="C49" i="25"/>
  <c r="CC49" i="25"/>
  <c r="CC63" i="25" s="1"/>
  <c r="BF49" i="25"/>
  <c r="BF63" i="25" s="1"/>
  <c r="AK49" i="25"/>
  <c r="AK63" i="25" s="1"/>
  <c r="Q49" i="25"/>
  <c r="Q63" i="25" s="1"/>
  <c r="BY49" i="25"/>
  <c r="BY63" i="25" s="1"/>
  <c r="BE49" i="25"/>
  <c r="BE63" i="25" s="1"/>
  <c r="AH49" i="25"/>
  <c r="AH63" i="25" s="1"/>
  <c r="M49" i="25"/>
  <c r="M63" i="25" s="1"/>
  <c r="BQ49" i="25"/>
  <c r="BQ63" i="25" s="1"/>
  <c r="AW49" i="25"/>
  <c r="AW63" i="25" s="1"/>
  <c r="Z49" i="25"/>
  <c r="Z63" i="25" s="1"/>
  <c r="E49" i="25"/>
  <c r="E63" i="25" s="1"/>
  <c r="BN49" i="25"/>
  <c r="BN63" i="25" s="1"/>
  <c r="AS49" i="25"/>
  <c r="AS63" i="25" s="1"/>
  <c r="Y49" i="25"/>
  <c r="Y63" i="25" s="1"/>
  <c r="BI49" i="25"/>
  <c r="BI63" i="25" s="1"/>
  <c r="R49" i="25"/>
  <c r="R63" i="25" s="1"/>
  <c r="BA49" i="25"/>
  <c r="BA63" i="25" s="1"/>
  <c r="J49" i="25"/>
  <c r="J63" i="25" s="1"/>
  <c r="AX49" i="25"/>
  <c r="AX63" i="25" s="1"/>
  <c r="I49" i="25"/>
  <c r="I63" i="25" s="1"/>
  <c r="CD49" i="25"/>
  <c r="AO49" i="25"/>
  <c r="AO63" i="25" s="1"/>
  <c r="BV49" i="25"/>
  <c r="BV63" i="25" s="1"/>
  <c r="AG49" i="25"/>
  <c r="AG63" i="25" s="1"/>
  <c r="U49" i="25"/>
  <c r="U63" i="25" s="1"/>
  <c r="BU49" i="25"/>
  <c r="BU63" i="25" s="1"/>
  <c r="BM49" i="25"/>
  <c r="BM63" i="25" s="1"/>
  <c r="O8" i="31"/>
  <c r="I19" i="32"/>
  <c r="O24" i="31"/>
  <c r="D115" i="32"/>
  <c r="O32" i="31"/>
  <c r="E147" i="32"/>
  <c r="O40" i="31"/>
  <c r="F179" i="32"/>
  <c r="O48" i="31"/>
  <c r="G211" i="32"/>
  <c r="O56" i="31"/>
  <c r="H243" i="32"/>
  <c r="O64" i="31"/>
  <c r="I275" i="32"/>
  <c r="O72" i="31"/>
  <c r="C339" i="32"/>
  <c r="O80" i="31"/>
  <c r="D371" i="32"/>
  <c r="G612" i="24"/>
  <c r="O9" i="31"/>
  <c r="C51" i="32"/>
  <c r="D83" i="32"/>
  <c r="O17" i="31"/>
  <c r="O25" i="31"/>
  <c r="E115" i="32"/>
  <c r="O33" i="31"/>
  <c r="F147" i="32"/>
  <c r="O41" i="31"/>
  <c r="G179" i="32"/>
  <c r="O49" i="31"/>
  <c r="H211" i="32"/>
  <c r="O57" i="31"/>
  <c r="I243" i="32"/>
  <c r="O65" i="31"/>
  <c r="C307" i="32"/>
  <c r="O73" i="31"/>
  <c r="D339" i="32"/>
  <c r="CD85" i="24"/>
  <c r="CF91" i="24"/>
  <c r="D32" i="6"/>
  <c r="AC49" i="25"/>
  <c r="AC63" i="25" s="1"/>
  <c r="E234" i="25"/>
  <c r="CE70" i="25"/>
  <c r="D342" i="25"/>
  <c r="D351" i="25" s="1"/>
  <c r="BX52" i="24" l="1"/>
  <c r="BX67" i="24" s="1"/>
  <c r="H4" i="31"/>
  <c r="E62" i="24"/>
  <c r="L52" i="24"/>
  <c r="L67" i="24" s="1"/>
  <c r="AV52" i="24"/>
  <c r="AV67" i="24" s="1"/>
  <c r="M47" i="31" s="1"/>
  <c r="H140" i="32"/>
  <c r="H39" i="31"/>
  <c r="C300" i="32"/>
  <c r="D300" i="32"/>
  <c r="H23" i="31"/>
  <c r="H71" i="31"/>
  <c r="H45" i="31"/>
  <c r="G76" i="32"/>
  <c r="H8" i="31"/>
  <c r="F44" i="32"/>
  <c r="G236" i="32"/>
  <c r="E12" i="32"/>
  <c r="H268" i="32"/>
  <c r="H53" i="31"/>
  <c r="E332" i="32"/>
  <c r="D332" i="32"/>
  <c r="H37" i="31"/>
  <c r="E86" i="25"/>
  <c r="C671" i="25" s="1"/>
  <c r="BZ53" i="25"/>
  <c r="BZ68" i="25" s="1"/>
  <c r="BZ86" i="25" s="1"/>
  <c r="BR53" i="25"/>
  <c r="BR68" i="25" s="1"/>
  <c r="BR86" i="25" s="1"/>
  <c r="BJ53" i="25"/>
  <c r="BJ68" i="25" s="1"/>
  <c r="BJ86" i="25" s="1"/>
  <c r="BB53" i="25"/>
  <c r="BB68" i="25" s="1"/>
  <c r="BB86" i="25" s="1"/>
  <c r="AT53" i="25"/>
  <c r="AT68" i="25" s="1"/>
  <c r="AT86" i="25" s="1"/>
  <c r="AL53" i="25"/>
  <c r="AL68" i="25" s="1"/>
  <c r="AL86" i="25" s="1"/>
  <c r="AD53" i="25"/>
  <c r="AD68" i="25" s="1"/>
  <c r="AD86" i="25" s="1"/>
  <c r="V53" i="25"/>
  <c r="V68" i="25" s="1"/>
  <c r="V86" i="25" s="1"/>
  <c r="N53" i="25"/>
  <c r="N68" i="25" s="1"/>
  <c r="N86" i="25" s="1"/>
  <c r="C680" i="25" s="1"/>
  <c r="F53" i="25"/>
  <c r="F68" i="25" s="1"/>
  <c r="F86" i="25" s="1"/>
  <c r="BY53" i="25"/>
  <c r="BY68" i="25" s="1"/>
  <c r="BY86" i="25" s="1"/>
  <c r="BQ53" i="25"/>
  <c r="BQ68" i="25" s="1"/>
  <c r="BQ86" i="25" s="1"/>
  <c r="C624" i="25" s="1"/>
  <c r="BI53" i="25"/>
  <c r="BI68" i="25" s="1"/>
  <c r="BI86" i="25" s="1"/>
  <c r="BA53" i="25"/>
  <c r="BA68" i="25" s="1"/>
  <c r="BA86" i="25" s="1"/>
  <c r="C631" i="25" s="1"/>
  <c r="AS53" i="25"/>
  <c r="AS68" i="25" s="1"/>
  <c r="AS86" i="25" s="1"/>
  <c r="C711" i="25" s="1"/>
  <c r="AK53" i="25"/>
  <c r="AK68" i="25" s="1"/>
  <c r="AK86" i="25" s="1"/>
  <c r="AC53" i="25"/>
  <c r="AC68" i="25" s="1"/>
  <c r="AC86" i="25" s="1"/>
  <c r="U53" i="25"/>
  <c r="U68" i="25" s="1"/>
  <c r="U86" i="25" s="1"/>
  <c r="M53" i="25"/>
  <c r="M68" i="25" s="1"/>
  <c r="M86" i="25" s="1"/>
  <c r="E53" i="25"/>
  <c r="E68" i="25" s="1"/>
  <c r="BU53" i="25"/>
  <c r="BU68" i="25" s="1"/>
  <c r="BU86" i="25" s="1"/>
  <c r="AW53" i="25"/>
  <c r="AW68" i="25" s="1"/>
  <c r="AW86" i="25" s="1"/>
  <c r="C632" i="25" s="1"/>
  <c r="AG53" i="25"/>
  <c r="AG68" i="25" s="1"/>
  <c r="AG86" i="25" s="1"/>
  <c r="BX53" i="25"/>
  <c r="BX68" i="25" s="1"/>
  <c r="BX86" i="25" s="1"/>
  <c r="BP53" i="25"/>
  <c r="BP68" i="25" s="1"/>
  <c r="BP86" i="25" s="1"/>
  <c r="BH53" i="25"/>
  <c r="BH68" i="25" s="1"/>
  <c r="BH86" i="25" s="1"/>
  <c r="AZ53" i="25"/>
  <c r="AZ68" i="25" s="1"/>
  <c r="AZ86" i="25" s="1"/>
  <c r="AR53" i="25"/>
  <c r="AR68" i="25" s="1"/>
  <c r="AR86" i="25" s="1"/>
  <c r="AJ53" i="25"/>
  <c r="AJ68" i="25" s="1"/>
  <c r="AJ86" i="25" s="1"/>
  <c r="AB53" i="25"/>
  <c r="AB68" i="25" s="1"/>
  <c r="AB86" i="25" s="1"/>
  <c r="C694" i="25" s="1"/>
  <c r="T53" i="25"/>
  <c r="T68" i="25" s="1"/>
  <c r="T86" i="25" s="1"/>
  <c r="C686" i="25" s="1"/>
  <c r="L53" i="25"/>
  <c r="L68" i="25" s="1"/>
  <c r="L86" i="25" s="1"/>
  <c r="C678" i="25" s="1"/>
  <c r="D53" i="25"/>
  <c r="D68" i="25" s="1"/>
  <c r="D86" i="25" s="1"/>
  <c r="BM53" i="25"/>
  <c r="BM68" i="25" s="1"/>
  <c r="BM86" i="25" s="1"/>
  <c r="Q53" i="25"/>
  <c r="Q68" i="25" s="1"/>
  <c r="Q86" i="25" s="1"/>
  <c r="BW53" i="25"/>
  <c r="BW68" i="25" s="1"/>
  <c r="BW86" i="25" s="1"/>
  <c r="BO53" i="25"/>
  <c r="BO68" i="25" s="1"/>
  <c r="BO86" i="25" s="1"/>
  <c r="BG53" i="25"/>
  <c r="BG68" i="25" s="1"/>
  <c r="BG86" i="25" s="1"/>
  <c r="AY53" i="25"/>
  <c r="AY68" i="25" s="1"/>
  <c r="AY86" i="25" s="1"/>
  <c r="AQ53" i="25"/>
  <c r="AQ68" i="25" s="1"/>
  <c r="AQ86" i="25" s="1"/>
  <c r="B55" i="15" s="1"/>
  <c r="AI53" i="25"/>
  <c r="AI68" i="25" s="1"/>
  <c r="AI86" i="25" s="1"/>
  <c r="B47" i="15" s="1"/>
  <c r="AA53" i="25"/>
  <c r="AA68" i="25" s="1"/>
  <c r="AA86" i="25" s="1"/>
  <c r="S53" i="25"/>
  <c r="S68" i="25" s="1"/>
  <c r="S86" i="25" s="1"/>
  <c r="K53" i="25"/>
  <c r="K68" i="25" s="1"/>
  <c r="K86" i="25" s="1"/>
  <c r="C53" i="25"/>
  <c r="AO53" i="25"/>
  <c r="AO68" i="25" s="1"/>
  <c r="AO86" i="25" s="1"/>
  <c r="CD53" i="25"/>
  <c r="BV53" i="25"/>
  <c r="BV68" i="25" s="1"/>
  <c r="BV86" i="25" s="1"/>
  <c r="BN53" i="25"/>
  <c r="BN68" i="25" s="1"/>
  <c r="BN86" i="25" s="1"/>
  <c r="BF53" i="25"/>
  <c r="BF68" i="25" s="1"/>
  <c r="BF86" i="25" s="1"/>
  <c r="AX53" i="25"/>
  <c r="AX68" i="25" s="1"/>
  <c r="AX86" i="25" s="1"/>
  <c r="AP53" i="25"/>
  <c r="AP68" i="25" s="1"/>
  <c r="AP86" i="25" s="1"/>
  <c r="C708" i="25" s="1"/>
  <c r="AH53" i="25"/>
  <c r="AH68" i="25" s="1"/>
  <c r="AH86" i="25" s="1"/>
  <c r="Z53" i="25"/>
  <c r="Z68" i="25" s="1"/>
  <c r="Z86" i="25" s="1"/>
  <c r="R53" i="25"/>
  <c r="R68" i="25" s="1"/>
  <c r="R86" i="25" s="1"/>
  <c r="J53" i="25"/>
  <c r="J68" i="25" s="1"/>
  <c r="J86" i="25" s="1"/>
  <c r="C676" i="25" s="1"/>
  <c r="CC53" i="25"/>
  <c r="CC68" i="25" s="1"/>
  <c r="CC86" i="25" s="1"/>
  <c r="C621" i="25" s="1"/>
  <c r="BE53" i="25"/>
  <c r="BE68" i="25" s="1"/>
  <c r="BE86" i="25" s="1"/>
  <c r="C615" i="25" s="1"/>
  <c r="Y53" i="25"/>
  <c r="Y68" i="25" s="1"/>
  <c r="Y86" i="25" s="1"/>
  <c r="I53" i="25"/>
  <c r="I68" i="25" s="1"/>
  <c r="I86" i="25" s="1"/>
  <c r="CB53" i="25"/>
  <c r="CB68" i="25" s="1"/>
  <c r="CB86" i="25" s="1"/>
  <c r="C623" i="25" s="1"/>
  <c r="BT53" i="25"/>
  <c r="BT68" i="25" s="1"/>
  <c r="BT86" i="25" s="1"/>
  <c r="BL53" i="25"/>
  <c r="BL68" i="25" s="1"/>
  <c r="BL86" i="25" s="1"/>
  <c r="BD53" i="25"/>
  <c r="BD68" i="25" s="1"/>
  <c r="BD86" i="25" s="1"/>
  <c r="AV53" i="25"/>
  <c r="AV68" i="25" s="1"/>
  <c r="AV86" i="25" s="1"/>
  <c r="AN53" i="25"/>
  <c r="AN68" i="25" s="1"/>
  <c r="AN86" i="25" s="1"/>
  <c r="AF53" i="25"/>
  <c r="AF68" i="25" s="1"/>
  <c r="AF86" i="25" s="1"/>
  <c r="X53" i="25"/>
  <c r="X68" i="25" s="1"/>
  <c r="X86" i="25" s="1"/>
  <c r="P53" i="25"/>
  <c r="P68" i="25" s="1"/>
  <c r="P86" i="25" s="1"/>
  <c r="C682" i="25" s="1"/>
  <c r="H53" i="25"/>
  <c r="H68" i="25" s="1"/>
  <c r="H86" i="25" s="1"/>
  <c r="C674" i="25" s="1"/>
  <c r="CA53" i="25"/>
  <c r="CA68" i="25" s="1"/>
  <c r="CA86" i="25" s="1"/>
  <c r="BS53" i="25"/>
  <c r="BS68" i="25" s="1"/>
  <c r="BS86" i="25" s="1"/>
  <c r="BK53" i="25"/>
  <c r="BK68" i="25" s="1"/>
  <c r="BK86" i="25" s="1"/>
  <c r="BC53" i="25"/>
  <c r="BC68" i="25" s="1"/>
  <c r="BC86" i="25" s="1"/>
  <c r="AU53" i="25"/>
  <c r="AU68" i="25" s="1"/>
  <c r="AU86" i="25" s="1"/>
  <c r="AM53" i="25"/>
  <c r="AM68" i="25" s="1"/>
  <c r="AM86" i="25" s="1"/>
  <c r="AE53" i="25"/>
  <c r="AE68" i="25" s="1"/>
  <c r="AE86" i="25" s="1"/>
  <c r="C697" i="25" s="1"/>
  <c r="W53" i="25"/>
  <c r="W68" i="25" s="1"/>
  <c r="W86" i="25" s="1"/>
  <c r="C689" i="25" s="1"/>
  <c r="O53" i="25"/>
  <c r="O68" i="25" s="1"/>
  <c r="O86" i="25" s="1"/>
  <c r="G53" i="25"/>
  <c r="G68" i="25" s="1"/>
  <c r="G86" i="25" s="1"/>
  <c r="C167" i="8"/>
  <c r="H40" i="31"/>
  <c r="H6" i="31"/>
  <c r="H49" i="31"/>
  <c r="H76" i="32"/>
  <c r="H50" i="31"/>
  <c r="H28" i="31"/>
  <c r="H78" i="31"/>
  <c r="H47" i="31"/>
  <c r="C140" i="32"/>
  <c r="H29" i="31"/>
  <c r="E204" i="32"/>
  <c r="E140" i="32"/>
  <c r="F76" i="32"/>
  <c r="C76" i="32"/>
  <c r="D236" i="32"/>
  <c r="H72" i="31"/>
  <c r="D108" i="32"/>
  <c r="H15" i="31"/>
  <c r="H25" i="31"/>
  <c r="F108" i="32"/>
  <c r="C364" i="32"/>
  <c r="H44" i="32"/>
  <c r="D268" i="32"/>
  <c r="H236" i="32"/>
  <c r="F268" i="32"/>
  <c r="F236" i="32"/>
  <c r="X85" i="24"/>
  <c r="C689" i="24" s="1"/>
  <c r="F140" i="32"/>
  <c r="F12" i="32"/>
  <c r="D172" i="32"/>
  <c r="H44" i="31"/>
  <c r="BT52" i="24"/>
  <c r="BT67" i="24" s="1"/>
  <c r="BT85" i="24" s="1"/>
  <c r="C84" i="15" s="1"/>
  <c r="G84" i="15" s="1"/>
  <c r="D12" i="32"/>
  <c r="E300" i="32"/>
  <c r="I140" i="32"/>
  <c r="G140" i="32"/>
  <c r="H13" i="31"/>
  <c r="G300" i="32"/>
  <c r="E52" i="24"/>
  <c r="E67" i="24" s="1"/>
  <c r="M4" i="31" s="1"/>
  <c r="AB52" i="24"/>
  <c r="AB67" i="24" s="1"/>
  <c r="G113" i="32" s="1"/>
  <c r="CA52" i="24"/>
  <c r="CA67" i="24" s="1"/>
  <c r="M78" i="31" s="1"/>
  <c r="CE62" i="24"/>
  <c r="I364" i="32" s="1"/>
  <c r="BE52" i="24"/>
  <c r="BE67" i="24" s="1"/>
  <c r="M56" i="31" s="1"/>
  <c r="BL52" i="24"/>
  <c r="BL67" i="24" s="1"/>
  <c r="H273" i="32" s="1"/>
  <c r="S52" i="24"/>
  <c r="S67" i="24" s="1"/>
  <c r="M18" i="31" s="1"/>
  <c r="AD52" i="24"/>
  <c r="AD67" i="24" s="1"/>
  <c r="M29" i="31" s="1"/>
  <c r="BJ52" i="24"/>
  <c r="BJ67" i="24" s="1"/>
  <c r="F273" i="32" s="1"/>
  <c r="BW52" i="24"/>
  <c r="BW67" i="24" s="1"/>
  <c r="BW85" i="24" s="1"/>
  <c r="C87" i="15" s="1"/>
  <c r="G87" i="15" s="1"/>
  <c r="F332" i="32"/>
  <c r="I268" i="32"/>
  <c r="D364" i="32"/>
  <c r="AL52" i="24"/>
  <c r="AL67" i="24" s="1"/>
  <c r="M37" i="31" s="1"/>
  <c r="BM52" i="24"/>
  <c r="BM67" i="24" s="1"/>
  <c r="BM85" i="24" s="1"/>
  <c r="I277" i="32" s="1"/>
  <c r="E44" i="32"/>
  <c r="C268" i="32"/>
  <c r="D140" i="32"/>
  <c r="AV85" i="24"/>
  <c r="C60" i="15" s="1"/>
  <c r="H11" i="31"/>
  <c r="H172" i="32"/>
  <c r="G172" i="32"/>
  <c r="G108" i="32"/>
  <c r="H300" i="32"/>
  <c r="H332" i="32"/>
  <c r="E268" i="32"/>
  <c r="O52" i="24"/>
  <c r="O67" i="24" s="1"/>
  <c r="O85" i="24" s="1"/>
  <c r="C680" i="24" s="1"/>
  <c r="AH52" i="24"/>
  <c r="AH67" i="24" s="1"/>
  <c r="AH85" i="24" s="1"/>
  <c r="C699" i="24" s="1"/>
  <c r="I236" i="32"/>
  <c r="CE48" i="24"/>
  <c r="W52" i="24"/>
  <c r="W67" i="24" s="1"/>
  <c r="I81" i="32" s="1"/>
  <c r="AP52" i="24"/>
  <c r="AP67" i="24" s="1"/>
  <c r="AP85" i="24" s="1"/>
  <c r="G181" i="32" s="1"/>
  <c r="AU52" i="24"/>
  <c r="AU67" i="24" s="1"/>
  <c r="AU85" i="24" s="1"/>
  <c r="C712" i="24" s="1"/>
  <c r="K52" i="24"/>
  <c r="K67" i="24" s="1"/>
  <c r="K85" i="24" s="1"/>
  <c r="D26" i="17"/>
  <c r="K612" i="24"/>
  <c r="B54" i="15"/>
  <c r="F54" i="15" s="1"/>
  <c r="D350" i="24"/>
  <c r="M79" i="31"/>
  <c r="C369" i="32"/>
  <c r="CB85" i="24"/>
  <c r="F209" i="32"/>
  <c r="BA52" i="24"/>
  <c r="BA67" i="24" s="1"/>
  <c r="AR52" i="24"/>
  <c r="AR67" i="24" s="1"/>
  <c r="BH52" i="24"/>
  <c r="BH67" i="24" s="1"/>
  <c r="AT52" i="24"/>
  <c r="AT67" i="24" s="1"/>
  <c r="AE52" i="24"/>
  <c r="AE67" i="24" s="1"/>
  <c r="I52" i="24"/>
  <c r="I67" i="24" s="1"/>
  <c r="BU52" i="24"/>
  <c r="BU67" i="24" s="1"/>
  <c r="AX52" i="24"/>
  <c r="AX67" i="24" s="1"/>
  <c r="AA52" i="24"/>
  <c r="AA67" i="24" s="1"/>
  <c r="C50" i="8"/>
  <c r="D352" i="24"/>
  <c r="C103" i="8" s="1"/>
  <c r="M75" i="31"/>
  <c r="F337" i="32"/>
  <c r="AF52" i="24"/>
  <c r="AF67" i="24" s="1"/>
  <c r="BQ52" i="24"/>
  <c r="BQ67" i="24" s="1"/>
  <c r="AS52" i="24"/>
  <c r="AS67" i="24" s="1"/>
  <c r="U52" i="24"/>
  <c r="U67" i="24" s="1"/>
  <c r="P52" i="24"/>
  <c r="P67" i="24" s="1"/>
  <c r="BB52" i="24"/>
  <c r="BB67" i="24" s="1"/>
  <c r="AM52" i="24"/>
  <c r="AM67" i="24" s="1"/>
  <c r="Q52" i="24"/>
  <c r="Q67" i="24" s="1"/>
  <c r="CC52" i="24"/>
  <c r="CC67" i="24" s="1"/>
  <c r="BF52" i="24"/>
  <c r="BF67" i="24" s="1"/>
  <c r="AI52" i="24"/>
  <c r="AI67" i="24" s="1"/>
  <c r="C121" i="8"/>
  <c r="D384" i="24"/>
  <c r="M52" i="24"/>
  <c r="M67" i="24" s="1"/>
  <c r="AJ52" i="24"/>
  <c r="AJ67" i="24" s="1"/>
  <c r="BY52" i="24"/>
  <c r="BY67" i="24" s="1"/>
  <c r="BD52" i="24"/>
  <c r="BD67" i="24" s="1"/>
  <c r="AK52" i="24"/>
  <c r="AK67" i="24" s="1"/>
  <c r="E373" i="32"/>
  <c r="C94" i="15"/>
  <c r="AZ52" i="24"/>
  <c r="AZ67" i="24" s="1"/>
  <c r="BP52" i="24"/>
  <c r="BP67" i="24" s="1"/>
  <c r="C137" i="8"/>
  <c r="E380" i="24"/>
  <c r="F52" i="24"/>
  <c r="F67" i="24" s="1"/>
  <c r="BR52" i="24"/>
  <c r="BR67" i="24" s="1"/>
  <c r="BC52" i="24"/>
  <c r="BC67" i="24" s="1"/>
  <c r="AG52" i="24"/>
  <c r="AG67" i="24" s="1"/>
  <c r="J52" i="24"/>
  <c r="J67" i="24" s="1"/>
  <c r="BV52" i="24"/>
  <c r="BV67" i="24" s="1"/>
  <c r="AY52" i="24"/>
  <c r="AY67" i="24" s="1"/>
  <c r="AN52" i="24"/>
  <c r="AN67" i="24" s="1"/>
  <c r="M23" i="31"/>
  <c r="C113" i="32"/>
  <c r="CE49" i="25"/>
  <c r="C63" i="25"/>
  <c r="Y52" i="24"/>
  <c r="Y67" i="24" s="1"/>
  <c r="BN52" i="24"/>
  <c r="BN67" i="24" s="1"/>
  <c r="BX85" i="24"/>
  <c r="AC52" i="24"/>
  <c r="AC67" i="24" s="1"/>
  <c r="D52" i="24"/>
  <c r="D67" i="24" s="1"/>
  <c r="BI52" i="24"/>
  <c r="BI67" i="24" s="1"/>
  <c r="N52" i="24"/>
  <c r="N67" i="24" s="1"/>
  <c r="BZ52" i="24"/>
  <c r="BZ67" i="24" s="1"/>
  <c r="BK52" i="24"/>
  <c r="BK67" i="24" s="1"/>
  <c r="AO52" i="24"/>
  <c r="AO67" i="24" s="1"/>
  <c r="R52" i="24"/>
  <c r="R67" i="24" s="1"/>
  <c r="CD52" i="24"/>
  <c r="BG52" i="24"/>
  <c r="BG67" i="24" s="1"/>
  <c r="M11" i="31"/>
  <c r="E49" i="32"/>
  <c r="AQ52" i="24"/>
  <c r="AQ67" i="24" s="1"/>
  <c r="H52" i="24"/>
  <c r="H67" i="24" s="1"/>
  <c r="T52" i="24"/>
  <c r="T67" i="24" s="1"/>
  <c r="V52" i="24"/>
  <c r="V67" i="24" s="1"/>
  <c r="G52" i="24"/>
  <c r="G67" i="24" s="1"/>
  <c r="BS52" i="24"/>
  <c r="BS67" i="24" s="1"/>
  <c r="AW52" i="24"/>
  <c r="AW67" i="24" s="1"/>
  <c r="Z52" i="24"/>
  <c r="Z67" i="24" s="1"/>
  <c r="C52" i="24"/>
  <c r="BO52" i="24"/>
  <c r="BO67" i="24" s="1"/>
  <c r="L85" i="24"/>
  <c r="B36" i="15" l="1"/>
  <c r="C690" i="25"/>
  <c r="E85" i="24"/>
  <c r="B76" i="15"/>
  <c r="C638" i="25"/>
  <c r="S85" i="24"/>
  <c r="E17" i="32"/>
  <c r="M61" i="31"/>
  <c r="C712" i="25"/>
  <c r="B58" i="15"/>
  <c r="H58" i="15" s="1"/>
  <c r="C673" i="25"/>
  <c r="B19" i="15"/>
  <c r="H19" i="15" s="1"/>
  <c r="C645" i="25"/>
  <c r="B88" i="15"/>
  <c r="B49" i="15"/>
  <c r="C703" i="25"/>
  <c r="C688" i="25"/>
  <c r="B34" i="15"/>
  <c r="C684" i="25"/>
  <c r="B30" i="15"/>
  <c r="H30" i="15" s="1"/>
  <c r="C692" i="25"/>
  <c r="B38" i="15"/>
  <c r="C619" i="25"/>
  <c r="B71" i="15"/>
  <c r="F71" i="15" s="1"/>
  <c r="C704" i="25"/>
  <c r="B50" i="15"/>
  <c r="F50" i="15" s="1"/>
  <c r="C709" i="25"/>
  <c r="B20" i="15"/>
  <c r="H20" i="15" s="1"/>
  <c r="B32" i="15"/>
  <c r="F32" i="15" s="1"/>
  <c r="B65" i="15"/>
  <c r="C634" i="25"/>
  <c r="B67" i="15"/>
  <c r="C639" i="25"/>
  <c r="B77" i="15"/>
  <c r="F77" i="15" s="1"/>
  <c r="C714" i="25"/>
  <c r="B60" i="15"/>
  <c r="C695" i="25"/>
  <c r="B41" i="15"/>
  <c r="F41" i="15" s="1"/>
  <c r="B27" i="15"/>
  <c r="C681" i="25"/>
  <c r="B91" i="15"/>
  <c r="C648" i="25"/>
  <c r="C626" i="25"/>
  <c r="B63" i="15"/>
  <c r="F63" i="15" s="1"/>
  <c r="C699" i="25"/>
  <c r="B45" i="15"/>
  <c r="F45" i="15" s="1"/>
  <c r="C696" i="25"/>
  <c r="B42" i="15"/>
  <c r="F42" i="15" s="1"/>
  <c r="C672" i="25"/>
  <c r="B18" i="15"/>
  <c r="H18" i="15" s="1"/>
  <c r="C636" i="25"/>
  <c r="B75" i="15"/>
  <c r="F75" i="15" s="1"/>
  <c r="C647" i="25"/>
  <c r="B90" i="15"/>
  <c r="F90" i="15" s="1"/>
  <c r="C643" i="25"/>
  <c r="B86" i="15"/>
  <c r="F86" i="15" s="1"/>
  <c r="B84" i="15"/>
  <c r="F84" i="15" s="1"/>
  <c r="C641" i="25"/>
  <c r="B53" i="15"/>
  <c r="F53" i="15" s="1"/>
  <c r="C707" i="25"/>
  <c r="B70" i="15"/>
  <c r="F70" i="15" s="1"/>
  <c r="C630" i="25"/>
  <c r="C687" i="25"/>
  <c r="B33" i="15"/>
  <c r="F33" i="15" s="1"/>
  <c r="C670" i="25"/>
  <c r="B16" i="15"/>
  <c r="H16" i="15" s="1"/>
  <c r="C700" i="25"/>
  <c r="B46" i="15"/>
  <c r="F46" i="15" s="1"/>
  <c r="C628" i="25"/>
  <c r="B79" i="15"/>
  <c r="F79" i="15" s="1"/>
  <c r="B48" i="15"/>
  <c r="F48" i="15" s="1"/>
  <c r="C702" i="25"/>
  <c r="C642" i="25"/>
  <c r="B85" i="15"/>
  <c r="F85" i="15" s="1"/>
  <c r="C635" i="25"/>
  <c r="B73" i="15"/>
  <c r="F73" i="15" s="1"/>
  <c r="B52" i="15"/>
  <c r="F52" i="15" s="1"/>
  <c r="C706" i="25"/>
  <c r="B72" i="15"/>
  <c r="C637" i="25"/>
  <c r="B78" i="15"/>
  <c r="F78" i="15" s="1"/>
  <c r="C620" i="25"/>
  <c r="C625" i="25"/>
  <c r="B68" i="15"/>
  <c r="C705" i="25"/>
  <c r="B51" i="15"/>
  <c r="F51" i="15" s="1"/>
  <c r="B21" i="15"/>
  <c r="F21" i="15" s="1"/>
  <c r="C675" i="25"/>
  <c r="B23" i="15"/>
  <c r="C677" i="25"/>
  <c r="C644" i="25"/>
  <c r="B87" i="15"/>
  <c r="F87" i="15" s="1"/>
  <c r="C710" i="25"/>
  <c r="B56" i="15"/>
  <c r="F56" i="15" s="1"/>
  <c r="C633" i="25"/>
  <c r="B66" i="15"/>
  <c r="C693" i="25"/>
  <c r="B39" i="15"/>
  <c r="F39" i="15" s="1"/>
  <c r="C627" i="25"/>
  <c r="B82" i="15"/>
  <c r="F82" i="15" s="1"/>
  <c r="C622" i="25"/>
  <c r="B80" i="15"/>
  <c r="C640" i="25"/>
  <c r="B83" i="15"/>
  <c r="H83" i="15" s="1"/>
  <c r="C713" i="25"/>
  <c r="B59" i="15"/>
  <c r="H59" i="15" s="1"/>
  <c r="C698" i="25"/>
  <c r="B44" i="15"/>
  <c r="F44" i="15" s="1"/>
  <c r="B37" i="15"/>
  <c r="F37" i="15" s="1"/>
  <c r="C691" i="25"/>
  <c r="B62" i="15"/>
  <c r="C617" i="25"/>
  <c r="B31" i="15"/>
  <c r="C685" i="25"/>
  <c r="C683" i="25"/>
  <c r="B29" i="15"/>
  <c r="F29" i="15" s="1"/>
  <c r="C629" i="25"/>
  <c r="B64" i="15"/>
  <c r="F64" i="15" s="1"/>
  <c r="C679" i="25"/>
  <c r="B25" i="15"/>
  <c r="H25" i="15" s="1"/>
  <c r="B89" i="15"/>
  <c r="C646" i="25"/>
  <c r="C618" i="25"/>
  <c r="B74" i="15"/>
  <c r="B26" i="15"/>
  <c r="F26" i="15" s="1"/>
  <c r="B93" i="15"/>
  <c r="F93" i="15" s="1"/>
  <c r="B35" i="15"/>
  <c r="F35" i="15" s="1"/>
  <c r="B92" i="15"/>
  <c r="F92" i="15" s="1"/>
  <c r="B61" i="15"/>
  <c r="C701" i="25"/>
  <c r="B40" i="15"/>
  <c r="B22" i="15"/>
  <c r="H22" i="15" s="1"/>
  <c r="B28" i="15"/>
  <c r="B69" i="15"/>
  <c r="F69" i="15" s="1"/>
  <c r="B24" i="15"/>
  <c r="B17" i="15"/>
  <c r="F17" i="15" s="1"/>
  <c r="B43" i="15"/>
  <c r="F43" i="15" s="1"/>
  <c r="B57" i="15"/>
  <c r="H57" i="15" s="1"/>
  <c r="B81" i="15"/>
  <c r="F81" i="15" s="1"/>
  <c r="C68" i="25"/>
  <c r="CE68" i="25" s="1"/>
  <c r="CE53" i="25"/>
  <c r="M63" i="31"/>
  <c r="BL85" i="24"/>
  <c r="C637" i="24" s="1"/>
  <c r="M22" i="31"/>
  <c r="AD85" i="24"/>
  <c r="C42" i="15" s="1"/>
  <c r="G42" i="15" s="1"/>
  <c r="BJ85" i="24"/>
  <c r="C617" i="24" s="1"/>
  <c r="M71" i="31"/>
  <c r="M27" i="31"/>
  <c r="AB85" i="24"/>
  <c r="C693" i="24" s="1"/>
  <c r="E81" i="32"/>
  <c r="E337" i="32"/>
  <c r="AL85" i="24"/>
  <c r="C181" i="32" s="1"/>
  <c r="I305" i="32"/>
  <c r="C36" i="15"/>
  <c r="G36" i="15" s="1"/>
  <c r="D49" i="32"/>
  <c r="C117" i="32"/>
  <c r="M74" i="31"/>
  <c r="M10" i="31"/>
  <c r="C640" i="24"/>
  <c r="I309" i="32"/>
  <c r="F145" i="32"/>
  <c r="I113" i="32"/>
  <c r="C27" i="15"/>
  <c r="G27" i="15" s="1"/>
  <c r="H53" i="32"/>
  <c r="C713" i="24"/>
  <c r="CA85" i="24"/>
  <c r="I341" i="32" s="1"/>
  <c r="M14" i="31"/>
  <c r="F213" i="32"/>
  <c r="I337" i="32"/>
  <c r="H49" i="32"/>
  <c r="C643" i="24"/>
  <c r="E341" i="32"/>
  <c r="BE85" i="24"/>
  <c r="H245" i="32" s="1"/>
  <c r="H241" i="32"/>
  <c r="F149" i="32"/>
  <c r="M33" i="31"/>
  <c r="C46" i="15"/>
  <c r="G46" i="15" s="1"/>
  <c r="C177" i="32"/>
  <c r="C638" i="24"/>
  <c r="C77" i="15"/>
  <c r="G77" i="15" s="1"/>
  <c r="E209" i="32"/>
  <c r="M46" i="31"/>
  <c r="C707" i="24"/>
  <c r="G177" i="32"/>
  <c r="W85" i="24"/>
  <c r="C35" i="15" s="1"/>
  <c r="G35" i="15" s="1"/>
  <c r="C54" i="15"/>
  <c r="G54" i="15" s="1"/>
  <c r="M41" i="31"/>
  <c r="C59" i="15"/>
  <c r="G59" i="15" s="1"/>
  <c r="I273" i="32"/>
  <c r="E213" i="32"/>
  <c r="M64" i="31"/>
  <c r="H54" i="15"/>
  <c r="M70" i="31"/>
  <c r="H305" i="32"/>
  <c r="BS85" i="24"/>
  <c r="M55" i="31"/>
  <c r="G241" i="32"/>
  <c r="BD85" i="24"/>
  <c r="M6" i="31"/>
  <c r="G17" i="32"/>
  <c r="G85" i="24"/>
  <c r="F38" i="15"/>
  <c r="M54" i="31"/>
  <c r="F241" i="32"/>
  <c r="BC85" i="24"/>
  <c r="M80" i="31"/>
  <c r="D369" i="32"/>
  <c r="CC85" i="24"/>
  <c r="E53" i="32"/>
  <c r="C24" i="15"/>
  <c r="G24" i="15" s="1"/>
  <c r="C677" i="24"/>
  <c r="M21" i="31"/>
  <c r="H81" i="32"/>
  <c r="V85" i="24"/>
  <c r="M28" i="31"/>
  <c r="H113" i="32"/>
  <c r="AC85" i="24"/>
  <c r="M69" i="31"/>
  <c r="G305" i="32"/>
  <c r="BR85" i="24"/>
  <c r="M35" i="31"/>
  <c r="H145" i="32"/>
  <c r="AJ85" i="24"/>
  <c r="F76" i="15"/>
  <c r="M16" i="31"/>
  <c r="C81" i="32"/>
  <c r="Q85" i="24"/>
  <c r="F36" i="15"/>
  <c r="M59" i="31"/>
  <c r="D273" i="32"/>
  <c r="BH85" i="24"/>
  <c r="M60" i="31"/>
  <c r="E273" i="32"/>
  <c r="BI85" i="24"/>
  <c r="M32" i="31"/>
  <c r="E145" i="32"/>
  <c r="AG85" i="24"/>
  <c r="M68" i="31"/>
  <c r="F305" i="32"/>
  <c r="BQ85" i="24"/>
  <c r="F28" i="15"/>
  <c r="M76" i="31"/>
  <c r="G337" i="32"/>
  <c r="BY85" i="24"/>
  <c r="M31" i="31"/>
  <c r="D145" i="32"/>
  <c r="AF85" i="24"/>
  <c r="M45" i="31"/>
  <c r="D209" i="32"/>
  <c r="AT85" i="24"/>
  <c r="H84" i="15"/>
  <c r="M19" i="31"/>
  <c r="F81" i="32"/>
  <c r="T85" i="24"/>
  <c r="M17" i="31"/>
  <c r="D81" i="32"/>
  <c r="R85" i="24"/>
  <c r="M5" i="31"/>
  <c r="F17" i="32"/>
  <c r="F85" i="24"/>
  <c r="F47" i="15"/>
  <c r="H47" i="15"/>
  <c r="M12" i="31"/>
  <c r="F49" i="32"/>
  <c r="M85" i="24"/>
  <c r="C138" i="8"/>
  <c r="D417" i="24"/>
  <c r="M38" i="31"/>
  <c r="D177" i="32"/>
  <c r="AM85" i="24"/>
  <c r="M43" i="31"/>
  <c r="I177" i="32"/>
  <c r="AR85" i="24"/>
  <c r="F65" i="15"/>
  <c r="M65" i="31"/>
  <c r="C305" i="32"/>
  <c r="BN85" i="24"/>
  <c r="H27" i="15"/>
  <c r="F27" i="15"/>
  <c r="M30" i="31"/>
  <c r="C145" i="32"/>
  <c r="AE85" i="24"/>
  <c r="M3" i="31"/>
  <c r="D17" i="32"/>
  <c r="D85" i="24"/>
  <c r="F88" i="15"/>
  <c r="M66" i="31"/>
  <c r="D305" i="32"/>
  <c r="BO85" i="24"/>
  <c r="F19" i="15"/>
  <c r="M53" i="31"/>
  <c r="E241" i="32"/>
  <c r="BB85" i="24"/>
  <c r="C67" i="24"/>
  <c r="CE52" i="24"/>
  <c r="E85" i="32"/>
  <c r="C31" i="15"/>
  <c r="G31" i="15" s="1"/>
  <c r="C684" i="24"/>
  <c r="M62" i="31"/>
  <c r="G273" i="32"/>
  <c r="BK85" i="24"/>
  <c r="F55" i="15"/>
  <c r="H55" i="15"/>
  <c r="M50" i="31"/>
  <c r="I209" i="32"/>
  <c r="AY85" i="24"/>
  <c r="G94" i="15"/>
  <c r="H94" i="15" s="1"/>
  <c r="H21" i="15"/>
  <c r="M15" i="31"/>
  <c r="I49" i="32"/>
  <c r="P85" i="24"/>
  <c r="M49" i="31"/>
  <c r="H209" i="32"/>
  <c r="AX85" i="24"/>
  <c r="M52" i="31"/>
  <c r="D241" i="32"/>
  <c r="BA85" i="24"/>
  <c r="M57" i="31"/>
  <c r="I241" i="32"/>
  <c r="BF85" i="24"/>
  <c r="M24" i="31"/>
  <c r="D113" i="32"/>
  <c r="Y85" i="24"/>
  <c r="H52" i="15"/>
  <c r="M40" i="31"/>
  <c r="F177" i="32"/>
  <c r="AO85" i="24"/>
  <c r="M39" i="31"/>
  <c r="E177" i="32"/>
  <c r="AN85" i="24"/>
  <c r="M26" i="31"/>
  <c r="F113" i="32"/>
  <c r="AA85" i="24"/>
  <c r="M25" i="31"/>
  <c r="E113" i="32"/>
  <c r="Z85" i="24"/>
  <c r="F34" i="15"/>
  <c r="F24" i="15"/>
  <c r="M77" i="31"/>
  <c r="H337" i="32"/>
  <c r="BZ85" i="24"/>
  <c r="M73" i="31"/>
  <c r="D337" i="32"/>
  <c r="BV85" i="24"/>
  <c r="M67" i="31"/>
  <c r="E305" i="32"/>
  <c r="BP85" i="24"/>
  <c r="M20" i="31"/>
  <c r="G81" i="32"/>
  <c r="U85" i="24"/>
  <c r="M72" i="31"/>
  <c r="C337" i="32"/>
  <c r="BU85" i="24"/>
  <c r="F89" i="15"/>
  <c r="M51" i="31"/>
  <c r="C241" i="32"/>
  <c r="AZ85" i="24"/>
  <c r="M58" i="31"/>
  <c r="C273" i="32"/>
  <c r="BG85" i="24"/>
  <c r="E21" i="32"/>
  <c r="C17" i="15"/>
  <c r="G17" i="15" s="1"/>
  <c r="C670" i="24"/>
  <c r="M42" i="31"/>
  <c r="H177" i="32"/>
  <c r="AQ85" i="24"/>
  <c r="F58" i="15"/>
  <c r="M48" i="31"/>
  <c r="G209" i="32"/>
  <c r="AW85" i="24"/>
  <c r="M7" i="31"/>
  <c r="H17" i="32"/>
  <c r="H85" i="24"/>
  <c r="D53" i="32"/>
  <c r="C23" i="15"/>
  <c r="G23" i="15" s="1"/>
  <c r="C676" i="24"/>
  <c r="M13" i="31"/>
  <c r="G49" i="32"/>
  <c r="N85" i="24"/>
  <c r="F49" i="15"/>
  <c r="F341" i="32"/>
  <c r="C88" i="15"/>
  <c r="G88" i="15" s="1"/>
  <c r="C644" i="24"/>
  <c r="CE63" i="25"/>
  <c r="M9" i="31"/>
  <c r="C49" i="32"/>
  <c r="J85" i="24"/>
  <c r="M36" i="31"/>
  <c r="I145" i="32"/>
  <c r="AK85" i="24"/>
  <c r="M34" i="31"/>
  <c r="G145" i="32"/>
  <c r="AI85" i="24"/>
  <c r="M44" i="31"/>
  <c r="C209" i="32"/>
  <c r="AS85" i="24"/>
  <c r="D616" i="25"/>
  <c r="M8" i="31"/>
  <c r="I17" i="32"/>
  <c r="I85" i="24"/>
  <c r="F91" i="15"/>
  <c r="H91" i="15" s="1"/>
  <c r="C92" i="15"/>
  <c r="G92" i="15" s="1"/>
  <c r="C373" i="32"/>
  <c r="C622" i="24"/>
  <c r="F83" i="15" l="1"/>
  <c r="F25" i="15"/>
  <c r="H81" i="15"/>
  <c r="H26" i="15"/>
  <c r="H277" i="32"/>
  <c r="C74" i="15"/>
  <c r="G74" i="15" s="1"/>
  <c r="C695" i="24"/>
  <c r="H36" i="15"/>
  <c r="H24" i="15"/>
  <c r="I117" i="32"/>
  <c r="F72" i="15"/>
  <c r="F30" i="15"/>
  <c r="H71" i="15"/>
  <c r="F20" i="15"/>
  <c r="C86" i="25"/>
  <c r="B15" i="15" s="1"/>
  <c r="H87" i="15"/>
  <c r="F18" i="15"/>
  <c r="F57" i="15"/>
  <c r="F23" i="15"/>
  <c r="H23" i="15" s="1"/>
  <c r="H44" i="15"/>
  <c r="H46" i="15"/>
  <c r="F74" i="15"/>
  <c r="H85" i="15"/>
  <c r="F59" i="15"/>
  <c r="H77" i="15"/>
  <c r="F22" i="15"/>
  <c r="F16" i="15"/>
  <c r="C649" i="25"/>
  <c r="M717" i="25" s="1"/>
  <c r="H51" i="15"/>
  <c r="H79" i="15"/>
  <c r="F80" i="15"/>
  <c r="C76" i="15"/>
  <c r="G76" i="15" s="1"/>
  <c r="C40" i="15"/>
  <c r="G40" i="15" s="1"/>
  <c r="C614" i="24"/>
  <c r="D615" i="24" s="1"/>
  <c r="F277" i="32"/>
  <c r="G117" i="32"/>
  <c r="C688" i="24"/>
  <c r="C703" i="24"/>
  <c r="C50" i="15"/>
  <c r="G50" i="15" s="1"/>
  <c r="C647" i="24"/>
  <c r="C69" i="15"/>
  <c r="G69" i="15" s="1"/>
  <c r="I85" i="32"/>
  <c r="C91" i="15"/>
  <c r="G91" i="15" s="1"/>
  <c r="H35" i="15"/>
  <c r="H149" i="32"/>
  <c r="C48" i="15"/>
  <c r="C701" i="24"/>
  <c r="C213" i="32"/>
  <c r="C57" i="15"/>
  <c r="G57" i="15" s="1"/>
  <c r="C710" i="24"/>
  <c r="C49" i="15"/>
  <c r="I149" i="32"/>
  <c r="C702" i="24"/>
  <c r="H21" i="32"/>
  <c r="C20" i="15"/>
  <c r="G20" i="15" s="1"/>
  <c r="C673" i="24"/>
  <c r="C71" i="15"/>
  <c r="G71" i="15" s="1"/>
  <c r="C277" i="32"/>
  <c r="C618" i="24"/>
  <c r="C341" i="32"/>
  <c r="C85" i="15"/>
  <c r="G85" i="15" s="1"/>
  <c r="C641" i="24"/>
  <c r="D245" i="32"/>
  <c r="C65" i="15"/>
  <c r="C630" i="24"/>
  <c r="C56" i="15"/>
  <c r="C709" i="24"/>
  <c r="I181" i="32"/>
  <c r="C168" i="8"/>
  <c r="D421" i="24"/>
  <c r="F309" i="32"/>
  <c r="C81" i="15"/>
  <c r="G81" i="15" s="1"/>
  <c r="C623" i="24"/>
  <c r="G21" i="32"/>
  <c r="C19" i="15"/>
  <c r="G19" i="15" s="1"/>
  <c r="C672" i="24"/>
  <c r="F117" i="32"/>
  <c r="C39" i="15"/>
  <c r="C692" i="24"/>
  <c r="I53" i="32"/>
  <c r="C28" i="15"/>
  <c r="C681" i="24"/>
  <c r="H92" i="15"/>
  <c r="G85" i="32"/>
  <c r="C686" i="24"/>
  <c r="C33" i="15"/>
  <c r="H42" i="15"/>
  <c r="D149" i="32"/>
  <c r="C44" i="15"/>
  <c r="G44" i="15" s="1"/>
  <c r="C697" i="24"/>
  <c r="D277" i="32"/>
  <c r="C72" i="15"/>
  <c r="G72" i="15" s="1"/>
  <c r="C636" i="24"/>
  <c r="H341" i="32"/>
  <c r="C90" i="15"/>
  <c r="C646" i="24"/>
  <c r="M2" i="31"/>
  <c r="CE67" i="24"/>
  <c r="I369" i="32" s="1"/>
  <c r="C17" i="32"/>
  <c r="C85" i="24"/>
  <c r="H88" i="15"/>
  <c r="C66" i="15"/>
  <c r="G66" i="15" s="1"/>
  <c r="E245" i="32"/>
  <c r="C632" i="24"/>
  <c r="C149" i="32"/>
  <c r="C43" i="15"/>
  <c r="C696" i="24"/>
  <c r="H181" i="32"/>
  <c r="C55" i="15"/>
  <c r="G55" i="15" s="1"/>
  <c r="C708" i="24"/>
  <c r="G149" i="32"/>
  <c r="C47" i="15"/>
  <c r="G47" i="15" s="1"/>
  <c r="C700" i="24"/>
  <c r="G213" i="32"/>
  <c r="C61" i="15"/>
  <c r="C631" i="24"/>
  <c r="E309" i="32"/>
  <c r="C80" i="15"/>
  <c r="G80" i="15" s="1"/>
  <c r="C621" i="24"/>
  <c r="E117" i="32"/>
  <c r="C38" i="15"/>
  <c r="C691" i="24"/>
  <c r="C52" i="15"/>
  <c r="G52" i="15" s="1"/>
  <c r="E181" i="32"/>
  <c r="C705" i="24"/>
  <c r="I245" i="32"/>
  <c r="C70" i="15"/>
  <c r="C629" i="24"/>
  <c r="H213" i="32"/>
  <c r="C616" i="24"/>
  <c r="C62" i="15"/>
  <c r="I213" i="32"/>
  <c r="C63" i="15"/>
  <c r="C625" i="24"/>
  <c r="C309" i="32"/>
  <c r="C78" i="15"/>
  <c r="C619" i="24"/>
  <c r="D181" i="32"/>
  <c r="C51" i="15"/>
  <c r="G51" i="15" s="1"/>
  <c r="C704" i="24"/>
  <c r="F21" i="32"/>
  <c r="C18" i="15"/>
  <c r="G18" i="15" s="1"/>
  <c r="C671" i="24"/>
  <c r="C45" i="15"/>
  <c r="E149" i="32"/>
  <c r="C698" i="24"/>
  <c r="G309" i="32"/>
  <c r="C82" i="15"/>
  <c r="C626" i="24"/>
  <c r="H117" i="32"/>
  <c r="C41" i="15"/>
  <c r="C694" i="24"/>
  <c r="F245" i="32"/>
  <c r="C67" i="15"/>
  <c r="G67" i="15" s="1"/>
  <c r="C633" i="24"/>
  <c r="H309" i="32"/>
  <c r="C83" i="15"/>
  <c r="G83" i="15" s="1"/>
  <c r="C639" i="24"/>
  <c r="D707" i="25"/>
  <c r="D699" i="25"/>
  <c r="D691" i="25"/>
  <c r="D683" i="25"/>
  <c r="D712" i="25"/>
  <c r="D704" i="25"/>
  <c r="D696" i="25"/>
  <c r="D688" i="25"/>
  <c r="D709" i="25"/>
  <c r="D701" i="25"/>
  <c r="D693" i="25"/>
  <c r="D685" i="25"/>
  <c r="D714" i="25"/>
  <c r="D706" i="25"/>
  <c r="D698" i="25"/>
  <c r="D690" i="25"/>
  <c r="D682" i="25"/>
  <c r="D713" i="25"/>
  <c r="D705" i="25"/>
  <c r="D697" i="25"/>
  <c r="D689" i="25"/>
  <c r="D681" i="25"/>
  <c r="D703" i="25"/>
  <c r="D675" i="25"/>
  <c r="D624" i="25"/>
  <c r="D620" i="25"/>
  <c r="D695" i="25"/>
  <c r="D672" i="25"/>
  <c r="D626" i="25"/>
  <c r="D687" i="25"/>
  <c r="D680" i="25"/>
  <c r="D677" i="25"/>
  <c r="D669" i="25"/>
  <c r="D629" i="25"/>
  <c r="D623" i="25"/>
  <c r="D619" i="25"/>
  <c r="D717" i="25"/>
  <c r="D674" i="25"/>
  <c r="D710" i="25"/>
  <c r="D708" i="25"/>
  <c r="D679" i="25"/>
  <c r="D671" i="25"/>
  <c r="D648" i="25"/>
  <c r="D647" i="25"/>
  <c r="D646" i="25"/>
  <c r="D630" i="25"/>
  <c r="D627" i="25"/>
  <c r="D622" i="25"/>
  <c r="D618" i="25"/>
  <c r="D678" i="25"/>
  <c r="D640" i="25"/>
  <c r="D632" i="25"/>
  <c r="D694" i="25"/>
  <c r="D684" i="25"/>
  <c r="D670" i="25"/>
  <c r="D645" i="25"/>
  <c r="D637" i="25"/>
  <c r="D642" i="25"/>
  <c r="D634" i="25"/>
  <c r="D702" i="25"/>
  <c r="D692" i="25"/>
  <c r="D673" i="25"/>
  <c r="D644" i="25"/>
  <c r="D636" i="25"/>
  <c r="D641" i="25"/>
  <c r="D633" i="25"/>
  <c r="D643" i="25"/>
  <c r="D628" i="25"/>
  <c r="D635" i="25"/>
  <c r="D700" i="25"/>
  <c r="D686" i="25"/>
  <c r="D639" i="25"/>
  <c r="D617" i="25"/>
  <c r="D638" i="25"/>
  <c r="D631" i="25"/>
  <c r="D625" i="25"/>
  <c r="D711" i="25"/>
  <c r="D676" i="25"/>
  <c r="D621" i="25"/>
  <c r="F181" i="32"/>
  <c r="C53" i="15"/>
  <c r="C706" i="24"/>
  <c r="G277" i="32"/>
  <c r="C635" i="24"/>
  <c r="C75" i="15"/>
  <c r="E277" i="32"/>
  <c r="C73" i="15"/>
  <c r="C634" i="24"/>
  <c r="H85" i="32"/>
  <c r="C34" i="15"/>
  <c r="C687" i="24"/>
  <c r="I21" i="32"/>
  <c r="C21" i="15"/>
  <c r="G21" i="15" s="1"/>
  <c r="C674" i="24"/>
  <c r="C53" i="32"/>
  <c r="C22" i="15"/>
  <c r="G22" i="15" s="1"/>
  <c r="C675" i="24"/>
  <c r="F85" i="32"/>
  <c r="C32" i="15"/>
  <c r="C685" i="24"/>
  <c r="C85" i="32"/>
  <c r="C29" i="15"/>
  <c r="C682" i="24"/>
  <c r="H17" i="15"/>
  <c r="D117" i="32"/>
  <c r="C37" i="15"/>
  <c r="C690" i="24"/>
  <c r="F53" i="32"/>
  <c r="C678" i="24"/>
  <c r="C25" i="15"/>
  <c r="G25" i="15" s="1"/>
  <c r="C683" i="24"/>
  <c r="C30" i="15"/>
  <c r="G30" i="15" s="1"/>
  <c r="D85" i="32"/>
  <c r="D213" i="32"/>
  <c r="C58" i="15"/>
  <c r="G58" i="15" s="1"/>
  <c r="C711" i="24"/>
  <c r="C89" i="15"/>
  <c r="G341" i="32"/>
  <c r="C645" i="24"/>
  <c r="D373" i="32"/>
  <c r="C93" i="15"/>
  <c r="C620" i="24"/>
  <c r="G53" i="32"/>
  <c r="C26" i="15"/>
  <c r="G26" i="15" s="1"/>
  <c r="C679" i="24"/>
  <c r="D341" i="32"/>
  <c r="C86" i="15"/>
  <c r="C642" i="24"/>
  <c r="D21" i="32"/>
  <c r="C669" i="24"/>
  <c r="C16" i="15"/>
  <c r="G16" i="15" s="1"/>
  <c r="C245" i="32"/>
  <c r="C64" i="15"/>
  <c r="C628" i="24"/>
  <c r="D309" i="32"/>
  <c r="C627" i="24"/>
  <c r="C79" i="15"/>
  <c r="G79" i="15" s="1"/>
  <c r="G245" i="32"/>
  <c r="C68" i="15"/>
  <c r="G68" i="15" s="1"/>
  <c r="C624" i="24"/>
  <c r="C669" i="25" l="1"/>
  <c r="C716" i="25" s="1"/>
  <c r="H74" i="15"/>
  <c r="H50" i="15"/>
  <c r="H69" i="15"/>
  <c r="G53" i="15"/>
  <c r="H53" i="15" s="1"/>
  <c r="H72" i="15"/>
  <c r="H76" i="15"/>
  <c r="H80" i="15"/>
  <c r="CE86" i="25"/>
  <c r="C717" i="25" s="1"/>
  <c r="C648" i="24"/>
  <c r="M716" i="24" s="1"/>
  <c r="G32" i="15"/>
  <c r="H32" i="15" s="1"/>
  <c r="G38" i="15"/>
  <c r="H38" i="15"/>
  <c r="G28" i="15"/>
  <c r="H28" i="15"/>
  <c r="G34" i="15"/>
  <c r="H34" i="15"/>
  <c r="D713" i="24"/>
  <c r="D712" i="24"/>
  <c r="D708" i="24"/>
  <c r="D700" i="24"/>
  <c r="D711" i="24"/>
  <c r="D704" i="24"/>
  <c r="D696" i="24"/>
  <c r="D688" i="24"/>
  <c r="D680" i="24"/>
  <c r="D683" i="24"/>
  <c r="D678" i="24"/>
  <c r="D669" i="24"/>
  <c r="D627" i="24"/>
  <c r="D709" i="24"/>
  <c r="D692" i="24"/>
  <c r="D687" i="24"/>
  <c r="D682" i="24"/>
  <c r="D677" i="24"/>
  <c r="D674" i="24"/>
  <c r="D623" i="24"/>
  <c r="D619" i="24"/>
  <c r="D707" i="24"/>
  <c r="D706" i="24"/>
  <c r="D705" i="24"/>
  <c r="D671" i="24"/>
  <c r="D625" i="24"/>
  <c r="D699" i="24"/>
  <c r="D698" i="24"/>
  <c r="D697" i="24"/>
  <c r="D690" i="24"/>
  <c r="D685" i="24"/>
  <c r="D673" i="24"/>
  <c r="D716" i="24"/>
  <c r="D695" i="24"/>
  <c r="D670" i="24"/>
  <c r="D647" i="24"/>
  <c r="D646" i="24"/>
  <c r="D645" i="24"/>
  <c r="D629" i="24"/>
  <c r="D626" i="24"/>
  <c r="D621" i="24"/>
  <c r="D617" i="24"/>
  <c r="D694" i="24"/>
  <c r="D691" i="24"/>
  <c r="D640" i="24"/>
  <c r="D632" i="24"/>
  <c r="D693" i="24"/>
  <c r="D684" i="24"/>
  <c r="D637" i="24"/>
  <c r="D616" i="24"/>
  <c r="D686" i="24"/>
  <c r="D675" i="24"/>
  <c r="D642" i="24"/>
  <c r="D634" i="24"/>
  <c r="D624" i="24"/>
  <c r="D701" i="24"/>
  <c r="D635" i="24"/>
  <c r="D703" i="24"/>
  <c r="D679" i="24"/>
  <c r="D639" i="24"/>
  <c r="D631" i="24"/>
  <c r="D628" i="24"/>
  <c r="D681" i="24"/>
  <c r="D644" i="24"/>
  <c r="D636" i="24"/>
  <c r="D622" i="24"/>
  <c r="D672" i="24"/>
  <c r="D710" i="24"/>
  <c r="D702" i="24"/>
  <c r="D641" i="24"/>
  <c r="D633" i="24"/>
  <c r="D643" i="24"/>
  <c r="D676" i="24"/>
  <c r="D638" i="24"/>
  <c r="D630" i="24"/>
  <c r="D620" i="24"/>
  <c r="D689" i="24"/>
  <c r="D668" i="24"/>
  <c r="D618" i="24"/>
  <c r="G86" i="15"/>
  <c r="H86" i="15" s="1"/>
  <c r="G73" i="15"/>
  <c r="H73" i="15" s="1"/>
  <c r="G63" i="15"/>
  <c r="H63" i="15" s="1"/>
  <c r="G65" i="15"/>
  <c r="H65" i="15"/>
  <c r="C21" i="32"/>
  <c r="C15" i="15"/>
  <c r="G15" i="15" s="1"/>
  <c r="C668" i="24"/>
  <c r="C715" i="24" s="1"/>
  <c r="CE85" i="24"/>
  <c r="G45" i="15"/>
  <c r="H45" i="15" s="1"/>
  <c r="G93" i="15"/>
  <c r="H93" i="15" s="1"/>
  <c r="G70" i="15"/>
  <c r="H70" i="15" s="1"/>
  <c r="G29" i="15"/>
  <c r="H29" i="15" s="1"/>
  <c r="G82" i="15"/>
  <c r="H82" i="15" s="1"/>
  <c r="F15" i="15"/>
  <c r="G90" i="15"/>
  <c r="H90" i="15"/>
  <c r="G37" i="15"/>
  <c r="H37" i="15" s="1"/>
  <c r="G41" i="15"/>
  <c r="H41" i="15" s="1"/>
  <c r="G89" i="15"/>
  <c r="H89" i="15" s="1"/>
  <c r="G75" i="15"/>
  <c r="H75" i="15" s="1"/>
  <c r="G33" i="15"/>
  <c r="H33" i="15" s="1"/>
  <c r="G39" i="15"/>
  <c r="H39" i="15" s="1"/>
  <c r="C172" i="8"/>
  <c r="D424" i="24"/>
  <c r="C177" i="8" s="1"/>
  <c r="G48" i="15"/>
  <c r="H48" i="15" s="1"/>
  <c r="G78" i="15"/>
  <c r="H78" i="15" s="1"/>
  <c r="G49" i="15"/>
  <c r="H49" i="15" s="1"/>
  <c r="D716" i="25"/>
  <c r="E624" i="25"/>
  <c r="G56" i="15"/>
  <c r="H56" i="15"/>
  <c r="G64" i="15"/>
  <c r="H64" i="15" s="1"/>
  <c r="E613" i="25"/>
  <c r="G43" i="15"/>
  <c r="H43" i="15" s="1"/>
  <c r="H15" i="15" l="1"/>
  <c r="E612" i="24"/>
  <c r="E712" i="25"/>
  <c r="E704" i="25"/>
  <c r="E696" i="25"/>
  <c r="E688" i="25"/>
  <c r="E709" i="25"/>
  <c r="E701" i="25"/>
  <c r="E693" i="25"/>
  <c r="E685" i="25"/>
  <c r="E714" i="25"/>
  <c r="E706" i="25"/>
  <c r="E698" i="25"/>
  <c r="E690" i="25"/>
  <c r="E682" i="25"/>
  <c r="E711" i="25"/>
  <c r="E703" i="25"/>
  <c r="E695" i="25"/>
  <c r="E687" i="25"/>
  <c r="E710" i="25"/>
  <c r="E702" i="25"/>
  <c r="E694" i="25"/>
  <c r="E686" i="25"/>
  <c r="E707" i="25"/>
  <c r="E705" i="25"/>
  <c r="E672" i="25"/>
  <c r="E626" i="25"/>
  <c r="E699" i="25"/>
  <c r="E697" i="25"/>
  <c r="E680" i="25"/>
  <c r="E677" i="25"/>
  <c r="E669" i="25"/>
  <c r="E629" i="25"/>
  <c r="E717" i="25"/>
  <c r="E691" i="25"/>
  <c r="E689" i="25"/>
  <c r="E674" i="25"/>
  <c r="E708" i="25"/>
  <c r="E683" i="25"/>
  <c r="E681" i="25"/>
  <c r="E679" i="25"/>
  <c r="E671" i="25"/>
  <c r="E648" i="25"/>
  <c r="E647" i="25"/>
  <c r="E646" i="25"/>
  <c r="E630" i="25"/>
  <c r="E627" i="25"/>
  <c r="E700" i="25"/>
  <c r="E676" i="25"/>
  <c r="E645" i="25"/>
  <c r="E644" i="25"/>
  <c r="E643" i="25"/>
  <c r="E642" i="25"/>
  <c r="E641" i="25"/>
  <c r="E640" i="25"/>
  <c r="E639" i="25"/>
  <c r="E638" i="25"/>
  <c r="E637" i="25"/>
  <c r="E636" i="25"/>
  <c r="E635" i="25"/>
  <c r="E634" i="25"/>
  <c r="E633" i="25"/>
  <c r="E632" i="25"/>
  <c r="E631" i="25"/>
  <c r="E625" i="25"/>
  <c r="E684" i="25"/>
  <c r="E670" i="25"/>
  <c r="E628" i="25"/>
  <c r="E713" i="25"/>
  <c r="E675" i="25"/>
  <c r="E692" i="25"/>
  <c r="E678" i="25"/>
  <c r="E673" i="25"/>
  <c r="I373" i="32"/>
  <c r="C716" i="24"/>
  <c r="D715" i="24"/>
  <c r="E623" i="24"/>
  <c r="E710" i="24" l="1"/>
  <c r="E705" i="24"/>
  <c r="E697" i="24"/>
  <c r="E716" i="24"/>
  <c r="E709" i="24"/>
  <c r="E701" i="24"/>
  <c r="E693" i="24"/>
  <c r="E685" i="24"/>
  <c r="E677" i="24"/>
  <c r="E692" i="24"/>
  <c r="E687" i="24"/>
  <c r="E682" i="24"/>
  <c r="E674" i="24"/>
  <c r="E713" i="24"/>
  <c r="E708" i="24"/>
  <c r="E707" i="24"/>
  <c r="E706" i="24"/>
  <c r="E671" i="24"/>
  <c r="E625" i="24"/>
  <c r="E704" i="24"/>
  <c r="E703" i="24"/>
  <c r="E702" i="24"/>
  <c r="E691" i="24"/>
  <c r="E686" i="24"/>
  <c r="E681" i="24"/>
  <c r="E676" i="24"/>
  <c r="E668" i="24"/>
  <c r="E628" i="24"/>
  <c r="E696" i="24"/>
  <c r="E695" i="24"/>
  <c r="E680" i="24"/>
  <c r="E670" i="24"/>
  <c r="E647" i="24"/>
  <c r="E646" i="24"/>
  <c r="E645" i="24"/>
  <c r="E629" i="24"/>
  <c r="E626" i="24"/>
  <c r="E711" i="24"/>
  <c r="E694" i="24"/>
  <c r="E689" i="24"/>
  <c r="E684" i="24"/>
  <c r="E679" i="24"/>
  <c r="E675" i="24"/>
  <c r="E644" i="24"/>
  <c r="E643" i="24"/>
  <c r="E642" i="24"/>
  <c r="E641" i="24"/>
  <c r="E640" i="24"/>
  <c r="E639" i="24"/>
  <c r="E638" i="24"/>
  <c r="E637" i="24"/>
  <c r="E636" i="24"/>
  <c r="E635" i="24"/>
  <c r="E634" i="24"/>
  <c r="E633" i="24"/>
  <c r="E632" i="24"/>
  <c r="E631" i="24"/>
  <c r="E630" i="24"/>
  <c r="E624" i="24"/>
  <c r="E678" i="24"/>
  <c r="E700" i="24"/>
  <c r="E712" i="24"/>
  <c r="E673" i="24"/>
  <c r="E699" i="24"/>
  <c r="E690" i="24"/>
  <c r="E688" i="24"/>
  <c r="E669" i="24"/>
  <c r="E698" i="24"/>
  <c r="E683" i="24"/>
  <c r="E627" i="24"/>
  <c r="E672" i="24"/>
  <c r="E716" i="25"/>
  <c r="F625" i="25"/>
  <c r="E715" i="24" l="1"/>
  <c r="F624" i="24"/>
  <c r="F709" i="25"/>
  <c r="F701" i="25"/>
  <c r="F693" i="25"/>
  <c r="F685" i="25"/>
  <c r="F714" i="25"/>
  <c r="F706" i="25"/>
  <c r="F698" i="25"/>
  <c r="F690" i="25"/>
  <c r="F682" i="25"/>
  <c r="F711" i="25"/>
  <c r="F703" i="25"/>
  <c r="F695" i="25"/>
  <c r="F687" i="25"/>
  <c r="F717" i="25"/>
  <c r="F708" i="25"/>
  <c r="F700" i="25"/>
  <c r="F692" i="25"/>
  <c r="F684" i="25"/>
  <c r="F707" i="25"/>
  <c r="F699" i="25"/>
  <c r="F691" i="25"/>
  <c r="F683" i="25"/>
  <c r="F697" i="25"/>
  <c r="F680" i="25"/>
  <c r="F677" i="25"/>
  <c r="F669" i="25"/>
  <c r="F629" i="25"/>
  <c r="F689" i="25"/>
  <c r="F674" i="25"/>
  <c r="F681" i="25"/>
  <c r="F679" i="25"/>
  <c r="F671" i="25"/>
  <c r="F648" i="25"/>
  <c r="F647" i="25"/>
  <c r="F646" i="25"/>
  <c r="F630" i="25"/>
  <c r="F627" i="25"/>
  <c r="F712" i="25"/>
  <c r="F710" i="25"/>
  <c r="F676" i="25"/>
  <c r="F645" i="25"/>
  <c r="F644" i="25"/>
  <c r="F643" i="25"/>
  <c r="F642" i="25"/>
  <c r="F641" i="25"/>
  <c r="F640" i="25"/>
  <c r="F639" i="25"/>
  <c r="F638" i="25"/>
  <c r="F637" i="25"/>
  <c r="F636" i="25"/>
  <c r="F635" i="25"/>
  <c r="F634" i="25"/>
  <c r="F633" i="25"/>
  <c r="F632" i="25"/>
  <c r="F631" i="25"/>
  <c r="F704" i="25"/>
  <c r="F702" i="25"/>
  <c r="F673" i="25"/>
  <c r="F705" i="25"/>
  <c r="F694" i="25"/>
  <c r="F672" i="25"/>
  <c r="F628" i="25"/>
  <c r="F688" i="25"/>
  <c r="F696" i="25"/>
  <c r="F686" i="25"/>
  <c r="F626" i="25"/>
  <c r="F713" i="25"/>
  <c r="F670" i="25"/>
  <c r="F678" i="25"/>
  <c r="F675" i="25"/>
  <c r="F716" i="25" l="1"/>
  <c r="G626" i="25"/>
  <c r="F716" i="24"/>
  <c r="F711" i="24"/>
  <c r="F702" i="24"/>
  <c r="F710" i="24"/>
  <c r="F706" i="24"/>
  <c r="F698" i="24"/>
  <c r="F690" i="24"/>
  <c r="F682" i="24"/>
  <c r="F713" i="24"/>
  <c r="F709" i="24"/>
  <c r="F708" i="24"/>
  <c r="F707" i="24"/>
  <c r="F677" i="24"/>
  <c r="F671" i="24"/>
  <c r="F625" i="24"/>
  <c r="F705" i="24"/>
  <c r="F704" i="24"/>
  <c r="F703" i="24"/>
  <c r="F691" i="24"/>
  <c r="F686" i="24"/>
  <c r="F681" i="24"/>
  <c r="F676" i="24"/>
  <c r="F668" i="24"/>
  <c r="F628" i="24"/>
  <c r="F701" i="24"/>
  <c r="F700" i="24"/>
  <c r="F699" i="24"/>
  <c r="F673" i="24"/>
  <c r="F694" i="24"/>
  <c r="F689" i="24"/>
  <c r="F684" i="24"/>
  <c r="F679" i="24"/>
  <c r="F675" i="24"/>
  <c r="F644" i="24"/>
  <c r="F643" i="24"/>
  <c r="F642" i="24"/>
  <c r="F641" i="24"/>
  <c r="F640" i="24"/>
  <c r="F639" i="24"/>
  <c r="F638" i="24"/>
  <c r="F637" i="24"/>
  <c r="F636" i="24"/>
  <c r="F635" i="24"/>
  <c r="F634" i="24"/>
  <c r="F633" i="24"/>
  <c r="F632" i="24"/>
  <c r="F631" i="24"/>
  <c r="F630" i="24"/>
  <c r="F712" i="24"/>
  <c r="F672" i="24"/>
  <c r="F693" i="24"/>
  <c r="F645" i="24"/>
  <c r="F629" i="24"/>
  <c r="F696" i="24"/>
  <c r="F688" i="24"/>
  <c r="F669" i="24"/>
  <c r="F647" i="24"/>
  <c r="F680" i="24"/>
  <c r="F695" i="24"/>
  <c r="F692" i="24"/>
  <c r="F683" i="24"/>
  <c r="F627" i="24"/>
  <c r="F685" i="24"/>
  <c r="F646" i="24"/>
  <c r="F687" i="24"/>
  <c r="F678" i="24"/>
  <c r="F674" i="24"/>
  <c r="F670" i="24"/>
  <c r="F626" i="24"/>
  <c r="F697" i="24"/>
  <c r="F715" i="24" l="1"/>
  <c r="G625" i="24"/>
  <c r="G714" i="25"/>
  <c r="G706" i="25"/>
  <c r="G698" i="25"/>
  <c r="G690" i="25"/>
  <c r="G682" i="25"/>
  <c r="G711" i="25"/>
  <c r="G703" i="25"/>
  <c r="G695" i="25"/>
  <c r="G687" i="25"/>
  <c r="G717" i="25"/>
  <c r="G708" i="25"/>
  <c r="G700" i="25"/>
  <c r="G692" i="25"/>
  <c r="G684" i="25"/>
  <c r="G713" i="25"/>
  <c r="G705" i="25"/>
  <c r="G697" i="25"/>
  <c r="G689" i="25"/>
  <c r="G681" i="25"/>
  <c r="G712" i="25"/>
  <c r="G704" i="25"/>
  <c r="G696" i="25"/>
  <c r="G688" i="25"/>
  <c r="G680" i="25"/>
  <c r="G701" i="25"/>
  <c r="G699" i="25"/>
  <c r="G674" i="25"/>
  <c r="G693" i="25"/>
  <c r="G691" i="25"/>
  <c r="G679" i="25"/>
  <c r="G671" i="25"/>
  <c r="G648" i="25"/>
  <c r="G647" i="25"/>
  <c r="G646" i="25"/>
  <c r="G630" i="25"/>
  <c r="G627" i="25"/>
  <c r="G710" i="25"/>
  <c r="G685" i="25"/>
  <c r="G683" i="25"/>
  <c r="G676" i="25"/>
  <c r="G645" i="25"/>
  <c r="G644" i="25"/>
  <c r="G643" i="25"/>
  <c r="G642" i="25"/>
  <c r="G641" i="25"/>
  <c r="G640" i="25"/>
  <c r="G639" i="25"/>
  <c r="G638" i="25"/>
  <c r="G637" i="25"/>
  <c r="G636" i="25"/>
  <c r="G635" i="25"/>
  <c r="G634" i="25"/>
  <c r="G633" i="25"/>
  <c r="G632" i="25"/>
  <c r="G631" i="25"/>
  <c r="G702" i="25"/>
  <c r="G673" i="25"/>
  <c r="G694" i="25"/>
  <c r="G678" i="25"/>
  <c r="G670" i="25"/>
  <c r="G628" i="25"/>
  <c r="G629" i="25"/>
  <c r="G709" i="25"/>
  <c r="G675" i="25"/>
  <c r="G686" i="25"/>
  <c r="G669" i="25"/>
  <c r="G707" i="25"/>
  <c r="G677" i="25"/>
  <c r="G672" i="25"/>
  <c r="H629" i="25" l="1"/>
  <c r="G712" i="24"/>
  <c r="G707" i="24"/>
  <c r="G699" i="24"/>
  <c r="G716" i="24"/>
  <c r="G709" i="24"/>
  <c r="G713" i="24"/>
  <c r="G703" i="24"/>
  <c r="G695" i="24"/>
  <c r="G687" i="24"/>
  <c r="G679" i="24"/>
  <c r="G706" i="24"/>
  <c r="G705" i="24"/>
  <c r="G704" i="24"/>
  <c r="G691" i="24"/>
  <c r="G686" i="24"/>
  <c r="G681" i="24"/>
  <c r="G676" i="24"/>
  <c r="G668" i="24"/>
  <c r="G628" i="24"/>
  <c r="G702" i="24"/>
  <c r="G701" i="24"/>
  <c r="G700" i="24"/>
  <c r="G673" i="24"/>
  <c r="G710" i="24"/>
  <c r="G698" i="24"/>
  <c r="G697" i="24"/>
  <c r="G696" i="24"/>
  <c r="G690" i="24"/>
  <c r="G685" i="24"/>
  <c r="G680" i="24"/>
  <c r="G670" i="24"/>
  <c r="G647" i="24"/>
  <c r="G646" i="24"/>
  <c r="G645" i="24"/>
  <c r="G629" i="24"/>
  <c r="G626" i="24"/>
  <c r="G711" i="24"/>
  <c r="G672" i="24"/>
  <c r="G693" i="24"/>
  <c r="G688" i="24"/>
  <c r="G683" i="24"/>
  <c r="G678" i="24"/>
  <c r="G669" i="24"/>
  <c r="G627" i="24"/>
  <c r="G708" i="24"/>
  <c r="G684" i="24"/>
  <c r="G682" i="24"/>
  <c r="G637" i="24"/>
  <c r="G632" i="24"/>
  <c r="G675" i="24"/>
  <c r="G642" i="24"/>
  <c r="G634" i="24"/>
  <c r="G677" i="24"/>
  <c r="G671" i="24"/>
  <c r="G639" i="24"/>
  <c r="G631" i="24"/>
  <c r="G692" i="24"/>
  <c r="G644" i="24"/>
  <c r="G636" i="24"/>
  <c r="G641" i="24"/>
  <c r="G633" i="24"/>
  <c r="G640" i="24"/>
  <c r="G694" i="24"/>
  <c r="G674" i="24"/>
  <c r="G638" i="24"/>
  <c r="G630" i="24"/>
  <c r="G689" i="24"/>
  <c r="G643" i="24"/>
  <c r="G635" i="24"/>
  <c r="G716" i="25"/>
  <c r="G715" i="24" l="1"/>
  <c r="H628" i="24"/>
  <c r="H711" i="25"/>
  <c r="H703" i="25"/>
  <c r="H695" i="25"/>
  <c r="H687" i="25"/>
  <c r="H717" i="25"/>
  <c r="H708" i="25"/>
  <c r="H700" i="25"/>
  <c r="H692" i="25"/>
  <c r="H684" i="25"/>
  <c r="H713" i="25"/>
  <c r="H705" i="25"/>
  <c r="H697" i="25"/>
  <c r="H689" i="25"/>
  <c r="H681" i="25"/>
  <c r="H710" i="25"/>
  <c r="H702" i="25"/>
  <c r="H694" i="25"/>
  <c r="H686" i="25"/>
  <c r="H709" i="25"/>
  <c r="H701" i="25"/>
  <c r="H693" i="25"/>
  <c r="H685" i="25"/>
  <c r="H691" i="25"/>
  <c r="H679" i="25"/>
  <c r="H671" i="25"/>
  <c r="H648" i="25"/>
  <c r="H647" i="25"/>
  <c r="H646" i="25"/>
  <c r="H630" i="25"/>
  <c r="H683" i="25"/>
  <c r="H676" i="25"/>
  <c r="H645" i="25"/>
  <c r="H644" i="25"/>
  <c r="H643" i="25"/>
  <c r="H642" i="25"/>
  <c r="H641" i="25"/>
  <c r="H640" i="25"/>
  <c r="H639" i="25"/>
  <c r="H638" i="25"/>
  <c r="H637" i="25"/>
  <c r="H636" i="25"/>
  <c r="H635" i="25"/>
  <c r="H634" i="25"/>
  <c r="H633" i="25"/>
  <c r="H632" i="25"/>
  <c r="H631" i="25"/>
  <c r="H714" i="25"/>
  <c r="H712" i="25"/>
  <c r="H673" i="25"/>
  <c r="H706" i="25"/>
  <c r="H704" i="25"/>
  <c r="H678" i="25"/>
  <c r="H670" i="25"/>
  <c r="H698" i="25"/>
  <c r="H696" i="25"/>
  <c r="H675" i="25"/>
  <c r="H699" i="25"/>
  <c r="H688" i="25"/>
  <c r="H677" i="25"/>
  <c r="H707" i="25"/>
  <c r="H680" i="25"/>
  <c r="H669" i="25"/>
  <c r="H690" i="25"/>
  <c r="H674" i="25"/>
  <c r="H672" i="25"/>
  <c r="H682" i="25"/>
  <c r="H716" i="25" l="1"/>
  <c r="I630" i="25"/>
  <c r="H709" i="24"/>
  <c r="H716" i="24"/>
  <c r="H710" i="24"/>
  <c r="H704" i="24"/>
  <c r="H696" i="24"/>
  <c r="H708" i="24"/>
  <c r="H700" i="24"/>
  <c r="H692" i="24"/>
  <c r="H684" i="24"/>
  <c r="H676" i="24"/>
  <c r="H703" i="24"/>
  <c r="H702" i="24"/>
  <c r="H701" i="24"/>
  <c r="H673" i="24"/>
  <c r="H699" i="24"/>
  <c r="H698" i="24"/>
  <c r="H697" i="24"/>
  <c r="H690" i="24"/>
  <c r="H685" i="24"/>
  <c r="H680" i="24"/>
  <c r="H670" i="24"/>
  <c r="H647" i="24"/>
  <c r="H646" i="24"/>
  <c r="H645" i="24"/>
  <c r="H629" i="24"/>
  <c r="H695" i="24"/>
  <c r="H694" i="24"/>
  <c r="H689" i="24"/>
  <c r="H675" i="24"/>
  <c r="H644" i="24"/>
  <c r="H643" i="24"/>
  <c r="H642" i="24"/>
  <c r="H641" i="24"/>
  <c r="H640" i="24"/>
  <c r="H639" i="24"/>
  <c r="H638" i="24"/>
  <c r="H637" i="24"/>
  <c r="H636" i="24"/>
  <c r="H635" i="24"/>
  <c r="H634" i="24"/>
  <c r="H633" i="24"/>
  <c r="H632" i="24"/>
  <c r="H631" i="24"/>
  <c r="H630" i="24"/>
  <c r="H693" i="24"/>
  <c r="H688" i="24"/>
  <c r="H683" i="24"/>
  <c r="H678" i="24"/>
  <c r="H669" i="24"/>
  <c r="H712" i="24"/>
  <c r="H674" i="24"/>
  <c r="H713" i="24"/>
  <c r="H686" i="24"/>
  <c r="H677" i="24"/>
  <c r="H671" i="24"/>
  <c r="H707" i="24"/>
  <c r="H679" i="24"/>
  <c r="H691" i="24"/>
  <c r="H711" i="24"/>
  <c r="H681" i="24"/>
  <c r="H706" i="24"/>
  <c r="H682" i="24"/>
  <c r="H687" i="24"/>
  <c r="H672" i="24"/>
  <c r="H705" i="24"/>
  <c r="H668" i="24"/>
  <c r="H715" i="24" l="1"/>
  <c r="I629" i="24"/>
  <c r="I717" i="25"/>
  <c r="I708" i="25"/>
  <c r="I700" i="25"/>
  <c r="I692" i="25"/>
  <c r="I684" i="25"/>
  <c r="I713" i="25"/>
  <c r="I705" i="25"/>
  <c r="I697" i="25"/>
  <c r="I689" i="25"/>
  <c r="I681" i="25"/>
  <c r="I710" i="25"/>
  <c r="I702" i="25"/>
  <c r="I694" i="25"/>
  <c r="I686" i="25"/>
  <c r="I707" i="25"/>
  <c r="I699" i="25"/>
  <c r="I691" i="25"/>
  <c r="I683" i="25"/>
  <c r="I714" i="25"/>
  <c r="I706" i="25"/>
  <c r="I698" i="25"/>
  <c r="I690" i="25"/>
  <c r="I682" i="25"/>
  <c r="I695" i="25"/>
  <c r="I693" i="25"/>
  <c r="I676" i="25"/>
  <c r="I645" i="25"/>
  <c r="I644" i="25"/>
  <c r="I643" i="25"/>
  <c r="I642" i="25"/>
  <c r="I641" i="25"/>
  <c r="I640" i="25"/>
  <c r="I639" i="25"/>
  <c r="I638" i="25"/>
  <c r="I637" i="25"/>
  <c r="I636" i="25"/>
  <c r="I635" i="25"/>
  <c r="I634" i="25"/>
  <c r="I633" i="25"/>
  <c r="I632" i="25"/>
  <c r="I631" i="25"/>
  <c r="I712" i="25"/>
  <c r="I687" i="25"/>
  <c r="I685" i="25"/>
  <c r="I673" i="25"/>
  <c r="I704" i="25"/>
  <c r="I678" i="25"/>
  <c r="I670" i="25"/>
  <c r="I696" i="25"/>
  <c r="I675" i="25"/>
  <c r="I688" i="25"/>
  <c r="I672" i="25"/>
  <c r="I709" i="25"/>
  <c r="I677" i="25"/>
  <c r="I679" i="25"/>
  <c r="I669" i="25"/>
  <c r="I647" i="25"/>
  <c r="I646" i="25"/>
  <c r="I674" i="25"/>
  <c r="I711" i="25"/>
  <c r="I671" i="25"/>
  <c r="I680" i="25"/>
  <c r="I703" i="25"/>
  <c r="I648" i="25"/>
  <c r="I701" i="25"/>
  <c r="I716" i="25" l="1"/>
  <c r="J631" i="25"/>
  <c r="I701" i="24"/>
  <c r="I713" i="24"/>
  <c r="I712" i="24"/>
  <c r="I705" i="24"/>
  <c r="I697" i="24"/>
  <c r="I689" i="24"/>
  <c r="I681" i="24"/>
  <c r="I700" i="24"/>
  <c r="I699" i="24"/>
  <c r="I698" i="24"/>
  <c r="I690" i="24"/>
  <c r="I685" i="24"/>
  <c r="I680" i="24"/>
  <c r="I670" i="24"/>
  <c r="I647" i="24"/>
  <c r="I646" i="24"/>
  <c r="I645" i="24"/>
  <c r="I710" i="24"/>
  <c r="I696" i="24"/>
  <c r="I695" i="24"/>
  <c r="I694" i="24"/>
  <c r="I675" i="24"/>
  <c r="I644" i="24"/>
  <c r="I643" i="24"/>
  <c r="I642" i="24"/>
  <c r="I641" i="24"/>
  <c r="I640" i="24"/>
  <c r="I639" i="24"/>
  <c r="I638" i="24"/>
  <c r="I637" i="24"/>
  <c r="I636" i="24"/>
  <c r="I635" i="24"/>
  <c r="I634" i="24"/>
  <c r="I633" i="24"/>
  <c r="I632" i="24"/>
  <c r="I631" i="24"/>
  <c r="I630" i="24"/>
  <c r="I711" i="24"/>
  <c r="I684" i="24"/>
  <c r="I679" i="24"/>
  <c r="I672" i="24"/>
  <c r="I716" i="24"/>
  <c r="I674" i="24"/>
  <c r="I708" i="24"/>
  <c r="I707" i="24"/>
  <c r="I692" i="24"/>
  <c r="I687" i="24"/>
  <c r="I682" i="24"/>
  <c r="I677" i="24"/>
  <c r="I671" i="24"/>
  <c r="I706" i="24"/>
  <c r="I704" i="24"/>
  <c r="I686" i="24"/>
  <c r="I693" i="24"/>
  <c r="I688" i="24"/>
  <c r="I673" i="24"/>
  <c r="I669" i="24"/>
  <c r="I703" i="24"/>
  <c r="I683" i="24"/>
  <c r="I702" i="24"/>
  <c r="I678" i="24"/>
  <c r="I676" i="24"/>
  <c r="I668" i="24"/>
  <c r="I709" i="24"/>
  <c r="I691" i="24"/>
  <c r="I715" i="24" l="1"/>
  <c r="J630" i="24"/>
  <c r="J713" i="25"/>
  <c r="J705" i="25"/>
  <c r="J697" i="25"/>
  <c r="J689" i="25"/>
  <c r="J681" i="25"/>
  <c r="J710" i="25"/>
  <c r="J702" i="25"/>
  <c r="J694" i="25"/>
  <c r="J686" i="25"/>
  <c r="J707" i="25"/>
  <c r="J699" i="25"/>
  <c r="J691" i="25"/>
  <c r="J683" i="25"/>
  <c r="J712" i="25"/>
  <c r="J704" i="25"/>
  <c r="J696" i="25"/>
  <c r="J688" i="25"/>
  <c r="J711" i="25"/>
  <c r="J703" i="25"/>
  <c r="J695" i="25"/>
  <c r="J687" i="25"/>
  <c r="J679" i="25"/>
  <c r="J685" i="25"/>
  <c r="J673" i="25"/>
  <c r="J717" i="25"/>
  <c r="J714" i="25"/>
  <c r="J678" i="25"/>
  <c r="J670" i="25"/>
  <c r="J708" i="25"/>
  <c r="J706" i="25"/>
  <c r="J675" i="25"/>
  <c r="J700" i="25"/>
  <c r="J698" i="25"/>
  <c r="J672" i="25"/>
  <c r="J692" i="25"/>
  <c r="J690" i="25"/>
  <c r="J677" i="25"/>
  <c r="J669" i="25"/>
  <c r="J709" i="25"/>
  <c r="J645" i="25"/>
  <c r="J637" i="25"/>
  <c r="J647" i="25"/>
  <c r="J642" i="25"/>
  <c r="J634" i="25"/>
  <c r="J693" i="25"/>
  <c r="J682" i="25"/>
  <c r="J671" i="25"/>
  <c r="J639" i="25"/>
  <c r="J646" i="25"/>
  <c r="J641" i="25"/>
  <c r="J633" i="25"/>
  <c r="J701" i="25"/>
  <c r="J680" i="25"/>
  <c r="J674" i="25"/>
  <c r="J638" i="25"/>
  <c r="J635" i="25"/>
  <c r="J648" i="25"/>
  <c r="J632" i="25"/>
  <c r="J684" i="25"/>
  <c r="J676" i="25"/>
  <c r="J636" i="25"/>
  <c r="J643" i="25"/>
  <c r="J644" i="25"/>
  <c r="J640" i="25"/>
  <c r="L648" i="25" l="1"/>
  <c r="L699" i="25" s="1"/>
  <c r="J716" i="25"/>
  <c r="K645" i="25"/>
  <c r="J711" i="24"/>
  <c r="J709" i="24"/>
  <c r="J706" i="24"/>
  <c r="J698" i="24"/>
  <c r="J702" i="24"/>
  <c r="J694" i="24"/>
  <c r="J686" i="24"/>
  <c r="J678" i="24"/>
  <c r="J710" i="24"/>
  <c r="J697" i="24"/>
  <c r="J696" i="24"/>
  <c r="J695" i="24"/>
  <c r="J675" i="24"/>
  <c r="J644" i="24"/>
  <c r="J643" i="24"/>
  <c r="J642" i="24"/>
  <c r="J641" i="24"/>
  <c r="J640" i="24"/>
  <c r="J639" i="24"/>
  <c r="J638" i="24"/>
  <c r="J637" i="24"/>
  <c r="J636" i="24"/>
  <c r="J635" i="24"/>
  <c r="J634" i="24"/>
  <c r="J633" i="24"/>
  <c r="J632" i="24"/>
  <c r="J631" i="24"/>
  <c r="J689" i="24"/>
  <c r="J684" i="24"/>
  <c r="J679" i="24"/>
  <c r="J672" i="24"/>
  <c r="J693" i="24"/>
  <c r="J688" i="24"/>
  <c r="J683" i="24"/>
  <c r="J669" i="24"/>
  <c r="J712" i="24"/>
  <c r="J692" i="24"/>
  <c r="J687" i="24"/>
  <c r="J682" i="24"/>
  <c r="J677" i="24"/>
  <c r="J671" i="24"/>
  <c r="J713" i="24"/>
  <c r="J705" i="24"/>
  <c r="J703" i="24"/>
  <c r="J708" i="24"/>
  <c r="J707" i="24"/>
  <c r="J691" i="24"/>
  <c r="J668" i="24"/>
  <c r="J704" i="24"/>
  <c r="J700" i="24"/>
  <c r="J673" i="24"/>
  <c r="J645" i="24"/>
  <c r="J647" i="24"/>
  <c r="J699" i="24"/>
  <c r="J690" i="24"/>
  <c r="J681" i="24"/>
  <c r="J685" i="24"/>
  <c r="J676" i="24"/>
  <c r="J674" i="24"/>
  <c r="J646" i="24"/>
  <c r="J716" i="24"/>
  <c r="J670" i="24"/>
  <c r="J701" i="24"/>
  <c r="J680" i="24"/>
  <c r="L647" i="24" l="1"/>
  <c r="L708" i="24" s="1"/>
  <c r="L687" i="25"/>
  <c r="L711" i="25"/>
  <c r="L670" i="25"/>
  <c r="L686" i="25"/>
  <c r="L672" i="25"/>
  <c r="L674" i="25"/>
  <c r="L708" i="25"/>
  <c r="L678" i="25"/>
  <c r="L675" i="25"/>
  <c r="L676" i="25"/>
  <c r="L713" i="25"/>
  <c r="L679" i="25"/>
  <c r="L671" i="25"/>
  <c r="L698" i="25"/>
  <c r="L706" i="25"/>
  <c r="L714" i="25"/>
  <c r="L700" i="25"/>
  <c r="L673" i="25"/>
  <c r="L694" i="25"/>
  <c r="L717" i="25"/>
  <c r="L701" i="25"/>
  <c r="L703" i="25"/>
  <c r="L669" i="25"/>
  <c r="L689" i="25"/>
  <c r="L680" i="25"/>
  <c r="L677" i="25"/>
  <c r="L705" i="25"/>
  <c r="L688" i="25"/>
  <c r="L696" i="25"/>
  <c r="L695" i="25"/>
  <c r="L684" i="25"/>
  <c r="L702" i="25"/>
  <c r="L690" i="25"/>
  <c r="L704" i="25"/>
  <c r="L683" i="25"/>
  <c r="L707" i="25"/>
  <c r="L681" i="25"/>
  <c r="L693" i="25"/>
  <c r="L697" i="25"/>
  <c r="L685" i="25"/>
  <c r="L712" i="25"/>
  <c r="L691" i="25"/>
  <c r="L692" i="25"/>
  <c r="L710" i="25"/>
  <c r="L682" i="25"/>
  <c r="L709" i="25"/>
  <c r="K644" i="24"/>
  <c r="J715" i="24"/>
  <c r="K710" i="25"/>
  <c r="K702" i="25"/>
  <c r="K694" i="25"/>
  <c r="M694" i="25" s="1"/>
  <c r="K686" i="25"/>
  <c r="M686" i="25" s="1"/>
  <c r="K707" i="25"/>
  <c r="M707" i="25" s="1"/>
  <c r="K699" i="25"/>
  <c r="M699" i="25" s="1"/>
  <c r="K691" i="25"/>
  <c r="K683" i="25"/>
  <c r="M683" i="25" s="1"/>
  <c r="K712" i="25"/>
  <c r="K704" i="25"/>
  <c r="M704" i="25" s="1"/>
  <c r="K696" i="25"/>
  <c r="K688" i="25"/>
  <c r="M688" i="25" s="1"/>
  <c r="K680" i="25"/>
  <c r="M680" i="25" s="1"/>
  <c r="K709" i="25"/>
  <c r="K701" i="25"/>
  <c r="M701" i="25" s="1"/>
  <c r="K693" i="25"/>
  <c r="K685" i="25"/>
  <c r="K717" i="25"/>
  <c r="K708" i="25"/>
  <c r="K700" i="25"/>
  <c r="M700" i="25" s="1"/>
  <c r="K692" i="25"/>
  <c r="K684" i="25"/>
  <c r="K714" i="25"/>
  <c r="M714" i="25" s="1"/>
  <c r="K689" i="25"/>
  <c r="K687" i="25"/>
  <c r="M687" i="25" s="1"/>
  <c r="K678" i="25"/>
  <c r="K670" i="25"/>
  <c r="M670" i="25" s="1"/>
  <c r="K706" i="25"/>
  <c r="K681" i="25"/>
  <c r="K675" i="25"/>
  <c r="M675" i="25" s="1"/>
  <c r="K698" i="25"/>
  <c r="M698" i="25" s="1"/>
  <c r="K672" i="25"/>
  <c r="K690" i="25"/>
  <c r="M690" i="25" s="1"/>
  <c r="K677" i="25"/>
  <c r="K669" i="25"/>
  <c r="K682" i="25"/>
  <c r="K674" i="25"/>
  <c r="K679" i="25"/>
  <c r="K671" i="25"/>
  <c r="K713" i="25"/>
  <c r="K703" i="25"/>
  <c r="K673" i="25"/>
  <c r="M673" i="25" s="1"/>
  <c r="K697" i="25"/>
  <c r="K711" i="25"/>
  <c r="M711" i="25" s="1"/>
  <c r="K676" i="25"/>
  <c r="M676" i="25" s="1"/>
  <c r="K705" i="25"/>
  <c r="M705" i="25" s="1"/>
  <c r="K695" i="25"/>
  <c r="M695" i="25" s="1"/>
  <c r="M697" i="25" l="1"/>
  <c r="M703" i="25"/>
  <c r="M684" i="25"/>
  <c r="M691" i="25"/>
  <c r="M706" i="25"/>
  <c r="M679" i="25"/>
  <c r="M677" i="25"/>
  <c r="M710" i="25"/>
  <c r="M713" i="25"/>
  <c r="M671" i="25"/>
  <c r="M692" i="25"/>
  <c r="M708" i="25"/>
  <c r="M685" i="25"/>
  <c r="L682" i="24"/>
  <c r="L702" i="24"/>
  <c r="L703" i="24"/>
  <c r="L709" i="24"/>
  <c r="L689" i="24"/>
  <c r="L668" i="24"/>
  <c r="L672" i="24"/>
  <c r="L694" i="24"/>
  <c r="L695" i="24"/>
  <c r="L686" i="24"/>
  <c r="L688" i="24"/>
  <c r="L712" i="24"/>
  <c r="L706" i="24"/>
  <c r="L670" i="24"/>
  <c r="L707" i="24"/>
  <c r="L710" i="24"/>
  <c r="L701" i="24"/>
  <c r="L713" i="24"/>
  <c r="L687" i="24"/>
  <c r="L692" i="24"/>
  <c r="L675" i="24"/>
  <c r="L698" i="24"/>
  <c r="L683" i="24"/>
  <c r="L673" i="24"/>
  <c r="L676" i="24"/>
  <c r="L693" i="24"/>
  <c r="L680" i="24"/>
  <c r="L691" i="24"/>
  <c r="L696" i="24"/>
  <c r="L697" i="24"/>
  <c r="L685" i="24"/>
  <c r="L671" i="24"/>
  <c r="L716" i="24"/>
  <c r="L674" i="24"/>
  <c r="L678" i="24"/>
  <c r="L699" i="24"/>
  <c r="L711" i="24"/>
  <c r="L669" i="24"/>
  <c r="L681" i="24"/>
  <c r="L684" i="24"/>
  <c r="L679" i="24"/>
  <c r="L705" i="24"/>
  <c r="L704" i="24"/>
  <c r="L690" i="24"/>
  <c r="L677" i="24"/>
  <c r="L700" i="24"/>
  <c r="M672" i="25"/>
  <c r="M689" i="25"/>
  <c r="M693" i="25"/>
  <c r="M681" i="25"/>
  <c r="M674" i="25"/>
  <c r="M696" i="25"/>
  <c r="M678" i="25"/>
  <c r="M702" i="25"/>
  <c r="M682" i="25"/>
  <c r="L716" i="25"/>
  <c r="M709" i="25"/>
  <c r="M712" i="25"/>
  <c r="K713" i="24"/>
  <c r="K703" i="24"/>
  <c r="K695" i="24"/>
  <c r="K712" i="24"/>
  <c r="K711" i="24"/>
  <c r="K707" i="24"/>
  <c r="K699" i="24"/>
  <c r="K691" i="24"/>
  <c r="K683" i="24"/>
  <c r="K694" i="24"/>
  <c r="K689" i="24"/>
  <c r="K684" i="24"/>
  <c r="K679" i="24"/>
  <c r="K672" i="24"/>
  <c r="K693" i="24"/>
  <c r="K688" i="24"/>
  <c r="K669" i="24"/>
  <c r="K716" i="24"/>
  <c r="K678" i="24"/>
  <c r="K674" i="24"/>
  <c r="K708" i="24"/>
  <c r="M708" i="24" s="1"/>
  <c r="H183" i="32" s="1"/>
  <c r="K668" i="24"/>
  <c r="M668" i="24" s="1"/>
  <c r="K701" i="24"/>
  <c r="K706" i="24"/>
  <c r="K705" i="24"/>
  <c r="K704" i="24"/>
  <c r="K686" i="24"/>
  <c r="K681" i="24"/>
  <c r="K676" i="24"/>
  <c r="K673" i="24"/>
  <c r="K709" i="24"/>
  <c r="K702" i="24"/>
  <c r="K700" i="24"/>
  <c r="K696" i="24"/>
  <c r="K677" i="24"/>
  <c r="K675" i="24"/>
  <c r="K671" i="24"/>
  <c r="K690" i="24"/>
  <c r="M690" i="24" s="1"/>
  <c r="D119" i="32" s="1"/>
  <c r="K692" i="24"/>
  <c r="K685" i="24"/>
  <c r="K710" i="24"/>
  <c r="K698" i="24"/>
  <c r="K687" i="24"/>
  <c r="K670" i="24"/>
  <c r="K680" i="24"/>
  <c r="K697" i="24"/>
  <c r="K682" i="24"/>
  <c r="K716" i="25"/>
  <c r="M669" i="25"/>
  <c r="M695" i="24" l="1"/>
  <c r="I119" i="32" s="1"/>
  <c r="M701" i="24"/>
  <c r="H151" i="32" s="1"/>
  <c r="M703" i="24"/>
  <c r="C183" i="32" s="1"/>
  <c r="M674" i="24"/>
  <c r="I23" i="32" s="1"/>
  <c r="M711" i="24"/>
  <c r="D215" i="32" s="1"/>
  <c r="M675" i="24"/>
  <c r="C55" i="32" s="1"/>
  <c r="M678" i="24"/>
  <c r="F55" i="32" s="1"/>
  <c r="M713" i="24"/>
  <c r="F215" i="32" s="1"/>
  <c r="M702" i="24"/>
  <c r="I151" i="32" s="1"/>
  <c r="M682" i="24"/>
  <c r="C87" i="32" s="1"/>
  <c r="M705" i="24"/>
  <c r="E183" i="32" s="1"/>
  <c r="M709" i="24"/>
  <c r="I183" i="32" s="1"/>
  <c r="M672" i="24"/>
  <c r="G23" i="32" s="1"/>
  <c r="M689" i="24"/>
  <c r="C119" i="32" s="1"/>
  <c r="M673" i="24"/>
  <c r="H23" i="32" s="1"/>
  <c r="M687" i="24"/>
  <c r="H87" i="32" s="1"/>
  <c r="M712" i="24"/>
  <c r="E215" i="32" s="1"/>
  <c r="M669" i="24"/>
  <c r="D23" i="32" s="1"/>
  <c r="M677" i="24"/>
  <c r="E55" i="32" s="1"/>
  <c r="M679" i="24"/>
  <c r="G55" i="32" s="1"/>
  <c r="M707" i="24"/>
  <c r="G183" i="32" s="1"/>
  <c r="L715" i="24"/>
  <c r="M696" i="24"/>
  <c r="C151" i="32" s="1"/>
  <c r="M688" i="24"/>
  <c r="I87" i="32" s="1"/>
  <c r="M676" i="24"/>
  <c r="D55" i="32" s="1"/>
  <c r="M693" i="24"/>
  <c r="G119" i="32" s="1"/>
  <c r="M697" i="24"/>
  <c r="D151" i="32" s="1"/>
  <c r="M694" i="24"/>
  <c r="H119" i="32" s="1"/>
  <c r="M710" i="24"/>
  <c r="C215" i="32" s="1"/>
  <c r="M683" i="24"/>
  <c r="D87" i="32" s="1"/>
  <c r="M671" i="24"/>
  <c r="F23" i="32" s="1"/>
  <c r="M700" i="24"/>
  <c r="G151" i="32" s="1"/>
  <c r="M698" i="24"/>
  <c r="E151" i="32" s="1"/>
  <c r="M706" i="24"/>
  <c r="F183" i="32" s="1"/>
  <c r="M691" i="24"/>
  <c r="E119" i="32" s="1"/>
  <c r="M680" i="24"/>
  <c r="H55" i="32" s="1"/>
  <c r="M670" i="24"/>
  <c r="E23" i="32" s="1"/>
  <c r="M681" i="24"/>
  <c r="I55" i="32" s="1"/>
  <c r="M684" i="24"/>
  <c r="E87" i="32" s="1"/>
  <c r="M686" i="24"/>
  <c r="G87" i="32" s="1"/>
  <c r="M704" i="24"/>
  <c r="D183" i="32" s="1"/>
  <c r="M685" i="24"/>
  <c r="F87" i="32" s="1"/>
  <c r="M692" i="24"/>
  <c r="F119" i="32" s="1"/>
  <c r="M699" i="24"/>
  <c r="F151" i="32" s="1"/>
  <c r="M716" i="25"/>
  <c r="K715" i="24"/>
  <c r="C23" i="32"/>
  <c r="M715" i="24" l="1"/>
</calcChain>
</file>

<file path=xl/sharedStrings.xml><?xml version="1.0" encoding="utf-8"?>
<sst xmlns="http://schemas.openxmlformats.org/spreadsheetml/2006/main" count="5782" uniqueCount="1384">
  <si>
    <t xml:space="preserve"> Instructions:</t>
  </si>
  <si>
    <t xml:space="preserve">Hospital staff must complete the green tabs only. </t>
  </si>
  <si>
    <t>Financials from the Data tab will automatically transfer to the report pages (INFO_PG1, INFO_PG2, SS2_3_5_6, SS4, SS8, FS, and CC).</t>
  </si>
  <si>
    <t xml:space="preserve">The tabs named Contact, Support, Hospital, Funds, and Cost Center are protected and are intended for upload to the year end report database. </t>
  </si>
  <si>
    <t>leave these areas blank for fiscal year 2022 reporting but are required to complete these areas for fiscal year 2023 reporting.</t>
  </si>
  <si>
    <r>
      <rPr>
        <b/>
        <sz val="11"/>
        <rFont val="Calibri"/>
        <family val="2"/>
        <scheme val="minor"/>
      </rPr>
      <t>Data tab</t>
    </r>
    <r>
      <rPr>
        <sz val="11"/>
        <rFont val="Calibri"/>
        <family val="2"/>
        <scheme val="minor"/>
      </rPr>
      <t>: Enter financial data in the fields surrounded by purple. Your hospital license number and fiscal year end have already been entered.</t>
    </r>
  </si>
  <si>
    <t>If you want to review what you reported for the prior year you can click on the tab titled Prior Year.</t>
  </si>
  <si>
    <t>The square footage statistic is provided for all cost centers including the plant and this way</t>
  </si>
  <si>
    <t>square footage identified by cost center will total the gross square footage stated as the statistic in the plant cost center.</t>
  </si>
  <si>
    <t>Employee Benefits</t>
  </si>
  <si>
    <t>The employee benefits can be entered directly, assigned to the cost centers based on a percentage of salaries, or a combination of the two.</t>
  </si>
  <si>
    <t>Depreciation</t>
  </si>
  <si>
    <t>The Depreciation can be entered directly, assigned by square footage, or a combination of the two.</t>
  </si>
  <si>
    <t xml:space="preserve">After the salaries and the departmental square footage statistics are entered, the departmental employee benefits and depreciation will be </t>
  </si>
  <si>
    <t>hos@doh.wa.gov</t>
  </si>
  <si>
    <r>
      <rPr>
        <b/>
        <sz val="11"/>
        <rFont val="Calibri"/>
        <family val="2"/>
        <scheme val="minor"/>
      </rPr>
      <t>Responses-1 tab:</t>
    </r>
    <r>
      <rPr>
        <sz val="11"/>
        <rFont val="Calibri"/>
        <family val="2"/>
        <scheme val="minor"/>
      </rPr>
      <t xml:space="preserve"> The operating expenses, the units of measure and the operating expenses per unit of measure are listed on tab titled "Responses-1"</t>
    </r>
  </si>
  <si>
    <t xml:space="preserve">Increases or decreases in operating expenses per unit of measure exceeding 25% will prompt an explanation in column I. </t>
  </si>
  <si>
    <t>Also please provide any corrections required to the prior years information in column J.</t>
  </si>
  <si>
    <t xml:space="preserve">Responses-2 tab: </t>
  </si>
  <si>
    <r>
      <rPr>
        <b/>
        <sz val="11"/>
        <rFont val="Calibri"/>
        <family val="2"/>
        <scheme val="minor"/>
      </rPr>
      <t xml:space="preserve">Questions: </t>
    </r>
    <r>
      <rPr>
        <sz val="11"/>
        <rFont val="Calibri"/>
        <family val="2"/>
        <scheme val="minor"/>
      </rPr>
      <t>If you have any questions or concerns please call Communty Health Systems at 360-236-4210 or send an e-mail to:</t>
    </r>
  </si>
  <si>
    <t>Submit report via hospitals Secure File Transfer account: https://sft.wa.gov/</t>
  </si>
  <si>
    <t>6010</t>
  </si>
  <si>
    <t>6030</t>
  </si>
  <si>
    <t>6070</t>
  </si>
  <si>
    <t>6100</t>
  </si>
  <si>
    <t>6120</t>
  </si>
  <si>
    <t>6140</t>
  </si>
  <si>
    <t>6150</t>
  </si>
  <si>
    <t>6170</t>
  </si>
  <si>
    <t>6200</t>
  </si>
  <si>
    <t>6210</t>
  </si>
  <si>
    <t>6330</t>
  </si>
  <si>
    <t>6400</t>
  </si>
  <si>
    <t>7010</t>
  </si>
  <si>
    <t>7020</t>
  </si>
  <si>
    <t>7030</t>
  </si>
  <si>
    <t>7040</t>
  </si>
  <si>
    <t>7050</t>
  </si>
  <si>
    <t>7060</t>
  </si>
  <si>
    <t>7070</t>
  </si>
  <si>
    <t>7110</t>
  </si>
  <si>
    <t>7120</t>
  </si>
  <si>
    <t>7130</t>
  </si>
  <si>
    <t>7140</t>
  </si>
  <si>
    <t>7150</t>
  </si>
  <si>
    <t>7160</t>
  </si>
  <si>
    <t>7170</t>
  </si>
  <si>
    <t>7180</t>
  </si>
  <si>
    <t>7190</t>
  </si>
  <si>
    <t>7200</t>
  </si>
  <si>
    <t>7220</t>
  </si>
  <si>
    <t>7230</t>
  </si>
  <si>
    <t>7240</t>
  </si>
  <si>
    <t>7250</t>
  </si>
  <si>
    <t>7260</t>
  </si>
  <si>
    <t>7310</t>
  </si>
  <si>
    <t>7320</t>
  </si>
  <si>
    <t>7330</t>
  </si>
  <si>
    <t>7340</t>
  </si>
  <si>
    <t>7350</t>
  </si>
  <si>
    <t>7380</t>
  </si>
  <si>
    <t>7390</t>
  </si>
  <si>
    <t>7400</t>
  </si>
  <si>
    <t>7410</t>
  </si>
  <si>
    <t>7420</t>
  </si>
  <si>
    <t>7430</t>
  </si>
  <si>
    <t>7490</t>
  </si>
  <si>
    <t>8200</t>
  </si>
  <si>
    <t>8310</t>
  </si>
  <si>
    <t>8320</t>
  </si>
  <si>
    <t>8330</t>
  </si>
  <si>
    <t>8350</t>
  </si>
  <si>
    <t>8360</t>
  </si>
  <si>
    <t>8370</t>
  </si>
  <si>
    <t>8420</t>
  </si>
  <si>
    <t>8430</t>
  </si>
  <si>
    <t>8460</t>
  </si>
  <si>
    <t>8470</t>
  </si>
  <si>
    <t>8480</t>
  </si>
  <si>
    <t>8490</t>
  </si>
  <si>
    <t>8510</t>
  </si>
  <si>
    <t>8530</t>
  </si>
  <si>
    <t>8560</t>
  </si>
  <si>
    <t>8590</t>
  </si>
  <si>
    <t>8610</t>
  </si>
  <si>
    <t>8620</t>
  </si>
  <si>
    <t>8630</t>
  </si>
  <si>
    <t>8640</t>
  </si>
  <si>
    <t>8650</t>
  </si>
  <si>
    <t>8660</t>
  </si>
  <si>
    <t>8670</t>
  </si>
  <si>
    <t>8680</t>
  </si>
  <si>
    <t>8690</t>
  </si>
  <si>
    <t>8700</t>
  </si>
  <si>
    <t>8710</t>
  </si>
  <si>
    <t>8720</t>
  </si>
  <si>
    <t>8730</t>
  </si>
  <si>
    <t>8740</t>
  </si>
  <si>
    <t>8770</t>
  </si>
  <si>
    <t>8790</t>
  </si>
  <si>
    <t>8830-8900</t>
  </si>
  <si>
    <t>9999</t>
  </si>
  <si>
    <t>See Instructions</t>
  </si>
  <si>
    <t>Intensive</t>
  </si>
  <si>
    <t>Semi-Intensive</t>
  </si>
  <si>
    <t>Acute</t>
  </si>
  <si>
    <t>Alternative</t>
  </si>
  <si>
    <t>Physical</t>
  </si>
  <si>
    <t>Psychiatric</t>
  </si>
  <si>
    <t>Chemical</t>
  </si>
  <si>
    <t>Nursery</t>
  </si>
  <si>
    <t>Skilled</t>
  </si>
  <si>
    <t>Swing</t>
  </si>
  <si>
    <t>Hospice</t>
  </si>
  <si>
    <t>Other Daily</t>
  </si>
  <si>
    <t>Labor &amp;</t>
  </si>
  <si>
    <t>Surgical</t>
  </si>
  <si>
    <t>Recovery</t>
  </si>
  <si>
    <t>Anesthesiology</t>
  </si>
  <si>
    <t>Central</t>
  </si>
  <si>
    <t>Intravenous</t>
  </si>
  <si>
    <t>Laboratory</t>
  </si>
  <si>
    <t>Electro-</t>
  </si>
  <si>
    <t>Magnetic Res</t>
  </si>
  <si>
    <t>CT</t>
  </si>
  <si>
    <t xml:space="preserve">Radiology - </t>
  </si>
  <si>
    <t>Nuclear</t>
  </si>
  <si>
    <t>Pharmacy</t>
  </si>
  <si>
    <t>Respiratory</t>
  </si>
  <si>
    <t>Dialysis</t>
  </si>
  <si>
    <t>Emergency</t>
  </si>
  <si>
    <t>Ambulance</t>
  </si>
  <si>
    <t>Short</t>
  </si>
  <si>
    <t>Clinics</t>
  </si>
  <si>
    <t>Occupational</t>
  </si>
  <si>
    <t>Speech</t>
  </si>
  <si>
    <t>Recreational</t>
  </si>
  <si>
    <t>Observation</t>
  </si>
  <si>
    <t>Free-Standing</t>
  </si>
  <si>
    <t>Air</t>
  </si>
  <si>
    <t>Home Care</t>
  </si>
  <si>
    <t>Lithotripsy</t>
  </si>
  <si>
    <t>Organ</t>
  </si>
  <si>
    <t>Outpatient</t>
  </si>
  <si>
    <t>Other</t>
  </si>
  <si>
    <t>Research/Education</t>
  </si>
  <si>
    <t>Printing &amp;</t>
  </si>
  <si>
    <t>Dietary</t>
  </si>
  <si>
    <t>Cafeteria</t>
  </si>
  <si>
    <t>Laundry &amp;</t>
  </si>
  <si>
    <t>Social</t>
  </si>
  <si>
    <t>Purchasing</t>
  </si>
  <si>
    <t>Plant</t>
  </si>
  <si>
    <t>Housekeeping</t>
  </si>
  <si>
    <t>Communication</t>
  </si>
  <si>
    <t>Data</t>
  </si>
  <si>
    <t>Other General</t>
  </si>
  <si>
    <t>Accounting</t>
  </si>
  <si>
    <t>Patient</t>
  </si>
  <si>
    <t>Admitting</t>
  </si>
  <si>
    <t>Hospital</t>
  </si>
  <si>
    <t>Employee</t>
  </si>
  <si>
    <t>Public</t>
  </si>
  <si>
    <t>Management</t>
  </si>
  <si>
    <t>Personnel</t>
  </si>
  <si>
    <t>Auxiliary</t>
  </si>
  <si>
    <t>Chaplaincy</t>
  </si>
  <si>
    <t>Medical</t>
  </si>
  <si>
    <t>Utilization</t>
  </si>
  <si>
    <t>Nursing</t>
  </si>
  <si>
    <t>Nursing Float</t>
  </si>
  <si>
    <t>Inservice</t>
  </si>
  <si>
    <t>Comm. Health</t>
  </si>
  <si>
    <t>Grand</t>
  </si>
  <si>
    <t>Above</t>
  </si>
  <si>
    <t>Care</t>
  </si>
  <si>
    <t>Birth Ctr</t>
  </si>
  <si>
    <t>Rehab</t>
  </si>
  <si>
    <t>Dependency</t>
  </si>
  <si>
    <t>Beds</t>
  </si>
  <si>
    <t>Inpatient</t>
  </si>
  <si>
    <t>Services</t>
  </si>
  <si>
    <t>Delivery</t>
  </si>
  <si>
    <t>Room</t>
  </si>
  <si>
    <t>Therapy</t>
  </si>
  <si>
    <t>diagnosis</t>
  </si>
  <si>
    <t>Imaging</t>
  </si>
  <si>
    <t>Scanning</t>
  </si>
  <si>
    <t>Diagnostic</t>
  </si>
  <si>
    <t>Therapeutic</t>
  </si>
  <si>
    <t>Medicine</t>
  </si>
  <si>
    <t>Day Care</t>
  </si>
  <si>
    <t>Stay</t>
  </si>
  <si>
    <t>myogray</t>
  </si>
  <si>
    <t>Unit</t>
  </si>
  <si>
    <t>Transportation</t>
  </si>
  <si>
    <t>Transplants</t>
  </si>
  <si>
    <t>Chem. Dep.</t>
  </si>
  <si>
    <t>Ancillary</t>
  </si>
  <si>
    <t>Costs</t>
  </si>
  <si>
    <t>Duplication</t>
  </si>
  <si>
    <t>Linen</t>
  </si>
  <si>
    <t>Processing</t>
  </si>
  <si>
    <t>Accounts</t>
  </si>
  <si>
    <t>Fiscal Svcs</t>
  </si>
  <si>
    <t>Administration</t>
  </si>
  <si>
    <t>Health</t>
  </si>
  <si>
    <t>Relations</t>
  </si>
  <si>
    <t>Engineering</t>
  </si>
  <si>
    <t>Groups</t>
  </si>
  <si>
    <t>Library</t>
  </si>
  <si>
    <t>Records</t>
  </si>
  <si>
    <t>Staff</t>
  </si>
  <si>
    <t>Education</t>
  </si>
  <si>
    <t>Admin Services</t>
  </si>
  <si>
    <t>Total</t>
  </si>
  <si>
    <t>directly recorded</t>
  </si>
  <si>
    <t>assigned based on salaries</t>
  </si>
  <si>
    <t>total</t>
  </si>
  <si>
    <t>depreciation directly recorded</t>
  </si>
  <si>
    <t>depreciation based on sq. ft.</t>
  </si>
  <si>
    <t>Account Number</t>
  </si>
  <si>
    <t>Account</t>
  </si>
  <si>
    <t>Unassigned</t>
  </si>
  <si>
    <t>Name</t>
  </si>
  <si>
    <t>Other Direct</t>
  </si>
  <si>
    <t>Unit of Measure Description</t>
  </si>
  <si>
    <t>Patient Days</t>
  </si>
  <si>
    <t>Newborn Days</t>
  </si>
  <si>
    <t>Procedures</t>
  </si>
  <si>
    <t>Operating Min.</t>
  </si>
  <si>
    <t>Recovery Min.</t>
  </si>
  <si>
    <t>Anesthesia Min.</t>
  </si>
  <si>
    <t>x</t>
  </si>
  <si>
    <t>Billable Tests</t>
  </si>
  <si>
    <t>MRI RVU</t>
  </si>
  <si>
    <t>HECT Unit</t>
  </si>
  <si>
    <t>RVU</t>
  </si>
  <si>
    <t>Treatments</t>
  </si>
  <si>
    <t>Hours</t>
  </si>
  <si>
    <t>Visits</t>
  </si>
  <si>
    <t>Occasions</t>
  </si>
  <si>
    <t>Patients</t>
  </si>
  <si>
    <t>Acquisitions</t>
  </si>
  <si>
    <t>Patient Meals</t>
  </si>
  <si>
    <t>Gross Sq Ft</t>
  </si>
  <si>
    <t>Units of Measure</t>
  </si>
  <si>
    <t>Full Time Equivalents</t>
  </si>
  <si>
    <t>Salaries &amp; Wages</t>
  </si>
  <si>
    <t>Professional Fees</t>
  </si>
  <si>
    <t>Supplies</t>
  </si>
  <si>
    <t>Purch. Serv. - Utilities</t>
  </si>
  <si>
    <t>Purch. Serv. - Other</t>
  </si>
  <si>
    <t>Lease/Rental</t>
  </si>
  <si>
    <t>Other Direct Expenses:</t>
  </si>
  <si>
    <t>Blood Supplies</t>
  </si>
  <si>
    <t>Contract Staffing</t>
  </si>
  <si>
    <t>Information Technology, Including Licenses and Maintenance</t>
  </si>
  <si>
    <t>Insurance and Professional Liability</t>
  </si>
  <si>
    <t>Laundry Services</t>
  </si>
  <si>
    <t>Legal, Audit and Tax services</t>
  </si>
  <si>
    <t>Purchased Laboratory Services</t>
  </si>
  <si>
    <t>Repairs and Maintenance</t>
  </si>
  <si>
    <t>Shared Services or System Office Allocation</t>
  </si>
  <si>
    <t>Staff Recruitment</t>
  </si>
  <si>
    <t>Training Costs</t>
  </si>
  <si>
    <t>Taxes</t>
  </si>
  <si>
    <t>Utilities</t>
  </si>
  <si>
    <t>Other Noncategorized Expenses</t>
  </si>
  <si>
    <t>Recoveries</t>
  </si>
  <si>
    <t>Total Adj Exp</t>
  </si>
  <si>
    <t>Tax Revenue</t>
  </si>
  <si>
    <t>IP Revenue</t>
  </si>
  <si>
    <t>OP Revenue</t>
  </si>
  <si>
    <t>Gross Revenue</t>
  </si>
  <si>
    <t>Sq FT</t>
  </si>
  <si>
    <t>Patient  Meals Served</t>
  </si>
  <si>
    <t>Housekeeping Hours of Service</t>
  </si>
  <si>
    <t>Dry Pounds of Laundry</t>
  </si>
  <si>
    <t>Nursing FTE's</t>
  </si>
  <si>
    <t>YE-A                            HOSPITAL INFORMATION         Page 1 of 2</t>
  </si>
  <si>
    <t>Fiscal Year Ended</t>
  </si>
  <si>
    <t/>
  </si>
  <si>
    <t>License Number</t>
  </si>
  <si>
    <t>:</t>
  </si>
  <si>
    <t>Hospital Name</t>
  </si>
  <si>
    <t>Mailing Address</t>
  </si>
  <si>
    <t>City</t>
  </si>
  <si>
    <t>State</t>
  </si>
  <si>
    <t>Zip</t>
  </si>
  <si>
    <t>County</t>
  </si>
  <si>
    <t>Chief Executive Officer</t>
  </si>
  <si>
    <t>Chief Financial Officer</t>
  </si>
  <si>
    <t>Chair of Governing Board</t>
  </si>
  <si>
    <t>Telephone Number</t>
  </si>
  <si>
    <t>Facsimile Number</t>
  </si>
  <si>
    <t>Name of Submitter</t>
  </si>
  <si>
    <t>Email of Submitter</t>
  </si>
  <si>
    <t>TYPE OF ORGANIZATION  (If applies enter 1)</t>
  </si>
  <si>
    <t>Governmental</t>
  </si>
  <si>
    <t>District</t>
  </si>
  <si>
    <t>Not For Profit</t>
  </si>
  <si>
    <t>Church Operated</t>
  </si>
  <si>
    <t>For Profit</t>
  </si>
  <si>
    <t>Individual</t>
  </si>
  <si>
    <t>Partnership</t>
  </si>
  <si>
    <t>Corporation</t>
  </si>
  <si>
    <t>YE-A                            HOSPITAL INFORMATION         Page 2 of 2</t>
  </si>
  <si>
    <t xml:space="preserve">ACTUAL UTILIZATION                                                                   </t>
  </si>
  <si>
    <t>Admissions</t>
  </si>
  <si>
    <t>ICU, SICU, ACUTE, PSYCH</t>
  </si>
  <si>
    <t>Skilled Nursing/Swing</t>
  </si>
  <si>
    <t>Chemical Dependency/ATC</t>
  </si>
  <si>
    <t>Number of Births</t>
  </si>
  <si>
    <t xml:space="preserve">NUMBER OF BEDS AVAILABLE                                 </t>
  </si>
  <si>
    <t>Intensive Care</t>
  </si>
  <si>
    <t>Semi-Intensive Care</t>
  </si>
  <si>
    <t>Acute Care - Med/Surg</t>
  </si>
  <si>
    <t>Acute Care - Pediatrics</t>
  </si>
  <si>
    <t>Acute Care - Obstetrics</t>
  </si>
  <si>
    <t>Acute Care - Rehab</t>
  </si>
  <si>
    <t>Skilled Nursing</t>
  </si>
  <si>
    <t>Swing Beds</t>
  </si>
  <si>
    <t>Other (Exclude Nursery)</t>
  </si>
  <si>
    <t>Total Beds Available</t>
  </si>
  <si>
    <t>Total Beds Licensed</t>
  </si>
  <si>
    <t>Nursery - Bassinets</t>
  </si>
  <si>
    <t>SNF/SWING Ancillary Revenue</t>
  </si>
  <si>
    <t>PAYER UNITS OF SERVICE AND REVENUE</t>
  </si>
  <si>
    <t xml:space="preserve">HOSPITAL                                                      </t>
  </si>
  <si>
    <t>Medicare</t>
  </si>
  <si>
    <t>Medicaid</t>
  </si>
  <si>
    <t>OP Visits</t>
  </si>
  <si>
    <t xml:space="preserve">SNF/SWING                                                          </t>
  </si>
  <si>
    <t xml:space="preserve">ATC                                                           </t>
  </si>
  <si>
    <t xml:space="preserve">HBP Component                                   </t>
  </si>
  <si>
    <t>Revenue</t>
  </si>
  <si>
    <t>Expense</t>
  </si>
  <si>
    <t>HBP Component</t>
  </si>
  <si>
    <t>SUPPORTING SCHEDULES</t>
  </si>
  <si>
    <t>SS-2 EMPLOYEE BENEFITS</t>
  </si>
  <si>
    <t>FICA Taxes</t>
  </si>
  <si>
    <t>Unemployment Compensation</t>
  </si>
  <si>
    <t>Workers Compensation</t>
  </si>
  <si>
    <t>Group Health Insurance</t>
  </si>
  <si>
    <t>Group Life Insurance</t>
  </si>
  <si>
    <t>Pension &amp; Retirement</t>
  </si>
  <si>
    <t>Other Employee Benefits</t>
  </si>
  <si>
    <t>SS-3 RENTAL AND LEASE EXPENSE</t>
  </si>
  <si>
    <t>Rental &amp; Lease Exp - Bldgs</t>
  </si>
  <si>
    <t>Rental &amp; Lease Exp - Equip</t>
  </si>
  <si>
    <t>SS-5 INSURANCE EXPENSE</t>
  </si>
  <si>
    <t>Hospital &amp; Prof Malpractice</t>
  </si>
  <si>
    <t>Other Insurance</t>
  </si>
  <si>
    <t>LICENSE AND TAXES</t>
  </si>
  <si>
    <t>License Fees</t>
  </si>
  <si>
    <t>Taxes (other than income)</t>
  </si>
  <si>
    <t>SS-6 INTEREST EXPENSE</t>
  </si>
  <si>
    <t>Interest Expense - WC</t>
  </si>
  <si>
    <t>Interest Expense - Other</t>
  </si>
  <si>
    <t>SS-4 DEPRECIATION EXPENSE</t>
  </si>
  <si>
    <t>FIXED ASSETS</t>
  </si>
  <si>
    <t>Beg. Balance</t>
  </si>
  <si>
    <t>Additions</t>
  </si>
  <si>
    <t>Retirement</t>
  </si>
  <si>
    <t>Ending Balance</t>
  </si>
  <si>
    <t>Land</t>
  </si>
  <si>
    <t>Land Improvements</t>
  </si>
  <si>
    <t>Buildings</t>
  </si>
  <si>
    <t>Fixed Equipment - Bldg Srv</t>
  </si>
  <si>
    <t>Fixed Equipment - Other</t>
  </si>
  <si>
    <t>Equip - Major Moveable</t>
  </si>
  <si>
    <t>Equip - Minor</t>
  </si>
  <si>
    <t>Leasehold Improvements</t>
  </si>
  <si>
    <t>Construction In Progress</t>
  </si>
  <si>
    <t>ACCUMULATED DEPRECIATION</t>
  </si>
  <si>
    <t>SS-8  DEDUCTIONS FROM REVENUE</t>
  </si>
  <si>
    <t>Provision for Bad Debt</t>
  </si>
  <si>
    <t>Contractuals</t>
  </si>
  <si>
    <t xml:space="preserve">Medicare </t>
  </si>
  <si>
    <t xml:space="preserve">Medicaid </t>
  </si>
  <si>
    <t xml:space="preserve">Workers Comp </t>
  </si>
  <si>
    <t>Other Government Programs</t>
  </si>
  <si>
    <t xml:space="preserve">Negotiated Rate </t>
  </si>
  <si>
    <t xml:space="preserve">Other </t>
  </si>
  <si>
    <t>Total Contractuals</t>
  </si>
  <si>
    <t>Charity Care</t>
  </si>
  <si>
    <t>Number of Charity Care Patients                                 :</t>
  </si>
  <si>
    <t>Inpatient Charity Care Provided</t>
  </si>
  <si>
    <t>Outpatient  Charity Care Provided</t>
  </si>
  <si>
    <t>Total Charity Care Provided</t>
  </si>
  <si>
    <t>Other Deductions</t>
  </si>
  <si>
    <t>Administrative Adjustments</t>
  </si>
  <si>
    <t>Total Other Deductions</t>
  </si>
  <si>
    <t>Total Deductions From Revenue</t>
  </si>
  <si>
    <t>FS - 1   BALANCE SHEET  (Assets)</t>
  </si>
  <si>
    <t>CURRENT ASSETS:</t>
  </si>
  <si>
    <t>Cash</t>
  </si>
  <si>
    <t>Marketable Securities</t>
  </si>
  <si>
    <t>Accounts Receivable</t>
  </si>
  <si>
    <t>Less-Est. Uncoll. &amp; Allow.</t>
  </si>
  <si>
    <t>Rec. From 3rd Party Payers</t>
  </si>
  <si>
    <t>Pledges &amp; Other Receivables</t>
  </si>
  <si>
    <t>Due From Restricted Funds</t>
  </si>
  <si>
    <t>Inventory</t>
  </si>
  <si>
    <t>Prepaid Expenses</t>
  </si>
  <si>
    <t>Current Portion of FHT</t>
  </si>
  <si>
    <t>Total Current Assets</t>
  </si>
  <si>
    <t>BOARD DESIGNATED ASSETS</t>
  </si>
  <si>
    <t>Other Assets</t>
  </si>
  <si>
    <t>Total BDA</t>
  </si>
  <si>
    <t>PROP, PLANT, &amp; EQUIP</t>
  </si>
  <si>
    <t>Fixed Equip - Bldg Srv</t>
  </si>
  <si>
    <t>Fixed Equip - Other</t>
  </si>
  <si>
    <t>Equipment</t>
  </si>
  <si>
    <t>Total P P &amp; E</t>
  </si>
  <si>
    <t>Less Accum. Depreciation</t>
  </si>
  <si>
    <t>Net P P &amp; E</t>
  </si>
  <si>
    <t>INVESTMENTS &amp; OTHER ASSETS</t>
  </si>
  <si>
    <t>Investments In P P &amp; E</t>
  </si>
  <si>
    <t>Less - Accum Depre</t>
  </si>
  <si>
    <t>Other Investments</t>
  </si>
  <si>
    <t>Total Invest. &amp; Other Assets</t>
  </si>
  <si>
    <t>INTANGIBLE ASSETS</t>
  </si>
  <si>
    <t>Goodwill</t>
  </si>
  <si>
    <t>Unamortized Loan Costs</t>
  </si>
  <si>
    <t>Preopening &amp; Other Org Costs</t>
  </si>
  <si>
    <t>Other Intangible Assets</t>
  </si>
  <si>
    <t>Total Intangible Assets</t>
  </si>
  <si>
    <t>Total Assets</t>
  </si>
  <si>
    <t>FS - 1   BALANCE SHEET  ( Liabilities)</t>
  </si>
  <si>
    <t>CURRENT LIABILITIES</t>
  </si>
  <si>
    <t>Notes and Loans Payable</t>
  </si>
  <si>
    <t>Accounts Payable</t>
  </si>
  <si>
    <t>Accrued Compensation</t>
  </si>
  <si>
    <t>Other Accrued Expenses</t>
  </si>
  <si>
    <t>Advances From 3rd Parties</t>
  </si>
  <si>
    <t>Payables to 3rd Party Payers</t>
  </si>
  <si>
    <t>Due to Restricted Funds</t>
  </si>
  <si>
    <t>Income Taxes Payable</t>
  </si>
  <si>
    <t>Other Current Liabilities</t>
  </si>
  <si>
    <t>Current Maturities of LTD</t>
  </si>
  <si>
    <t>Total Current Liabilities</t>
  </si>
  <si>
    <t>DEFERRED CREDITS</t>
  </si>
  <si>
    <t>Deferred Income Taxes</t>
  </si>
  <si>
    <t>Deferred 3rd Party Revenue</t>
  </si>
  <si>
    <t>Other Deferred Credits</t>
  </si>
  <si>
    <t>Total Deferred Credits</t>
  </si>
  <si>
    <t>LONG TERM DEBT</t>
  </si>
  <si>
    <t>Mortgage Payable</t>
  </si>
  <si>
    <t xml:space="preserve">Construction Loans - Interim </t>
  </si>
  <si>
    <t>Notes Payable</t>
  </si>
  <si>
    <t xml:space="preserve">Capitalized Lease Obligations        </t>
  </si>
  <si>
    <t>Bonds Payable</t>
  </si>
  <si>
    <t xml:space="preserve">Notes and Loans Payable to Parent    </t>
  </si>
  <si>
    <t>Emergency Funding (Loans) - Local, State or Federal</t>
  </si>
  <si>
    <t>Noncurrent Liabilities</t>
  </si>
  <si>
    <t>Less Current Maturities LTD</t>
  </si>
  <si>
    <t>Total Long Term Debt</t>
  </si>
  <si>
    <t>Unrestricted Fund Balance</t>
  </si>
  <si>
    <t>Preferred Stock</t>
  </si>
  <si>
    <t>Common Stock</t>
  </si>
  <si>
    <t>Additional Paid In Capital</t>
  </si>
  <si>
    <t>Retained Earnings</t>
  </si>
  <si>
    <t>Less: Treasury Stock</t>
  </si>
  <si>
    <t xml:space="preserve">Total Liab &amp; Fund Bal or Equity      </t>
  </si>
  <si>
    <t>Check Figure  Total Assets</t>
  </si>
  <si>
    <t>FS - 3  STATEMENT OF REVENUE &amp; EXPENSE</t>
  </si>
  <si>
    <t>OPERATING REVENUE</t>
  </si>
  <si>
    <t>Inpatient Revenue</t>
  </si>
  <si>
    <t>Outpatient Revenue</t>
  </si>
  <si>
    <t xml:space="preserve">Total Patient Services Revenue       </t>
  </si>
  <si>
    <t>DEDUCTIONS FROM REVENUE</t>
  </si>
  <si>
    <t>Contractual Adjustments</t>
  </si>
  <si>
    <t>Charity &amp; Uncompensated Care</t>
  </si>
  <si>
    <t>Other Adj. &amp; Allowances</t>
  </si>
  <si>
    <t>Net Patient Service Revenue</t>
  </si>
  <si>
    <t>OTHER OPERATING REVENUE</t>
  </si>
  <si>
    <t>Other Operating Revenue:</t>
  </si>
  <si>
    <t>Donations</t>
  </si>
  <si>
    <t>Grants</t>
  </si>
  <si>
    <t>Joint Venture revenue</t>
  </si>
  <si>
    <t>Local Taxes</t>
  </si>
  <si>
    <t>Outpatient Pharmacy</t>
  </si>
  <si>
    <t>Parking</t>
  </si>
  <si>
    <t>Quality Incentive Payments</t>
  </si>
  <si>
    <t>Reference Laboratories</t>
  </si>
  <si>
    <t>Rental Income</t>
  </si>
  <si>
    <t>Retail Cafeteria</t>
  </si>
  <si>
    <t>Other Noncategorized revenues</t>
  </si>
  <si>
    <t>Total Other Operating Revenue:</t>
  </si>
  <si>
    <t>Tax Revenues</t>
  </si>
  <si>
    <t>Total Other Operating Rev</t>
  </si>
  <si>
    <t>Total Operating Revenue</t>
  </si>
  <si>
    <t xml:space="preserve">FS - 3  STATEMENT OF REVENUE &amp; EXPENSE </t>
  </si>
  <si>
    <t>Salaries and Wages</t>
  </si>
  <si>
    <t xml:space="preserve">Supplies </t>
  </si>
  <si>
    <t>Purch Srv - Utilities</t>
  </si>
  <si>
    <t>Purch Srv - Other</t>
  </si>
  <si>
    <t>Rentals/Leases</t>
  </si>
  <si>
    <t>Insurance</t>
  </si>
  <si>
    <t>License &amp; Taxes</t>
  </si>
  <si>
    <t>Interest</t>
  </si>
  <si>
    <t>Other Direct Expense:</t>
  </si>
  <si>
    <t>Information Technology, including licenses and maintenance</t>
  </si>
  <si>
    <t>Total Other Direct Expenses</t>
  </si>
  <si>
    <t>Total Operating Expenses</t>
  </si>
  <si>
    <t>Net Operating Revenue</t>
  </si>
  <si>
    <t>Non Operating Rev Net of Exp</t>
  </si>
  <si>
    <t>Emergency Funding - Local, State, Federal</t>
  </si>
  <si>
    <t>Total Non Operating Rev Net of Exp</t>
  </si>
  <si>
    <t xml:space="preserve">Net Rev. Before Items Listed Below   </t>
  </si>
  <si>
    <t>Extraordinary Items</t>
  </si>
  <si>
    <t>Federal Income Taxes</t>
  </si>
  <si>
    <t>Net Revenue or (Expense)</t>
  </si>
  <si>
    <t>DIRECT</t>
  </si>
  <si>
    <t>OP EXP</t>
  </si>
  <si>
    <t>SQ FT</t>
  </si>
  <si>
    <t>ACCUM COST</t>
  </si>
  <si>
    <t>SUPPLIES</t>
  </si>
  <si>
    <t>MEALS SRV</t>
  </si>
  <si>
    <t>F T E'S</t>
  </si>
  <si>
    <t>HRS OF SRV</t>
  </si>
  <si>
    <t>DRY LBS</t>
  </si>
  <si>
    <t>GROSS REV</t>
  </si>
  <si>
    <t>NRS F T E'S</t>
  </si>
  <si>
    <t>+BE</t>
  </si>
  <si>
    <t>Unassigned Expenses</t>
  </si>
  <si>
    <t>+CD</t>
  </si>
  <si>
    <t>Printing &amp; Duplication</t>
  </si>
  <si>
    <t>+AX</t>
  </si>
  <si>
    <t>+BJ</t>
  </si>
  <si>
    <t>Communications</t>
  </si>
  <si>
    <t>+BG</t>
  </si>
  <si>
    <t>Hospital Administration</t>
  </si>
  <si>
    <t>+BN</t>
  </si>
  <si>
    <t>Other Administrative Services</t>
  </si>
  <si>
    <t>+CC</t>
  </si>
  <si>
    <t>Public Relations</t>
  </si>
  <si>
    <t>+BP</t>
  </si>
  <si>
    <t>Community Health Education</t>
  </si>
  <si>
    <t>+CB</t>
  </si>
  <si>
    <t>Management Engineering</t>
  </si>
  <si>
    <t>+BQ</t>
  </si>
  <si>
    <t>+BD</t>
  </si>
  <si>
    <t>+AY</t>
  </si>
  <si>
    <t>+BR</t>
  </si>
  <si>
    <t>Employee Health Services</t>
  </si>
  <si>
    <t>+BO</t>
  </si>
  <si>
    <t>+AZ</t>
  </si>
  <si>
    <t>+BF</t>
  </si>
  <si>
    <t>Laundry &amp; Linen</t>
  </si>
  <si>
    <t>+BA</t>
  </si>
  <si>
    <t>Research &amp; Education</t>
  </si>
  <si>
    <t>+AW</t>
  </si>
  <si>
    <t>Social Services</t>
  </si>
  <si>
    <t>+BB</t>
  </si>
  <si>
    <t>Central Transportation</t>
  </si>
  <si>
    <t>+BC</t>
  </si>
  <si>
    <t>Other General Services</t>
  </si>
  <si>
    <t>+BI</t>
  </si>
  <si>
    <t>Patient Accounts</t>
  </si>
  <si>
    <t>+BK</t>
  </si>
  <si>
    <t>Data Processing</t>
  </si>
  <si>
    <t>+BH</t>
  </si>
  <si>
    <t>+BL</t>
  </si>
  <si>
    <t>Other Fiscal Services</t>
  </si>
  <si>
    <t>+BM</t>
  </si>
  <si>
    <t>Auxiliary Groups</t>
  </si>
  <si>
    <t>+BS</t>
  </si>
  <si>
    <t>Chaplaincy Services</t>
  </si>
  <si>
    <t>+BT</t>
  </si>
  <si>
    <t>Medical Library</t>
  </si>
  <si>
    <t>+BU</t>
  </si>
  <si>
    <t>Medical Records</t>
  </si>
  <si>
    <t>+BV</t>
  </si>
  <si>
    <t>Medical Staff</t>
  </si>
  <si>
    <t>+BW</t>
  </si>
  <si>
    <t>Medical Care Evaluation</t>
  </si>
  <si>
    <t>+BX</t>
  </si>
  <si>
    <t>Nursing Administration</t>
  </si>
  <si>
    <t>+BY</t>
  </si>
  <si>
    <t>Nursing Float Personnel</t>
  </si>
  <si>
    <t>+BZ</t>
  </si>
  <si>
    <t>Inservice Education</t>
  </si>
  <si>
    <t>+CA</t>
  </si>
  <si>
    <t xml:space="preserve">DIRECT </t>
  </si>
  <si>
    <t>TOTAL</t>
  </si>
  <si>
    <t>ALLOCATION</t>
  </si>
  <si>
    <t>+C</t>
  </si>
  <si>
    <t>+D</t>
  </si>
  <si>
    <t>Acute Care</t>
  </si>
  <si>
    <t>+E</t>
  </si>
  <si>
    <t>Alternative Birthing Center</t>
  </si>
  <si>
    <t>+F</t>
  </si>
  <si>
    <t>Physical Rehabilitation</t>
  </si>
  <si>
    <t>+G</t>
  </si>
  <si>
    <t>Psychiatric Care</t>
  </si>
  <si>
    <t>+H</t>
  </si>
  <si>
    <t>Alcoholism Treatment</t>
  </si>
  <si>
    <t>+I</t>
  </si>
  <si>
    <t>+J</t>
  </si>
  <si>
    <t>+K</t>
  </si>
  <si>
    <t>+L</t>
  </si>
  <si>
    <t>Hospice Care</t>
  </si>
  <si>
    <t>+M</t>
  </si>
  <si>
    <t>Other Daily Services</t>
  </si>
  <si>
    <t>+N</t>
  </si>
  <si>
    <t>Labor and Delivery</t>
  </si>
  <si>
    <t>+O</t>
  </si>
  <si>
    <t>Surgical Services</t>
  </si>
  <si>
    <t>+P</t>
  </si>
  <si>
    <t>Recovery Room</t>
  </si>
  <si>
    <t>+Q</t>
  </si>
  <si>
    <t>+R</t>
  </si>
  <si>
    <t>Central Services</t>
  </si>
  <si>
    <t>+S</t>
  </si>
  <si>
    <t>Intravenous Therapy</t>
  </si>
  <si>
    <t>+T</t>
  </si>
  <si>
    <t>+U</t>
  </si>
  <si>
    <t>Electrodiagnosis</t>
  </si>
  <si>
    <t>+V</t>
  </si>
  <si>
    <t>Magnetic Resonance</t>
  </si>
  <si>
    <t>+W</t>
  </si>
  <si>
    <t>CT Scanning</t>
  </si>
  <si>
    <t>+X</t>
  </si>
  <si>
    <t>Radiology - Diagnostic</t>
  </si>
  <si>
    <t>+Y</t>
  </si>
  <si>
    <t>Radiology - Therapeutic</t>
  </si>
  <si>
    <t>+Z</t>
  </si>
  <si>
    <t>Nuclear Medicine</t>
  </si>
  <si>
    <t>+AA</t>
  </si>
  <si>
    <t>+AB</t>
  </si>
  <si>
    <t>Respiratory Therapy</t>
  </si>
  <si>
    <t>+AC</t>
  </si>
  <si>
    <t>+AD</t>
  </si>
  <si>
    <t>Physical Therapy</t>
  </si>
  <si>
    <t>+AE</t>
  </si>
  <si>
    <t>Psychiatric Day Care</t>
  </si>
  <si>
    <t>+AF</t>
  </si>
  <si>
    <t>Emergency Room</t>
  </si>
  <si>
    <t>+AG</t>
  </si>
  <si>
    <t>+AH</t>
  </si>
  <si>
    <t>Short Stay</t>
  </si>
  <si>
    <t>+AI</t>
  </si>
  <si>
    <t>+AJ</t>
  </si>
  <si>
    <t>Occupational Therapy</t>
  </si>
  <si>
    <t>+AK</t>
  </si>
  <si>
    <t>Speech Therapy</t>
  </si>
  <si>
    <t>+AL</t>
  </si>
  <si>
    <t>Recreational Therapy</t>
  </si>
  <si>
    <t>+AM</t>
  </si>
  <si>
    <t>Electromyography</t>
  </si>
  <si>
    <t>+AN</t>
  </si>
  <si>
    <t>Observation Unit</t>
  </si>
  <si>
    <t>+AO</t>
  </si>
  <si>
    <t>Free Standing Clinics</t>
  </si>
  <si>
    <t>+AP</t>
  </si>
  <si>
    <t>Air Transportation</t>
  </si>
  <si>
    <t>+AQ</t>
  </si>
  <si>
    <t>Home Care Services</t>
  </si>
  <si>
    <t>+AR</t>
  </si>
  <si>
    <t>+AS</t>
  </si>
  <si>
    <t>Organ Acquisitions</t>
  </si>
  <si>
    <t>+AT</t>
  </si>
  <si>
    <t>Outpatient Chemical Dependency</t>
  </si>
  <si>
    <t>+AU</t>
  </si>
  <si>
    <t>Other Ancillary</t>
  </si>
  <si>
    <t>+AV</t>
  </si>
  <si>
    <t>Total Allocations Made</t>
  </si>
  <si>
    <t>Total Costs To Be Allocated</t>
  </si>
  <si>
    <t>Page 1 of 21</t>
  </si>
  <si>
    <t>TRANSMITTAL AND CERTIFICATION</t>
  </si>
  <si>
    <t>HOSPITAL'S YEAR END REPORT</t>
  </si>
  <si>
    <t>TO</t>
  </si>
  <si>
    <t>The Department of Health</t>
  </si>
  <si>
    <t>Office of Community Health Systems</t>
  </si>
  <si>
    <t>P.O. Box 47853</t>
  </si>
  <si>
    <t>Olympia, Washington 98504-7853</t>
  </si>
  <si>
    <t>FROM</t>
  </si>
  <si>
    <t>Name of Hospital:</t>
  </si>
  <si>
    <t>License Number:</t>
  </si>
  <si>
    <t>Street Address:</t>
  </si>
  <si>
    <t>Mailing Address:</t>
  </si>
  <si>
    <t>City and Zip Code:</t>
  </si>
  <si>
    <t>CERTIFICATION OF OFFICER OF HOSPITAL</t>
  </si>
  <si>
    <t>I HEREBY CERTIFY that I have examined the accompanying Hospital Year End Report as specified</t>
  </si>
  <si>
    <t>To the best of my knowledge and belief, they are true and correct statements prepared from the</t>
  </si>
  <si>
    <t>books and records of the Hospital in accordance with applicable instructions.</t>
  </si>
  <si>
    <t>Signature of Chief Executive Officer</t>
  </si>
  <si>
    <t>Name/Title:</t>
  </si>
  <si>
    <t>Date:</t>
  </si>
  <si>
    <t>Signature of Chair of Governing Board</t>
  </si>
  <si>
    <t>The actual operating expenses and units of measure are presented for the past two years in columns B-E.</t>
  </si>
  <si>
    <t>The operating expenses per unit of measure are presented in columns F and G.</t>
  </si>
  <si>
    <t>If the percentage change in operating expenses increases or decreases by more than 25 %, the variance appears in column H.</t>
  </si>
  <si>
    <t xml:space="preserve">If the percentage change increase or decrease exceeds 25%, please provide an explanation in column I. </t>
  </si>
  <si>
    <t>Operating</t>
  </si>
  <si>
    <t xml:space="preserve">Units of </t>
  </si>
  <si>
    <t>Op Exp /</t>
  </si>
  <si>
    <t xml:space="preserve">% chg </t>
  </si>
  <si>
    <t>Cost Center</t>
  </si>
  <si>
    <t>Measure</t>
  </si>
  <si>
    <t>U O M</t>
  </si>
  <si>
    <t>&lt;&gt; 25%</t>
  </si>
  <si>
    <t>Comments</t>
  </si>
  <si>
    <t>Prior Year Corrections</t>
  </si>
  <si>
    <t>6010  Intensive Care</t>
  </si>
  <si>
    <t>6030  Semi-Intensive Care</t>
  </si>
  <si>
    <t>6070  Acute Care</t>
  </si>
  <si>
    <t>6100  Alternative Birthing Center</t>
  </si>
  <si>
    <t>6120  Physical Rehabilitation</t>
  </si>
  <si>
    <t>6140  Psychiatric Care</t>
  </si>
  <si>
    <t>6150  Chemical Dependency</t>
  </si>
  <si>
    <t>6170  Nursery</t>
  </si>
  <si>
    <t>6200  Skilled Nursing</t>
  </si>
  <si>
    <t>6210  Swing Beds</t>
  </si>
  <si>
    <t>6330  Hospice Inpatient</t>
  </si>
  <si>
    <t>6400  Other Daily Services</t>
  </si>
  <si>
    <t>7010  Labor  Delivery</t>
  </si>
  <si>
    <t>7020  Surgical Services</t>
  </si>
  <si>
    <t>7030  Recovery Room</t>
  </si>
  <si>
    <t>7040  Anesthesiology</t>
  </si>
  <si>
    <t>7050  Central Services</t>
  </si>
  <si>
    <t>N/A</t>
  </si>
  <si>
    <t>7060  Intravenous Therapy</t>
  </si>
  <si>
    <t>7070  Laboratory</t>
  </si>
  <si>
    <t>7110  Electrodiagnosis</t>
  </si>
  <si>
    <t>7120  Magnetic Resonance Imaging</t>
  </si>
  <si>
    <t>7130  Ct Scanning</t>
  </si>
  <si>
    <t>7140  Radiology - Diagnostic</t>
  </si>
  <si>
    <t>7150  Radiology - Therapeutic</t>
  </si>
  <si>
    <t>7160  Nuclear Medicine</t>
  </si>
  <si>
    <t>7170  Pharmacy</t>
  </si>
  <si>
    <t>7180  Respiratory Therapy</t>
  </si>
  <si>
    <t>7190  Dialysis</t>
  </si>
  <si>
    <t>7200  Physical Therapy</t>
  </si>
  <si>
    <t>7220  Psychiatric Day Care</t>
  </si>
  <si>
    <t>7230  Emergency Room</t>
  </si>
  <si>
    <t>7240  Ambulance</t>
  </si>
  <si>
    <t>7250  Short Stay</t>
  </si>
  <si>
    <t>7260  Clinics</t>
  </si>
  <si>
    <t>7310  Occupational Therapy</t>
  </si>
  <si>
    <t>7320  Speech Therapy</t>
  </si>
  <si>
    <t>7330  Recreational Therapy</t>
  </si>
  <si>
    <t>7340  Electromyography</t>
  </si>
  <si>
    <t>7350  Observation Unit</t>
  </si>
  <si>
    <t>7380  Free-Standing Clinics</t>
  </si>
  <si>
    <t>7390  Air Transportation</t>
  </si>
  <si>
    <t>7400  Home Care Services</t>
  </si>
  <si>
    <t>7410  Lithotripsy</t>
  </si>
  <si>
    <t>7420  Organ Transplants</t>
  </si>
  <si>
    <t>7430  Outpatient Chem. Dep.</t>
  </si>
  <si>
    <t>7490  Other Ancillary</t>
  </si>
  <si>
    <t>8200  Research / Education</t>
  </si>
  <si>
    <t>8310  Printing &amp; Duplication</t>
  </si>
  <si>
    <t>8320  Dietary</t>
  </si>
  <si>
    <t>8330  Cafeteria</t>
  </si>
  <si>
    <t>8350  Laundry &amp; Linen</t>
  </si>
  <si>
    <t>8360  Social Services</t>
  </si>
  <si>
    <t>8370  Central Transportation</t>
  </si>
  <si>
    <t>8420  Purchasing</t>
  </si>
  <si>
    <t>8430  Plant</t>
  </si>
  <si>
    <t>8460  Housekeeping</t>
  </si>
  <si>
    <t>8470  Communication</t>
  </si>
  <si>
    <t>8480  Data Processing</t>
  </si>
  <si>
    <t>8490  Other General Services</t>
  </si>
  <si>
    <t>8510  Accounting</t>
  </si>
  <si>
    <t>8530  Patient Accounts</t>
  </si>
  <si>
    <t>8560  Admitting</t>
  </si>
  <si>
    <t>8590  Other Fiscal Services</t>
  </si>
  <si>
    <t>8610  Hospital Administration</t>
  </si>
  <si>
    <t>8620  Employee Health</t>
  </si>
  <si>
    <t>8630  Public Relations</t>
  </si>
  <si>
    <t>8640  Management Engineering</t>
  </si>
  <si>
    <t>8650  Personnel</t>
  </si>
  <si>
    <t>8660  Auxiliary Groups</t>
  </si>
  <si>
    <t>8670  Chaplaincy Services</t>
  </si>
  <si>
    <t>8680  Medical Library</t>
  </si>
  <si>
    <t>8690  Medical Records</t>
  </si>
  <si>
    <t>8700  Medical Staff</t>
  </si>
  <si>
    <t>8710  Utilization Management</t>
  </si>
  <si>
    <t>8720  Nursing Administration</t>
  </si>
  <si>
    <t>8730  Nursing Float Personnel</t>
  </si>
  <si>
    <t>8740  Inservice Education</t>
  </si>
  <si>
    <t>8770  Comm. Health Education</t>
  </si>
  <si>
    <t>8790  Other Admin. Services</t>
  </si>
  <si>
    <t>8830-8900  Unassigned Other Direct</t>
  </si>
  <si>
    <t>Noncategorized Revenues and Expenses:</t>
  </si>
  <si>
    <t>Noncategorized Revenues:</t>
  </si>
  <si>
    <t>Futher Detail Required:</t>
  </si>
  <si>
    <t>Account Description:</t>
  </si>
  <si>
    <t>Amount</t>
  </si>
  <si>
    <t>[Add revenue account information]</t>
  </si>
  <si>
    <t>Noncategorized Expenses:</t>
  </si>
  <si>
    <t>[Add expense account information]</t>
  </si>
  <si>
    <t>Page 2 of 21</t>
  </si>
  <si>
    <t>HOSPITAL INFORMATION</t>
  </si>
  <si>
    <t>Executive Officer</t>
  </si>
  <si>
    <t>Financial Officer</t>
  </si>
  <si>
    <t>Chair of Gov Brd</t>
  </si>
  <si>
    <t>Telephone #</t>
  </si>
  <si>
    <t>Facsimile #</t>
  </si>
  <si>
    <t>TYPE OF ORGANIZATION HAVING CONTROL (check one only)</t>
  </si>
  <si>
    <t>Church Op.</t>
  </si>
  <si>
    <t>City/County</t>
  </si>
  <si>
    <t>Hosp. Dist.</t>
  </si>
  <si>
    <t>ACTUAL UTILIZATION</t>
  </si>
  <si>
    <t>Intensive, Semi-Intensive, Acute &amp; Psych</t>
  </si>
  <si>
    <t>Skilled Nursing Facility / Swing</t>
  </si>
  <si>
    <t>Chemical Dependency / ATC</t>
  </si>
  <si>
    <t># of Beds Available</t>
  </si>
  <si>
    <t>Semi -Intensive Care</t>
  </si>
  <si>
    <t>Acute - Medical / Surg</t>
  </si>
  <si>
    <t>Chemical Dependency</t>
  </si>
  <si>
    <t>Acute - Pediatrics</t>
  </si>
  <si>
    <t>Other (Excl Nursery)</t>
  </si>
  <si>
    <t>Acute - Obstetrical</t>
  </si>
  <si>
    <t>Acute - Rehabilitation</t>
  </si>
  <si>
    <t>(Excluding Nursery)</t>
  </si>
  <si>
    <t>Ancillary Revenue</t>
  </si>
  <si>
    <t xml:space="preserve">15.   PAYOR UNITS OF SERVICE AND REVENUE                                                                         </t>
  </si>
  <si>
    <t>Page 3 of 21</t>
  </si>
  <si>
    <t>YE-A</t>
  </si>
  <si>
    <t>HOSPITAL ONLY</t>
  </si>
  <si>
    <t>Units of Service</t>
  </si>
  <si>
    <t>PAYOR</t>
  </si>
  <si>
    <t>Pat. Days</t>
  </si>
  <si>
    <t>All Other</t>
  </si>
  <si>
    <t>SNF / SWING    ONLY</t>
  </si>
  <si>
    <t>CHEMICAL DEPENDENCY/ATC   ONLY</t>
  </si>
  <si>
    <t>16.   Hospital Based Physicians - Professional Component</t>
  </si>
  <si>
    <t>Revenue  :</t>
  </si>
  <si>
    <t>Expense  :</t>
  </si>
  <si>
    <t>Page 4 of 21</t>
  </si>
  <si>
    <t>Fica Taxes</t>
  </si>
  <si>
    <t>TOTAL EMPLOYEE BENEFITS</t>
  </si>
  <si>
    <t>Rental &amp; Lease Expense - Buildings</t>
  </si>
  <si>
    <t>Rental &amp; Lease Expense - Equipment</t>
  </si>
  <si>
    <t>TOTAL RENTAL &amp; LEASE EXPENSE</t>
  </si>
  <si>
    <t xml:space="preserve">INSURANCE            </t>
  </si>
  <si>
    <t>Hospital &amp; Professional Malpractice Insurance</t>
  </si>
  <si>
    <t>TOTAL INSURANCE</t>
  </si>
  <si>
    <t xml:space="preserve">LICENSE AND TAXES         </t>
  </si>
  <si>
    <t>Taxes  (other than Income)</t>
  </si>
  <si>
    <t>TOTAL LICENSE AND TAXES</t>
  </si>
  <si>
    <t>Interest Expense - Working Capital</t>
  </si>
  <si>
    <t>TOTAL INTEREST EXPENSE</t>
  </si>
  <si>
    <t>Page 5 of 21</t>
  </si>
  <si>
    <t>Beginning</t>
  </si>
  <si>
    <t>Ending</t>
  </si>
  <si>
    <t>Balance</t>
  </si>
  <si>
    <t>Retirements</t>
  </si>
  <si>
    <t>Fixed Equipment-Bldg Serv</t>
  </si>
  <si>
    <t>Fixed Equipment-Other</t>
  </si>
  <si>
    <t>Equip-Major Moveable</t>
  </si>
  <si>
    <t>Equipment-Minor</t>
  </si>
  <si>
    <t>Construction-in-process</t>
  </si>
  <si>
    <t>Provision</t>
  </si>
  <si>
    <t>S-8 DEDUCTIONS FROM REVENUE</t>
  </si>
  <si>
    <t>Page 6 of 21</t>
  </si>
  <si>
    <t>ACCT:</t>
  </si>
  <si>
    <t>Item:</t>
  </si>
  <si>
    <t>Negotiated Rates</t>
  </si>
  <si>
    <t>Total Contractual Adjustments</t>
  </si>
  <si>
    <t>Number of Charity Care Patients</t>
  </si>
  <si>
    <t>Outpatient Charity Care Provided</t>
  </si>
  <si>
    <t>Total Charity Care</t>
  </si>
  <si>
    <t>Other Deductions  (specify)</t>
  </si>
  <si>
    <t>TOTAL DEDUCTIONS FROM REVENUE</t>
  </si>
  <si>
    <t>Explanations</t>
  </si>
  <si>
    <t>FS-1 BALANCE SHEET (Pg 1)</t>
  </si>
  <si>
    <t>Page 7 of 21</t>
  </si>
  <si>
    <t>ASSETS</t>
  </si>
  <si>
    <t>Less-Estimated Uncollectable &amp; Allowances</t>
  </si>
  <si>
    <t>Receivables From Third Party Payors</t>
  </si>
  <si>
    <t>Pledges And Other Receivables</t>
  </si>
  <si>
    <t>Current Portion Of Funds Held In Trust</t>
  </si>
  <si>
    <t>TOTAL CURRENT ASSETS</t>
  </si>
  <si>
    <t>BOARD DESIGNATED ASSETS:</t>
  </si>
  <si>
    <t>TOTAL BOARD DESIGNATED ASSETS:</t>
  </si>
  <si>
    <t>PROPERTY, PLANT AND EQUIPMENT:</t>
  </si>
  <si>
    <t>Fixed Equipment - Building Service</t>
  </si>
  <si>
    <t>Less Accumulated Depreciation</t>
  </si>
  <si>
    <t>NET PROPERTY, PLANT &amp; EQUIPMENT</t>
  </si>
  <si>
    <t>INVESTMENTS AND OTHER ASSETS:</t>
  </si>
  <si>
    <t>Investments In Property, Plant &amp; Equipment</t>
  </si>
  <si>
    <t>Less - Accumulated Depreciation</t>
  </si>
  <si>
    <t>TOTAL INVESTMENTS &amp; OTHER ASSETS</t>
  </si>
  <si>
    <t>INTANGIBLE ASSETS:</t>
  </si>
  <si>
    <t>Preopening And Other Organization Costs</t>
  </si>
  <si>
    <t>TOTAL INTANGIBLE ASSETS</t>
  </si>
  <si>
    <t>TOTAL ASSETS</t>
  </si>
  <si>
    <t>FS-1 BALANCE SHEET (Pg 2)</t>
  </si>
  <si>
    <t>Page 8 of 21</t>
  </si>
  <si>
    <t>LIABILITIES AND FUND BALANCES-UNRESTRICTED</t>
  </si>
  <si>
    <t xml:space="preserve">Accounts Payable </t>
  </si>
  <si>
    <t>Accrued Compensation and Related Liabilities</t>
  </si>
  <si>
    <t>Advances from Third Party Payors</t>
  </si>
  <si>
    <t>Payables to Third Party Payors</t>
  </si>
  <si>
    <t>Current Maturities of Long Term Debt</t>
  </si>
  <si>
    <t>TOTAL CURRENT LIABILITIES</t>
  </si>
  <si>
    <t>DEFERRED CREDITS:</t>
  </si>
  <si>
    <t>Deferred Third Party Revenue</t>
  </si>
  <si>
    <t>TOTAL DEFERRED CREDITS</t>
  </si>
  <si>
    <t>Construction Loans-Interim Financing</t>
  </si>
  <si>
    <t>Capitalized Lease Obligations</t>
  </si>
  <si>
    <t>Notes and Loans Payable to Parent</t>
  </si>
  <si>
    <t>Less Current Maturities of Long Term Debt</t>
  </si>
  <si>
    <t>TOTAL LONG TERM DEBT</t>
  </si>
  <si>
    <t>TOTAL FUND BALANCE</t>
  </si>
  <si>
    <t>EQUITY (INVESTOR OWNED)</t>
  </si>
  <si>
    <t>Additional Paid In Stock</t>
  </si>
  <si>
    <t>Retained Earnings (Capital Account for Partnership</t>
  </si>
  <si>
    <t xml:space="preserve">                  (or Sole Proprietorship)</t>
  </si>
  <si>
    <t>Less Treasury Stock</t>
  </si>
  <si>
    <t>TOTAL EQUITY</t>
  </si>
  <si>
    <t>TOTAL LIABILITIES AND FUND BALANCE OR EQUITY</t>
  </si>
  <si>
    <t>INCOME STATEMENT - UNRESTRICTED FUND</t>
  </si>
  <si>
    <t>Page 9 of 21</t>
  </si>
  <si>
    <t>OPERATING REVENUE:</t>
  </si>
  <si>
    <t>TOTAL PATIENT SERVICES REVENUE</t>
  </si>
  <si>
    <t>DEDUCTIONS FROM REVENUE:</t>
  </si>
  <si>
    <t>Provision for Bad Debts</t>
  </si>
  <si>
    <t>Charity and Uncompensated Care</t>
  </si>
  <si>
    <t>Other Adjustments and Allowances</t>
  </si>
  <si>
    <t>NET PATIENT SERVICE REVENUE</t>
  </si>
  <si>
    <t>15a</t>
  </si>
  <si>
    <t>15b</t>
  </si>
  <si>
    <t>15c</t>
  </si>
  <si>
    <t>15d</t>
  </si>
  <si>
    <t>15e</t>
  </si>
  <si>
    <t>15f</t>
  </si>
  <si>
    <t>15g</t>
  </si>
  <si>
    <t>15h</t>
  </si>
  <si>
    <t>15i</t>
  </si>
  <si>
    <t>15j</t>
  </si>
  <si>
    <t>15k</t>
  </si>
  <si>
    <t>TOTAL OTHER OPERATING REVENUE</t>
  </si>
  <si>
    <t>TOTAL OPERATING REVENUE</t>
  </si>
  <si>
    <t>OPERATING EXPENSES</t>
  </si>
  <si>
    <t>Purchased Services - Utilities</t>
  </si>
  <si>
    <t>Purchased Services - Other</t>
  </si>
  <si>
    <t>Rentals and Leases</t>
  </si>
  <si>
    <t>License and Taxes</t>
  </si>
  <si>
    <t>32a</t>
  </si>
  <si>
    <t>32b</t>
  </si>
  <si>
    <t>32c</t>
  </si>
  <si>
    <t>Information Technology</t>
  </si>
  <si>
    <t>32d</t>
  </si>
  <si>
    <t>32e</t>
  </si>
  <si>
    <t>32f</t>
  </si>
  <si>
    <t>32g</t>
  </si>
  <si>
    <t>32h</t>
  </si>
  <si>
    <t>32i</t>
  </si>
  <si>
    <t>32j</t>
  </si>
  <si>
    <t>32k</t>
  </si>
  <si>
    <t>32l</t>
  </si>
  <si>
    <t>32m</t>
  </si>
  <si>
    <t>32n</t>
  </si>
  <si>
    <t>Other noncategorized Expenses</t>
  </si>
  <si>
    <t>TOTAL OPERATING EXPENSES</t>
  </si>
  <si>
    <t>NET OPERATING REVENUE</t>
  </si>
  <si>
    <t>NON-OPERATING REVENUE-NET OF EXPENSES</t>
  </si>
  <si>
    <t>NET REVENUE BEFORE ITEMS LISTED BELOW</t>
  </si>
  <si>
    <t>EXTRAORDINARY ITEM</t>
  </si>
  <si>
    <t>FEDERAL INCOME TAX</t>
  </si>
  <si>
    <t>NET REVENUE OR (EXPENSE)</t>
  </si>
  <si>
    <t>EXPLANATION:</t>
  </si>
  <si>
    <t>YEAR END REPORT COST CENTER SUMMARY</t>
  </si>
  <si>
    <t>PAGE 10 OF 21</t>
  </si>
  <si>
    <t>Account Name</t>
  </si>
  <si>
    <t>Semi</t>
  </si>
  <si>
    <t>I C U</t>
  </si>
  <si>
    <t>Birthing Ctr</t>
  </si>
  <si>
    <t>Unit Description</t>
  </si>
  <si>
    <t>Leases/Rentals</t>
  </si>
  <si>
    <t>Other Direct Expenses</t>
  </si>
  <si>
    <t>Adjusted Direct Expenses</t>
  </si>
  <si>
    <t>Cost Allocations</t>
  </si>
  <si>
    <t>Inpatient  Revenue</t>
  </si>
  <si>
    <t>Outpatient  Revenue</t>
  </si>
  <si>
    <t>Total Patient Revenue</t>
  </si>
  <si>
    <t>Cost Allocation Statistics</t>
  </si>
  <si>
    <t>Plant Square Feet</t>
  </si>
  <si>
    <t>Dietary Meals</t>
  </si>
  <si>
    <t>Housekeeping Hours</t>
  </si>
  <si>
    <t>Laundry Dry Pounds</t>
  </si>
  <si>
    <t>PAGE 11 OF 21</t>
  </si>
  <si>
    <t>Hospice -</t>
  </si>
  <si>
    <t>Labor And</t>
  </si>
  <si>
    <t>PAGE 12 OF 21</t>
  </si>
  <si>
    <t>Anesthesia</t>
  </si>
  <si>
    <t>Recovery Min</t>
  </si>
  <si>
    <t>Anesthia Min</t>
  </si>
  <si>
    <t>Bill. Tests</t>
  </si>
  <si>
    <t>PAGE 13 OF 21</t>
  </si>
  <si>
    <t>C T</t>
  </si>
  <si>
    <t>Radiology-</t>
  </si>
  <si>
    <t>R V U</t>
  </si>
  <si>
    <t>PAGE 14 OF 21</t>
  </si>
  <si>
    <t xml:space="preserve">Short </t>
  </si>
  <si>
    <t>Outpatients</t>
  </si>
  <si>
    <t>PAGE 15 OF 21</t>
  </si>
  <si>
    <t>Free Standing</t>
  </si>
  <si>
    <t>myography</t>
  </si>
  <si>
    <t>Transport</t>
  </si>
  <si>
    <t>PAGE 16 OF 21</t>
  </si>
  <si>
    <t>Research/</t>
  </si>
  <si>
    <t>Chemical Dep.</t>
  </si>
  <si>
    <t>PAGE 17 OF 21</t>
  </si>
  <si>
    <t>Service</t>
  </si>
  <si>
    <t>Transport.</t>
  </si>
  <si>
    <t>Equiv. Meals</t>
  </si>
  <si>
    <t>Pds. Proc.</t>
  </si>
  <si>
    <t>PAGE 18 OF 21</t>
  </si>
  <si>
    <t>Communica-</t>
  </si>
  <si>
    <t>tion</t>
  </si>
  <si>
    <t>Fiscal Services</t>
  </si>
  <si>
    <t>PAGE 19 OF 21</t>
  </si>
  <si>
    <t>Admin</t>
  </si>
  <si>
    <t>PAGE 20 OF 21</t>
  </si>
  <si>
    <t>PAGE 21 OF 21</t>
  </si>
  <si>
    <t>Admin Srvcs</t>
  </si>
  <si>
    <t>hi_fiscal_year_end</t>
  </si>
  <si>
    <t>hi_license_number</t>
  </si>
  <si>
    <t>hi_hospital_name</t>
  </si>
  <si>
    <t>hi_mailing_address</t>
  </si>
  <si>
    <t>hi_city</t>
  </si>
  <si>
    <t>hi_state</t>
  </si>
  <si>
    <t>hi_zip_code</t>
  </si>
  <si>
    <t>hi_county_name</t>
  </si>
  <si>
    <t>hi_chief_executive_officer</t>
  </si>
  <si>
    <t>hi_chief_financial_officer</t>
  </si>
  <si>
    <t>hi_phone_number</t>
  </si>
  <si>
    <t>hi_fax_number</t>
  </si>
  <si>
    <t>hi_submitter_name</t>
  </si>
  <si>
    <t>hi_submitter_email</t>
  </si>
  <si>
    <t>s_license_number</t>
  </si>
  <si>
    <t>s_year</t>
  </si>
  <si>
    <t>s_record_type</t>
  </si>
  <si>
    <t>YEBSFIC</t>
  </si>
  <si>
    <t>YEBSSUC</t>
  </si>
  <si>
    <t>YEBSUTC</t>
  </si>
  <si>
    <t>YEBSGHI</t>
  </si>
  <si>
    <t>YEBSGLI</t>
  </si>
  <si>
    <t>YEBSPRO</t>
  </si>
  <si>
    <t>YEBSOTH</t>
  </si>
  <si>
    <t>YBLDRL</t>
  </si>
  <si>
    <t>YEQRL</t>
  </si>
  <si>
    <t>YINSMAL</t>
  </si>
  <si>
    <t>YINSOTR</t>
  </si>
  <si>
    <t>YLIFE</t>
  </si>
  <si>
    <t>YTXOTI</t>
  </si>
  <si>
    <t>YOTHLT</t>
  </si>
  <si>
    <t>YINTEWC</t>
  </si>
  <si>
    <t>YINTOTH</t>
  </si>
  <si>
    <t>FABBLAN</t>
  </si>
  <si>
    <t>FAALAN</t>
  </si>
  <si>
    <t>FARETLAN</t>
  </si>
  <si>
    <t>FABBLIM</t>
  </si>
  <si>
    <t>FAALIM</t>
  </si>
  <si>
    <t>FARETLIM</t>
  </si>
  <si>
    <t>FABBBLD</t>
  </si>
  <si>
    <t>FAABLD</t>
  </si>
  <si>
    <t>FARETBLD</t>
  </si>
  <si>
    <t>FABBFE</t>
  </si>
  <si>
    <t>FAAFE</t>
  </si>
  <si>
    <t>FARETFE</t>
  </si>
  <si>
    <t>FABBFEO</t>
  </si>
  <si>
    <t>FAAFEO</t>
  </si>
  <si>
    <t>FARETFEO</t>
  </si>
  <si>
    <t>FABBMME</t>
  </si>
  <si>
    <t>FAAMME</t>
  </si>
  <si>
    <t>FARETMME</t>
  </si>
  <si>
    <t>FABBME</t>
  </si>
  <si>
    <t>FAAME</t>
  </si>
  <si>
    <t>FARETME</t>
  </si>
  <si>
    <t>FABBLHI</t>
  </si>
  <si>
    <t>FAALHI</t>
  </si>
  <si>
    <t>FARETLHI</t>
  </si>
  <si>
    <t>FABBCIP</t>
  </si>
  <si>
    <t>FAACIP</t>
  </si>
  <si>
    <t>FARETCIP</t>
  </si>
  <si>
    <t>ADBBLAN</t>
  </si>
  <si>
    <t>ADTPLAN</t>
  </si>
  <si>
    <t>ADRETLAN</t>
  </si>
  <si>
    <t>ADBBLIM</t>
  </si>
  <si>
    <t>ADTPLIM</t>
  </si>
  <si>
    <t>ADRETLIM</t>
  </si>
  <si>
    <t>ADBBBLD</t>
  </si>
  <si>
    <t>ADTPBLD</t>
  </si>
  <si>
    <t>ADRETBLD</t>
  </si>
  <si>
    <t>ADBBFE</t>
  </si>
  <si>
    <t>ADTPFE</t>
  </si>
  <si>
    <t>ADRETFE</t>
  </si>
  <si>
    <t>ADBBFEO</t>
  </si>
  <si>
    <t>ADTPFEO</t>
  </si>
  <si>
    <t>ADRETFEO</t>
  </si>
  <si>
    <t>ADBBMME</t>
  </si>
  <si>
    <t>ADTPMME</t>
  </si>
  <si>
    <t>ADRETMME</t>
  </si>
  <si>
    <t>ADBBME</t>
  </si>
  <si>
    <t>ADTPME</t>
  </si>
  <si>
    <t>ADRETME</t>
  </si>
  <si>
    <t>ADBBLHI</t>
  </si>
  <si>
    <t>ADTPLHI</t>
  </si>
  <si>
    <t>ADRETLHI</t>
  </si>
  <si>
    <t>ADBBCIP</t>
  </si>
  <si>
    <t>ADTPCIP</t>
  </si>
  <si>
    <t>ADRETCIP</t>
  </si>
  <si>
    <t>YDRMAR</t>
  </si>
  <si>
    <t>YDRMAI</t>
  </si>
  <si>
    <t>YDRWC</t>
  </si>
  <si>
    <t>YDROGP</t>
  </si>
  <si>
    <t>YDRNR</t>
  </si>
  <si>
    <t>YDROCA</t>
  </si>
  <si>
    <t>YDRNCCP</t>
  </si>
  <si>
    <t>YDRIPC</t>
  </si>
  <si>
    <t>YDROPC</t>
  </si>
  <si>
    <t>YDROD</t>
  </si>
  <si>
    <t>YDRTBD</t>
  </si>
  <si>
    <t>A</t>
  </si>
  <si>
    <t>h_license_number</t>
  </si>
  <si>
    <t>h_year</t>
  </si>
  <si>
    <t>h_record_type</t>
  </si>
  <si>
    <t>YADMISAP</t>
  </si>
  <si>
    <t>YADMSNF</t>
  </si>
  <si>
    <t>YADMATC</t>
  </si>
  <si>
    <t>YBIRTHS</t>
  </si>
  <si>
    <t>YHPDYS</t>
  </si>
  <si>
    <t>YSPDYS</t>
  </si>
  <si>
    <t>YAPDYS</t>
  </si>
  <si>
    <t>YNBDYS</t>
  </si>
  <si>
    <t>YIC</t>
  </si>
  <si>
    <t>YSIC</t>
  </si>
  <si>
    <t>YACMS</t>
  </si>
  <si>
    <t>YACPED</t>
  </si>
  <si>
    <t>YACOB</t>
  </si>
  <si>
    <t>YACREH</t>
  </si>
  <si>
    <t>YPSY</t>
  </si>
  <si>
    <t>YSNF</t>
  </si>
  <si>
    <t>YSWI</t>
  </si>
  <si>
    <t>YATC</t>
  </si>
  <si>
    <t>YOTH</t>
  </si>
  <si>
    <t>YTBL</t>
  </si>
  <si>
    <t>YBAS</t>
  </si>
  <si>
    <t>PUSAMAR</t>
  </si>
  <si>
    <t>PUSPMAR</t>
  </si>
  <si>
    <t>PUSOMAR</t>
  </si>
  <si>
    <t>PRVIMAR</t>
  </si>
  <si>
    <t>PRVOMAR</t>
  </si>
  <si>
    <t>PUSAMAI</t>
  </si>
  <si>
    <t>PUSPMAI</t>
  </si>
  <si>
    <t>PUSOMAI</t>
  </si>
  <si>
    <t>PRVIMAI</t>
  </si>
  <si>
    <t>PRVOMAI</t>
  </si>
  <si>
    <t>PUSAOTH</t>
  </si>
  <si>
    <t>PUSPOTH</t>
  </si>
  <si>
    <t>PUSOOTH</t>
  </si>
  <si>
    <t>PRVIOTH</t>
  </si>
  <si>
    <t>PRVOOTH</t>
  </si>
  <si>
    <t>PUSAMARS</t>
  </si>
  <si>
    <t>PUSPMARS</t>
  </si>
  <si>
    <t>PUSOMARS</t>
  </si>
  <si>
    <t>PRVIMARS</t>
  </si>
  <si>
    <t>PRVOMARS</t>
  </si>
  <si>
    <t>PUSAMAIS</t>
  </si>
  <si>
    <t>PUSPMAIS</t>
  </si>
  <si>
    <t>PUSOMAIS</t>
  </si>
  <si>
    <t>PRVIMAIS</t>
  </si>
  <si>
    <t>PRVOMAIS</t>
  </si>
  <si>
    <t>PUSAOTHS</t>
  </si>
  <si>
    <t>PUSPOTHS</t>
  </si>
  <si>
    <t>PUSOOTHS</t>
  </si>
  <si>
    <t>PRVIOTHS</t>
  </si>
  <si>
    <t>PRVOOTHS</t>
  </si>
  <si>
    <t>PUSAMARA</t>
  </si>
  <si>
    <t>PUSPMARA</t>
  </si>
  <si>
    <t>PUSOMARA</t>
  </si>
  <si>
    <t>PRVIMARA</t>
  </si>
  <si>
    <t>PRVOMARA</t>
  </si>
  <si>
    <t>PUSAMAIA</t>
  </si>
  <si>
    <t>PUSPMAIA</t>
  </si>
  <si>
    <t>PUSOMAIA</t>
  </si>
  <si>
    <t>PRVIMAIA</t>
  </si>
  <si>
    <t>PRVOMAIA</t>
  </si>
  <si>
    <t>PUSAOTHA</t>
  </si>
  <si>
    <t>PUSPOTHA</t>
  </si>
  <si>
    <t>PUSOOTHA</t>
  </si>
  <si>
    <t>PRVIOTHA</t>
  </si>
  <si>
    <t>PRVOOTHA</t>
  </si>
  <si>
    <t>PHBPREV</t>
  </si>
  <si>
    <t>PHBPEXP</t>
  </si>
  <si>
    <t>f_license_number</t>
  </si>
  <si>
    <t>f_year</t>
  </si>
  <si>
    <t>f_record_type</t>
  </si>
  <si>
    <t>YBSCASH</t>
  </si>
  <si>
    <t>YBSMS</t>
  </si>
  <si>
    <t>YBSAR</t>
  </si>
  <si>
    <t>YBSUNC</t>
  </si>
  <si>
    <t>YBSOREC</t>
  </si>
  <si>
    <t>YBSPOR</t>
  </si>
  <si>
    <t>YBSDFR</t>
  </si>
  <si>
    <t>YBSINV</t>
  </si>
  <si>
    <t>YBSPRE</t>
  </si>
  <si>
    <t>YBSCPFHT</t>
  </si>
  <si>
    <t>YBSBDAC</t>
  </si>
  <si>
    <t>YBSBDAM</t>
  </si>
  <si>
    <t>YBSBDAO</t>
  </si>
  <si>
    <t>YBSPPEL</t>
  </si>
  <si>
    <t>YBSPPELI</t>
  </si>
  <si>
    <t>YBSPPEB</t>
  </si>
  <si>
    <t>YBSPPEFB</t>
  </si>
  <si>
    <t>YBSPPEFO</t>
  </si>
  <si>
    <t>YBSPPEEQ</t>
  </si>
  <si>
    <t>YBSPPELH</t>
  </si>
  <si>
    <t>YBSPPECP</t>
  </si>
  <si>
    <t>YBSPPEOP</t>
  </si>
  <si>
    <t>YBSPPELAD</t>
  </si>
  <si>
    <t>YBSIOIPPE</t>
  </si>
  <si>
    <t>YBSIOLAD</t>
  </si>
  <si>
    <t>YBSIOOI</t>
  </si>
  <si>
    <t>YBSIOOA</t>
  </si>
  <si>
    <t>YBSIAG</t>
  </si>
  <si>
    <t>YBSIAULC</t>
  </si>
  <si>
    <t>YBSIAPOOC</t>
  </si>
  <si>
    <t>YBSIAOIA</t>
  </si>
  <si>
    <t>YBSNLP</t>
  </si>
  <si>
    <t>YBSAP</t>
  </si>
  <si>
    <t>YBSACRL</t>
  </si>
  <si>
    <t>YBSOAE</t>
  </si>
  <si>
    <t>YBSAPP</t>
  </si>
  <si>
    <t>YBSPPP</t>
  </si>
  <si>
    <t>YBSDRF</t>
  </si>
  <si>
    <t>YBSITP</t>
  </si>
  <si>
    <t>YBSOCL</t>
  </si>
  <si>
    <t>YBSCMLT</t>
  </si>
  <si>
    <t>YBSDIT</t>
  </si>
  <si>
    <t>YBSDPR</t>
  </si>
  <si>
    <t>YBSODC</t>
  </si>
  <si>
    <t>YBSLTMP</t>
  </si>
  <si>
    <t>YBSLTCLI</t>
  </si>
  <si>
    <t>YBSLTNP</t>
  </si>
  <si>
    <t>YBSLTCLO</t>
  </si>
  <si>
    <t>YBSLTBP</t>
  </si>
  <si>
    <t>YBSLTPP</t>
  </si>
  <si>
    <t>YBSEFL</t>
  </si>
  <si>
    <t>YBSLTNL</t>
  </si>
  <si>
    <t>YBSLTOLTD</t>
  </si>
  <si>
    <t>YBSUFB</t>
  </si>
  <si>
    <t>YBSEPS</t>
  </si>
  <si>
    <t>YBSECS</t>
  </si>
  <si>
    <t>YBSEAPC</t>
  </si>
  <si>
    <t>YBSERE</t>
  </si>
  <si>
    <t>YBSETS</t>
  </si>
  <si>
    <t>YCSFTE</t>
  </si>
  <si>
    <t>YCSIPR</t>
  </si>
  <si>
    <t>YCSOPR</t>
  </si>
  <si>
    <t>YCSCA</t>
  </si>
  <si>
    <t>YCSCUC</t>
  </si>
  <si>
    <t>YCSOAA</t>
  </si>
  <si>
    <t>YCSOOR</t>
  </si>
  <si>
    <t>YCSOORD</t>
  </si>
  <si>
    <t>YCSOORG</t>
  </si>
  <si>
    <t>YCSOORJV</t>
  </si>
  <si>
    <t>YCSOORLT</t>
  </si>
  <si>
    <t>YCSOOROP</t>
  </si>
  <si>
    <t>YCSOORP</t>
  </si>
  <si>
    <t>YCSOORQI</t>
  </si>
  <si>
    <t>YCSOORRL</t>
  </si>
  <si>
    <t>YCSOORRI</t>
  </si>
  <si>
    <t>YCSOORRC</t>
  </si>
  <si>
    <t>YCSOORON</t>
  </si>
  <si>
    <t>YCSTR</t>
  </si>
  <si>
    <t>YCSSLS</t>
  </si>
  <si>
    <t>YCSEBS</t>
  </si>
  <si>
    <t>YCSPFS</t>
  </si>
  <si>
    <t>YCSSUP</t>
  </si>
  <si>
    <t>YCSPSU</t>
  </si>
  <si>
    <t>YCSPSO</t>
  </si>
  <si>
    <t>YCSDRL</t>
  </si>
  <si>
    <t>YCSRL</t>
  </si>
  <si>
    <t>YCSINS</t>
  </si>
  <si>
    <t>YCSLT</t>
  </si>
  <si>
    <t>YCSINT</t>
  </si>
  <si>
    <t>YCSPBD</t>
  </si>
  <si>
    <t>YCSODE</t>
  </si>
  <si>
    <t>YODEBS</t>
  </si>
  <si>
    <t>YODECS</t>
  </si>
  <si>
    <t>YODEIT</t>
  </si>
  <si>
    <t>YODEIPL</t>
  </si>
  <si>
    <t>YODELS</t>
  </si>
  <si>
    <t>YODELAT</t>
  </si>
  <si>
    <t>YODEPLS</t>
  </si>
  <si>
    <t>YODERM</t>
  </si>
  <si>
    <t>YODESS</t>
  </si>
  <si>
    <t>YODESR</t>
  </si>
  <si>
    <t>YODETC</t>
  </si>
  <si>
    <t>YODETAX</t>
  </si>
  <si>
    <t>YODEUTIL</t>
  </si>
  <si>
    <t>YODEONE</t>
  </si>
  <si>
    <t>YCSEFR</t>
  </si>
  <si>
    <t>YCSNORNE</t>
  </si>
  <si>
    <t>YCSEI</t>
  </si>
  <si>
    <t>YCSFIT</t>
  </si>
  <si>
    <t>c_license_number</t>
  </si>
  <si>
    <t>c_year</t>
  </si>
  <si>
    <t>c_account_number</t>
  </si>
  <si>
    <t>c_record_type</t>
  </si>
  <si>
    <t>YUTS</t>
  </si>
  <si>
    <t>YFTE</t>
  </si>
  <si>
    <t>YSLS</t>
  </si>
  <si>
    <t>YEBS</t>
  </si>
  <si>
    <t>YPFS</t>
  </si>
  <si>
    <t>YSUP</t>
  </si>
  <si>
    <t>YPSU</t>
  </si>
  <si>
    <t>YPSO</t>
  </si>
  <si>
    <t>YDRL</t>
  </si>
  <si>
    <t>YRL</t>
  </si>
  <si>
    <t>YODE</t>
  </si>
  <si>
    <t>YREC</t>
  </si>
  <si>
    <t>YREV</t>
  </si>
  <si>
    <t>YIRV</t>
  </si>
  <si>
    <t>SPSF</t>
  </si>
  <si>
    <t>SDMS</t>
  </si>
  <si>
    <t>SHHS</t>
  </si>
  <si>
    <t>SLDP</t>
  </si>
  <si>
    <t>SHNF</t>
  </si>
  <si>
    <r>
      <rPr>
        <b/>
        <sz val="11"/>
        <color rgb="FFFF0000"/>
        <rFont val="Calibri"/>
        <family val="2"/>
        <scheme val="minor"/>
      </rPr>
      <t>E2SHB 1272 Requirements:</t>
    </r>
    <r>
      <rPr>
        <sz val="11"/>
        <rFont val="Calibri"/>
        <family val="2"/>
        <scheme val="minor"/>
      </rPr>
      <t xml:space="preserve"> Areas on the Data tab that are shaded grey and the entire Responses-2 tab represent E2SHB 1272 requirements. Hospitals may</t>
    </r>
  </si>
  <si>
    <t>Line 97: "Fiscal Year Ended" must be entered in MM/DD/YYYY format.</t>
  </si>
  <si>
    <t xml:space="preserve">        *For fiscal year 2022: Enter "Other Direct Expenses" on line 84 &amp; line 415 and enter "Other Operating Revenue" on line 381</t>
  </si>
  <si>
    <t>1)    Enter the amount of employee benefits directly recorded in cell B48.</t>
  </si>
  <si>
    <t>2)    Enter the employee benefits directly recorded by cost center in cells C48 through CC48.</t>
  </si>
  <si>
    <t>3)    Enter the total unassigned employee benefits that will be assigned based on salaries in cell B49.</t>
  </si>
  <si>
    <t>1)    Enter the total amount of depreciation directly assigned in cell B52.</t>
  </si>
  <si>
    <t>2)    Enter the amount of depreciation directly recorded by cost center in cells C52 through CC52.</t>
  </si>
  <si>
    <t xml:space="preserve">3)    Enter the amount of depreciation that will be assigned by square footage in cell B53.  </t>
  </si>
  <si>
    <t>calculated on lines 50 and 54, respectively.</t>
  </si>
  <si>
    <t>or represent 1% or more of the total revenues. A prompt will appear in Cell E381 if youre required to provide a response.</t>
  </si>
  <si>
    <t>or represent 1% or more of the total revenues. A prompt will appear in Cell E415 if youre required to provide a response.</t>
  </si>
  <si>
    <r>
      <rPr>
        <i/>
        <sz val="11"/>
        <color theme="1"/>
        <rFont val="Calibri"/>
        <family val="2"/>
        <scheme val="minor"/>
      </rPr>
      <t>Other Noncategorized Revenues</t>
    </r>
    <r>
      <rPr>
        <sz val="11"/>
        <color theme="1"/>
        <rFont val="Calibri"/>
        <family val="2"/>
        <scheme val="minor"/>
      </rPr>
      <t>: Report line items and amounts witin "Other Noncategorized Revenues" that either have a value of $1,000,000 or more;</t>
    </r>
  </si>
  <si>
    <r>
      <rPr>
        <i/>
        <sz val="11"/>
        <color theme="1"/>
        <rFont val="Calibri"/>
        <family val="2"/>
        <scheme val="minor"/>
      </rPr>
      <t>Other Noncategorized Expenses</t>
    </r>
    <r>
      <rPr>
        <sz val="11"/>
        <color theme="1"/>
        <rFont val="Calibri"/>
        <family val="2"/>
        <scheme val="minor"/>
      </rPr>
      <t xml:space="preserve">: Report line items and amounts witin "Other Noncategorized Expenses" that either have a value of $1,000,000 or more; </t>
    </r>
  </si>
  <si>
    <t>or represent 1% or more of the total revenues. A prompt will appear in Cell E381 of the Data tab if you're required to provide a response.</t>
  </si>
  <si>
    <t>or represent 1% or more of the total revenues. A prompt will appear in Cell E415 of the Data tab if you're required to provide a response.</t>
  </si>
  <si>
    <r>
      <t xml:space="preserve">1. For </t>
    </r>
    <r>
      <rPr>
        <i/>
        <sz val="11"/>
        <color theme="1"/>
        <rFont val="Calibri"/>
        <family val="2"/>
        <scheme val="minor"/>
      </rPr>
      <t>Other Noncategorized Revenues</t>
    </r>
    <r>
      <rPr>
        <sz val="11"/>
        <color theme="1"/>
        <rFont val="Calibri"/>
        <family val="2"/>
        <scheme val="minor"/>
      </rPr>
      <t>: Report line items and amounts witin "Other Noncategorized Revenues" that either have a value of $1,000,000 or more;</t>
    </r>
  </si>
  <si>
    <r>
      <t xml:space="preserve">2. For </t>
    </r>
    <r>
      <rPr>
        <i/>
        <sz val="11"/>
        <color theme="1"/>
        <rFont val="Calibri"/>
        <family val="2"/>
        <scheme val="minor"/>
      </rPr>
      <t>Other Noncategorized Expenses</t>
    </r>
    <r>
      <rPr>
        <sz val="11"/>
        <color theme="1"/>
        <rFont val="Calibri"/>
        <family val="2"/>
        <scheme val="minor"/>
      </rPr>
      <t xml:space="preserve">: Report line items and amounts witin "Other Noncategorized Expenses" that either have a value of $1,000,000 or more; </t>
    </r>
  </si>
  <si>
    <t>Responses-2 tab is an E2SHB 1272 requirement. Hospitals may leave this page blank for fiscal year 2022 reporting but are required to complete these areas for fiscal year 2023 reporting.</t>
  </si>
  <si>
    <r>
      <rPr>
        <b/>
        <sz val="11"/>
        <rFont val="Calibri"/>
        <family val="2"/>
        <scheme val="minor"/>
      </rPr>
      <t>Transmittal tab:</t>
    </r>
    <r>
      <rPr>
        <sz val="11"/>
        <rFont val="Calibri"/>
        <family val="2"/>
        <scheme val="minor"/>
      </rPr>
      <t xml:space="preserve"> Please remember to upload a signed certification page:  </t>
    </r>
  </si>
  <si>
    <t>https://sft.wa.gov</t>
  </si>
  <si>
    <r>
      <rPr>
        <b/>
        <sz val="11"/>
        <rFont val="Calibri"/>
        <family val="2"/>
        <scheme val="minor"/>
      </rPr>
      <t xml:space="preserve"> Instructions:</t>
    </r>
    <r>
      <rPr>
        <sz val="11"/>
        <rFont val="Calibri"/>
        <family val="2"/>
        <scheme val="minor"/>
      </rPr>
      <t xml:space="preserve"> Hospital staff must complete the green tabs only. </t>
    </r>
  </si>
  <si>
    <t xml:space="preserve">        *For fiscal year 2022: Enter "Other Direct Expenses" on line 83 &amp; line 414 and enter "Other Operating Revenue" on line 380</t>
  </si>
  <si>
    <t>Line 96: "Fiscal Year Ended" must be entered in MM/DD/YYYY format.</t>
  </si>
  <si>
    <t>1)    Enter the amount of employee benefits directly recorded in cell B47.</t>
  </si>
  <si>
    <t>2)    Enter the employee benefits directly recorded by cost center in cells C47 through CC47.</t>
  </si>
  <si>
    <t>3)    Enter the total unassigned employee benefits that will be assigned based on salaries in cell B48.</t>
  </si>
  <si>
    <t>1)    Enter the total amount of depreciation directly assigned in cell B51.</t>
  </si>
  <si>
    <t>2)    Enter the amount of depreciation directly recorded by cost center in cells C51 through CC51.</t>
  </si>
  <si>
    <t xml:space="preserve">3)    Enter the amount of depreciation that will be assigned by square footage in cell B52.  </t>
  </si>
  <si>
    <t>calculated on lines 48 and 52, respectively.</t>
  </si>
  <si>
    <t>or represent 1% or more of the total revenues. A prompt will appear in Cell E380 if youre required to provide a response.</t>
  </si>
  <si>
    <t>or represent 1% or more of the total revenues. A prompt will appear in Cell E414 if youre required to provide a response.</t>
  </si>
  <si>
    <t>12/31/2021</t>
  </si>
  <si>
    <t>141</t>
  </si>
  <si>
    <t>Columbia County Public Hospital District No. 1</t>
  </si>
  <si>
    <t>1012 South Third Street</t>
  </si>
  <si>
    <t xml:space="preserve">Dayton </t>
  </si>
  <si>
    <t>WA</t>
  </si>
  <si>
    <t>Columbia</t>
  </si>
  <si>
    <t>Shane McGuire</t>
  </si>
  <si>
    <t>Matt Minor</t>
  </si>
  <si>
    <t>Robert Hutchens</t>
  </si>
  <si>
    <t>509.382.2531</t>
  </si>
  <si>
    <t>509.382.3205</t>
  </si>
  <si>
    <t>12/31/2022</t>
  </si>
  <si>
    <t>Dayton</t>
  </si>
  <si>
    <t>Increase in skilled nursing expense per day is due to cost of living raises along with an increase in pro fees.</t>
  </si>
  <si>
    <t>Increase in acute care expense per day is due to cost of living raises along with an increase in pro fees.</t>
  </si>
  <si>
    <t>Increase in observation expense per day is due to cost of living raises, along with an increase in professional fees.</t>
  </si>
  <si>
    <t>Increase in ER expense is mostly due to increase in salaries due to adding a provider and an increase in the use of contracted ER employees.</t>
  </si>
  <si>
    <t>Fluctuation Analysis and Response:</t>
  </si>
  <si>
    <t>The increase in the cost per unit is mainly due to the decrease in patient days.  During 2022 the state disagreed with the long term swing bed vs. nursing home and forced the hospital to discharge all those patients.  They discharged all the truly nursing home patients that had a lower acuity.</t>
  </si>
  <si>
    <t>Decrease in respiratory therapy expense per day is due  to a decrease in supplies and purchased services (specifically repairs) costs.</t>
  </si>
  <si>
    <t>Shane McGuire, 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</si>
</sst>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_);\(0\)"/>
    <numFmt numFmtId="166" formatCode="0_);[Red]\(0\)"/>
    <numFmt numFmtId="167" formatCode="m/d/yyyy;@"/>
    <numFmt numFmtId="168" formatCode="[&lt;=9999999]###\-####;\(###\)\ ###\-####"/>
    <numFmt numFmtId="169" formatCode="General_)"/>
    <numFmt numFmtId="170" formatCode="0.0%"/>
    <numFmt numFmtId="171" formatCode="#,##0.0_);\(#,##0.0\)"/>
    <numFmt numFmtId="172" formatCode="\$* #,##0_);\$* \(#,##0\);\$* \-_)_)_)_)"/>
    <numFmt numFmtId="173" formatCode="_(* #,##0.00_);_(* \(#,##0.00\);_(* \-??_);_(@_)"/>
    <numFmt numFmtId="174" formatCode="_(\$* #,##0.00_);_(\$* \(#,##0.00\);_(\$* \-??_);_(@_)"/>
    <numFmt numFmtId="175" formatCode="\$#,##0_);&quot;($&quot;#,##0\)"/>
    <numFmt numFmtId="176" formatCode="0.00_)"/>
  </numFmts>
  <fonts count="147">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9"/>
      <color indexed="12"/>
      <name val="Courier"/>
      <family val="3"/>
    </font>
    <font>
      <sz val="11"/>
      <name val="Calibri"/>
      <family val="2"/>
    </font>
    <font>
      <sz val="10"/>
      <name val="Tahoma"/>
      <family val="2"/>
    </font>
    <font>
      <b/>
      <sz val="11"/>
      <name val="Calibri"/>
      <family val="2"/>
    </font>
    <font>
      <sz val="12"/>
      <name val="Calibri"/>
      <family val="2"/>
      <scheme val="minor"/>
    </font>
    <font>
      <sz val="11"/>
      <name val="Calibri"/>
      <family val="2"/>
      <scheme val="minor"/>
    </font>
    <font>
      <b/>
      <u/>
      <sz val="11"/>
      <name val="Calibri"/>
      <family val="2"/>
      <scheme val="minor"/>
    </font>
    <font>
      <b/>
      <sz val="11"/>
      <name val="Calibri"/>
      <family val="2"/>
      <scheme val="minor"/>
    </font>
    <font>
      <u/>
      <sz val="11"/>
      <color indexed="12"/>
      <name val="Calibri"/>
      <family val="2"/>
      <scheme val="minor"/>
    </font>
    <font>
      <sz val="11"/>
      <color indexed="12"/>
      <name val="Calibri"/>
      <family val="2"/>
      <scheme val="minor"/>
    </font>
    <font>
      <b/>
      <u/>
      <sz val="11"/>
      <name val="Calibri"/>
      <family val="2"/>
    </font>
    <font>
      <sz val="11"/>
      <color rgb="FF404040"/>
      <name val="Century Gothic"/>
      <family val="2"/>
    </font>
    <font>
      <b/>
      <sz val="11"/>
      <color rgb="FFFF0000"/>
      <name val="Calibri"/>
      <family val="2"/>
      <scheme val="minor"/>
    </font>
    <font>
      <sz val="11"/>
      <color rgb="FF404040"/>
      <name val="Calibri"/>
      <family val="2"/>
      <scheme val="minor"/>
    </font>
    <font>
      <i/>
      <sz val="11"/>
      <name val="Calibri"/>
      <family val="2"/>
      <scheme val="minor"/>
    </font>
    <font>
      <sz val="11"/>
      <color indexed="8"/>
      <name val="Calibri"/>
      <family val="2"/>
    </font>
    <font>
      <sz val="11"/>
      <color indexed="8"/>
      <name val="Calibri"/>
      <family val="2"/>
      <scheme val="minor"/>
    </font>
    <font>
      <sz val="11"/>
      <color indexed="12"/>
      <name val="Arial"/>
      <family val="2"/>
    </font>
    <font>
      <sz val="11"/>
      <name val="Arial"/>
      <family val="2"/>
    </font>
    <font>
      <sz val="12"/>
      <color indexed="8"/>
      <name val="Arial"/>
      <family val="2"/>
    </font>
    <font>
      <sz val="12"/>
      <name val="Arial"/>
      <family val="2"/>
    </font>
    <font>
      <sz val="12"/>
      <name val="Courier"/>
      <family val="3"/>
    </font>
    <font>
      <sz val="14"/>
      <color rgb="FF0000FF"/>
      <name val="Arial"/>
      <family val="2"/>
    </font>
    <font>
      <sz val="14"/>
      <name val="Arial"/>
      <family val="2"/>
    </font>
    <font>
      <sz val="11"/>
      <color rgb="FF002060"/>
      <name val="Calibri"/>
      <family val="2"/>
      <scheme val="minor"/>
    </font>
    <font>
      <u/>
      <sz val="9"/>
      <color indexed="12"/>
      <name val="Calibri"/>
      <family val="2"/>
      <scheme val="minor"/>
    </font>
    <font>
      <b/>
      <sz val="11"/>
      <color theme="1"/>
      <name val="Calibri"/>
      <family val="2"/>
      <scheme val="minor"/>
    </font>
    <font>
      <i/>
      <sz val="11"/>
      <color theme="1"/>
      <name val="Calibri"/>
      <family val="2"/>
      <scheme val="minor"/>
    </font>
    <font>
      <sz val="12"/>
      <name val="Courie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ont>
    <font>
      <b/>
      <sz val="18"/>
      <color theme="3"/>
      <name val="Cambria"/>
      <family val="2"/>
      <scheme val="major"/>
    </font>
    <font>
      <sz val="11"/>
      <color rgb="FF9C6500"/>
      <name val="Calibri"/>
      <family val="2"/>
      <scheme val="minor"/>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sz val="18"/>
      <name val="Arial"/>
      <family val="2"/>
    </font>
    <font>
      <sz val="18"/>
      <name val="Arial"/>
    </font>
    <font>
      <b/>
      <sz val="13"/>
      <color indexed="62"/>
      <name val="Calibri"/>
      <family val="2"/>
    </font>
    <font>
      <sz val="12"/>
      <name val="Arial"/>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name val="Book Antiqua"/>
      <family val="1"/>
    </font>
    <font>
      <sz val="10"/>
      <color theme="1"/>
      <name val="Arial"/>
      <family val="2"/>
    </font>
    <font>
      <sz val="7"/>
      <name val="Times New Roman"/>
      <family val="1"/>
    </font>
    <font>
      <u/>
      <sz val="8"/>
      <color indexed="12"/>
      <name val="Arial"/>
      <family val="2"/>
    </font>
    <font>
      <sz val="10"/>
      <name val="Times New Roman"/>
      <family val="1"/>
    </font>
    <font>
      <b/>
      <sz val="10"/>
      <name val="Times New Roman"/>
      <family val="1"/>
    </font>
    <font>
      <b/>
      <sz val="11"/>
      <name val="Times New Roman"/>
      <family val="1"/>
    </font>
    <font>
      <b/>
      <sz val="8"/>
      <name val="Times New Roman"/>
      <family val="1"/>
    </font>
    <font>
      <b/>
      <sz val="9"/>
      <name val="Times New Roman"/>
      <family val="1"/>
    </font>
    <font>
      <sz val="10"/>
      <name val="Helv"/>
    </font>
    <font>
      <sz val="10"/>
      <color indexed="12"/>
      <name val="Times New Roman"/>
      <family val="1"/>
    </font>
    <font>
      <sz val="11"/>
      <color indexed="12"/>
      <name val="Times New Roman"/>
      <family val="1"/>
    </font>
    <font>
      <sz val="8"/>
      <color indexed="12"/>
      <name val="Times New Roman"/>
      <family val="1"/>
    </font>
    <font>
      <sz val="9"/>
      <color indexed="12"/>
      <name val="Times New Roman"/>
      <family val="1"/>
    </font>
    <font>
      <sz val="11"/>
      <name val="Times New Roman"/>
      <family val="1"/>
    </font>
    <font>
      <sz val="8"/>
      <name val="Times New Roman"/>
      <family val="1"/>
    </font>
    <font>
      <sz val="9"/>
      <name val="Times New Roman"/>
      <family val="1"/>
    </font>
    <font>
      <i/>
      <sz val="10"/>
      <name val="Arial"/>
      <family val="2"/>
    </font>
    <font>
      <sz val="11"/>
      <color rgb="FF000000"/>
      <name val="Calibri"/>
      <family val="2"/>
    </font>
    <font>
      <u/>
      <sz val="11"/>
      <color theme="10"/>
      <name val="Calibri"/>
      <family val="2"/>
    </font>
    <font>
      <sz val="10"/>
      <color indexed="8"/>
      <name val="Arial"/>
      <family val="2"/>
    </font>
    <font>
      <u/>
      <sz val="10"/>
      <color indexed="12"/>
      <name val="Arial"/>
      <family val="2"/>
    </font>
    <font>
      <sz val="10"/>
      <name val="Courier New"/>
      <family val="3"/>
    </font>
    <font>
      <sz val="10"/>
      <color indexed="8"/>
      <name val="Times New Roman"/>
      <family val="2"/>
    </font>
    <font>
      <b/>
      <sz val="10"/>
      <color indexed="52"/>
      <name val="Times New Roman"/>
      <family val="2"/>
    </font>
    <font>
      <b/>
      <sz val="15"/>
      <color indexed="56"/>
      <name val="Times New Roman"/>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b/>
      <sz val="10"/>
      <color indexed="63"/>
      <name val="Times New Roman"/>
      <family val="2"/>
    </font>
    <font>
      <u/>
      <sz val="9"/>
      <color indexed="12"/>
      <name val="Arial"/>
      <family val="2"/>
    </font>
    <font>
      <sz val="10"/>
      <color theme="1"/>
      <name val="Times New Roman"/>
      <family val="2"/>
    </font>
    <font>
      <sz val="10"/>
      <color theme="0"/>
      <name val="Times New Roman"/>
      <family val="2"/>
    </font>
    <font>
      <sz val="10"/>
      <color rgb="FF9C0006"/>
      <name val="Times New Roman"/>
      <family val="2"/>
    </font>
    <font>
      <b/>
      <sz val="10"/>
      <color theme="0"/>
      <name val="Times New Roman"/>
      <family val="2"/>
    </font>
    <font>
      <i/>
      <sz val="10"/>
      <color rgb="FF7F7F7F"/>
      <name val="Times New Roman"/>
      <family val="2"/>
    </font>
    <font>
      <sz val="10"/>
      <color rgb="FF006100"/>
      <name val="Times New Roman"/>
      <family val="2"/>
    </font>
    <font>
      <b/>
      <sz val="18"/>
      <color indexed="56"/>
      <name val="Cambria"/>
      <family val="2"/>
      <scheme val="major"/>
    </font>
    <font>
      <b/>
      <sz val="10"/>
      <color theme="1"/>
      <name val="Times New Roman"/>
      <family val="2"/>
    </font>
    <font>
      <sz val="10"/>
      <color rgb="FFFF0000"/>
      <name val="Times New Roman"/>
      <family val="2"/>
    </font>
    <font>
      <sz val="11"/>
      <color theme="1"/>
      <name val="Calibri"/>
      <family val="2"/>
    </font>
    <font>
      <sz val="9"/>
      <color theme="1"/>
      <name val="Calibri"/>
      <family val="2"/>
      <scheme val="minor"/>
    </font>
    <font>
      <sz val="10"/>
      <color rgb="FF0000FF"/>
      <name val="Tahoma"/>
      <family val="2"/>
    </font>
    <font>
      <u/>
      <sz val="8"/>
      <color indexed="12"/>
      <name val="Arial"/>
    </font>
    <font>
      <sz val="10"/>
      <color indexed="8"/>
      <name val="ARIAL"/>
      <charset val="1"/>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u/>
      <sz val="10.45"/>
      <color indexed="12"/>
      <name val="Arial"/>
      <family val="2"/>
    </font>
    <font>
      <b/>
      <sz val="14"/>
      <name val="Arial"/>
      <family val="2"/>
    </font>
    <font>
      <sz val="12"/>
      <name val="CG Times"/>
      <family val="1"/>
    </font>
    <font>
      <b/>
      <i/>
      <sz val="16"/>
      <name val="Arial"/>
      <family val="2"/>
    </font>
    <font>
      <sz val="24"/>
      <name val="Arial"/>
      <family val="2"/>
    </font>
    <font>
      <sz val="8"/>
      <color theme="1"/>
      <name val="Tahoma"/>
      <family val="2"/>
    </font>
    <font>
      <sz val="8"/>
      <color theme="0"/>
      <name val="Tahoma"/>
      <family val="2"/>
    </font>
    <font>
      <sz val="8"/>
      <color rgb="FF9C0006"/>
      <name val="Tahoma"/>
      <family val="2"/>
    </font>
    <font>
      <b/>
      <sz val="8"/>
      <color rgb="FFFA7D00"/>
      <name val="Tahoma"/>
      <family val="2"/>
    </font>
    <font>
      <b/>
      <sz val="8"/>
      <color theme="0"/>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s>
  <fills count="7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9"/>
        <bgColor indexed="64"/>
      </patternFill>
    </fill>
    <fill>
      <patternFill patternType="solid">
        <fgColor indexed="27"/>
        <bgColor indexed="35"/>
      </patternFill>
    </fill>
    <fill>
      <patternFill patternType="solid">
        <fgColor indexed="27"/>
        <bgColor indexed="64"/>
      </patternFill>
    </fill>
    <fill>
      <patternFill patternType="solid">
        <fgColor rgb="FFCC99FF"/>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indexed="9"/>
        <bgColor indexed="26"/>
      </patternFill>
    </fill>
    <fill>
      <patternFill patternType="solid">
        <fgColor indexed="13"/>
        <bgColor indexed="34"/>
      </patternFill>
    </fill>
    <fill>
      <patternFill patternType="solid">
        <fgColor indexed="12"/>
        <bgColor indexed="39"/>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double">
        <color indexed="2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59"/>
      </left>
      <right style="thin">
        <color indexed="59"/>
      </right>
      <top style="thin">
        <color indexed="59"/>
      </top>
      <bottom style="thin">
        <color indexed="59"/>
      </bottom>
      <diagonal/>
    </border>
    <border>
      <left/>
      <right/>
      <top style="double">
        <color indexed="59"/>
      </top>
      <bottom/>
      <diagonal/>
    </border>
    <border>
      <left/>
      <right/>
      <top/>
      <bottom style="thick">
        <color indexed="22"/>
      </bottom>
      <diagonal/>
    </border>
    <border>
      <left/>
      <right/>
      <top style="thin">
        <color indexed="59"/>
      </top>
      <bottom/>
      <diagonal/>
    </border>
    <border>
      <left style="thin">
        <color indexed="59"/>
      </left>
      <right style="thin">
        <color indexed="59"/>
      </right>
      <top style="double">
        <color indexed="59"/>
      </top>
      <bottom style="thin">
        <color indexed="59"/>
      </bottom>
      <diagonal/>
    </border>
  </borders>
  <cellStyleXfs count="37148">
    <xf numFmtId="37" fontId="0" fillId="0" borderId="0"/>
    <xf numFmtId="43" fontId="8" fillId="0" borderId="0"/>
    <xf numFmtId="0" fontId="9" fillId="0" borderId="0">
      <alignment vertical="top"/>
      <protection locked="0"/>
    </xf>
    <xf numFmtId="0" fontId="11" fillId="0" borderId="0"/>
    <xf numFmtId="9" fontId="8" fillId="0" borderId="0"/>
    <xf numFmtId="0" fontId="39" fillId="0" borderId="33" applyNumberFormat="0" applyFill="0" applyAlignment="0" applyProtection="0"/>
    <xf numFmtId="0" fontId="40" fillId="0" borderId="34" applyNumberFormat="0" applyFill="0" applyAlignment="0" applyProtection="0"/>
    <xf numFmtId="0" fontId="41" fillId="0" borderId="35" applyNumberFormat="0" applyFill="0" applyAlignment="0" applyProtection="0"/>
    <xf numFmtId="0" fontId="41" fillId="0" borderId="0" applyNumberFormat="0" applyFill="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5" fillId="15" borderId="36" applyNumberFormat="0" applyAlignment="0" applyProtection="0"/>
    <xf numFmtId="0" fontId="46" fillId="16" borderId="37" applyNumberFormat="0" applyAlignment="0" applyProtection="0"/>
    <xf numFmtId="0" fontId="47" fillId="16" borderId="36" applyNumberFormat="0" applyAlignment="0" applyProtection="0"/>
    <xf numFmtId="0" fontId="48" fillId="0" borderId="38" applyNumberFormat="0" applyFill="0" applyAlignment="0" applyProtection="0"/>
    <xf numFmtId="0" fontId="49" fillId="17" borderId="39"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35" fillId="0" borderId="41" applyNumberFormat="0" applyFill="0" applyAlignment="0" applyProtection="0"/>
    <xf numFmtId="0" fontId="52"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2"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2"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2"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52"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52"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0" fontId="54" fillId="0" borderId="0" applyNumberFormat="0" applyFill="0" applyBorder="0" applyAlignment="0" applyProtection="0"/>
    <xf numFmtId="0" fontId="55" fillId="14" borderId="0" applyNumberFormat="0" applyBorder="0" applyAlignment="0" applyProtection="0"/>
    <xf numFmtId="9" fontId="53" fillId="0" borderId="0" applyFont="0" applyFill="0" applyBorder="0" applyAlignment="0" applyProtection="0"/>
    <xf numFmtId="0" fontId="53" fillId="0" borderId="0"/>
    <xf numFmtId="43" fontId="53" fillId="0" borderId="0" applyFont="0" applyFill="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37" fontId="37"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4" fillId="0" borderId="0"/>
    <xf numFmtId="0" fontId="8" fillId="0" borderId="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5" borderId="0" applyNumberFormat="0" applyBorder="0" applyAlignment="0" applyProtection="0"/>
    <xf numFmtId="0" fontId="24" fillId="47"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7" borderId="0" applyNumberFormat="0" applyBorder="0" applyAlignment="0" applyProtection="0"/>
    <xf numFmtId="0" fontId="24" fillId="45" borderId="0" applyNumberFormat="0" applyBorder="0" applyAlignment="0" applyProtection="0"/>
    <xf numFmtId="0" fontId="56" fillId="47"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49" borderId="0" applyNumberFormat="0" applyBorder="0" applyAlignment="0" applyProtection="0"/>
    <xf numFmtId="0" fontId="56" fillId="47" borderId="0" applyNumberFormat="0" applyBorder="0" applyAlignment="0" applyProtection="0"/>
    <xf numFmtId="0" fontId="56" fillId="44" borderId="0" applyNumberFormat="0" applyBorder="0" applyAlignment="0" applyProtection="0"/>
    <xf numFmtId="0" fontId="56" fillId="52"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7" fillId="56" borderId="0" applyNumberFormat="0" applyBorder="0" applyAlignment="0" applyProtection="0"/>
    <xf numFmtId="0" fontId="58" fillId="57" borderId="42" applyNumberFormat="0" applyAlignment="0" applyProtection="0"/>
    <xf numFmtId="0" fontId="59" fillId="58" borderId="43" applyNumberFormat="0" applyAlignment="0" applyProtection="0"/>
    <xf numFmtId="43" fontId="5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3" fontId="8" fillId="0" borderId="0" applyFont="0" applyFill="0" applyBorder="0" applyAlignment="0" applyProtection="0">
      <alignment vertical="top"/>
    </xf>
    <xf numFmtId="3" fontId="53" fillId="0" borderId="0" applyFont="0" applyFill="0" applyBorder="0" applyAlignment="0" applyProtection="0">
      <alignment vertical="top"/>
    </xf>
    <xf numFmtId="3" fontId="8" fillId="0" borderId="0" applyFont="0" applyFill="0" applyBorder="0" applyAlignment="0" applyProtection="0">
      <alignment vertical="top"/>
    </xf>
    <xf numFmtId="5" fontId="8" fillId="0" borderId="0" applyFont="0" applyFill="0" applyBorder="0" applyAlignment="0" applyProtection="0">
      <alignment vertical="top"/>
    </xf>
    <xf numFmtId="5" fontId="53"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0" fontId="53" fillId="0" borderId="0" applyFont="0" applyFill="0" applyBorder="0" applyAlignment="0" applyProtection="0">
      <alignment vertical="top"/>
    </xf>
    <xf numFmtId="0" fontId="8" fillId="0" borderId="0" applyFont="0" applyFill="0" applyBorder="0" applyAlignment="0" applyProtection="0">
      <alignment vertical="top"/>
    </xf>
    <xf numFmtId="0" fontId="60" fillId="0" borderId="0" applyNumberFormat="0" applyFill="0" applyBorder="0" applyAlignment="0" applyProtection="0"/>
    <xf numFmtId="2" fontId="8" fillId="0" borderId="0" applyFont="0" applyFill="0" applyBorder="0" applyAlignment="0" applyProtection="0">
      <alignment vertical="top"/>
    </xf>
    <xf numFmtId="2" fontId="53" fillId="0" borderId="0" applyFont="0" applyFill="0" applyBorder="0" applyAlignment="0" applyProtection="0">
      <alignment vertical="top"/>
    </xf>
    <xf numFmtId="2" fontId="8" fillId="0" borderId="0" applyFont="0" applyFill="0" applyBorder="0" applyAlignment="0" applyProtection="0">
      <alignment vertical="top"/>
    </xf>
    <xf numFmtId="0" fontId="61" fillId="47" borderId="0" applyNumberFormat="0" applyBorder="0" applyAlignment="0" applyProtection="0"/>
    <xf numFmtId="0" fontId="62" fillId="0" borderId="44" applyNumberFormat="0" applyFill="0" applyAlignment="0" applyProtection="0"/>
    <xf numFmtId="0" fontId="63" fillId="0" borderId="0" applyNumberFormat="0" applyFill="0" applyBorder="0" applyAlignment="0" applyProtection="0">
      <alignment vertical="top"/>
    </xf>
    <xf numFmtId="0" fontId="64" fillId="0" borderId="0" applyNumberFormat="0" applyFill="0" applyBorder="0" applyAlignment="0" applyProtection="0">
      <alignment vertical="top"/>
    </xf>
    <xf numFmtId="0" fontId="63" fillId="0" borderId="0" applyNumberFormat="0" applyFill="0" applyBorder="0" applyAlignment="0" applyProtection="0">
      <alignment vertical="top"/>
    </xf>
    <xf numFmtId="0" fontId="65" fillId="0" borderId="45" applyNumberFormat="0" applyFill="0" applyAlignment="0" applyProtection="0"/>
    <xf numFmtId="0" fontId="29" fillId="0" borderId="0" applyNumberFormat="0" applyFill="0" applyBorder="0" applyAlignment="0" applyProtection="0">
      <alignment vertical="top"/>
    </xf>
    <xf numFmtId="0" fontId="66"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67" fillId="0" borderId="46" applyNumberFormat="0" applyFill="0" applyAlignment="0" applyProtection="0"/>
    <xf numFmtId="0" fontId="67" fillId="0" borderId="0" applyNumberFormat="0" applyFill="0" applyBorder="0" applyAlignment="0" applyProtection="0"/>
    <xf numFmtId="0" fontId="68" fillId="48" borderId="42" applyNumberFormat="0" applyAlignment="0" applyProtection="0"/>
    <xf numFmtId="0" fontId="69" fillId="0" borderId="47" applyNumberFormat="0" applyFill="0" applyAlignment="0" applyProtection="0"/>
    <xf numFmtId="0" fontId="70" fillId="48" borderId="0" applyNumberFormat="0" applyBorder="0" applyAlignment="0" applyProtection="0"/>
    <xf numFmtId="0" fontId="4" fillId="0" borderId="0"/>
    <xf numFmtId="37" fontId="30" fillId="0" borderId="0"/>
    <xf numFmtId="0" fontId="30" fillId="45" borderId="48" applyNumberFormat="0" applyFont="0" applyAlignment="0" applyProtection="0"/>
    <xf numFmtId="0" fontId="8" fillId="45" borderId="48" applyNumberFormat="0" applyFont="0" applyAlignment="0" applyProtection="0"/>
    <xf numFmtId="0" fontId="53" fillId="45" borderId="48" applyNumberFormat="0" applyFont="0" applyAlignment="0" applyProtection="0"/>
    <xf numFmtId="0" fontId="4" fillId="18" borderId="40" applyNumberFormat="0" applyFont="0" applyAlignment="0" applyProtection="0"/>
    <xf numFmtId="0" fontId="71" fillId="57" borderId="49" applyNumberFormat="0" applyAlignment="0" applyProtection="0"/>
    <xf numFmtId="9" fontId="4" fillId="0" borderId="0" applyFont="0" applyFill="0" applyBorder="0" applyAlignment="0" applyProtection="0"/>
    <xf numFmtId="9" fontId="8" fillId="0" borderId="0" applyFont="0" applyFill="0" applyBorder="0" applyAlignment="0" applyProtection="0"/>
    <xf numFmtId="0" fontId="72" fillId="0" borderId="0" applyNumberFormat="0" applyFill="0" applyBorder="0" applyAlignment="0" applyProtection="0"/>
    <xf numFmtId="0" fontId="73" fillId="0" borderId="50" applyNumberFormat="0" applyFill="0" applyAlignment="0" applyProtection="0"/>
    <xf numFmtId="0" fontId="8" fillId="0" borderId="51" applyNumberFormat="0" applyFont="0" applyFill="0" applyAlignment="0" applyProtection="0">
      <alignment vertical="top"/>
    </xf>
    <xf numFmtId="0" fontId="53" fillId="0" borderId="51" applyNumberFormat="0" applyFont="0" applyFill="0" applyAlignment="0" applyProtection="0">
      <alignment vertical="top"/>
    </xf>
    <xf numFmtId="0" fontId="8" fillId="0" borderId="51" applyNumberFormat="0" applyFont="0" applyFill="0" applyAlignment="0" applyProtection="0">
      <alignment vertical="top"/>
    </xf>
    <xf numFmtId="0" fontId="69" fillId="0" borderId="0" applyNumberFormat="0" applyFill="0" applyBorder="0" applyAlignment="0" applyProtection="0"/>
    <xf numFmtId="0" fontId="53" fillId="0" borderId="0"/>
    <xf numFmtId="0" fontId="8" fillId="45" borderId="48" applyNumberFormat="0" applyFont="0" applyAlignment="0" applyProtection="0"/>
    <xf numFmtId="44" fontId="2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62" fillId="0" borderId="44" applyNumberFormat="0" applyFill="0" applyAlignment="0" applyProtection="0"/>
    <xf numFmtId="0" fontId="65" fillId="0" borderId="45" applyNumberFormat="0" applyFill="0" applyAlignment="0" applyProtection="0"/>
    <xf numFmtId="37" fontId="30" fillId="0" borderId="0"/>
    <xf numFmtId="0" fontId="30" fillId="45" borderId="48" applyNumberFormat="0" applyFont="0" applyAlignment="0" applyProtection="0"/>
    <xf numFmtId="0" fontId="73" fillId="0" borderId="50" applyNumberFormat="0" applyFill="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53" fillId="0" borderId="0"/>
    <xf numFmtId="43" fontId="5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37" fontId="30" fillId="0" borderId="0"/>
    <xf numFmtId="9" fontId="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8" fillId="45" borderId="48" applyNumberFormat="0" applyFont="0" applyAlignment="0" applyProtection="0"/>
    <xf numFmtId="0" fontId="4" fillId="18" borderId="40"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4" fillId="0" borderId="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7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9" fontId="4" fillId="0" borderId="0" applyFont="0" applyFill="0" applyBorder="0" applyAlignment="0" applyProtection="0"/>
    <xf numFmtId="0" fontId="4" fillId="0" borderId="0"/>
    <xf numFmtId="0" fontId="4" fillId="0" borderId="0"/>
    <xf numFmtId="37" fontId="30" fillId="0" borderId="0"/>
    <xf numFmtId="0" fontId="53" fillId="0" borderId="0"/>
    <xf numFmtId="43" fontId="53"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37" fontId="37" fillId="0" borderId="0"/>
    <xf numFmtId="43" fontId="8" fillId="0" borderId="0" applyFont="0" applyFill="0" applyBorder="0" applyAlignment="0" applyProtection="0"/>
    <xf numFmtId="9" fontId="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9" fontId="4" fillId="0" borderId="0" applyFont="0" applyFill="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8" borderId="40"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0" fontId="39" fillId="0" borderId="33" applyNumberFormat="0" applyFill="0" applyAlignment="0" applyProtection="0"/>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43" fontId="8" fillId="0" borderId="0" applyFont="0" applyFill="0" applyBorder="0" applyAlignment="0" applyProtection="0"/>
    <xf numFmtId="2" fontId="4" fillId="0" borderId="0" applyFont="0" applyFill="0" applyBorder="0" applyAlignment="0" applyProtection="0">
      <alignment vertical="top"/>
    </xf>
    <xf numFmtId="43" fontId="8" fillId="0" borderId="0" applyFont="0" applyFill="0" applyBorder="0" applyAlignment="0" applyProtection="0"/>
    <xf numFmtId="169" fontId="76" fillId="0" borderId="0"/>
    <xf numFmtId="0" fontId="40" fillId="0" borderId="34"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35" fillId="0" borderId="41" applyNumberFormat="0" applyFill="0" applyAlignment="0" applyProtection="0"/>
    <xf numFmtId="0" fontId="4" fillId="0" borderId="0">
      <alignment vertical="top"/>
    </xf>
    <xf numFmtId="43" fontId="8" fillId="0" borderId="0" applyFont="0" applyFill="0" applyBorder="0" applyAlignment="0" applyProtection="0"/>
    <xf numFmtId="0" fontId="77" fillId="0" borderId="0" applyNumberFormat="0" applyFill="0" applyBorder="0" applyAlignment="0" applyProtection="0">
      <alignment vertical="top"/>
      <protection locked="0"/>
    </xf>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8" fillId="0" borderId="51" applyNumberFormat="0" applyFont="0" applyFill="0" applyAlignment="0" applyProtection="0">
      <alignment vertical="top"/>
    </xf>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79" fillId="0" borderId="0" applyBorder="0">
      <alignment horizontal="centerContinuous" vertical="center"/>
    </xf>
    <xf numFmtId="0" fontId="80" fillId="0" borderId="0" applyBorder="0">
      <alignment horizontal="centerContinuous" vertical="center"/>
    </xf>
    <xf numFmtId="0" fontId="81" fillId="0" borderId="0" applyBorder="0">
      <alignment horizontal="centerContinuous" vertical="center"/>
    </xf>
    <xf numFmtId="0" fontId="82" fillId="0" borderId="0" applyBorder="0">
      <alignment horizontal="centerContinuous" vertical="center"/>
    </xf>
    <xf numFmtId="3" fontId="8" fillId="0" borderId="0" applyFont="0" applyFill="0" applyBorder="0" applyAlignment="0" applyProtection="0">
      <alignment vertical="top"/>
    </xf>
    <xf numFmtId="0" fontId="83" fillId="0" borderId="0"/>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37" fontId="84" fillId="0" borderId="0" applyBorder="0">
      <alignment horizontal="right" vertical="center"/>
    </xf>
    <xf numFmtId="37" fontId="85" fillId="0" borderId="0" applyBorder="0">
      <alignment horizontal="right" vertical="center"/>
    </xf>
    <xf numFmtId="37" fontId="86" fillId="0" borderId="0" applyBorder="0">
      <alignment horizontal="right" vertical="center"/>
    </xf>
    <xf numFmtId="37" fontId="87" fillId="0" borderId="0" applyBorder="0">
      <alignment horizontal="right" vertical="center"/>
    </xf>
    <xf numFmtId="0" fontId="78" fillId="0" borderId="0" applyBorder="0">
      <alignment vertical="center"/>
    </xf>
    <xf numFmtId="0" fontId="88" fillId="0" borderId="0" applyBorder="0">
      <alignment vertical="center"/>
    </xf>
    <xf numFmtId="0" fontId="89" fillId="0" borderId="0" applyBorder="0">
      <alignment vertical="center"/>
    </xf>
    <xf numFmtId="0" fontId="90" fillId="0" borderId="0" applyBorder="0">
      <alignment vertical="center"/>
    </xf>
    <xf numFmtId="37" fontId="78" fillId="0" borderId="0" applyBorder="0">
      <alignment horizontal="right" vertical="center"/>
    </xf>
    <xf numFmtId="37" fontId="88" fillId="0" borderId="0" applyBorder="0">
      <alignment horizontal="right" vertical="center"/>
    </xf>
    <xf numFmtId="37" fontId="89" fillId="0" borderId="0" applyBorder="0">
      <alignment horizontal="right" vertical="center"/>
    </xf>
    <xf numFmtId="37" fontId="90" fillId="0" borderId="0" applyBorder="0">
      <alignment horizontal="right" vertical="center"/>
    </xf>
    <xf numFmtId="0" fontId="80" fillId="0" borderId="0" applyBorder="0">
      <alignment vertical="center"/>
    </xf>
    <xf numFmtId="170" fontId="78" fillId="0" borderId="0" applyBorder="0">
      <alignment horizontal="right" vertical="center"/>
    </xf>
    <xf numFmtId="39" fontId="78" fillId="0" borderId="0" applyBorder="0">
      <alignment horizontal="right" vertical="center"/>
    </xf>
    <xf numFmtId="171" fontId="88" fillId="0" borderId="0" applyFill="0" applyBorder="0" applyProtection="0">
      <alignment horizontal="right" vertical="center"/>
    </xf>
    <xf numFmtId="39" fontId="88" fillId="0" borderId="0" applyBorder="0">
      <alignment horizontal="right" vertical="center"/>
    </xf>
    <xf numFmtId="170" fontId="89" fillId="0" borderId="0" applyBorder="0">
      <alignment horizontal="right" vertical="center"/>
    </xf>
    <xf numFmtId="10" fontId="89" fillId="0" borderId="0" applyBorder="0">
      <alignment horizontal="right" vertical="center"/>
    </xf>
    <xf numFmtId="170" fontId="90" fillId="0" borderId="0" applyBorder="0">
      <alignment horizontal="right" vertical="center"/>
    </xf>
    <xf numFmtId="10" fontId="90" fillId="0" borderId="0" applyBorder="0">
      <alignment horizontal="right" vertical="center"/>
    </xf>
    <xf numFmtId="0" fontId="91" fillId="0" borderId="0" applyBorder="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77"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8" fillId="0" borderId="51" applyNumberFormat="0" applyFont="0" applyFill="0" applyAlignment="0" applyProtection="0">
      <alignment vertical="top"/>
    </xf>
    <xf numFmtId="0" fontId="8" fillId="0" borderId="0"/>
    <xf numFmtId="43" fontId="8" fillId="0" borderId="0" applyFont="0" applyFill="0" applyBorder="0" applyAlignment="0" applyProtection="0"/>
    <xf numFmtId="44" fontId="8" fillId="0" borderId="0" applyFont="0" applyFill="0" applyBorder="0" applyAlignment="0" applyProtection="0"/>
    <xf numFmtId="169" fontId="76"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41" fontId="8" fillId="0" borderId="0" applyFont="0" applyFill="0" applyBorder="0" applyAlignment="0" applyProtection="0"/>
    <xf numFmtId="0" fontId="4" fillId="18" borderId="40" applyNumberFormat="0" applyFont="0" applyAlignment="0" applyProtection="0"/>
    <xf numFmtId="0" fontId="38" fillId="0" borderId="0" applyNumberFormat="0" applyFill="0" applyBorder="0" applyAlignment="0" applyProtection="0"/>
    <xf numFmtId="0" fontId="4" fillId="0" borderId="0"/>
    <xf numFmtId="44" fontId="8" fillId="0" borderId="0" applyFont="0" applyFill="0" applyBorder="0" applyAlignment="0" applyProtection="0"/>
    <xf numFmtId="0" fontId="92" fillId="0" borderId="0" applyBorder="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3" fillId="0" borderId="0" applyNumberFormat="0" applyFill="0" applyBorder="0" applyAlignment="0" applyProtection="0"/>
    <xf numFmtId="42" fontId="8" fillId="0" borderId="0" applyFont="0" applyFill="0" applyBorder="0" applyAlignment="0" applyProtection="0"/>
    <xf numFmtId="0" fontId="92" fillId="0" borderId="0" applyBorder="0"/>
    <xf numFmtId="43" fontId="8" fillId="0" borderId="0" applyFont="0" applyFill="0" applyBorder="0" applyAlignment="0" applyProtection="0"/>
    <xf numFmtId="9" fontId="8" fillId="0" borderId="0" applyFont="0" applyFill="0" applyBorder="0" applyAlignment="0" applyProtection="0"/>
    <xf numFmtId="0" fontId="55" fillId="14"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44" fillId="14"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9" fontId="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4" fontId="4" fillId="0" borderId="0" applyFont="0" applyFill="0" applyBorder="0" applyAlignment="0" applyProtection="0"/>
    <xf numFmtId="43" fontId="4" fillId="0" borderId="0" applyFont="0" applyFill="0" applyBorder="0" applyAlignment="0" applyProtection="0"/>
    <xf numFmtId="0" fontId="8" fillId="0" borderId="0"/>
    <xf numFmtId="0" fontId="4" fillId="0" borderId="0"/>
    <xf numFmtId="0" fontId="4" fillId="0" borderId="0">
      <alignment vertical="top"/>
    </xf>
    <xf numFmtId="9" fontId="4" fillId="0" borderId="0" applyFont="0" applyFill="0" applyBorder="0" applyAlignment="0" applyProtection="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8" fillId="0" borderId="0"/>
    <xf numFmtId="169" fontId="76" fillId="0" borderId="0"/>
    <xf numFmtId="0" fontId="4" fillId="0" borderId="0"/>
    <xf numFmtId="0" fontId="4" fillId="0" borderId="0"/>
    <xf numFmtId="0" fontId="4" fillId="0" borderId="0"/>
    <xf numFmtId="0" fontId="8" fillId="0" borderId="0"/>
    <xf numFmtId="43" fontId="4" fillId="0" borderId="0" applyFont="0" applyFill="0" applyBorder="0" applyAlignment="0" applyProtection="0"/>
    <xf numFmtId="9" fontId="4" fillId="0" borderId="0" applyFont="0" applyFill="0" applyBorder="0" applyAlignment="0" applyProtection="0"/>
    <xf numFmtId="0" fontId="94" fillId="0" borderId="0">
      <alignment vertical="top"/>
    </xf>
    <xf numFmtId="43" fontId="94" fillId="0" borderId="0" applyFont="0" applyFill="0" applyBorder="0" applyAlignment="0" applyProtection="0">
      <alignment vertical="top"/>
    </xf>
    <xf numFmtId="44" fontId="94" fillId="0" borderId="0" applyFont="0" applyFill="0" applyBorder="0" applyAlignment="0" applyProtection="0">
      <alignment vertical="top"/>
    </xf>
    <xf numFmtId="43"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9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8"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75"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43" fontId="8" fillId="0" borderId="0" applyFont="0" applyFill="0" applyBorder="0" applyAlignment="0" applyProtection="0"/>
    <xf numFmtId="0" fontId="4" fillId="0" borderId="0"/>
    <xf numFmtId="9" fontId="4" fillId="0" borderId="0" applyFont="0" applyFill="0" applyBorder="0" applyAlignment="0" applyProtection="0"/>
    <xf numFmtId="0" fontId="8" fillId="0" borderId="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8" fillId="0" borderId="0" applyFont="0" applyFill="0" applyBorder="0" applyAlignment="0" applyProtection="0"/>
    <xf numFmtId="0" fontId="8" fillId="0" borderId="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8"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4" fillId="0" borderId="0">
      <alignment vertical="top"/>
    </xf>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9" fontId="4" fillId="0" borderId="0" applyFont="0" applyFill="0" applyBorder="0" applyAlignment="0" applyProtection="0"/>
    <xf numFmtId="43" fontId="94" fillId="0" borderId="0" applyFont="0" applyFill="0" applyBorder="0" applyAlignment="0" applyProtection="0">
      <alignment vertical="top"/>
    </xf>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9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43" fontId="8"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8" fillId="0" borderId="51" applyNumberFormat="0" applyFont="0" applyFill="0" applyAlignment="0" applyProtection="0">
      <alignment vertical="top"/>
    </xf>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63" fillId="0" borderId="0" applyNumberForma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0" fontId="29" fillId="0" borderId="0" applyNumberFormat="0" applyFill="0" applyBorder="0" applyAlignment="0" applyProtection="0">
      <alignment vertical="top"/>
    </xf>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alignment vertical="top"/>
    </xf>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alignment vertical="top"/>
    </xf>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8" fillId="0" borderId="0"/>
    <xf numFmtId="0" fontId="94" fillId="0" borderId="0">
      <alignment vertical="top"/>
    </xf>
    <xf numFmtId="43" fontId="94" fillId="0" borderId="0" applyFont="0" applyFill="0" applyBorder="0" applyAlignment="0" applyProtection="0">
      <alignment vertical="top"/>
    </xf>
    <xf numFmtId="44" fontId="94" fillId="0" borderId="0" applyFont="0" applyFill="0" applyBorder="0" applyAlignment="0" applyProtection="0">
      <alignment vertical="top"/>
    </xf>
    <xf numFmtId="9" fontId="94"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8" fillId="0" borderId="0"/>
    <xf numFmtId="0" fontId="8" fillId="0" borderId="0"/>
    <xf numFmtId="43" fontId="94" fillId="0" borderId="0" applyFont="0" applyFill="0" applyBorder="0" applyAlignment="0" applyProtection="0">
      <alignment vertical="top"/>
    </xf>
    <xf numFmtId="9" fontId="94"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3" fontId="94" fillId="0" borderId="0" applyFont="0" applyFill="0" applyBorder="0" applyAlignment="0" applyProtection="0">
      <alignment vertical="top"/>
    </xf>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4" fillId="0" borderId="0">
      <alignment vertical="top"/>
    </xf>
    <xf numFmtId="43" fontId="94" fillId="0" borderId="0" applyFont="0" applyFill="0" applyBorder="0" applyAlignment="0" applyProtection="0">
      <alignment vertical="top"/>
    </xf>
    <xf numFmtId="44" fontId="94" fillId="0" borderId="0" applyFont="0" applyFill="0" applyBorder="0" applyAlignment="0" applyProtection="0">
      <alignment vertical="top"/>
    </xf>
    <xf numFmtId="9" fontId="8" fillId="0" borderId="0" applyFont="0" applyFill="0" applyBorder="0" applyAlignment="0" applyProtection="0"/>
    <xf numFmtId="9" fontId="94"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8" fillId="0" borderId="0"/>
    <xf numFmtId="0" fontId="8" fillId="0" borderId="0"/>
    <xf numFmtId="0" fontId="8" fillId="0" borderId="0"/>
    <xf numFmtId="43" fontId="94" fillId="0" borderId="0" applyFont="0" applyFill="0" applyBorder="0" applyAlignment="0" applyProtection="0">
      <alignment vertical="top"/>
    </xf>
    <xf numFmtId="9" fontId="94"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14"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4" fillId="0" borderId="0" applyNumberFormat="0" applyFill="0" applyBorder="0" applyAlignment="0" applyProtection="0"/>
    <xf numFmtId="0" fontId="107" fillId="59" borderId="0" applyNumberFormat="0" applyBorder="0" applyAlignment="0" applyProtection="0"/>
    <xf numFmtId="0" fontId="107" fillId="49" borderId="0" applyNumberFormat="0" applyBorder="0" applyAlignment="0" applyProtection="0"/>
    <xf numFmtId="0" fontId="107" fillId="60" borderId="0" applyNumberFormat="0" applyBorder="0" applyAlignment="0" applyProtection="0"/>
    <xf numFmtId="0" fontId="107" fillId="56" borderId="0" applyNumberFormat="0" applyBorder="0" applyAlignment="0" applyProtection="0"/>
    <xf numFmtId="0" fontId="107" fillId="3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25" borderId="0" applyNumberFormat="0" applyBorder="0" applyAlignment="0" applyProtection="0"/>
    <xf numFmtId="0" fontId="107" fillId="61" borderId="0" applyNumberFormat="0" applyBorder="0" applyAlignment="0" applyProtection="0"/>
    <xf numFmtId="0" fontId="107" fillId="56" borderId="0" applyNumberFormat="0" applyBorder="0" applyAlignment="0" applyProtection="0"/>
    <xf numFmtId="0" fontId="107" fillId="37" borderId="0" applyNumberFormat="0" applyBorder="0" applyAlignment="0" applyProtection="0"/>
    <xf numFmtId="0" fontId="107" fillId="51" borderId="0" applyNumberFormat="0" applyBorder="0" applyAlignment="0" applyProtection="0"/>
    <xf numFmtId="0" fontId="108" fillId="62" borderId="0" applyNumberFormat="0" applyBorder="0" applyAlignment="0" applyProtection="0"/>
    <xf numFmtId="0" fontId="108" fillId="26" borderId="0" applyNumberFormat="0" applyBorder="0" applyAlignment="0" applyProtection="0"/>
    <xf numFmtId="0" fontId="108" fillId="61" borderId="0" applyNumberFormat="0" applyBorder="0" applyAlignment="0" applyProtection="0"/>
    <xf numFmtId="0" fontId="108" fillId="63" borderId="0" applyNumberFormat="0" applyBorder="0" applyAlignment="0" applyProtection="0"/>
    <xf numFmtId="0" fontId="108" fillId="54" borderId="0" applyNumberFormat="0" applyBorder="0" applyAlignment="0" applyProtection="0"/>
    <xf numFmtId="0" fontId="108" fillId="64" borderId="0" applyNumberFormat="0" applyBorder="0" applyAlignment="0" applyProtection="0"/>
    <xf numFmtId="0" fontId="108" fillId="65" borderId="0" applyNumberFormat="0" applyBorder="0" applyAlignment="0" applyProtection="0"/>
    <xf numFmtId="0" fontId="108" fillId="23" borderId="0" applyNumberFormat="0" applyBorder="0" applyAlignment="0" applyProtection="0"/>
    <xf numFmtId="0" fontId="108" fillId="66" borderId="0" applyNumberFormat="0" applyBorder="0" applyAlignment="0" applyProtection="0"/>
    <xf numFmtId="0" fontId="108" fillId="63" borderId="0" applyNumberFormat="0" applyBorder="0" applyAlignment="0" applyProtection="0"/>
    <xf numFmtId="0" fontId="108" fillId="54" borderId="0" applyNumberFormat="0" applyBorder="0" applyAlignment="0" applyProtection="0"/>
    <xf numFmtId="0" fontId="108" fillId="50" borderId="0" applyNumberFormat="0" applyBorder="0" applyAlignment="0" applyProtection="0"/>
    <xf numFmtId="0" fontId="109" fillId="13" borderId="0" applyNumberFormat="0" applyBorder="0" applyAlignment="0" applyProtection="0"/>
    <xf numFmtId="0" fontId="98" fillId="67" borderId="36" applyNumberFormat="0" applyAlignment="0" applyProtection="0"/>
    <xf numFmtId="0" fontId="110" fillId="58" borderId="43" applyNumberFormat="0" applyAlignment="0" applyProtection="0"/>
    <xf numFmtId="43" fontId="8" fillId="0" borderId="0" applyFont="0" applyFill="0" applyBorder="0" applyAlignment="0" applyProtection="0"/>
    <xf numFmtId="43" fontId="96" fillId="0" borderId="0" applyFont="0" applyFill="0" applyBorder="0" applyAlignment="0" applyProtection="0"/>
    <xf numFmtId="0" fontId="111" fillId="0" borderId="0" applyNumberFormat="0" applyFill="0" applyBorder="0" applyAlignment="0" applyProtection="0"/>
    <xf numFmtId="0" fontId="112" fillId="12" borderId="0" applyNumberFormat="0" applyBorder="0" applyAlignment="0" applyProtection="0"/>
    <xf numFmtId="0" fontId="99" fillId="0" borderId="52" applyNumberFormat="0" applyFill="0" applyAlignment="0" applyProtection="0"/>
    <xf numFmtId="0" fontId="100" fillId="0" borderId="34" applyNumberFormat="0" applyFill="0" applyAlignment="0" applyProtection="0"/>
    <xf numFmtId="0" fontId="101" fillId="0" borderId="53" applyNumberFormat="0" applyFill="0" applyAlignment="0" applyProtection="0"/>
    <xf numFmtId="0" fontId="101" fillId="0" borderId="0" applyNumberFormat="0" applyFill="0" applyBorder="0" applyAlignment="0" applyProtection="0"/>
    <xf numFmtId="0" fontId="9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102" fillId="46" borderId="36" applyNumberFormat="0" applyAlignment="0" applyProtection="0"/>
    <xf numFmtId="0" fontId="103" fillId="0" borderId="54" applyNumberFormat="0" applyFill="0" applyAlignment="0" applyProtection="0"/>
    <xf numFmtId="0" fontId="104" fillId="14" borderId="0" applyNumberFormat="0" applyBorder="0" applyAlignment="0" applyProtection="0"/>
    <xf numFmtId="0" fontId="4" fillId="0" borderId="0"/>
    <xf numFmtId="0" fontId="96" fillId="0" borderId="0"/>
    <xf numFmtId="0" fontId="97" fillId="18" borderId="40" applyNumberFormat="0" applyFont="0" applyAlignment="0" applyProtection="0"/>
    <xf numFmtId="0" fontId="105" fillId="67" borderId="49" applyNumberFormat="0" applyAlignment="0" applyProtection="0"/>
    <xf numFmtId="9" fontId="8" fillId="0" borderId="0" applyFont="0" applyFill="0" applyBorder="0" applyAlignment="0" applyProtection="0"/>
    <xf numFmtId="9" fontId="9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13" fillId="0" borderId="0" applyNumberFormat="0" applyFill="0" applyBorder="0" applyAlignment="0" applyProtection="0"/>
    <xf numFmtId="0" fontId="114" fillId="0" borderId="55" applyNumberFormat="0" applyFill="0" applyAlignment="0" applyProtection="0"/>
    <xf numFmtId="0" fontId="115" fillId="0" borderId="0" applyNumberFormat="0" applyFill="0" applyBorder="0" applyAlignment="0" applyProtection="0"/>
    <xf numFmtId="44" fontId="8" fillId="0" borderId="0" applyFont="0" applyFill="0" applyBorder="0" applyAlignment="0" applyProtection="0"/>
    <xf numFmtId="0" fontId="92" fillId="0" borderId="0" applyBorder="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4" fontId="8" fillId="0" borderId="0" applyFont="0" applyFill="0" applyBorder="0" applyAlignment="0" applyProtection="0"/>
    <xf numFmtId="0" fontId="93"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18" borderId="40" applyNumberFormat="0" applyFont="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8" fillId="0" borderId="0"/>
    <xf numFmtId="0" fontId="8" fillId="0" borderId="0"/>
    <xf numFmtId="0" fontId="8" fillId="0" borderId="0"/>
    <xf numFmtId="0" fontId="8" fillId="0" borderId="51" applyNumberFormat="0" applyFont="0" applyFill="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55" fillId="14"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8" fillId="0" borderId="0"/>
    <xf numFmtId="0" fontId="108" fillId="62" borderId="0" applyNumberFormat="0" applyBorder="0" applyAlignment="0" applyProtection="0"/>
    <xf numFmtId="0" fontId="108" fillId="26" borderId="0" applyNumberFormat="0" applyBorder="0" applyAlignment="0" applyProtection="0"/>
    <xf numFmtId="0" fontId="108" fillId="61" borderId="0" applyNumberFormat="0" applyBorder="0" applyAlignment="0" applyProtection="0"/>
    <xf numFmtId="0" fontId="108" fillId="63" borderId="0" applyNumberFormat="0" applyBorder="0" applyAlignment="0" applyProtection="0"/>
    <xf numFmtId="0" fontId="108" fillId="54" borderId="0" applyNumberFormat="0" applyBorder="0" applyAlignment="0" applyProtection="0"/>
    <xf numFmtId="0" fontId="108" fillId="6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0" fontId="99" fillId="0" borderId="52" applyNumberFormat="0" applyFill="0" applyAlignment="0" applyProtection="0"/>
    <xf numFmtId="0" fontId="100" fillId="0" borderId="34" applyNumberFormat="0" applyFill="0" applyAlignment="0" applyProtection="0"/>
    <xf numFmtId="0" fontId="104" fillId="14" borderId="0" applyNumberFormat="0" applyBorder="0" applyAlignment="0" applyProtection="0"/>
    <xf numFmtId="0" fontId="8" fillId="0" borderId="0"/>
    <xf numFmtId="0" fontId="4" fillId="0" borderId="0"/>
    <xf numFmtId="0" fontId="4" fillId="0" borderId="0"/>
    <xf numFmtId="0" fontId="96" fillId="0" borderId="0"/>
    <xf numFmtId="9" fontId="8" fillId="0" borderId="0" applyFont="0" applyFill="0" applyBorder="0" applyAlignment="0" applyProtection="0"/>
    <xf numFmtId="9" fontId="96" fillId="0" borderId="0" applyFont="0" applyFill="0" applyBorder="0" applyAlignment="0" applyProtection="0"/>
    <xf numFmtId="9" fontId="8" fillId="0" borderId="0" applyFont="0" applyFill="0" applyBorder="0" applyAlignment="0" applyProtection="0"/>
    <xf numFmtId="0" fontId="113" fillId="0" borderId="0" applyNumberFormat="0" applyFill="0" applyBorder="0" applyAlignment="0" applyProtection="0"/>
    <xf numFmtId="0" fontId="114" fillId="0" borderId="55" applyNumberFormat="0" applyFill="0" applyAlignment="0" applyProtection="0"/>
    <xf numFmtId="0" fontId="4" fillId="0" borderId="0"/>
    <xf numFmtId="0" fontId="4" fillId="0" borderId="0">
      <alignment vertical="top"/>
    </xf>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07" fillId="5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07" fillId="5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07" fillId="4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07" fillId="4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07" fillId="6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07" fillId="6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07" fillId="5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07" fillId="5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1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8" fillId="0" borderId="0"/>
    <xf numFmtId="43" fontId="8"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43" fillId="13" borderId="0" applyNumberFormat="0" applyBorder="0" applyAlignment="0" applyProtection="0"/>
    <xf numFmtId="0" fontId="47" fillId="16" borderId="36" applyNumberFormat="0" applyAlignment="0" applyProtection="0"/>
    <xf numFmtId="0" fontId="49" fillId="17" borderId="39" applyNumberFormat="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1" fillId="0" borderId="0" applyNumberFormat="0" applyFill="0" applyBorder="0" applyAlignment="0" applyProtection="0"/>
    <xf numFmtId="0" fontId="42" fillId="12" borderId="0" applyNumberFormat="0" applyBorder="0" applyAlignment="0" applyProtection="0"/>
    <xf numFmtId="0" fontId="39" fillId="0" borderId="33" applyNumberFormat="0" applyFill="0" applyAlignment="0" applyProtection="0"/>
    <xf numFmtId="0" fontId="40" fillId="0" borderId="34" applyNumberFormat="0" applyFill="0" applyAlignment="0" applyProtection="0"/>
    <xf numFmtId="0" fontId="41" fillId="0" borderId="35" applyNumberFormat="0" applyFill="0" applyAlignment="0" applyProtection="0"/>
    <xf numFmtId="0" fontId="41" fillId="0" borderId="0" applyNumberFormat="0" applyFill="0" applyBorder="0" applyAlignment="0" applyProtection="0"/>
    <xf numFmtId="0" fontId="45" fillId="15" borderId="36" applyNumberFormat="0" applyAlignment="0" applyProtection="0"/>
    <xf numFmtId="0" fontId="48" fillId="0" borderId="38" applyNumberFormat="0" applyFill="0" applyAlignment="0" applyProtection="0"/>
    <xf numFmtId="0" fontId="55" fillId="14" borderId="0" applyNumberFormat="0" applyBorder="0" applyAlignment="0" applyProtection="0"/>
    <xf numFmtId="0" fontId="8" fillId="0" borderId="0"/>
    <xf numFmtId="0" fontId="4" fillId="0" borderId="0"/>
    <xf numFmtId="0" fontId="8" fillId="0" borderId="0"/>
    <xf numFmtId="0" fontId="4" fillId="0" borderId="0"/>
    <xf numFmtId="0" fontId="4" fillId="0" borderId="0"/>
    <xf numFmtId="0" fontId="4" fillId="18" borderId="40" applyNumberFormat="0" applyFont="0" applyAlignment="0" applyProtection="0"/>
    <xf numFmtId="0" fontId="46" fillId="16" borderId="3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4" fillId="0" borderId="0" applyNumberFormat="0" applyFill="0" applyBorder="0" applyAlignment="0" applyProtection="0"/>
    <xf numFmtId="0" fontId="35" fillId="0" borderId="41" applyNumberFormat="0" applyFill="0" applyAlignment="0" applyProtection="0"/>
    <xf numFmtId="0" fontId="50" fillId="0" borderId="0" applyNumberFormat="0" applyFill="0" applyBorder="0" applyAlignment="0" applyProtection="0"/>
    <xf numFmtId="0" fontId="117"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38" fillId="0" borderId="0" applyNumberFormat="0" applyFill="0" applyBorder="0" applyAlignment="0" applyProtection="0"/>
    <xf numFmtId="0" fontId="8" fillId="0" borderId="0"/>
    <xf numFmtId="0" fontId="54" fillId="0" borderId="0" applyNumberForma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94" fillId="0" borderId="0">
      <alignment vertical="top"/>
    </xf>
    <xf numFmtId="43" fontId="94" fillId="0" borderId="0" applyFont="0" applyFill="0" applyBorder="0" applyAlignment="0" applyProtection="0">
      <alignment vertical="top"/>
    </xf>
    <xf numFmtId="9" fontId="94" fillId="0" borderId="0" applyFont="0" applyFill="0" applyBorder="0" applyAlignment="0" applyProtection="0">
      <alignment vertical="top"/>
    </xf>
    <xf numFmtId="0" fontId="94" fillId="0" borderId="0">
      <alignment vertical="top"/>
    </xf>
    <xf numFmtId="43" fontId="4" fillId="0" borderId="0" applyFont="0" applyFill="0" applyBorder="0" applyAlignment="0" applyProtection="0"/>
    <xf numFmtId="0" fontId="4" fillId="0" borderId="0"/>
    <xf numFmtId="0" fontId="8" fillId="0" borderId="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4" fillId="0" borderId="0"/>
    <xf numFmtId="0" fontId="4" fillId="0" borderId="0"/>
    <xf numFmtId="0" fontId="8" fillId="0" borderId="0"/>
    <xf numFmtId="0" fontId="4" fillId="0" borderId="0"/>
    <xf numFmtId="0" fontId="4" fillId="0" borderId="0"/>
    <xf numFmtId="0" fontId="4" fillId="18" borderId="40" applyNumberFormat="0" applyFont="0" applyAlignment="0" applyProtection="0"/>
    <xf numFmtId="0" fontId="4" fillId="18" borderId="4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4" fillId="0" borderId="0" applyNumberFormat="0" applyFill="0" applyBorder="0" applyAlignment="0" applyProtection="0">
      <alignment vertical="top"/>
    </xf>
    <xf numFmtId="0" fontId="4" fillId="0" borderId="0" applyFont="0" applyFill="0" applyBorder="0" applyAlignment="0" applyProtection="0">
      <alignment vertical="top"/>
    </xf>
    <xf numFmtId="4" fontId="4" fillId="0" borderId="0" applyFont="0" applyFill="0" applyBorder="0" applyAlignment="0" applyProtection="0">
      <alignment vertical="top"/>
    </xf>
    <xf numFmtId="5" fontId="4" fillId="0" borderId="0" applyFont="0" applyFill="0" applyBorder="0" applyAlignment="0" applyProtection="0">
      <alignment vertical="top"/>
    </xf>
    <xf numFmtId="0" fontId="4" fillId="0" borderId="0" applyNumberFormat="0" applyFill="0" applyBorder="0" applyAlignment="0" applyProtection="0">
      <alignment vertical="top"/>
    </xf>
    <xf numFmtId="3" fontId="4" fillId="0" borderId="0" applyFont="0" applyFill="0" applyBorder="0" applyAlignment="0" applyProtection="0">
      <alignment vertical="top"/>
    </xf>
    <xf numFmtId="2" fontId="4" fillId="0" borderId="0" applyFont="0" applyFill="0" applyBorder="0" applyAlignment="0" applyProtection="0">
      <alignment vertical="top"/>
    </xf>
    <xf numFmtId="169" fontId="7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51" applyNumberFormat="0" applyFont="0" applyFill="0" applyAlignment="0" applyProtection="0">
      <alignment vertical="top"/>
    </xf>
    <xf numFmtId="0" fontId="4" fillId="0" borderId="0">
      <alignment vertical="top"/>
    </xf>
    <xf numFmtId="0" fontId="77"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9" fillId="0" borderId="0" applyBorder="0">
      <alignment horizontal="centerContinuous" vertical="center"/>
    </xf>
    <xf numFmtId="0" fontId="80" fillId="0" borderId="0" applyBorder="0">
      <alignment horizontal="centerContinuous" vertical="center"/>
    </xf>
    <xf numFmtId="0" fontId="81" fillId="0" borderId="0" applyBorder="0">
      <alignment horizontal="centerContinuous" vertical="center"/>
    </xf>
    <xf numFmtId="0" fontId="82" fillId="0" borderId="0" applyBorder="0">
      <alignment horizontal="centerContinuous" vertical="center"/>
    </xf>
    <xf numFmtId="37" fontId="84" fillId="0" borderId="0" applyBorder="0">
      <alignment horizontal="right" vertical="center"/>
    </xf>
    <xf numFmtId="37" fontId="85" fillId="0" borderId="0" applyBorder="0">
      <alignment horizontal="right" vertical="center"/>
    </xf>
    <xf numFmtId="37" fontId="86" fillId="0" borderId="0" applyBorder="0">
      <alignment horizontal="right" vertical="center"/>
    </xf>
    <xf numFmtId="37" fontId="87" fillId="0" borderId="0" applyBorder="0">
      <alignment horizontal="right" vertical="center"/>
    </xf>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78" fillId="0" borderId="0" applyBorder="0">
      <alignment vertical="center"/>
    </xf>
    <xf numFmtId="0" fontId="88" fillId="0" borderId="0" applyBorder="0">
      <alignment vertical="center"/>
    </xf>
    <xf numFmtId="0" fontId="89" fillId="0" borderId="0" applyBorder="0">
      <alignment vertical="center"/>
    </xf>
    <xf numFmtId="0" fontId="90" fillId="0" borderId="0" applyBorder="0">
      <alignment vertical="center"/>
    </xf>
    <xf numFmtId="37" fontId="78" fillId="0" borderId="0" applyBorder="0">
      <alignment horizontal="right" vertical="center"/>
    </xf>
    <xf numFmtId="37" fontId="88" fillId="0" borderId="0" applyBorder="0">
      <alignment horizontal="right" vertical="center"/>
    </xf>
    <xf numFmtId="37" fontId="89" fillId="0" borderId="0" applyBorder="0">
      <alignment horizontal="right" vertical="center"/>
    </xf>
    <xf numFmtId="37" fontId="90" fillId="0" borderId="0" applyBorder="0">
      <alignment horizontal="right" vertical="center"/>
    </xf>
    <xf numFmtId="0" fontId="80" fillId="0" borderId="0" applyBorder="0">
      <alignment vertical="center"/>
    </xf>
    <xf numFmtId="170" fontId="78" fillId="0" borderId="0" applyBorder="0">
      <alignment horizontal="right" vertical="center"/>
    </xf>
    <xf numFmtId="39" fontId="78" fillId="0" borderId="0" applyBorder="0">
      <alignment horizontal="right" vertical="center"/>
    </xf>
    <xf numFmtId="171" fontId="88" fillId="0" borderId="0" applyFill="0" applyBorder="0" applyProtection="0">
      <alignment horizontal="right" vertical="center"/>
    </xf>
    <xf numFmtId="39" fontId="88" fillId="0" borderId="0" applyBorder="0">
      <alignment horizontal="right" vertical="center"/>
    </xf>
    <xf numFmtId="170" fontId="89" fillId="0" borderId="0" applyBorder="0">
      <alignment horizontal="right" vertical="center"/>
    </xf>
    <xf numFmtId="10" fontId="89" fillId="0" borderId="0" applyBorder="0">
      <alignment horizontal="right" vertical="center"/>
    </xf>
    <xf numFmtId="170" fontId="90" fillId="0" borderId="0" applyBorder="0">
      <alignment horizontal="right" vertical="center"/>
    </xf>
    <xf numFmtId="10" fontId="90" fillId="0" borderId="0" applyBorder="0">
      <alignment horizontal="right" vertical="center"/>
    </xf>
    <xf numFmtId="0" fontId="91" fillId="0" borderId="0" applyBorder="0">
      <alignment vertical="center"/>
    </xf>
    <xf numFmtId="0" fontId="8" fillId="0" borderId="51" applyNumberFormat="0" applyFont="0" applyFill="0" applyAlignment="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7"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169" fontId="76" fillId="0" borderId="0"/>
    <xf numFmtId="0" fontId="8" fillId="0" borderId="0"/>
    <xf numFmtId="43" fontId="4" fillId="0" borderId="0" applyFont="0" applyFill="0" applyBorder="0" applyAlignment="0" applyProtection="0"/>
    <xf numFmtId="0" fontId="8" fillId="0" borderId="0"/>
    <xf numFmtId="169" fontId="76" fillId="0" borderId="0"/>
    <xf numFmtId="0" fontId="4" fillId="0" borderId="0"/>
    <xf numFmtId="0" fontId="4" fillId="0" borderId="0"/>
    <xf numFmtId="0" fontId="8" fillId="0" borderId="0"/>
    <xf numFmtId="9" fontId="4" fillId="0" borderId="0" applyFont="0" applyFill="0" applyBorder="0" applyAlignment="0" applyProtection="0"/>
    <xf numFmtId="44" fontId="94" fillId="0" borderId="0" applyFont="0" applyFill="0" applyBorder="0" applyAlignment="0" applyProtection="0">
      <alignment vertical="top"/>
    </xf>
    <xf numFmtId="9" fontId="8" fillId="0" borderId="0" applyFont="0" applyFill="0" applyBorder="0" applyAlignment="0" applyProtection="0"/>
    <xf numFmtId="9" fontId="9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8"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18" borderId="40" applyNumberFormat="0" applyFont="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75" fillId="0" borderId="0"/>
    <xf numFmtId="0" fontId="4" fillId="0" borderId="0"/>
    <xf numFmtId="9"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43" fontId="8" fillId="0" borderId="0" applyFont="0" applyFill="0" applyBorder="0" applyAlignment="0" applyProtection="0"/>
    <xf numFmtId="0" fontId="4" fillId="0" borderId="0"/>
    <xf numFmtId="9" fontId="4" fillId="0" borderId="0" applyFont="0" applyFill="0" applyBorder="0" applyAlignment="0" applyProtection="0"/>
    <xf numFmtId="0" fontId="8" fillId="0" borderId="0"/>
    <xf numFmtId="0" fontId="4" fillId="0" borderId="0"/>
    <xf numFmtId="0" fontId="4" fillId="18" borderId="40" applyNumberFormat="0" applyFont="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18" borderId="4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18" borderId="40" applyNumberFormat="0" applyFont="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0" fontId="4" fillId="0" borderId="0"/>
    <xf numFmtId="9" fontId="4" fillId="0" borderId="0" applyFont="0" applyFill="0" applyBorder="0" applyAlignment="0" applyProtection="0"/>
    <xf numFmtId="0" fontId="4" fillId="18" borderId="40"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0" fontId="4" fillId="18" borderId="4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9" fontId="4" fillId="0" borderId="0" applyFont="0" applyFill="0" applyBorder="0" applyAlignment="0" applyProtection="0"/>
    <xf numFmtId="0" fontId="4" fillId="18" borderId="40" applyNumberFormat="0" applyFont="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0" fontId="4" fillId="18" borderId="40" applyNumberFormat="0" applyFont="0" applyAlignment="0" applyProtection="0"/>
    <xf numFmtId="9" fontId="8" fillId="0" borderId="0" applyFont="0" applyFill="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alignment vertical="top"/>
    </xf>
    <xf numFmtId="0" fontId="4" fillId="18" borderId="40" applyNumberFormat="0" applyFont="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18" borderId="4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18" borderId="4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9" fontId="4" fillId="0" borderId="0" applyFont="0" applyFill="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8" borderId="4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18" borderId="4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8" fillId="0" borderId="0"/>
    <xf numFmtId="9" fontId="94"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4" fontId="4" fillId="0" borderId="0" applyFont="0" applyFill="0" applyBorder="0" applyAlignment="0" applyProtection="0"/>
    <xf numFmtId="9" fontId="9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44" fillId="14"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94" fillId="0" borderId="0">
      <alignment vertical="top"/>
    </xf>
    <xf numFmtId="9" fontId="94" fillId="0" borderId="0" applyFont="0" applyFill="0" applyBorder="0" applyAlignment="0" applyProtection="0"/>
    <xf numFmtId="43" fontId="8" fillId="0" borderId="0" applyFont="0" applyFill="0" applyBorder="0" applyAlignment="0" applyProtection="0"/>
    <xf numFmtId="0" fontId="77"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8" fillId="0" borderId="51" applyNumberFormat="0" applyFont="0" applyFill="0" applyAlignment="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94" fillId="0" borderId="0">
      <alignment vertical="top"/>
    </xf>
    <xf numFmtId="43" fontId="94" fillId="0" borderId="0" applyFont="0" applyFill="0" applyBorder="0" applyAlignment="0" applyProtection="0">
      <alignment vertical="top"/>
    </xf>
    <xf numFmtId="44" fontId="94" fillId="0" borderId="0" applyFont="0" applyFill="0" applyBorder="0" applyAlignment="0" applyProtection="0">
      <alignment vertical="top"/>
    </xf>
    <xf numFmtId="9" fontId="8" fillId="0" borderId="0" applyFont="0" applyFill="0" applyBorder="0" applyAlignment="0" applyProtection="0"/>
    <xf numFmtId="9" fontId="94"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8" fillId="0" borderId="0"/>
    <xf numFmtId="0" fontId="8" fillId="0" borderId="0"/>
    <xf numFmtId="0" fontId="8" fillId="0" borderId="0"/>
    <xf numFmtId="43" fontId="94" fillId="0" borderId="0" applyFont="0" applyFill="0" applyBorder="0" applyAlignment="0" applyProtection="0">
      <alignment vertical="top"/>
    </xf>
    <xf numFmtId="9" fontId="94"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92" fillId="0" borderId="0" applyBorder="0"/>
    <xf numFmtId="0" fontId="38" fillId="0" borderId="0" applyNumberFormat="0" applyFill="0" applyBorder="0" applyAlignment="0" applyProtection="0"/>
    <xf numFmtId="0" fontId="44" fillId="14"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alignment vertical="top"/>
    </xf>
    <xf numFmtId="0" fontId="3" fillId="0" borderId="0"/>
    <xf numFmtId="0" fontId="3" fillId="18" borderId="40" applyNumberFormat="0" applyFont="0" applyAlignment="0" applyProtection="0"/>
    <xf numFmtId="9"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8" fillId="0" borderId="0"/>
    <xf numFmtId="169"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43" fontId="53" fillId="0" borderId="0" applyFont="0" applyFill="0" applyBorder="0" applyAlignment="0" applyProtection="0"/>
    <xf numFmtId="0" fontId="119" fillId="0" borderId="0" applyNumberFormat="0" applyFill="0" applyBorder="0" applyAlignment="0" applyProtection="0">
      <alignment vertical="top"/>
      <protection locked="0"/>
    </xf>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43" fontId="53" fillId="0" borderId="0" applyFont="0" applyFill="0" applyBorder="0" applyAlignment="0" applyProtection="0"/>
    <xf numFmtId="0" fontId="64" fillId="0" borderId="0" applyNumberFormat="0" applyFill="0" applyBorder="0" applyAlignment="0" applyProtection="0">
      <alignment vertical="top"/>
    </xf>
    <xf numFmtId="0" fontId="66" fillId="0" borderId="0" applyNumberFormat="0" applyFill="0" applyBorder="0" applyAlignment="0" applyProtection="0">
      <alignment vertical="top"/>
    </xf>
    <xf numFmtId="0" fontId="53" fillId="0" borderId="51" applyNumberFormat="0" applyFont="0" applyFill="0" applyAlignment="0" applyProtection="0">
      <alignment vertical="top"/>
    </xf>
    <xf numFmtId="43" fontId="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44" fontId="53" fillId="0" borderId="0" applyFont="0" applyFill="0" applyBorder="0" applyAlignment="0" applyProtection="0"/>
    <xf numFmtId="169" fontId="76" fillId="0" borderId="0"/>
    <xf numFmtId="0" fontId="3" fillId="18" borderId="40" applyNumberFormat="0" applyFont="0" applyAlignment="0" applyProtection="0"/>
    <xf numFmtId="0" fontId="3" fillId="0" borderId="0"/>
    <xf numFmtId="0" fontId="53" fillId="0" borderId="0"/>
    <xf numFmtId="44" fontId="3" fillId="0" borderId="0" applyFont="0" applyFill="0" applyBorder="0" applyAlignment="0" applyProtection="0"/>
    <xf numFmtId="43" fontId="3" fillId="0" borderId="0" applyFont="0" applyFill="0" applyBorder="0" applyAlignment="0" applyProtection="0"/>
    <xf numFmtId="0" fontId="53" fillId="0" borderId="0"/>
    <xf numFmtId="0" fontId="3" fillId="0" borderId="0"/>
    <xf numFmtId="0" fontId="3" fillId="0" borderId="0">
      <alignment vertical="top"/>
    </xf>
    <xf numFmtId="9" fontId="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0" fontId="120" fillId="0" borderId="0">
      <alignment vertical="top"/>
    </xf>
    <xf numFmtId="43" fontId="120" fillId="0" borderId="0" applyFont="0" applyFill="0" applyBorder="0" applyAlignment="0" applyProtection="0">
      <alignment vertical="top"/>
    </xf>
    <xf numFmtId="44" fontId="120" fillId="0" borderId="0" applyFont="0" applyFill="0" applyBorder="0" applyAlignment="0" applyProtection="0">
      <alignment vertical="top"/>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53" fillId="0" borderId="0"/>
    <xf numFmtId="43" fontId="53" fillId="0" borderId="0" applyFont="0" applyFill="0" applyBorder="0" applyAlignment="0" applyProtection="0"/>
    <xf numFmtId="0" fontId="3" fillId="0" borderId="0"/>
    <xf numFmtId="9" fontId="3" fillId="0" borderId="0" applyFont="0" applyFill="0" applyBorder="0" applyAlignment="0" applyProtection="0"/>
    <xf numFmtId="0" fontId="53" fillId="0" borderId="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3" fontId="53" fillId="0" borderId="0" applyFont="0" applyFill="0" applyBorder="0" applyAlignment="0" applyProtection="0">
      <alignment vertical="top"/>
    </xf>
    <xf numFmtId="5" fontId="53" fillId="0" borderId="0" applyFont="0" applyFill="0" applyBorder="0" applyAlignment="0" applyProtection="0">
      <alignment vertical="top"/>
    </xf>
    <xf numFmtId="0" fontId="53" fillId="0" borderId="0" applyFont="0" applyFill="0" applyBorder="0" applyAlignment="0" applyProtection="0">
      <alignment vertical="top"/>
    </xf>
    <xf numFmtId="2" fontId="53" fillId="0" borderId="0" applyFont="0" applyFill="0" applyBorder="0" applyAlignment="0" applyProtection="0">
      <alignment vertical="top"/>
    </xf>
    <xf numFmtId="0" fontId="5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53" fillId="0" borderId="0"/>
    <xf numFmtId="0" fontId="53" fillId="0" borderId="0"/>
    <xf numFmtId="0" fontId="3" fillId="0" borderId="0">
      <alignment vertical="top"/>
    </xf>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120" fillId="0" borderId="0" applyFont="0" applyFill="0" applyBorder="0" applyAlignment="0" applyProtection="0">
      <alignment vertical="top"/>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53" fillId="0" borderId="0"/>
    <xf numFmtId="43" fontId="5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9" fontId="5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alignment vertical="top"/>
    </xf>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5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alignment vertical="top"/>
    </xf>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alignment vertical="top"/>
    </xf>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0" fontId="3" fillId="0" borderId="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8" borderId="40" applyNumberFormat="0" applyFont="0" applyAlignment="0" applyProtection="0"/>
    <xf numFmtId="0" fontId="3" fillId="0" borderId="0"/>
    <xf numFmtId="9" fontId="3" fillId="0" borderId="0" applyFont="0" applyFill="0" applyBorder="0" applyAlignment="0" applyProtection="0"/>
    <xf numFmtId="0" fontId="53" fillId="0" borderId="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0" fontId="95" fillId="0" borderId="0" applyNumberFormat="0" applyFill="0" applyBorder="0" applyAlignment="0" applyProtection="0">
      <alignment vertical="top"/>
      <protection locked="0"/>
    </xf>
    <xf numFmtId="0" fontId="53" fillId="0" borderId="0"/>
    <xf numFmtId="0" fontId="3" fillId="0" borderId="0"/>
    <xf numFmtId="0" fontId="3" fillId="0" borderId="0"/>
    <xf numFmtId="0" fontId="3" fillId="18" borderId="40"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0" borderId="0">
      <alignment vertical="top"/>
    </xf>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3" fillId="0" borderId="0"/>
    <xf numFmtId="43" fontId="5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3" fillId="0" borderId="0"/>
    <xf numFmtId="0" fontId="53" fillId="0" borderId="0"/>
    <xf numFmtId="0" fontId="53" fillId="0" borderId="0"/>
    <xf numFmtId="0" fontId="53" fillId="0" borderId="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3" fillId="0" borderId="0"/>
    <xf numFmtId="0" fontId="3" fillId="0" borderId="0"/>
    <xf numFmtId="0" fontId="3" fillId="0" borderId="0"/>
    <xf numFmtId="0" fontId="3" fillId="0" borderId="0"/>
    <xf numFmtId="0" fontId="3" fillId="18" borderId="40" applyNumberFormat="0" applyFont="0" applyAlignment="0" applyProtection="0"/>
    <xf numFmtId="0" fontId="3" fillId="18" borderId="40" applyNumberFormat="0" applyFont="0" applyAlignment="0" applyProtection="0"/>
    <xf numFmtId="0" fontId="53" fillId="0" borderId="0"/>
    <xf numFmtId="0" fontId="53" fillId="0" borderId="0"/>
    <xf numFmtId="0" fontId="3" fillId="0" borderId="0"/>
    <xf numFmtId="0" fontId="53" fillId="0" borderId="0"/>
    <xf numFmtId="0" fontId="53" fillId="0" borderId="0"/>
    <xf numFmtId="0" fontId="3" fillId="0" borderId="0"/>
    <xf numFmtId="0" fontId="53" fillId="0" borderId="0"/>
    <xf numFmtId="0" fontId="53" fillId="0" borderId="0"/>
    <xf numFmtId="0" fontId="53" fillId="0" borderId="0"/>
    <xf numFmtId="0" fontId="53" fillId="0" borderId="0"/>
    <xf numFmtId="0" fontId="53" fillId="0" borderId="0"/>
    <xf numFmtId="0" fontId="120" fillId="0" borderId="0">
      <alignment vertical="top"/>
    </xf>
    <xf numFmtId="43" fontId="120" fillId="0" borderId="0" applyFont="0" applyFill="0" applyBorder="0" applyAlignment="0" applyProtection="0">
      <alignment vertical="top"/>
    </xf>
    <xf numFmtId="9" fontId="120" fillId="0" borderId="0" applyFont="0" applyFill="0" applyBorder="0" applyAlignment="0" applyProtection="0">
      <alignment vertical="top"/>
    </xf>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3" fillId="0" borderId="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18" borderId="40" applyNumberFormat="0" applyFont="0" applyAlignment="0" applyProtection="0"/>
    <xf numFmtId="0" fontId="3" fillId="18" borderId="40" applyNumberFormat="0" applyFont="0" applyAlignment="0" applyProtection="0"/>
    <xf numFmtId="9" fontId="8" fillId="0" borderId="0" applyFont="0" applyFill="0" applyBorder="0" applyAlignment="0" applyProtection="0"/>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0" fontId="119" fillId="0" borderId="0" applyNumberFormat="0" applyFill="0" applyBorder="0" applyAlignment="0" applyProtection="0">
      <alignment vertical="top"/>
      <protection locked="0"/>
    </xf>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3" fillId="0" borderId="0"/>
    <xf numFmtId="0" fontId="3" fillId="0" borderId="0"/>
    <xf numFmtId="9" fontId="3" fillId="0" borderId="0" applyFont="0" applyFill="0" applyBorder="0" applyAlignment="0" applyProtection="0"/>
    <xf numFmtId="0" fontId="3" fillId="0" borderId="0"/>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44" fontId="120" fillId="0" borderId="0" applyFont="0" applyFill="0" applyBorder="0" applyAlignment="0" applyProtection="0">
      <alignment vertical="top"/>
    </xf>
    <xf numFmtId="43"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8" borderId="40"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53" fillId="0" borderId="0"/>
    <xf numFmtId="43" fontId="53" fillId="0" borderId="0" applyFont="0" applyFill="0" applyBorder="0" applyAlignment="0" applyProtection="0"/>
    <xf numFmtId="0" fontId="3" fillId="0" borderId="0"/>
    <xf numFmtId="9" fontId="3" fillId="0" borderId="0" applyFont="0" applyFill="0" applyBorder="0" applyAlignment="0" applyProtection="0"/>
    <xf numFmtId="0" fontId="53" fillId="0" borderId="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18" borderId="40" applyNumberFormat="0" applyFon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53" fillId="0" borderId="0"/>
    <xf numFmtId="0" fontId="53" fillId="0" borderId="0"/>
    <xf numFmtId="0" fontId="3" fillId="0" borderId="0"/>
    <xf numFmtId="0" fontId="3" fillId="18" borderId="40" applyNumberFormat="0" applyFont="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53" fillId="0" borderId="0"/>
    <xf numFmtId="0" fontId="3" fillId="0" borderId="0"/>
    <xf numFmtId="0" fontId="3" fillId="0" borderId="0">
      <alignment vertical="top"/>
    </xf>
    <xf numFmtId="0" fontId="3" fillId="18" borderId="40" applyNumberFormat="0" applyFont="0" applyAlignment="0" applyProtection="0"/>
    <xf numFmtId="9" fontId="5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18" borderId="40" applyNumberFormat="0" applyFont="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5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18" borderId="40" applyNumberFormat="0" applyFont="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18" borderId="40" applyNumberFormat="0" applyFont="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18" borderId="4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alignment vertical="top"/>
    </xf>
    <xf numFmtId="0" fontId="3" fillId="0" borderId="0" applyNumberFormat="0" applyFill="0" applyBorder="0" applyAlignment="0" applyProtection="0">
      <alignment vertical="top"/>
    </xf>
    <xf numFmtId="0" fontId="3" fillId="0" borderId="0" applyFont="0" applyFill="0" applyBorder="0" applyAlignment="0" applyProtection="0">
      <alignment vertical="top"/>
    </xf>
    <xf numFmtId="4" fontId="3" fillId="0" borderId="0" applyFont="0" applyFill="0" applyBorder="0" applyAlignment="0" applyProtection="0">
      <alignment vertical="top"/>
    </xf>
    <xf numFmtId="5" fontId="3" fillId="0" borderId="0" applyFont="0" applyFill="0" applyBorder="0" applyAlignment="0" applyProtection="0">
      <alignment vertical="top"/>
    </xf>
    <xf numFmtId="0" fontId="3" fillId="0" borderId="0" applyNumberFormat="0" applyFill="0" applyBorder="0" applyAlignment="0" applyProtection="0">
      <alignment vertical="top"/>
    </xf>
    <xf numFmtId="3" fontId="3" fillId="0" borderId="0" applyFont="0" applyFill="0" applyBorder="0" applyAlignment="0" applyProtection="0">
      <alignment vertical="top"/>
    </xf>
    <xf numFmtId="2" fontId="3" fillId="0" borderId="0" applyFont="0" applyFill="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51" applyNumberFormat="0" applyFont="0" applyFill="0" applyAlignment="0" applyProtection="0">
      <alignment vertical="top"/>
    </xf>
    <xf numFmtId="0" fontId="3" fillId="0" borderId="0">
      <alignment vertical="top"/>
    </xf>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18" borderId="40" applyNumberFormat="0" applyFont="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alignment vertical="top"/>
    </xf>
    <xf numFmtId="0" fontId="3" fillId="18" borderId="40" applyNumberFormat="0" applyFont="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alignment vertical="top"/>
    </xf>
    <xf numFmtId="0" fontId="3" fillId="18" borderId="40"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44" fontId="3"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4" fillId="0" borderId="0">
      <alignment vertical="top"/>
    </xf>
    <xf numFmtId="43" fontId="94" fillId="0" borderId="0" applyFont="0" applyFill="0" applyBorder="0" applyAlignment="0" applyProtection="0">
      <alignment vertical="top"/>
    </xf>
    <xf numFmtId="9" fontId="94" fillId="0" borderId="0" applyFont="0" applyFill="0" applyBorder="0" applyAlignment="0" applyProtection="0">
      <alignment vertical="top"/>
    </xf>
    <xf numFmtId="0" fontId="8" fillId="0" borderId="0"/>
    <xf numFmtId="0" fontId="8" fillId="0" borderId="0"/>
    <xf numFmtId="0" fontId="77" fillId="0" borderId="0" applyNumberFormat="0" applyFill="0" applyBorder="0" applyAlignment="0" applyProtection="0">
      <alignment vertical="top"/>
      <protection locked="0"/>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9" fontId="94"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94"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3" fillId="0" borderId="0"/>
    <xf numFmtId="0" fontId="93" fillId="0" borderId="0" applyNumberFormat="0" applyFill="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9" fontId="94" fillId="0" borderId="0" applyFont="0" applyFill="0" applyBorder="0" applyAlignment="0" applyProtection="0"/>
    <xf numFmtId="43" fontId="94" fillId="0" borderId="0" applyFont="0" applyFill="0" applyBorder="0" applyAlignment="0" applyProtection="0">
      <alignment vertical="top"/>
    </xf>
    <xf numFmtId="0" fontId="8" fillId="0" borderId="0"/>
    <xf numFmtId="0" fontId="8" fillId="0" borderId="0"/>
    <xf numFmtId="0" fontId="8" fillId="0" borderId="0" applyFont="0" applyFill="0" applyBorder="0" applyAlignment="0" applyProtection="0">
      <alignment vertical="top"/>
    </xf>
    <xf numFmtId="5" fontId="8" fillId="0" borderId="0" applyFont="0" applyFill="0" applyBorder="0" applyAlignment="0" applyProtection="0">
      <alignment vertical="top"/>
    </xf>
    <xf numFmtId="3" fontId="8" fillId="0" borderId="0" applyFont="0" applyFill="0" applyBorder="0" applyAlignment="0" applyProtection="0">
      <alignment vertical="top"/>
    </xf>
    <xf numFmtId="0" fontId="8" fillId="0" borderId="0"/>
    <xf numFmtId="0" fontId="8" fillId="0" borderId="0"/>
    <xf numFmtId="43" fontId="94" fillId="0" borderId="0" applyFont="0" applyFill="0" applyBorder="0" applyAlignment="0" applyProtection="0">
      <alignment vertical="top"/>
    </xf>
    <xf numFmtId="0" fontId="8" fillId="0" borderId="0"/>
    <xf numFmtId="0" fontId="8" fillId="0" borderId="0"/>
    <xf numFmtId="0" fontId="3" fillId="0" borderId="0">
      <alignment vertical="top"/>
    </xf>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2" fontId="8" fillId="0" borderId="0" applyFont="0" applyFill="0" applyBorder="0" applyAlignment="0" applyProtection="0">
      <alignment vertical="top"/>
    </xf>
    <xf numFmtId="0" fontId="3" fillId="0" borderId="0">
      <alignment vertical="top"/>
    </xf>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9" fontId="94" fillId="0" borderId="0" applyFont="0" applyFill="0" applyBorder="0" applyAlignment="0" applyProtection="0"/>
    <xf numFmtId="43" fontId="53" fillId="0" borderId="0" applyFont="0" applyFill="0" applyBorder="0" applyAlignment="0" applyProtection="0"/>
    <xf numFmtId="0" fontId="119" fillId="0" borderId="0" applyNumberFormat="0" applyFill="0" applyBorder="0" applyAlignment="0" applyProtection="0">
      <alignment vertical="top"/>
      <protection locked="0"/>
    </xf>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3" fontId="53" fillId="0" borderId="0" applyFont="0" applyFill="0" applyBorder="0" applyAlignment="0" applyProtection="0">
      <alignment vertical="top"/>
    </xf>
    <xf numFmtId="5" fontId="53" fillId="0" borderId="0" applyFont="0" applyFill="0" applyBorder="0" applyAlignment="0" applyProtection="0">
      <alignment vertical="top"/>
    </xf>
    <xf numFmtId="0" fontId="53" fillId="0" borderId="0" applyFont="0" applyFill="0" applyBorder="0" applyAlignment="0" applyProtection="0">
      <alignment vertical="top"/>
    </xf>
    <xf numFmtId="2" fontId="53" fillId="0" borderId="0" applyFont="0" applyFill="0" applyBorder="0" applyAlignment="0" applyProtection="0">
      <alignment vertical="top"/>
    </xf>
    <xf numFmtId="0" fontId="64" fillId="0" borderId="0" applyNumberFormat="0" applyFill="0" applyBorder="0" applyAlignment="0" applyProtection="0">
      <alignment vertical="top"/>
    </xf>
    <xf numFmtId="0" fontId="66" fillId="0" borderId="0" applyNumberFormat="0" applyFill="0" applyBorder="0" applyAlignment="0" applyProtection="0">
      <alignment vertical="top"/>
    </xf>
    <xf numFmtId="0" fontId="53" fillId="0" borderId="51" applyNumberFormat="0" applyFont="0" applyFill="0" applyAlignment="0" applyProtection="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120" fillId="0" borderId="0">
      <alignment vertical="top"/>
    </xf>
    <xf numFmtId="43" fontId="120" fillId="0" borderId="0" applyFont="0" applyFill="0" applyBorder="0" applyAlignment="0" applyProtection="0">
      <alignment vertical="top"/>
    </xf>
    <xf numFmtId="44" fontId="120" fillId="0" borderId="0" applyFont="0" applyFill="0" applyBorder="0" applyAlignment="0" applyProtection="0">
      <alignment vertical="top"/>
    </xf>
    <xf numFmtId="9" fontId="53" fillId="0" borderId="0" applyFont="0" applyFill="0" applyBorder="0" applyAlignment="0" applyProtection="0"/>
    <xf numFmtId="9" fontId="120"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9" fontId="53" fillId="0" borderId="0" applyFont="0" applyFill="0" applyBorder="0" applyAlignment="0" applyProtection="0"/>
    <xf numFmtId="3" fontId="53" fillId="0" borderId="0" applyFont="0" applyFill="0" applyBorder="0" applyAlignment="0" applyProtection="0">
      <alignment vertical="top"/>
    </xf>
    <xf numFmtId="5" fontId="53" fillId="0" borderId="0" applyFont="0" applyFill="0" applyBorder="0" applyAlignment="0" applyProtection="0">
      <alignment vertical="top"/>
    </xf>
    <xf numFmtId="0" fontId="53" fillId="0" borderId="0" applyFont="0" applyFill="0" applyBorder="0" applyAlignment="0" applyProtection="0">
      <alignment vertical="top"/>
    </xf>
    <xf numFmtId="2" fontId="53" fillId="0" borderId="0" applyFont="0" applyFill="0" applyBorder="0" applyAlignment="0" applyProtection="0">
      <alignment vertical="top"/>
    </xf>
    <xf numFmtId="0" fontId="53" fillId="0" borderId="0"/>
    <xf numFmtId="0" fontId="53" fillId="0" borderId="0"/>
    <xf numFmtId="0" fontId="53" fillId="0" borderId="0"/>
    <xf numFmtId="43" fontId="120" fillId="0" borderId="0" applyFont="0" applyFill="0" applyBorder="0" applyAlignment="0" applyProtection="0">
      <alignment vertical="top"/>
    </xf>
    <xf numFmtId="9" fontId="120"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77"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pplyFont="0" applyFill="0" applyBorder="0" applyAlignment="0" applyProtection="0">
      <alignment vertical="top"/>
    </xf>
    <xf numFmtId="2" fontId="8" fillId="0" borderId="0" applyFont="0" applyFill="0" applyBorder="0" applyAlignment="0" applyProtection="0">
      <alignment vertical="top"/>
    </xf>
    <xf numFmtId="0" fontId="63" fillId="0" borderId="0" applyNumberFormat="0" applyFill="0" applyBorder="0" applyAlignment="0" applyProtection="0">
      <alignment vertical="top"/>
    </xf>
    <xf numFmtId="0" fontId="29" fillId="0" borderId="0" applyNumberFormat="0" applyFill="0" applyBorder="0" applyAlignment="0" applyProtection="0">
      <alignment vertical="top"/>
    </xf>
    <xf numFmtId="0" fontId="8" fillId="0" borderId="51" applyNumberFormat="0" applyFont="0" applyFill="0" applyAlignment="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94" fillId="0" borderId="0">
      <alignment vertical="top"/>
    </xf>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53" fillId="0" borderId="0"/>
    <xf numFmtId="172" fontId="130" fillId="0" borderId="0"/>
    <xf numFmtId="0" fontId="130" fillId="0" borderId="0" applyFill="0" applyProtection="0">
      <alignment horizontal="left" indent="1"/>
    </xf>
    <xf numFmtId="0" fontId="130" fillId="0" borderId="0" applyFill="0" applyProtection="0">
      <alignment horizontal="left" indent="2"/>
    </xf>
    <xf numFmtId="0" fontId="24" fillId="59" borderId="0" applyNumberFormat="0" applyBorder="0" applyAlignment="0" applyProtection="0"/>
    <xf numFmtId="0" fontId="133" fillId="20" borderId="0" applyNumberFormat="0" applyBorder="0" applyAlignment="0" applyProtection="0"/>
    <xf numFmtId="0" fontId="2" fillId="20" borderId="0" applyNumberFormat="0" applyBorder="0" applyAlignment="0" applyProtection="0"/>
    <xf numFmtId="0" fontId="24" fillId="49" borderId="0" applyNumberFormat="0" applyBorder="0" applyAlignment="0" applyProtection="0"/>
    <xf numFmtId="0" fontId="133" fillId="24" borderId="0" applyNumberFormat="0" applyBorder="0" applyAlignment="0" applyProtection="0"/>
    <xf numFmtId="0" fontId="2" fillId="24" borderId="0" applyNumberFormat="0" applyBorder="0" applyAlignment="0" applyProtection="0"/>
    <xf numFmtId="0" fontId="24" fillId="60" borderId="0" applyNumberFormat="0" applyBorder="0" applyAlignment="0" applyProtection="0"/>
    <xf numFmtId="0" fontId="133" fillId="28" borderId="0" applyNumberFormat="0" applyBorder="0" applyAlignment="0" applyProtection="0"/>
    <xf numFmtId="0" fontId="2" fillId="28" borderId="0" applyNumberFormat="0" applyBorder="0" applyAlignment="0" applyProtection="0"/>
    <xf numFmtId="0" fontId="24" fillId="56" borderId="0" applyNumberFormat="0" applyBorder="0" applyAlignment="0" applyProtection="0"/>
    <xf numFmtId="0" fontId="133" fillId="32" borderId="0" applyNumberFormat="0" applyBorder="0" applyAlignment="0" applyProtection="0"/>
    <xf numFmtId="0" fontId="2" fillId="32" borderId="0" applyNumberFormat="0" applyBorder="0" applyAlignment="0" applyProtection="0"/>
    <xf numFmtId="0" fontId="133" fillId="36" borderId="0" applyNumberFormat="0" applyBorder="0" applyAlignment="0" applyProtection="0"/>
    <xf numFmtId="0" fontId="2" fillId="36" borderId="0" applyNumberFormat="0" applyBorder="0" applyAlignment="0" applyProtection="0"/>
    <xf numFmtId="0" fontId="24" fillId="46" borderId="0" applyNumberFormat="0" applyBorder="0" applyAlignment="0" applyProtection="0"/>
    <xf numFmtId="0" fontId="133" fillId="40" borderId="0" applyNumberFormat="0" applyBorder="0" applyAlignment="0" applyProtection="0"/>
    <xf numFmtId="0" fontId="2" fillId="40" borderId="0" applyNumberFormat="0" applyBorder="0" applyAlignment="0" applyProtection="0"/>
    <xf numFmtId="0" fontId="130" fillId="0" borderId="0" applyFill="0" applyProtection="0">
      <alignment horizontal="left" indent="3"/>
    </xf>
    <xf numFmtId="0" fontId="130" fillId="0" borderId="0" applyFill="0" applyProtection="0">
      <alignment horizontal="left" indent="4"/>
    </xf>
    <xf numFmtId="0" fontId="24" fillId="43" borderId="0" applyNumberFormat="0" applyBorder="0" applyAlignment="0" applyProtection="0"/>
    <xf numFmtId="0" fontId="133" fillId="21" borderId="0" applyNumberFormat="0" applyBorder="0" applyAlignment="0" applyProtection="0"/>
    <xf numFmtId="0" fontId="2" fillId="21" borderId="0" applyNumberFormat="0" applyBorder="0" applyAlignment="0" applyProtection="0"/>
    <xf numFmtId="0" fontId="133" fillId="25" borderId="0" applyNumberFormat="0" applyBorder="0" applyAlignment="0" applyProtection="0"/>
    <xf numFmtId="0" fontId="2" fillId="25" borderId="0" applyNumberFormat="0" applyBorder="0" applyAlignment="0" applyProtection="0"/>
    <xf numFmtId="0" fontId="24" fillId="61" borderId="0" applyNumberFormat="0" applyBorder="0" applyAlignment="0" applyProtection="0"/>
    <xf numFmtId="0" fontId="133" fillId="29" borderId="0" applyNumberFormat="0" applyBorder="0" applyAlignment="0" applyProtection="0"/>
    <xf numFmtId="0" fontId="2" fillId="29" borderId="0" applyNumberFormat="0" applyBorder="0" applyAlignment="0" applyProtection="0"/>
    <xf numFmtId="0" fontId="24" fillId="56" borderId="0" applyNumberFormat="0" applyBorder="0" applyAlignment="0" applyProtection="0"/>
    <xf numFmtId="0" fontId="133" fillId="33" borderId="0" applyNumberFormat="0" applyBorder="0" applyAlignment="0" applyProtection="0"/>
    <xf numFmtId="0" fontId="2" fillId="33" borderId="0" applyNumberFormat="0" applyBorder="0" applyAlignment="0" applyProtection="0"/>
    <xf numFmtId="0" fontId="24" fillId="43" borderId="0" applyNumberFormat="0" applyBorder="0" applyAlignment="0" applyProtection="0"/>
    <xf numFmtId="0" fontId="133" fillId="37" borderId="0" applyNumberFormat="0" applyBorder="0" applyAlignment="0" applyProtection="0"/>
    <xf numFmtId="0" fontId="2" fillId="37" borderId="0" applyNumberFormat="0" applyBorder="0" applyAlignment="0" applyProtection="0"/>
    <xf numFmtId="0" fontId="24" fillId="51" borderId="0" applyNumberFormat="0" applyBorder="0" applyAlignment="0" applyProtection="0"/>
    <xf numFmtId="0" fontId="133" fillId="41" borderId="0" applyNumberFormat="0" applyBorder="0" applyAlignment="0" applyProtection="0"/>
    <xf numFmtId="0" fontId="2" fillId="41" borderId="0" applyNumberFormat="0" applyBorder="0" applyAlignment="0" applyProtection="0"/>
    <xf numFmtId="0" fontId="130" fillId="0" borderId="0" applyFill="0" applyProtection="0">
      <alignment horizontal="left" indent="5"/>
    </xf>
    <xf numFmtId="0" fontId="130" fillId="0" borderId="0"/>
    <xf numFmtId="0" fontId="56" fillId="62" borderId="0" applyNumberFormat="0" applyBorder="0" applyAlignment="0" applyProtection="0"/>
    <xf numFmtId="0" fontId="134" fillId="22" borderId="0" applyNumberFormat="0" applyBorder="0" applyAlignment="0" applyProtection="0"/>
    <xf numFmtId="0" fontId="56" fillId="44" borderId="0" applyNumberFormat="0" applyBorder="0" applyAlignment="0" applyProtection="0"/>
    <xf numFmtId="0" fontId="134" fillId="26" borderId="0" applyNumberFormat="0" applyBorder="0" applyAlignment="0" applyProtection="0"/>
    <xf numFmtId="0" fontId="56" fillId="61" borderId="0" applyNumberFormat="0" applyBorder="0" applyAlignment="0" applyProtection="0"/>
    <xf numFmtId="0" fontId="134" fillId="30" borderId="0" applyNumberFormat="0" applyBorder="0" applyAlignment="0" applyProtection="0"/>
    <xf numFmtId="43" fontId="8" fillId="0" borderId="0" applyFont="0" applyFill="0" applyBorder="0" applyAlignment="0" applyProtection="0"/>
    <xf numFmtId="0" fontId="56" fillId="63" borderId="0" applyNumberFormat="0" applyBorder="0" applyAlignment="0" applyProtection="0"/>
    <xf numFmtId="0" fontId="134" fillId="34" borderId="0" applyNumberFormat="0" applyBorder="0" applyAlignment="0" applyProtection="0"/>
    <xf numFmtId="43" fontId="8" fillId="0" borderId="0" applyFont="0" applyFill="0" applyBorder="0" applyAlignment="0" applyProtection="0"/>
    <xf numFmtId="0" fontId="56" fillId="54" borderId="0" applyNumberFormat="0" applyBorder="0" applyAlignment="0" applyProtection="0"/>
    <xf numFmtId="0" fontId="134" fillId="38" borderId="0" applyNumberFormat="0" applyBorder="0" applyAlignment="0" applyProtection="0"/>
    <xf numFmtId="0" fontId="56" fillId="64" borderId="0" applyNumberFormat="0" applyBorder="0" applyAlignment="0" applyProtection="0"/>
    <xf numFmtId="0" fontId="134" fillId="42" borderId="0" applyNumberFormat="0" applyBorder="0" applyAlignment="0" applyProtection="0"/>
    <xf numFmtId="0" fontId="56" fillId="65" borderId="0" applyNumberFormat="0" applyBorder="0" applyAlignment="0" applyProtection="0"/>
    <xf numFmtId="0" fontId="134" fillId="19" borderId="0" applyNumberFormat="0" applyBorder="0" applyAlignment="0" applyProtection="0"/>
    <xf numFmtId="0" fontId="52" fillId="19" borderId="0" applyNumberFormat="0" applyBorder="0" applyAlignment="0" applyProtection="0"/>
    <xf numFmtId="0" fontId="56" fillId="55" borderId="0" applyNumberFormat="0" applyBorder="0" applyAlignment="0" applyProtection="0"/>
    <xf numFmtId="0" fontId="134" fillId="23" borderId="0" applyNumberFormat="0" applyBorder="0" applyAlignment="0" applyProtection="0"/>
    <xf numFmtId="0" fontId="52" fillId="23" borderId="0" applyNumberFormat="0" applyBorder="0" applyAlignment="0" applyProtection="0"/>
    <xf numFmtId="0" fontId="56" fillId="66" borderId="0" applyNumberFormat="0" applyBorder="0" applyAlignment="0" applyProtection="0"/>
    <xf numFmtId="0" fontId="134" fillId="27" borderId="0" applyNumberFormat="0" applyBorder="0" applyAlignment="0" applyProtection="0"/>
    <xf numFmtId="0" fontId="52" fillId="27" borderId="0" applyNumberFormat="0" applyBorder="0" applyAlignment="0" applyProtection="0"/>
    <xf numFmtId="0" fontId="56" fillId="63" borderId="0" applyNumberFormat="0" applyBorder="0" applyAlignment="0" applyProtection="0"/>
    <xf numFmtId="0" fontId="134" fillId="31" borderId="0" applyNumberFormat="0" applyBorder="0" applyAlignment="0" applyProtection="0"/>
    <xf numFmtId="0" fontId="52" fillId="31" borderId="0" applyNumberFormat="0" applyBorder="0" applyAlignment="0" applyProtection="0"/>
    <xf numFmtId="0" fontId="134" fillId="35" borderId="0" applyNumberFormat="0" applyBorder="0" applyAlignment="0" applyProtection="0"/>
    <xf numFmtId="0" fontId="52" fillId="35" borderId="0" applyNumberFormat="0" applyBorder="0" applyAlignment="0" applyProtection="0"/>
    <xf numFmtId="0" fontId="56" fillId="50" borderId="0" applyNumberFormat="0" applyBorder="0" applyAlignment="0" applyProtection="0"/>
    <xf numFmtId="0" fontId="134" fillId="39" borderId="0" applyNumberFormat="0" applyBorder="0" applyAlignment="0" applyProtection="0"/>
    <xf numFmtId="0" fontId="52" fillId="39" borderId="0" applyNumberFormat="0" applyBorder="0" applyAlignment="0" applyProtection="0"/>
    <xf numFmtId="0" fontId="57" fillId="49" borderId="0" applyNumberFormat="0" applyBorder="0" applyAlignment="0" applyProtection="0"/>
    <xf numFmtId="0" fontId="135" fillId="13" borderId="0" applyNumberFormat="0" applyBorder="0" applyAlignment="0" applyProtection="0"/>
    <xf numFmtId="0" fontId="43" fillId="13" borderId="0" applyNumberFormat="0" applyBorder="0" applyAlignment="0" applyProtection="0"/>
    <xf numFmtId="0" fontId="121" fillId="67" borderId="42" applyNumberFormat="0" applyAlignment="0" applyProtection="0"/>
    <xf numFmtId="0" fontId="136" fillId="16" borderId="36" applyNumberFormat="0" applyAlignment="0" applyProtection="0"/>
    <xf numFmtId="0" fontId="47" fillId="16" borderId="36" applyNumberFormat="0" applyAlignment="0" applyProtection="0"/>
    <xf numFmtId="0" fontId="137" fillId="17" borderId="39" applyNumberFormat="0" applyAlignment="0" applyProtection="0"/>
    <xf numFmtId="0" fontId="49" fillId="17" borderId="39" applyNumberFormat="0" applyAlignment="0" applyProtection="0"/>
    <xf numFmtId="43" fontId="53" fillId="0" borderId="0" applyFont="0" applyFill="0" applyBorder="0" applyAlignment="0" applyProtection="0"/>
    <xf numFmtId="41" fontId="13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173" fontId="8" fillId="0" borderId="0" applyFill="0" applyBorder="0" applyAlignment="0" applyProtection="0"/>
    <xf numFmtId="173" fontId="8" fillId="0" borderId="0" applyFill="0" applyBorder="0" applyAlignment="0" applyProtection="0"/>
    <xf numFmtId="43" fontId="8" fillId="0" borderId="0" applyFont="0" applyFill="0" applyBorder="0" applyAlignment="0" applyProtection="0"/>
    <xf numFmtId="43" fontId="13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8" fillId="0" borderId="0" applyFill="0" applyBorder="0" applyAlignment="0" applyProtection="0"/>
    <xf numFmtId="173" fontId="8" fillId="0" borderId="0" applyFill="0" applyBorder="0" applyAlignment="0" applyProtection="0"/>
    <xf numFmtId="43" fontId="13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8" fillId="0" borderId="0" applyFill="0" applyBorder="0" applyAlignment="0" applyProtection="0"/>
    <xf numFmtId="43" fontId="133"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53" fillId="0" borderId="0" applyFont="0" applyFill="0" applyBorder="0" applyAlignment="0" applyProtection="0"/>
    <xf numFmtId="3" fontId="8" fillId="0" borderId="0" applyFill="0" applyBorder="0" applyAlignment="0" applyProtection="0"/>
    <xf numFmtId="173" fontId="130" fillId="0" borderId="0" applyFill="0" applyProtection="0"/>
    <xf numFmtId="172" fontId="130" fillId="0" borderId="0" applyFill="0" applyProtection="0"/>
    <xf numFmtId="42" fontId="133" fillId="0" borderId="0" applyFont="0" applyFill="0" applyBorder="0" applyAlignment="0" applyProtection="0"/>
    <xf numFmtId="174" fontId="8" fillId="0" borderId="0" applyFill="0" applyBorder="0" applyAlignment="0" applyProtection="0"/>
    <xf numFmtId="174" fontId="8" fillId="0" borderId="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175" fontId="8" fillId="0" borderId="0" applyFill="0" applyBorder="0" applyAlignment="0" applyProtection="0"/>
    <xf numFmtId="0" fontId="29" fillId="68" borderId="0"/>
    <xf numFmtId="0" fontId="29" fillId="68" borderId="56"/>
    <xf numFmtId="0" fontId="8" fillId="0" borderId="0" applyFill="0" applyBorder="0" applyAlignment="0" applyProtection="0"/>
    <xf numFmtId="0" fontId="130" fillId="0" borderId="57" applyFill="0" applyProtection="0"/>
    <xf numFmtId="43" fontId="8" fillId="0" borderId="0" applyFont="0" applyFill="0" applyBorder="0" applyAlignment="0" applyProtection="0"/>
    <xf numFmtId="0" fontId="138" fillId="0" borderId="0" applyNumberFormat="0" applyFill="0" applyBorder="0" applyAlignment="0" applyProtection="0"/>
    <xf numFmtId="0" fontId="51" fillId="0" borderId="0" applyNumberFormat="0" applyFill="0" applyBorder="0" applyAlignment="0" applyProtection="0"/>
    <xf numFmtId="2" fontId="8" fillId="0" borderId="0" applyFill="0" applyBorder="0" applyAlignment="0" applyProtection="0"/>
    <xf numFmtId="0" fontId="61" fillId="60" borderId="0" applyNumberFormat="0" applyBorder="0" applyAlignment="0" applyProtection="0"/>
    <xf numFmtId="0" fontId="139" fillId="12" borderId="0" applyNumberFormat="0" applyBorder="0" applyAlignment="0" applyProtection="0"/>
    <xf numFmtId="0" fontId="42" fillId="12" borderId="0" applyNumberFormat="0" applyBorder="0" applyAlignment="0" applyProtection="0"/>
    <xf numFmtId="0" fontId="122" fillId="0" borderId="52" applyNumberFormat="0" applyFill="0" applyAlignment="0" applyProtection="0"/>
    <xf numFmtId="0" fontId="63" fillId="0" borderId="0" applyNumberFormat="0" applyFill="0" applyBorder="0" applyAlignment="0" applyProtection="0"/>
    <xf numFmtId="0" fontId="140" fillId="0" borderId="33" applyNumberFormat="0" applyFill="0" applyAlignment="0" applyProtection="0"/>
    <xf numFmtId="0" fontId="39" fillId="0" borderId="33" applyNumberFormat="0" applyFill="0" applyAlignment="0" applyProtection="0"/>
    <xf numFmtId="0" fontId="123" fillId="0" borderId="58" applyNumberFormat="0" applyFill="0" applyAlignment="0" applyProtection="0"/>
    <xf numFmtId="0" fontId="29" fillId="0" borderId="0" applyNumberFormat="0" applyFill="0" applyBorder="0" applyAlignment="0" applyProtection="0"/>
    <xf numFmtId="0" fontId="140" fillId="0" borderId="34" applyNumberFormat="0" applyFill="0" applyAlignment="0" applyProtection="0"/>
    <xf numFmtId="0" fontId="40" fillId="0" borderId="34" applyNumberFormat="0" applyFill="0" applyAlignment="0" applyProtection="0"/>
    <xf numFmtId="0" fontId="124" fillId="0" borderId="53" applyNumberFormat="0" applyFill="0" applyAlignment="0" applyProtection="0"/>
    <xf numFmtId="0" fontId="140" fillId="0" borderId="35" applyNumberFormat="0" applyFill="0" applyAlignment="0" applyProtection="0"/>
    <xf numFmtId="0" fontId="41" fillId="0" borderId="35" applyNumberFormat="0" applyFill="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41" fillId="0" borderId="0" applyNumberFormat="0" applyFill="0" applyBorder="0" applyAlignment="0" applyProtection="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68" fillId="46" borderId="42" applyNumberFormat="0" applyAlignment="0" applyProtection="0"/>
    <xf numFmtId="0" fontId="141" fillId="15" borderId="36" applyNumberFormat="0" applyAlignment="0" applyProtection="0"/>
    <xf numFmtId="0" fontId="45" fillId="15" borderId="36" applyNumberFormat="0" applyAlignment="0" applyProtection="0"/>
    <xf numFmtId="0" fontId="129" fillId="69" borderId="56"/>
    <xf numFmtId="0" fontId="125" fillId="0" borderId="54" applyNumberFormat="0" applyFill="0" applyAlignment="0" applyProtection="0"/>
    <xf numFmtId="0" fontId="142" fillId="0" borderId="38" applyNumberFormat="0" applyFill="0" applyAlignment="0" applyProtection="0"/>
    <xf numFmtId="0" fontId="48" fillId="0" borderId="38" applyNumberFormat="0" applyFill="0" applyAlignment="0" applyProtection="0"/>
    <xf numFmtId="0" fontId="126" fillId="48" borderId="0" applyNumberFormat="0" applyBorder="0" applyAlignment="0" applyProtection="0"/>
    <xf numFmtId="0" fontId="143" fillId="14" borderId="0" applyNumberFormat="0" applyBorder="0" applyAlignment="0" applyProtection="0"/>
    <xf numFmtId="176" fontId="1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3"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4" fillId="0" borderId="0"/>
    <xf numFmtId="0" fontId="94" fillId="0" borderId="0"/>
    <xf numFmtId="0" fontId="94" fillId="0" borderId="0"/>
    <xf numFmtId="0" fontId="29" fillId="0" borderId="0"/>
    <xf numFmtId="0" fontId="94" fillId="0" borderId="0"/>
    <xf numFmtId="0" fontId="24" fillId="0" borderId="0"/>
    <xf numFmtId="0" fontId="2" fillId="0" borderId="0"/>
    <xf numFmtId="0" fontId="2" fillId="0" borderId="0"/>
    <xf numFmtId="0" fontId="2" fillId="0" borderId="0"/>
    <xf numFmtId="0" fontId="2" fillId="18" borderId="40" applyNumberFormat="0" applyFont="0" applyAlignment="0" applyProtection="0"/>
    <xf numFmtId="0" fontId="133" fillId="18" borderId="40" applyNumberFormat="0" applyFont="0" applyAlignment="0" applyProtection="0"/>
    <xf numFmtId="0" fontId="8" fillId="45" borderId="48" applyNumberFormat="0" applyFont="0" applyAlignment="0" applyProtection="0"/>
    <xf numFmtId="0" fontId="71" fillId="67" borderId="49" applyNumberFormat="0" applyAlignment="0" applyProtection="0"/>
    <xf numFmtId="0" fontId="144" fillId="16" borderId="37" applyNumberFormat="0" applyAlignment="0" applyProtection="0"/>
    <xf numFmtId="0" fontId="46" fillId="16" borderId="37" applyNumberFormat="0" applyAlignment="0" applyProtection="0"/>
    <xf numFmtId="9" fontId="8" fillId="0" borderId="0" applyFill="0" applyBorder="0" applyAlignment="0" applyProtection="0"/>
    <xf numFmtId="9" fontId="133" fillId="0" borderId="0" applyFont="0" applyFill="0" applyBorder="0" applyAlignment="0" applyProtection="0"/>
    <xf numFmtId="0" fontId="29" fillId="68" borderId="0"/>
    <xf numFmtId="0" fontId="130" fillId="0" borderId="59" applyFill="0" applyProtection="0"/>
    <xf numFmtId="0" fontId="29" fillId="68" borderId="56"/>
    <xf numFmtId="0" fontId="127" fillId="0" borderId="0" applyNumberFormat="0" applyFill="0" applyBorder="0" applyAlignment="0" applyProtection="0"/>
    <xf numFmtId="0" fontId="132" fillId="7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40"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3" fillId="0" borderId="55" applyNumberFormat="0" applyFill="0" applyAlignment="0" applyProtection="0"/>
    <xf numFmtId="0" fontId="8" fillId="0" borderId="51" applyNumberFormat="0" applyFill="0" applyAlignment="0" applyProtection="0"/>
    <xf numFmtId="0" fontId="145" fillId="0" borderId="41" applyNumberFormat="0" applyFill="0" applyAlignment="0" applyProtection="0"/>
    <xf numFmtId="0" fontId="35" fillId="0" borderId="41" applyNumberFormat="0" applyFill="0" applyAlignment="0" applyProtection="0"/>
    <xf numFmtId="0" fontId="129" fillId="68" borderId="60"/>
    <xf numFmtId="0" fontId="129" fillId="68" borderId="56"/>
    <xf numFmtId="0" fontId="53" fillId="0" borderId="0"/>
    <xf numFmtId="0" fontId="146" fillId="0" borderId="0" applyNumberFormat="0" applyFill="0" applyBorder="0" applyAlignment="0" applyProtection="0"/>
    <xf numFmtId="0" fontId="50" fillId="0" borderId="0" applyNumberFormat="0" applyFill="0" applyBorder="0" applyAlignment="0" applyProtection="0"/>
    <xf numFmtId="0" fontId="92" fillId="0" borderId="0" applyBorder="0"/>
    <xf numFmtId="0" fontId="92" fillId="0" borderId="0" applyBorder="0"/>
    <xf numFmtId="43"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93" fillId="0" borderId="0" applyNumberFormat="0" applyFill="0" applyBorder="0" applyAlignment="0" applyProtection="0"/>
    <xf numFmtId="0" fontId="92" fillId="0" borderId="0" applyBorder="0"/>
    <xf numFmtId="0" fontId="92" fillId="0" borderId="0" applyBorder="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2" fillId="0" borderId="0" applyBorder="0"/>
    <xf numFmtId="0" fontId="92" fillId="0" borderId="0" applyBorder="0"/>
    <xf numFmtId="44" fontId="8" fillId="0" borderId="0" applyFont="0" applyFill="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44" fontId="8" fillId="0" borderId="0" applyFont="0" applyFill="0" applyBorder="0" applyAlignment="0" applyProtection="0"/>
    <xf numFmtId="0" fontId="92" fillId="0" borderId="0" applyBorder="0"/>
    <xf numFmtId="43" fontId="8" fillId="0" borderId="0" applyFont="0" applyFill="0" applyBorder="0" applyAlignment="0" applyProtection="0"/>
    <xf numFmtId="0" fontId="92" fillId="0" borderId="0" applyBorder="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 fillId="0" borderId="0"/>
    <xf numFmtId="43" fontId="2" fillId="0" borderId="0" applyFont="0" applyFill="0" applyBorder="0" applyAlignment="0" applyProtection="0"/>
    <xf numFmtId="0" fontId="24" fillId="59" borderId="0" applyNumberFormat="0" applyBorder="0" applyAlignment="0" applyProtection="0"/>
    <xf numFmtId="0" fontId="2" fillId="20" borderId="0" applyNumberFormat="0" applyBorder="0" applyAlignment="0" applyProtection="0"/>
    <xf numFmtId="0" fontId="24" fillId="49" borderId="0" applyNumberFormat="0" applyBorder="0" applyAlignment="0" applyProtection="0"/>
    <xf numFmtId="0" fontId="2" fillId="24" borderId="0" applyNumberFormat="0" applyBorder="0" applyAlignment="0" applyProtection="0"/>
    <xf numFmtId="0" fontId="24" fillId="60" borderId="0" applyNumberFormat="0" applyBorder="0" applyAlignment="0" applyProtection="0"/>
    <xf numFmtId="0" fontId="2" fillId="28" borderId="0" applyNumberFormat="0" applyBorder="0" applyAlignment="0" applyProtection="0"/>
    <xf numFmtId="0" fontId="24" fillId="56" borderId="0" applyNumberFormat="0" applyBorder="0" applyAlignment="0" applyProtection="0"/>
    <xf numFmtId="0" fontId="2" fillId="32" borderId="0" applyNumberFormat="0" applyBorder="0" applyAlignment="0" applyProtection="0"/>
    <xf numFmtId="0" fontId="24" fillId="47" borderId="0" applyNumberFormat="0" applyBorder="0" applyAlignment="0" applyProtection="0"/>
    <xf numFmtId="0" fontId="2" fillId="36" borderId="0" applyNumberFormat="0" applyBorder="0" applyAlignment="0" applyProtection="0"/>
    <xf numFmtId="0" fontId="24" fillId="46" borderId="0" applyNumberFormat="0" applyBorder="0" applyAlignment="0" applyProtection="0"/>
    <xf numFmtId="0" fontId="2" fillId="40" borderId="0" applyNumberFormat="0" applyBorder="0" applyAlignment="0" applyProtection="0"/>
    <xf numFmtId="0" fontId="24" fillId="43" borderId="0" applyNumberFormat="0" applyBorder="0" applyAlignment="0" applyProtection="0"/>
    <xf numFmtId="0" fontId="2" fillId="21" borderId="0" applyNumberFormat="0" applyBorder="0" applyAlignment="0" applyProtection="0"/>
    <xf numFmtId="0" fontId="24" fillId="44" borderId="0" applyNumberFormat="0" applyBorder="0" applyAlignment="0" applyProtection="0"/>
    <xf numFmtId="0" fontId="2" fillId="25" borderId="0" applyNumberFormat="0" applyBorder="0" applyAlignment="0" applyProtection="0"/>
    <xf numFmtId="0" fontId="24" fillId="61" borderId="0" applyNumberFormat="0" applyBorder="0" applyAlignment="0" applyProtection="0"/>
    <xf numFmtId="0" fontId="2" fillId="29" borderId="0" applyNumberFormat="0" applyBorder="0" applyAlignment="0" applyProtection="0"/>
    <xf numFmtId="0" fontId="24" fillId="56" borderId="0" applyNumberFormat="0" applyBorder="0" applyAlignment="0" applyProtection="0"/>
    <xf numFmtId="0" fontId="2" fillId="33" borderId="0" applyNumberFormat="0" applyBorder="0" applyAlignment="0" applyProtection="0"/>
    <xf numFmtId="0" fontId="24" fillId="43" borderId="0" applyNumberFormat="0" applyBorder="0" applyAlignment="0" applyProtection="0"/>
    <xf numFmtId="0" fontId="2" fillId="37" borderId="0" applyNumberFormat="0" applyBorder="0" applyAlignment="0" applyProtection="0"/>
    <xf numFmtId="0" fontId="24" fillId="51" borderId="0" applyNumberFormat="0" applyBorder="0" applyAlignment="0" applyProtection="0"/>
    <xf numFmtId="0" fontId="2" fillId="41" borderId="0" applyNumberFormat="0" applyBorder="0" applyAlignment="0" applyProtection="0"/>
    <xf numFmtId="0" fontId="56" fillId="62" borderId="0" applyNumberFormat="0" applyBorder="0" applyAlignment="0" applyProtection="0"/>
    <xf numFmtId="0" fontId="56" fillId="44" borderId="0" applyNumberFormat="0" applyBorder="0" applyAlignment="0" applyProtection="0"/>
    <xf numFmtId="0" fontId="56" fillId="61" borderId="0" applyNumberFormat="0" applyBorder="0" applyAlignment="0" applyProtection="0"/>
    <xf numFmtId="0" fontId="56" fillId="63" borderId="0" applyNumberFormat="0" applyBorder="0" applyAlignment="0" applyProtection="0"/>
    <xf numFmtId="0" fontId="56" fillId="54" borderId="0" applyNumberFormat="0" applyBorder="0" applyAlignment="0" applyProtection="0"/>
    <xf numFmtId="0" fontId="56" fillId="64" borderId="0" applyNumberFormat="0" applyBorder="0" applyAlignment="0" applyProtection="0"/>
    <xf numFmtId="0" fontId="56" fillId="65" borderId="0" applyNumberFormat="0" applyBorder="0" applyAlignment="0" applyProtection="0"/>
    <xf numFmtId="0" fontId="56" fillId="55" borderId="0" applyNumberFormat="0" applyBorder="0" applyAlignment="0" applyProtection="0"/>
    <xf numFmtId="0" fontId="56" fillId="66" borderId="0" applyNumberFormat="0" applyBorder="0" applyAlignment="0" applyProtection="0"/>
    <xf numFmtId="0" fontId="56" fillId="63" borderId="0" applyNumberFormat="0" applyBorder="0" applyAlignment="0" applyProtection="0"/>
    <xf numFmtId="0" fontId="56" fillId="54" borderId="0" applyNumberFormat="0" applyBorder="0" applyAlignment="0" applyProtection="0"/>
    <xf numFmtId="0" fontId="56" fillId="50" borderId="0" applyNumberFormat="0" applyBorder="0" applyAlignment="0" applyProtection="0"/>
    <xf numFmtId="0" fontId="57" fillId="49" borderId="0" applyNumberFormat="0" applyBorder="0" applyAlignment="0" applyProtection="0"/>
    <xf numFmtId="0" fontId="121" fillId="67" borderId="42" applyNumberFormat="0" applyAlignment="0" applyProtection="0"/>
    <xf numFmtId="0" fontId="59" fillId="58" borderId="4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73" fontId="8" fillId="0" borderId="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0" fillId="0" borderId="0" applyNumberFormat="0" applyFill="0" applyBorder="0" applyAlignment="0" applyProtection="0"/>
    <xf numFmtId="0" fontId="61" fillId="60" borderId="0" applyNumberFormat="0" applyBorder="0" applyAlignment="0" applyProtection="0"/>
    <xf numFmtId="0" fontId="122" fillId="0" borderId="52" applyNumberFormat="0" applyFill="0" applyAlignment="0" applyProtection="0"/>
    <xf numFmtId="0" fontId="123" fillId="0" borderId="58" applyNumberFormat="0" applyFill="0" applyAlignment="0" applyProtection="0"/>
    <xf numFmtId="0" fontId="124" fillId="0" borderId="53" applyNumberFormat="0" applyFill="0" applyAlignment="0" applyProtection="0"/>
    <xf numFmtId="0" fontId="124" fillId="0" borderId="0" applyNumberFormat="0" applyFill="0" applyBorder="0" applyAlignment="0" applyProtection="0"/>
    <xf numFmtId="0" fontId="68" fillId="46" borderId="42" applyNumberFormat="0" applyAlignment="0" applyProtection="0"/>
    <xf numFmtId="0" fontId="125" fillId="0" borderId="54" applyNumberFormat="0" applyFill="0" applyAlignment="0" applyProtection="0"/>
    <xf numFmtId="0" fontId="126"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45" borderId="48" applyNumberFormat="0" applyFont="0" applyAlignment="0" applyProtection="0"/>
    <xf numFmtId="0" fontId="2" fillId="18" borderId="40" applyNumberFormat="0" applyFont="0" applyAlignment="0" applyProtection="0"/>
    <xf numFmtId="0" fontId="71" fillId="67" borderId="49" applyNumberFormat="0" applyAlignment="0" applyProtection="0"/>
    <xf numFmtId="9" fontId="8" fillId="0" borderId="0" applyFill="0" applyBorder="0" applyAlignment="0" applyProtection="0"/>
    <xf numFmtId="0" fontId="127" fillId="0" borderId="0" applyNumberFormat="0" applyFill="0" applyBorder="0" applyAlignment="0" applyProtection="0"/>
    <xf numFmtId="0" fontId="2" fillId="0" borderId="0"/>
    <xf numFmtId="43" fontId="2" fillId="0" borderId="0" applyFont="0" applyFill="0" applyBorder="0" applyAlignment="0" applyProtection="0"/>
    <xf numFmtId="0" fontId="73" fillId="0" borderId="55" applyNumberFormat="0" applyFill="0" applyAlignment="0" applyProtection="0"/>
    <xf numFmtId="0" fontId="69" fillId="0" borderId="0" applyNumberForma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92" fillId="0" borderId="0" applyBorder="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2" fillId="0" borderId="0" applyBorder="0"/>
    <xf numFmtId="44" fontId="8" fillId="0" borderId="0" applyFont="0" applyFill="0" applyBorder="0" applyAlignment="0" applyProtection="0"/>
    <xf numFmtId="0" fontId="92" fillId="0" borderId="0" applyBorder="0"/>
    <xf numFmtId="0" fontId="8" fillId="0" borderId="0"/>
    <xf numFmtId="43" fontId="8" fillId="0" borderId="0" applyFont="0" applyFill="0" applyBorder="0" applyAlignment="0" applyProtection="0"/>
    <xf numFmtId="0" fontId="127"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0" fontId="127" fillId="0" borderId="0" applyNumberFormat="0" applyFill="0" applyBorder="0" applyAlignment="0" applyProtection="0"/>
    <xf numFmtId="43" fontId="8" fillId="0" borderId="0" applyFont="0" applyFill="0" applyBorder="0" applyAlignment="0" applyProtection="0"/>
    <xf numFmtId="0" fontId="53" fillId="0" borderId="0"/>
    <xf numFmtId="0" fontId="127" fillId="0" borderId="0" applyNumberFormat="0" applyFill="0" applyBorder="0" applyAlignment="0" applyProtection="0"/>
    <xf numFmtId="43" fontId="53" fillId="0" borderId="0" applyFont="0" applyFill="0" applyBorder="0" applyAlignment="0" applyProtection="0"/>
    <xf numFmtId="0" fontId="127" fillId="0" borderId="0" applyNumberFormat="0" applyFill="0" applyBorder="0" applyAlignment="0" applyProtection="0"/>
    <xf numFmtId="0" fontId="53" fillId="0" borderId="0"/>
    <xf numFmtId="0" fontId="127" fillId="0" borderId="0" applyNumberFormat="0" applyFill="0" applyBorder="0" applyAlignment="0" applyProtection="0"/>
    <xf numFmtId="0" fontId="5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3" fillId="0" borderId="0"/>
    <xf numFmtId="43" fontId="8" fillId="0" borderId="0" applyFont="0" applyFill="0" applyBorder="0" applyAlignment="0" applyProtection="0"/>
    <xf numFmtId="43" fontId="8" fillId="0" borderId="0" applyFont="0" applyFill="0" applyBorder="0" applyAlignment="0" applyProtection="0"/>
    <xf numFmtId="0" fontId="127"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348">
    <xf numFmtId="37" fontId="0" fillId="0" borderId="0" xfId="0"/>
    <xf numFmtId="37" fontId="10" fillId="0" borderId="0" xfId="0" applyFont="1"/>
    <xf numFmtId="37" fontId="10" fillId="0" borderId="0" xfId="0" applyFont="1" applyAlignment="1">
      <alignment horizontal="left"/>
    </xf>
    <xf numFmtId="1" fontId="10" fillId="0" borderId="0" xfId="0" applyNumberFormat="1" applyFont="1" applyAlignment="1">
      <alignment horizontal="center"/>
    </xf>
    <xf numFmtId="37" fontId="10" fillId="0" borderId="0" xfId="0" applyFont="1" applyAlignment="1">
      <alignment horizontal="center"/>
    </xf>
    <xf numFmtId="37" fontId="10" fillId="0" borderId="0" xfId="0" quotePrefix="1" applyFont="1" applyAlignment="1">
      <alignment horizontal="center"/>
    </xf>
    <xf numFmtId="10" fontId="10" fillId="0" borderId="0" xfId="0" applyNumberFormat="1" applyFont="1"/>
    <xf numFmtId="49" fontId="10" fillId="0" borderId="0" xfId="0" quotePrefix="1" applyNumberFormat="1" applyFont="1"/>
    <xf numFmtId="37" fontId="12" fillId="0" borderId="0" xfId="0" applyFont="1" applyAlignment="1" applyProtection="1">
      <alignment horizontal="center"/>
      <protection locked="0"/>
    </xf>
    <xf numFmtId="37" fontId="13" fillId="0" borderId="0" xfId="0" applyFont="1"/>
    <xf numFmtId="37" fontId="14" fillId="0" borderId="0" xfId="0" applyFont="1" applyAlignment="1">
      <alignment horizontal="center"/>
    </xf>
    <xf numFmtId="37" fontId="15" fillId="0" borderId="0" xfId="0" applyFont="1"/>
    <xf numFmtId="37" fontId="14" fillId="0" borderId="0" xfId="0" applyFont="1"/>
    <xf numFmtId="37" fontId="16" fillId="0" borderId="0" xfId="0" applyFont="1"/>
    <xf numFmtId="37" fontId="16" fillId="0" borderId="0" xfId="0" applyFont="1" applyAlignment="1">
      <alignment horizontal="center"/>
    </xf>
    <xf numFmtId="41" fontId="14" fillId="0" borderId="0" xfId="1" applyNumberFormat="1" applyFont="1"/>
    <xf numFmtId="37" fontId="14" fillId="0" borderId="0" xfId="0" applyFont="1" applyAlignment="1">
      <alignment horizontal="left"/>
    </xf>
    <xf numFmtId="38" fontId="14" fillId="0" borderId="0" xfId="0" applyNumberFormat="1" applyFont="1"/>
    <xf numFmtId="37" fontId="14" fillId="0" borderId="0" xfId="0" quotePrefix="1" applyFont="1" applyAlignment="1">
      <alignment horizontal="left"/>
    </xf>
    <xf numFmtId="37" fontId="17" fillId="0" borderId="0" xfId="2" applyNumberFormat="1" applyFont="1" applyAlignment="1" applyProtection="1"/>
    <xf numFmtId="37" fontId="14" fillId="3" borderId="0" xfId="0" applyFont="1" applyFill="1"/>
    <xf numFmtId="38" fontId="14" fillId="3" borderId="0" xfId="0" applyNumberFormat="1" applyFont="1" applyFill="1" applyAlignment="1">
      <alignment horizontal="center"/>
    </xf>
    <xf numFmtId="37" fontId="14" fillId="3" borderId="0" xfId="0" applyFont="1" applyFill="1" applyAlignment="1">
      <alignment horizontal="center"/>
    </xf>
    <xf numFmtId="37" fontId="14" fillId="3" borderId="0" xfId="0" quotePrefix="1" applyFont="1" applyFill="1" applyAlignment="1">
      <alignment horizontal="center"/>
    </xf>
    <xf numFmtId="37" fontId="18" fillId="0" borderId="1" xfId="0" quotePrefix="1" applyFont="1" applyBorder="1" applyProtection="1">
      <protection locked="0"/>
    </xf>
    <xf numFmtId="37" fontId="14" fillId="3" borderId="0" xfId="0" quotePrefix="1" applyFont="1" applyFill="1"/>
    <xf numFmtId="37" fontId="14" fillId="3" borderId="0" xfId="0" quotePrefix="1" applyFont="1" applyFill="1" applyAlignment="1">
      <alignment horizontal="left"/>
    </xf>
    <xf numFmtId="38" fontId="14" fillId="3" borderId="0" xfId="0" applyNumberFormat="1" applyFont="1" applyFill="1"/>
    <xf numFmtId="165" fontId="14" fillId="3" borderId="0" xfId="0" applyNumberFormat="1" applyFont="1" applyFill="1" applyAlignment="1">
      <alignment horizontal="center"/>
    </xf>
    <xf numFmtId="37" fontId="14" fillId="3" borderId="0" xfId="0" quotePrefix="1" applyFont="1" applyFill="1" applyAlignment="1">
      <alignment horizontal="fill"/>
    </xf>
    <xf numFmtId="37" fontId="18" fillId="0" borderId="1" xfId="1" quotePrefix="1" applyNumberFormat="1" applyFont="1" applyBorder="1" applyProtection="1">
      <protection locked="0"/>
    </xf>
    <xf numFmtId="37" fontId="18" fillId="0" borderId="1" xfId="1" applyNumberFormat="1" applyFont="1" applyBorder="1" applyProtection="1">
      <protection locked="0"/>
    </xf>
    <xf numFmtId="37" fontId="14" fillId="7" borderId="0" xfId="0" applyFont="1" applyFill="1"/>
    <xf numFmtId="37" fontId="14" fillId="7" borderId="0" xfId="0" quotePrefix="1" applyFont="1" applyFill="1" applyAlignment="1">
      <alignment horizontal="left" indent="1"/>
    </xf>
    <xf numFmtId="43" fontId="14" fillId="3" borderId="0" xfId="1" applyFont="1" applyFill="1"/>
    <xf numFmtId="37" fontId="18" fillId="4" borderId="1" xfId="0" quotePrefix="1" applyFont="1" applyFill="1" applyBorder="1" applyProtection="1">
      <protection locked="0"/>
    </xf>
    <xf numFmtId="37" fontId="14" fillId="3" borderId="0" xfId="1" quotePrefix="1" applyNumberFormat="1" applyFont="1" applyFill="1" applyAlignment="1">
      <alignment horizontal="fill"/>
    </xf>
    <xf numFmtId="39" fontId="14" fillId="3" borderId="0" xfId="0" applyNumberFormat="1" applyFont="1" applyFill="1"/>
    <xf numFmtId="37" fontId="14" fillId="3" borderId="0" xfId="0" applyFont="1" applyFill="1" applyAlignment="1">
      <alignment horizontal="centerContinuous"/>
    </xf>
    <xf numFmtId="37" fontId="14" fillId="7" borderId="0" xfId="0" quotePrefix="1" applyFont="1" applyFill="1" applyAlignment="1">
      <alignment horizontal="left"/>
    </xf>
    <xf numFmtId="37" fontId="14" fillId="7" borderId="0" xfId="0" applyFont="1" applyFill="1" applyAlignment="1">
      <alignment horizontal="right"/>
    </xf>
    <xf numFmtId="38" fontId="18" fillId="4" borderId="14" xfId="0" applyNumberFormat="1" applyFont="1" applyFill="1" applyBorder="1" applyProtection="1">
      <protection locked="0"/>
    </xf>
    <xf numFmtId="38" fontId="18" fillId="4" borderId="8" xfId="0" applyNumberFormat="1" applyFont="1" applyFill="1" applyBorder="1" applyProtection="1">
      <protection locked="0"/>
    </xf>
    <xf numFmtId="38" fontId="18" fillId="4" borderId="2" xfId="0" applyNumberFormat="1" applyFont="1" applyFill="1" applyBorder="1" applyProtection="1">
      <protection locked="0"/>
    </xf>
    <xf numFmtId="37" fontId="14" fillId="7" borderId="0" xfId="0" applyFont="1" applyFill="1" applyAlignment="1">
      <alignment horizontal="left"/>
    </xf>
    <xf numFmtId="37" fontId="18" fillId="3" borderId="0" xfId="0" applyFont="1" applyFill="1" applyAlignment="1">
      <alignment horizontal="centerContinuous"/>
    </xf>
    <xf numFmtId="37" fontId="14" fillId="3" borderId="0" xfId="0" applyFont="1" applyFill="1" applyAlignment="1">
      <alignment horizontal="right"/>
    </xf>
    <xf numFmtId="38" fontId="18" fillId="4" borderId="1" xfId="0" applyNumberFormat="1" applyFont="1" applyFill="1" applyBorder="1" applyProtection="1">
      <protection locked="0"/>
    </xf>
    <xf numFmtId="38" fontId="14" fillId="3" borderId="0" xfId="0" applyNumberFormat="1" applyFont="1" applyFill="1" applyAlignment="1">
      <alignment horizontal="right"/>
    </xf>
    <xf numFmtId="37" fontId="14" fillId="3" borderId="0" xfId="0" quotePrefix="1" applyFont="1" applyFill="1" applyAlignment="1">
      <alignment horizontal="centerContinuous"/>
    </xf>
    <xf numFmtId="37" fontId="18" fillId="4" borderId="1" xfId="0" applyFont="1" applyFill="1" applyBorder="1" applyProtection="1">
      <protection locked="0"/>
    </xf>
    <xf numFmtId="37" fontId="18" fillId="3" borderId="0" xfId="0" quotePrefix="1" applyFont="1" applyFill="1" applyAlignment="1">
      <alignment horizontal="left"/>
    </xf>
    <xf numFmtId="37" fontId="18" fillId="3" borderId="0" xfId="0" applyFont="1" applyFill="1" applyAlignment="1">
      <alignment horizontal="center"/>
    </xf>
    <xf numFmtId="38" fontId="18" fillId="3" borderId="0" xfId="0" applyNumberFormat="1" applyFont="1" applyFill="1" applyAlignment="1">
      <alignment horizontal="center"/>
    </xf>
    <xf numFmtId="38" fontId="18" fillId="3" borderId="0" xfId="0" applyNumberFormat="1" applyFont="1" applyFill="1"/>
    <xf numFmtId="37" fontId="18" fillId="3" borderId="0" xfId="0" applyFont="1" applyFill="1"/>
    <xf numFmtId="37" fontId="14" fillId="3" borderId="0" xfId="0" applyFont="1" applyFill="1" applyAlignment="1">
      <alignment horizontal="left"/>
    </xf>
    <xf numFmtId="38" fontId="18" fillId="3" borderId="8" xfId="0" applyNumberFormat="1" applyFont="1" applyFill="1" applyBorder="1" applyAlignment="1" applyProtection="1">
      <alignment horizontal="center"/>
      <protection locked="0"/>
    </xf>
    <xf numFmtId="37" fontId="18" fillId="7" borderId="0" xfId="0" applyFont="1" applyFill="1" applyAlignment="1">
      <alignment horizontal="centerContinuous"/>
    </xf>
    <xf numFmtId="37" fontId="14" fillId="7" borderId="0" xfId="0" applyFont="1" applyFill="1" applyAlignment="1">
      <alignment horizontal="left" indent="1"/>
    </xf>
    <xf numFmtId="10" fontId="14" fillId="0" borderId="0" xfId="4" applyNumberFormat="1" applyFont="1"/>
    <xf numFmtId="37" fontId="14" fillId="7" borderId="0" xfId="0" applyFont="1" applyFill="1" applyAlignment="1">
      <alignment horizontal="left" indent="2"/>
    </xf>
    <xf numFmtId="37" fontId="14" fillId="7" borderId="0" xfId="0" quotePrefix="1" applyFont="1" applyFill="1" applyAlignment="1">
      <alignment horizontal="left" indent="2"/>
    </xf>
    <xf numFmtId="39" fontId="14" fillId="0" borderId="0" xfId="0" applyNumberFormat="1" applyFont="1"/>
    <xf numFmtId="10" fontId="14" fillId="0" borderId="0" xfId="0" applyNumberFormat="1" applyFont="1"/>
    <xf numFmtId="1" fontId="14" fillId="0" borderId="0" xfId="0" applyNumberFormat="1" applyFont="1" applyAlignment="1">
      <alignment horizontal="center"/>
    </xf>
    <xf numFmtId="37" fontId="14" fillId="0" borderId="0" xfId="0" applyFont="1" applyAlignment="1">
      <alignment horizontal="right"/>
    </xf>
    <xf numFmtId="37" fontId="19" fillId="0" borderId="0" xfId="0" applyFont="1"/>
    <xf numFmtId="37" fontId="12" fillId="0" borderId="0" xfId="0" applyFont="1" applyAlignment="1">
      <alignment horizontal="center"/>
    </xf>
    <xf numFmtId="37" fontId="14" fillId="0" borderId="0" xfId="0" quotePrefix="1" applyFont="1"/>
    <xf numFmtId="37" fontId="15" fillId="0" borderId="0" xfId="0" quotePrefix="1" applyFont="1" applyAlignment="1">
      <alignment horizontal="left"/>
    </xf>
    <xf numFmtId="37" fontId="20" fillId="0" borderId="0" xfId="0" applyFont="1" applyAlignment="1">
      <alignment vertical="center" readingOrder="1"/>
    </xf>
    <xf numFmtId="37" fontId="22" fillId="0" borderId="0" xfId="0" applyFont="1" applyAlignment="1">
      <alignment vertical="center" readingOrder="1"/>
    </xf>
    <xf numFmtId="37" fontId="23" fillId="0" borderId="0" xfId="0" quotePrefix="1" applyFont="1"/>
    <xf numFmtId="37" fontId="23" fillId="0" borderId="0" xfId="0" applyFont="1"/>
    <xf numFmtId="37" fontId="10" fillId="0" borderId="0" xfId="0" quotePrefix="1" applyFont="1" applyAlignment="1">
      <alignment horizontal="right"/>
    </xf>
    <xf numFmtId="37" fontId="10" fillId="0" borderId="0" xfId="0" applyFont="1" applyAlignment="1">
      <alignment horizontal="centerContinuous"/>
    </xf>
    <xf numFmtId="37" fontId="24" fillId="0" borderId="1" xfId="0" applyFont="1" applyBorder="1"/>
    <xf numFmtId="37" fontId="24" fillId="0" borderId="8" xfId="0" applyFont="1" applyBorder="1"/>
    <xf numFmtId="37" fontId="10" fillId="0" borderId="6" xfId="0" applyFont="1" applyBorder="1"/>
    <xf numFmtId="37" fontId="10" fillId="0" borderId="8" xfId="0" applyFont="1" applyBorder="1"/>
    <xf numFmtId="37" fontId="24" fillId="0" borderId="2" xfId="0" applyFont="1" applyBorder="1"/>
    <xf numFmtId="37" fontId="24" fillId="0" borderId="13" xfId="0" applyFont="1" applyBorder="1"/>
    <xf numFmtId="37" fontId="24" fillId="0" borderId="0" xfId="0" applyFont="1"/>
    <xf numFmtId="37" fontId="24" fillId="0" borderId="4" xfId="0" applyFont="1" applyBorder="1"/>
    <xf numFmtId="37" fontId="10" fillId="0" borderId="13" xfId="0" applyFont="1" applyBorder="1"/>
    <xf numFmtId="37" fontId="10" fillId="0" borderId="10" xfId="0" applyFont="1" applyBorder="1"/>
    <xf numFmtId="37" fontId="24" fillId="0" borderId="14" xfId="0" applyFont="1" applyBorder="1" applyAlignment="1">
      <alignment horizontal="centerContinuous"/>
    </xf>
    <xf numFmtId="37" fontId="24" fillId="0" borderId="2" xfId="0" applyFont="1" applyBorder="1" applyAlignment="1">
      <alignment horizontal="centerContinuous"/>
    </xf>
    <xf numFmtId="37" fontId="24" fillId="0" borderId="8" xfId="0" applyFont="1" applyBorder="1" applyAlignment="1">
      <alignment horizontal="centerContinuous"/>
    </xf>
    <xf numFmtId="37" fontId="10" fillId="0" borderId="8" xfId="0" applyFont="1" applyBorder="1" applyAlignment="1">
      <alignment horizontal="centerContinuous"/>
    </xf>
    <xf numFmtId="37" fontId="10" fillId="0" borderId="2" xfId="0" applyFont="1" applyBorder="1" applyAlignment="1">
      <alignment horizontal="centerContinuous"/>
    </xf>
    <xf numFmtId="37" fontId="24" fillId="0" borderId="1" xfId="0" applyFont="1" applyBorder="1" applyAlignment="1">
      <alignment horizontal="center"/>
    </xf>
    <xf numFmtId="37" fontId="24" fillId="0" borderId="2" xfId="0" applyFont="1" applyBorder="1" applyAlignment="1">
      <alignment horizontal="center"/>
    </xf>
    <xf numFmtId="37" fontId="24" fillId="0" borderId="2" xfId="0" quotePrefix="1" applyFont="1" applyBorder="1" applyAlignment="1">
      <alignment horizontal="left"/>
    </xf>
    <xf numFmtId="37" fontId="24" fillId="0" borderId="12" xfId="0" applyFont="1" applyBorder="1"/>
    <xf numFmtId="37" fontId="10" fillId="0" borderId="4" xfId="0" applyFont="1" applyBorder="1"/>
    <xf numFmtId="37" fontId="24" fillId="0" borderId="8" xfId="0" quotePrefix="1" applyFont="1" applyBorder="1" applyAlignment="1">
      <alignment horizontal="left"/>
    </xf>
    <xf numFmtId="37" fontId="10" fillId="0" borderId="2" xfId="0" applyFont="1" applyBorder="1"/>
    <xf numFmtId="37" fontId="10" fillId="0" borderId="3" xfId="0" applyFont="1" applyBorder="1"/>
    <xf numFmtId="37" fontId="24" fillId="0" borderId="0" xfId="0" applyFont="1" applyAlignment="1">
      <alignment horizontal="left"/>
    </xf>
    <xf numFmtId="37" fontId="10" fillId="2" borderId="0" xfId="0" applyFont="1" applyFill="1"/>
    <xf numFmtId="37" fontId="10" fillId="2" borderId="4" xfId="0" applyFont="1" applyFill="1" applyBorder="1"/>
    <xf numFmtId="37" fontId="10" fillId="0" borderId="9" xfId="0" applyFont="1" applyBorder="1"/>
    <xf numFmtId="37" fontId="24" fillId="0" borderId="12" xfId="0" applyFont="1" applyBorder="1" applyAlignment="1">
      <alignment horizontal="left"/>
    </xf>
    <xf numFmtId="37" fontId="24" fillId="0" borderId="10" xfId="0" applyFont="1" applyBorder="1" applyAlignment="1">
      <alignment horizontal="right"/>
    </xf>
    <xf numFmtId="37" fontId="10" fillId="2" borderId="12" xfId="0" applyFont="1" applyFill="1" applyBorder="1"/>
    <xf numFmtId="37" fontId="10" fillId="2" borderId="10" xfId="0" applyFont="1" applyFill="1" applyBorder="1"/>
    <xf numFmtId="37" fontId="14" fillId="0" borderId="0" xfId="0" quotePrefix="1" applyFont="1" applyAlignment="1">
      <alignment horizontal="right"/>
    </xf>
    <xf numFmtId="37" fontId="14" fillId="0" borderId="16" xfId="0" applyFont="1" applyBorder="1"/>
    <xf numFmtId="37" fontId="14" fillId="0" borderId="17" xfId="0" applyFont="1" applyBorder="1"/>
    <xf numFmtId="37" fontId="14" fillId="0" borderId="18" xfId="0" applyFont="1" applyBorder="1"/>
    <xf numFmtId="37" fontId="14" fillId="0" borderId="19" xfId="0" applyFont="1" applyBorder="1"/>
    <xf numFmtId="37" fontId="14" fillId="0" borderId="20" xfId="0" applyFont="1" applyBorder="1"/>
    <xf numFmtId="37" fontId="14" fillId="0" borderId="21" xfId="0" applyFont="1" applyBorder="1"/>
    <xf numFmtId="37" fontId="14" fillId="0" borderId="22" xfId="0" applyFont="1" applyBorder="1"/>
    <xf numFmtId="37" fontId="14" fillId="0" borderId="23" xfId="0" applyFont="1" applyBorder="1"/>
    <xf numFmtId="37" fontId="14" fillId="0" borderId="17" xfId="0" applyFont="1" applyBorder="1" applyAlignment="1">
      <alignment horizontal="center"/>
    </xf>
    <xf numFmtId="37" fontId="14" fillId="0" borderId="17" xfId="0" applyFont="1" applyBorder="1" applyAlignment="1">
      <alignment horizontal="right"/>
    </xf>
    <xf numFmtId="37" fontId="14" fillId="0" borderId="24" xfId="0" applyFont="1" applyBorder="1"/>
    <xf numFmtId="37" fontId="14" fillId="0" borderId="8" xfId="0" applyFont="1" applyBorder="1"/>
    <xf numFmtId="37" fontId="14" fillId="0" borderId="8" xfId="0" applyFont="1" applyBorder="1" applyAlignment="1">
      <alignment horizontal="center"/>
    </xf>
    <xf numFmtId="37" fontId="14" fillId="0" borderId="25" xfId="0" applyFont="1" applyBorder="1"/>
    <xf numFmtId="37" fontId="14" fillId="0" borderId="26" xfId="0" applyFont="1" applyBorder="1"/>
    <xf numFmtId="37" fontId="14" fillId="0" borderId="6" xfId="0" applyFont="1" applyBorder="1"/>
    <xf numFmtId="37" fontId="14" fillId="0" borderId="27" xfId="0" applyFont="1" applyBorder="1"/>
    <xf numFmtId="37" fontId="14" fillId="0" borderId="28" xfId="0" quotePrefix="1" applyFont="1" applyBorder="1" applyAlignment="1">
      <alignment horizontal="left"/>
    </xf>
    <xf numFmtId="37" fontId="14" fillId="0" borderId="12" xfId="0" applyFont="1" applyBorder="1"/>
    <xf numFmtId="37" fontId="14" fillId="0" borderId="29" xfId="0" applyFont="1" applyBorder="1"/>
    <xf numFmtId="37" fontId="14" fillId="0" borderId="28" xfId="0" applyFont="1" applyBorder="1" applyAlignment="1">
      <alignment horizontal="center"/>
    </xf>
    <xf numFmtId="37" fontId="14" fillId="0" borderId="30" xfId="0" applyFont="1" applyBorder="1"/>
    <xf numFmtId="37" fontId="14" fillId="0" borderId="31" xfId="0" applyFont="1" applyBorder="1"/>
    <xf numFmtId="37" fontId="14" fillId="0" borderId="31" xfId="0" applyFont="1" applyBorder="1" applyAlignment="1">
      <alignment horizontal="center"/>
    </xf>
    <xf numFmtId="37" fontId="14" fillId="0" borderId="32" xfId="0" applyFont="1" applyBorder="1"/>
    <xf numFmtId="37" fontId="24" fillId="0" borderId="0" xfId="0" quotePrefix="1" applyFont="1" applyAlignment="1">
      <alignment horizontal="left"/>
    </xf>
    <xf numFmtId="37" fontId="24" fillId="0" borderId="5" xfId="0" applyFont="1" applyBorder="1" applyAlignment="1">
      <alignment horizontal="centerContinuous"/>
    </xf>
    <xf numFmtId="37" fontId="10" fillId="0" borderId="6" xfId="0" applyFont="1" applyBorder="1" applyAlignment="1">
      <alignment horizontal="centerContinuous"/>
    </xf>
    <xf numFmtId="37" fontId="10" fillId="0" borderId="7" xfId="0" applyFont="1" applyBorder="1" applyAlignment="1">
      <alignment horizontal="centerContinuous"/>
    </xf>
    <xf numFmtId="37" fontId="24" fillId="0" borderId="11" xfId="0" applyFont="1" applyBorder="1"/>
    <xf numFmtId="37" fontId="24" fillId="0" borderId="2" xfId="0" quotePrefix="1" applyFont="1" applyBorder="1" applyAlignment="1">
      <alignment horizontal="centerContinuous"/>
    </xf>
    <xf numFmtId="37" fontId="24" fillId="0" borderId="3" xfId="0" applyFont="1" applyBorder="1" applyAlignment="1">
      <alignment horizontal="center"/>
    </xf>
    <xf numFmtId="37" fontId="24" fillId="0" borderId="2" xfId="0" quotePrefix="1" applyFont="1" applyBorder="1"/>
    <xf numFmtId="37" fontId="24" fillId="0" borderId="13" xfId="0" applyFont="1" applyBorder="1" applyAlignment="1">
      <alignment horizontal="center"/>
    </xf>
    <xf numFmtId="37" fontId="24" fillId="0" borderId="0" xfId="0" quotePrefix="1" applyFont="1"/>
    <xf numFmtId="37" fontId="24" fillId="0" borderId="4" xfId="0" quotePrefix="1" applyFont="1" applyBorder="1"/>
    <xf numFmtId="37" fontId="24" fillId="0" borderId="13" xfId="0" applyFont="1" applyBorder="1" applyAlignment="1">
      <alignment horizontal="centerContinuous"/>
    </xf>
    <xf numFmtId="37" fontId="10" fillId="0" borderId="4" xfId="0" applyFont="1" applyBorder="1" applyAlignment="1">
      <alignment horizontal="centerContinuous"/>
    </xf>
    <xf numFmtId="37" fontId="24" fillId="0" borderId="7" xfId="0" applyFont="1" applyBorder="1" applyAlignment="1">
      <alignment horizontal="centerContinuous"/>
    </xf>
    <xf numFmtId="37" fontId="24" fillId="0" borderId="14" xfId="0" applyFont="1" applyBorder="1" applyAlignment="1">
      <alignment horizontal="left"/>
    </xf>
    <xf numFmtId="37" fontId="10" fillId="0" borderId="12" xfId="0" applyFont="1" applyBorder="1"/>
    <xf numFmtId="37" fontId="10" fillId="0" borderId="7" xfId="0" applyFont="1" applyBorder="1"/>
    <xf numFmtId="37" fontId="10" fillId="0" borderId="15" xfId="0" applyFont="1" applyBorder="1"/>
    <xf numFmtId="37" fontId="24" fillId="0" borderId="12" xfId="0" quotePrefix="1" applyFont="1" applyBorder="1" applyAlignment="1">
      <alignment horizontal="left"/>
    </xf>
    <xf numFmtId="37" fontId="10" fillId="0" borderId="12" xfId="0" quotePrefix="1" applyFont="1" applyBorder="1"/>
    <xf numFmtId="37" fontId="10" fillId="0" borderId="12" xfId="0" quotePrefix="1" applyFont="1" applyBorder="1" applyAlignment="1">
      <alignment horizontal="left"/>
    </xf>
    <xf numFmtId="37" fontId="24" fillId="0" borderId="0" xfId="0" applyFont="1" applyAlignment="1">
      <alignment horizontal="centerContinuous"/>
    </xf>
    <xf numFmtId="37" fontId="24" fillId="0" borderId="0" xfId="0" quotePrefix="1" applyFont="1" applyAlignment="1">
      <alignment horizontal="center"/>
    </xf>
    <xf numFmtId="37" fontId="24" fillId="0" borderId="9" xfId="0" quotePrefix="1" applyFont="1" applyBorder="1"/>
    <xf numFmtId="37" fontId="24" fillId="0" borderId="9" xfId="0" applyFont="1" applyBorder="1"/>
    <xf numFmtId="37" fontId="10" fillId="0" borderId="1" xfId="0" applyFont="1" applyBorder="1"/>
    <xf numFmtId="37" fontId="24" fillId="0" borderId="4" xfId="0" applyFont="1" applyBorder="1" applyAlignment="1">
      <alignment horizontal="centerContinuous"/>
    </xf>
    <xf numFmtId="37" fontId="24" fillId="0" borderId="6" xfId="0" applyFont="1" applyBorder="1" applyAlignment="1">
      <alignment horizontal="centerContinuous"/>
    </xf>
    <xf numFmtId="37" fontId="24" fillId="0" borderId="1" xfId="0" applyFont="1" applyBorder="1" applyAlignment="1">
      <alignment horizontal="centerContinuous"/>
    </xf>
    <xf numFmtId="37" fontId="10" fillId="0" borderId="0" xfId="0" quotePrefix="1" applyFont="1" applyAlignment="1">
      <alignment horizontal="left"/>
    </xf>
    <xf numFmtId="37" fontId="24" fillId="0" borderId="7" xfId="0" applyFont="1" applyBorder="1"/>
    <xf numFmtId="37" fontId="24" fillId="0" borderId="7" xfId="0" applyFont="1" applyBorder="1" applyAlignment="1">
      <alignment horizontal="center"/>
    </xf>
    <xf numFmtId="37" fontId="24" fillId="0" borderId="3" xfId="0" applyFont="1" applyBorder="1"/>
    <xf numFmtId="37" fontId="24" fillId="0" borderId="4" xfId="0" applyFont="1" applyBorder="1" applyAlignment="1">
      <alignment horizontal="center"/>
    </xf>
    <xf numFmtId="37" fontId="24" fillId="0" borderId="3" xfId="0" applyFont="1" applyBorder="1" applyAlignment="1">
      <alignment horizontal="centerContinuous"/>
    </xf>
    <xf numFmtId="37" fontId="24" fillId="2" borderId="2" xfId="0" applyFont="1" applyFill="1" applyBorder="1"/>
    <xf numFmtId="37" fontId="24" fillId="0" borderId="10" xfId="0" applyFont="1" applyBorder="1"/>
    <xf numFmtId="37" fontId="24" fillId="0" borderId="10" xfId="0" applyFont="1" applyBorder="1" applyAlignment="1">
      <alignment horizontal="center"/>
    </xf>
    <xf numFmtId="164" fontId="24" fillId="0" borderId="2" xfId="0" applyNumberFormat="1" applyFont="1" applyBorder="1"/>
    <xf numFmtId="37" fontId="24" fillId="0" borderId="0" xfId="0" applyFont="1" applyAlignment="1">
      <alignment horizontal="center"/>
    </xf>
    <xf numFmtId="164" fontId="24" fillId="0" borderId="2" xfId="0" applyNumberFormat="1" applyFont="1" applyBorder="1" applyAlignment="1">
      <alignment horizontal="right"/>
    </xf>
    <xf numFmtId="164" fontId="24" fillId="0" borderId="1" xfId="0" applyNumberFormat="1" applyFont="1" applyBorder="1"/>
    <xf numFmtId="164" fontId="24" fillId="0" borderId="3" xfId="0" applyNumberFormat="1" applyFont="1" applyBorder="1"/>
    <xf numFmtId="164" fontId="24" fillId="0" borderId="2" xfId="0" quotePrefix="1" applyNumberFormat="1" applyFont="1" applyBorder="1" applyAlignment="1">
      <alignment horizontal="left"/>
    </xf>
    <xf numFmtId="37" fontId="24" fillId="0" borderId="14" xfId="0" applyFont="1" applyBorder="1" applyAlignment="1">
      <alignment horizontal="center"/>
    </xf>
    <xf numFmtId="37" fontId="24" fillId="0" borderId="8" xfId="0" applyFont="1" applyBorder="1" applyAlignment="1">
      <alignment horizontal="center"/>
    </xf>
    <xf numFmtId="37" fontId="24" fillId="0" borderId="14" xfId="0" applyFont="1" applyBorder="1"/>
    <xf numFmtId="37" fontId="10" fillId="0" borderId="14" xfId="0" applyFont="1" applyBorder="1"/>
    <xf numFmtId="37" fontId="25" fillId="0" borderId="0" xfId="0" applyFont="1" applyAlignment="1">
      <alignment horizontal="centerContinuous"/>
    </xf>
    <xf numFmtId="37" fontId="14" fillId="0" borderId="0" xfId="0" applyFont="1" applyAlignment="1">
      <alignment horizontal="centerContinuous"/>
    </xf>
    <xf numFmtId="37" fontId="25" fillId="0" borderId="0" xfId="0" applyFont="1"/>
    <xf numFmtId="37" fontId="25" fillId="0" borderId="5" xfId="0" applyFont="1" applyBorder="1"/>
    <xf numFmtId="37" fontId="25" fillId="0" borderId="6" xfId="0" quotePrefix="1" applyFont="1" applyBorder="1" applyAlignment="1">
      <alignment horizontal="centerContinuous"/>
    </xf>
    <xf numFmtId="37" fontId="25" fillId="0" borderId="7" xfId="0" applyFont="1" applyBorder="1" applyAlignment="1">
      <alignment horizontal="centerContinuous"/>
    </xf>
    <xf numFmtId="37" fontId="25" fillId="0" borderId="1" xfId="0" applyFont="1" applyBorder="1"/>
    <xf numFmtId="37" fontId="25" fillId="0" borderId="2" xfId="0" applyFont="1" applyBorder="1" applyAlignment="1">
      <alignment horizontal="centerContinuous"/>
    </xf>
    <xf numFmtId="37" fontId="25" fillId="0" borderId="2" xfId="0" applyFont="1" applyBorder="1"/>
    <xf numFmtId="37" fontId="25" fillId="0" borderId="8" xfId="0" applyFont="1" applyBorder="1" applyAlignment="1">
      <alignment horizontal="centerContinuous"/>
    </xf>
    <xf numFmtId="37" fontId="25" fillId="0" borderId="8" xfId="0" applyFont="1" applyBorder="1"/>
    <xf numFmtId="37" fontId="25" fillId="0" borderId="9" xfId="0" applyFont="1" applyBorder="1"/>
    <xf numFmtId="37" fontId="25" fillId="0" borderId="10" xfId="0" applyFont="1" applyBorder="1"/>
    <xf numFmtId="37" fontId="25" fillId="0" borderId="11" xfId="0" applyFont="1" applyBorder="1"/>
    <xf numFmtId="37" fontId="25" fillId="0" borderId="6" xfId="0" applyFont="1" applyBorder="1" applyAlignment="1">
      <alignment horizontal="centerContinuous"/>
    </xf>
    <xf numFmtId="37" fontId="25" fillId="0" borderId="3" xfId="0" applyFont="1" applyBorder="1"/>
    <xf numFmtId="37" fontId="25" fillId="0" borderId="4" xfId="0" applyFont="1" applyBorder="1" applyAlignment="1">
      <alignment horizontal="centerContinuous"/>
    </xf>
    <xf numFmtId="37" fontId="25" fillId="0" borderId="2" xfId="0" quotePrefix="1" applyFont="1" applyBorder="1" applyAlignment="1">
      <alignment horizontal="center"/>
    </xf>
    <xf numFmtId="37" fontId="25" fillId="0" borderId="6" xfId="0" applyFont="1" applyBorder="1" applyAlignment="1">
      <alignment horizontal="center"/>
    </xf>
    <xf numFmtId="37" fontId="25" fillId="0" borderId="7" xfId="0" applyFont="1" applyBorder="1" applyAlignment="1">
      <alignment horizontal="center"/>
    </xf>
    <xf numFmtId="37" fontId="25" fillId="0" borderId="8" xfId="0" applyFont="1" applyBorder="1" applyAlignment="1">
      <alignment horizontal="left"/>
    </xf>
    <xf numFmtId="37" fontId="25" fillId="0" borderId="2" xfId="0" quotePrefix="1" applyFont="1" applyBorder="1"/>
    <xf numFmtId="37" fontId="7" fillId="0" borderId="2" xfId="0" applyFont="1" applyBorder="1"/>
    <xf numFmtId="37" fontId="7" fillId="0" borderId="2" xfId="0" quotePrefix="1" applyFont="1" applyBorder="1"/>
    <xf numFmtId="37" fontId="7" fillId="0" borderId="2" xfId="0" applyFont="1" applyBorder="1" applyAlignment="1">
      <alignment horizontal="left" indent="1"/>
    </xf>
    <xf numFmtId="37" fontId="25" fillId="0" borderId="2" xfId="0" applyFont="1" applyBorder="1" applyAlignment="1">
      <alignment horizontal="left" indent="1"/>
    </xf>
    <xf numFmtId="37" fontId="25" fillId="0" borderId="12" xfId="0" applyFont="1" applyBorder="1"/>
    <xf numFmtId="37" fontId="25" fillId="0" borderId="1" xfId="0" applyFont="1" applyBorder="1" applyAlignment="1">
      <alignment horizontal="right"/>
    </xf>
    <xf numFmtId="37" fontId="14" fillId="0" borderId="14" xfId="0" applyFont="1" applyBorder="1"/>
    <xf numFmtId="37" fontId="14" fillId="0" borderId="0" xfId="0" applyFont="1" applyAlignment="1">
      <alignment horizontal="center" vertical="center"/>
    </xf>
    <xf numFmtId="2" fontId="14" fillId="0" borderId="0" xfId="0" applyNumberFormat="1" applyFont="1" applyAlignment="1">
      <alignment horizontal="right"/>
    </xf>
    <xf numFmtId="37" fontId="26" fillId="0" borderId="1" xfId="0" quotePrefix="1" applyFont="1" applyBorder="1" applyProtection="1">
      <protection locked="0"/>
    </xf>
    <xf numFmtId="37" fontId="26" fillId="0" borderId="1" xfId="1" quotePrefix="1" applyNumberFormat="1" applyFont="1" applyBorder="1" applyProtection="1">
      <protection locked="0"/>
    </xf>
    <xf numFmtId="37" fontId="26" fillId="0" borderId="1" xfId="0" applyFont="1" applyBorder="1" applyProtection="1">
      <protection locked="0"/>
    </xf>
    <xf numFmtId="38" fontId="26" fillId="4" borderId="1" xfId="0" applyNumberFormat="1" applyFont="1" applyFill="1" applyBorder="1" applyProtection="1">
      <protection locked="0"/>
    </xf>
    <xf numFmtId="49" fontId="26" fillId="4" borderId="1" xfId="0" quotePrefix="1" applyNumberFormat="1" applyFont="1" applyFill="1" applyBorder="1" applyProtection="1">
      <protection locked="0"/>
    </xf>
    <xf numFmtId="38" fontId="26" fillId="4" borderId="1" xfId="0" quotePrefix="1" applyNumberFormat="1" applyFont="1" applyFill="1" applyBorder="1" applyProtection="1">
      <protection locked="0"/>
    </xf>
    <xf numFmtId="38" fontId="26" fillId="4" borderId="14" xfId="0" applyNumberFormat="1" applyFont="1" applyFill="1" applyBorder="1" applyProtection="1">
      <protection locked="0"/>
    </xf>
    <xf numFmtId="37" fontId="26" fillId="4" borderId="1" xfId="0" applyFont="1" applyFill="1" applyBorder="1" applyProtection="1">
      <protection locked="0"/>
    </xf>
    <xf numFmtId="38" fontId="26" fillId="4" borderId="1" xfId="0" applyNumberFormat="1" applyFont="1" applyFill="1" applyBorder="1" applyAlignment="1" applyProtection="1">
      <alignment horizontal="center"/>
      <protection locked="0"/>
    </xf>
    <xf numFmtId="1" fontId="14" fillId="0" borderId="0" xfId="0" applyNumberFormat="1" applyFont="1" applyAlignment="1">
      <alignment horizontal="right"/>
    </xf>
    <xf numFmtId="1" fontId="14" fillId="0" borderId="0" xfId="0" applyNumberFormat="1" applyFont="1" applyAlignment="1">
      <alignment horizontal="left"/>
    </xf>
    <xf numFmtId="49" fontId="14" fillId="0" borderId="0" xfId="0" applyNumberFormat="1" applyFont="1" applyAlignment="1">
      <alignment horizontal="left"/>
    </xf>
    <xf numFmtId="2" fontId="14" fillId="0" borderId="0" xfId="0" applyNumberFormat="1" applyFont="1"/>
    <xf numFmtId="37" fontId="27" fillId="3" borderId="0" xfId="0" applyFont="1" applyFill="1"/>
    <xf numFmtId="37" fontId="26" fillId="0" borderId="1" xfId="1" applyNumberFormat="1" applyFont="1" applyBorder="1" applyProtection="1">
      <protection locked="0"/>
    </xf>
    <xf numFmtId="37" fontId="26" fillId="0" borderId="1" xfId="4" quotePrefix="1" applyNumberFormat="1" applyFont="1" applyBorder="1" applyProtection="1">
      <protection locked="0"/>
    </xf>
    <xf numFmtId="37" fontId="27" fillId="3" borderId="0" xfId="0" quotePrefix="1" applyFont="1" applyFill="1" applyAlignment="1">
      <alignment horizontal="fill"/>
    </xf>
    <xf numFmtId="39" fontId="27" fillId="3" borderId="0" xfId="0" quotePrefix="1" applyNumberFormat="1" applyFont="1" applyFill="1" applyAlignment="1">
      <alignment horizontal="fill"/>
    </xf>
    <xf numFmtId="37" fontId="27" fillId="0" borderId="0" xfId="0" applyFont="1"/>
    <xf numFmtId="43" fontId="14" fillId="7" borderId="0" xfId="1" applyFont="1" applyFill="1"/>
    <xf numFmtId="37" fontId="27" fillId="7" borderId="0" xfId="0" quotePrefix="1" applyFont="1" applyFill="1" applyAlignment="1">
      <alignment horizontal="fill"/>
    </xf>
    <xf numFmtId="38" fontId="18" fillId="4" borderId="1" xfId="0" applyNumberFormat="1" applyFont="1" applyFill="1" applyBorder="1" applyAlignment="1" applyProtection="1">
      <alignment horizontal="right"/>
      <protection locked="0"/>
    </xf>
    <xf numFmtId="38" fontId="26" fillId="4" borderId="1" xfId="0" applyNumberFormat="1" applyFont="1" applyFill="1" applyBorder="1" applyAlignment="1" applyProtection="1">
      <alignment horizontal="right"/>
      <protection locked="0"/>
    </xf>
    <xf numFmtId="38" fontId="18" fillId="0" borderId="1" xfId="0" applyNumberFormat="1" applyFont="1" applyBorder="1" applyProtection="1">
      <protection locked="0"/>
    </xf>
    <xf numFmtId="37" fontId="21" fillId="7" borderId="0" xfId="0" applyFont="1" applyFill="1"/>
    <xf numFmtId="2" fontId="10" fillId="0" borderId="0" xfId="0" applyNumberFormat="1" applyFont="1"/>
    <xf numFmtId="1" fontId="26" fillId="0" borderId="1" xfId="0" quotePrefix="1" applyNumberFormat="1" applyFont="1" applyBorder="1" applyProtection="1">
      <protection locked="0"/>
    </xf>
    <xf numFmtId="2" fontId="14" fillId="3" borderId="0" xfId="0" quotePrefix="1" applyNumberFormat="1" applyFont="1" applyFill="1" applyAlignment="1">
      <alignment horizontal="left"/>
    </xf>
    <xf numFmtId="2" fontId="14" fillId="3" borderId="0" xfId="0" applyNumberFormat="1" applyFont="1" applyFill="1"/>
    <xf numFmtId="2" fontId="26" fillId="0" borderId="1" xfId="0" quotePrefix="1" applyNumberFormat="1" applyFont="1" applyBorder="1" applyProtection="1">
      <protection locked="0"/>
    </xf>
    <xf numFmtId="2" fontId="26" fillId="0" borderId="1" xfId="1" quotePrefix="1" applyNumberFormat="1" applyFont="1" applyBorder="1" applyProtection="1">
      <protection locked="0"/>
    </xf>
    <xf numFmtId="2" fontId="26" fillId="0" borderId="1" xfId="4" quotePrefix="1" applyNumberFormat="1" applyFont="1" applyBorder="1" applyProtection="1">
      <protection locked="0"/>
    </xf>
    <xf numFmtId="2" fontId="26" fillId="0" borderId="1" xfId="1" applyNumberFormat="1" applyFont="1" applyBorder="1" applyProtection="1">
      <protection locked="0"/>
    </xf>
    <xf numFmtId="2" fontId="14" fillId="3" borderId="0" xfId="0" quotePrefix="1" applyNumberFormat="1" applyFont="1" applyFill="1" applyAlignment="1">
      <alignment horizontal="fill"/>
    </xf>
    <xf numFmtId="166" fontId="26" fillId="4" borderId="14" xfId="0" applyNumberFormat="1" applyFont="1" applyFill="1" applyBorder="1" applyAlignment="1" applyProtection="1">
      <alignment horizontal="left"/>
      <protection locked="0"/>
    </xf>
    <xf numFmtId="37" fontId="27" fillId="0" borderId="0" xfId="0" applyFont="1" applyAlignment="1">
      <alignment horizontal="center"/>
    </xf>
    <xf numFmtId="37" fontId="27" fillId="0" borderId="0" xfId="0" applyFont="1" applyAlignment="1">
      <alignment horizontal="left"/>
    </xf>
    <xf numFmtId="164" fontId="27" fillId="0" borderId="0" xfId="0" applyNumberFormat="1" applyFont="1"/>
    <xf numFmtId="37" fontId="27" fillId="0" borderId="0" xfId="0" quotePrefix="1" applyFont="1" applyAlignment="1">
      <alignment horizontal="left"/>
    </xf>
    <xf numFmtId="37" fontId="27" fillId="8" borderId="0" xfId="0" applyFont="1" applyFill="1"/>
    <xf numFmtId="37" fontId="26" fillId="0" borderId="0" xfId="0" applyFont="1"/>
    <xf numFmtId="164" fontId="27" fillId="0" borderId="0" xfId="0" applyNumberFormat="1" applyFont="1" applyAlignment="1">
      <alignment horizontal="left"/>
    </xf>
    <xf numFmtId="37" fontId="27" fillId="9" borderId="0" xfId="0" applyFont="1" applyFill="1"/>
    <xf numFmtId="37" fontId="27" fillId="9" borderId="0" xfId="0" applyFont="1" applyFill="1" applyAlignment="1">
      <alignment horizontal="center"/>
    </xf>
    <xf numFmtId="37" fontId="27" fillId="10" borderId="0" xfId="0" applyFont="1" applyFill="1"/>
    <xf numFmtId="37" fontId="27" fillId="10" borderId="0" xfId="0" applyFont="1" applyFill="1" applyAlignment="1">
      <alignment horizontal="left"/>
    </xf>
    <xf numFmtId="37" fontId="27" fillId="10" borderId="0" xfId="0" applyFont="1" applyFill="1" applyAlignment="1">
      <alignment horizontal="center"/>
    </xf>
    <xf numFmtId="39" fontId="27" fillId="10" borderId="0" xfId="0" applyNumberFormat="1" applyFont="1" applyFill="1"/>
    <xf numFmtId="39" fontId="27" fillId="9" borderId="0" xfId="0" applyNumberFormat="1" applyFont="1" applyFill="1"/>
    <xf numFmtId="37" fontId="27" fillId="7" borderId="0" xfId="1" applyNumberFormat="1" applyFont="1" applyFill="1"/>
    <xf numFmtId="37" fontId="14" fillId="7" borderId="0" xfId="0" quotePrefix="1" applyFont="1" applyFill="1" applyAlignment="1">
      <alignment horizontal="fill"/>
    </xf>
    <xf numFmtId="0" fontId="27" fillId="3" borderId="0" xfId="0" quotePrefix="1" applyNumberFormat="1" applyFont="1" applyFill="1" applyAlignment="1">
      <alignment horizontal="fill"/>
    </xf>
    <xf numFmtId="38" fontId="14" fillId="7" borderId="0" xfId="0" applyNumberFormat="1" applyFont="1" applyFill="1"/>
    <xf numFmtId="39" fontId="14" fillId="7" borderId="0" xfId="0" applyNumberFormat="1" applyFont="1" applyFill="1"/>
    <xf numFmtId="2" fontId="14" fillId="7" borderId="0" xfId="0" applyNumberFormat="1" applyFont="1" applyFill="1"/>
    <xf numFmtId="37" fontId="27" fillId="7" borderId="0" xfId="0" applyFont="1" applyFill="1"/>
    <xf numFmtId="37" fontId="10" fillId="7" borderId="0" xfId="0" applyFont="1" applyFill="1"/>
    <xf numFmtId="37" fontId="27" fillId="0" borderId="1" xfId="0" applyFont="1" applyBorder="1" applyProtection="1">
      <protection locked="0"/>
    </xf>
    <xf numFmtId="37" fontId="14" fillId="11" borderId="0" xfId="0" applyFont="1" applyFill="1"/>
    <xf numFmtId="38" fontId="18" fillId="11" borderId="1" xfId="0" applyNumberFormat="1" applyFont="1" applyFill="1" applyBorder="1" applyProtection="1">
      <protection locked="0"/>
    </xf>
    <xf numFmtId="37" fontId="18" fillId="11" borderId="1" xfId="0" quotePrefix="1" applyFont="1" applyFill="1" applyBorder="1" applyProtection="1">
      <protection locked="0"/>
    </xf>
    <xf numFmtId="37" fontId="10" fillId="0" borderId="0" xfId="0" applyFont="1" applyAlignment="1">
      <alignment vertical="center"/>
    </xf>
    <xf numFmtId="37" fontId="14" fillId="0" borderId="0" xfId="0" applyFont="1" applyAlignment="1">
      <alignment horizontal="right" vertical="center"/>
    </xf>
    <xf numFmtId="37" fontId="14" fillId="0" borderId="0" xfId="0" applyFont="1" applyAlignment="1">
      <alignment horizontal="right" vertical="center" wrapText="1"/>
    </xf>
    <xf numFmtId="37" fontId="10" fillId="0" borderId="1" xfId="0" applyFont="1" applyBorder="1" applyAlignment="1">
      <alignment vertical="center"/>
    </xf>
    <xf numFmtId="37" fontId="28" fillId="0" borderId="1" xfId="0" applyFont="1" applyBorder="1"/>
    <xf numFmtId="37" fontId="28" fillId="0" borderId="0" xfId="0" applyFont="1" applyAlignment="1">
      <alignment horizontal="centerContinuous"/>
    </xf>
    <xf numFmtId="37" fontId="29" fillId="0" borderId="0" xfId="0" applyFont="1" applyAlignment="1">
      <alignment horizontal="centerContinuous"/>
    </xf>
    <xf numFmtId="37" fontId="29" fillId="0" borderId="0" xfId="0" applyFont="1"/>
    <xf numFmtId="37" fontId="28" fillId="0" borderId="0" xfId="0" applyFont="1"/>
    <xf numFmtId="37" fontId="28" fillId="0" borderId="0" xfId="0" quotePrefix="1" applyFont="1" applyAlignment="1">
      <alignment horizontal="right"/>
    </xf>
    <xf numFmtId="37" fontId="29" fillId="0" borderId="0" xfId="0" quotePrefix="1" applyFont="1"/>
    <xf numFmtId="37" fontId="30" fillId="0" borderId="0" xfId="0" applyFont="1"/>
    <xf numFmtId="37" fontId="28" fillId="0" borderId="2" xfId="0" applyFont="1" applyBorder="1"/>
    <xf numFmtId="37" fontId="28" fillId="0" borderId="2" xfId="0" quotePrefix="1" applyFont="1" applyBorder="1" applyAlignment="1">
      <alignment horizontal="center"/>
    </xf>
    <xf numFmtId="37" fontId="28" fillId="0" borderId="2" xfId="0" applyFont="1" applyBorder="1" applyAlignment="1">
      <alignment horizontal="center"/>
    </xf>
    <xf numFmtId="37" fontId="28" fillId="0" borderId="3" xfId="0" applyFont="1" applyBorder="1"/>
    <xf numFmtId="37" fontId="28" fillId="0" borderId="4" xfId="0" applyFont="1" applyBorder="1"/>
    <xf numFmtId="37" fontId="28" fillId="0" borderId="4" xfId="0" quotePrefix="1" applyFont="1" applyBorder="1" applyAlignment="1">
      <alignment horizontal="center"/>
    </xf>
    <xf numFmtId="37" fontId="28" fillId="0" borderId="4" xfId="0" applyFont="1" applyBorder="1" applyAlignment="1">
      <alignment horizontal="center"/>
    </xf>
    <xf numFmtId="39" fontId="28" fillId="0" borderId="2" xfId="0" applyNumberFormat="1" applyFont="1" applyBorder="1"/>
    <xf numFmtId="37" fontId="28" fillId="0" borderId="2" xfId="0" quotePrefix="1" applyFont="1" applyBorder="1"/>
    <xf numFmtId="37" fontId="28" fillId="5" borderId="2" xfId="0" applyFont="1" applyFill="1" applyBorder="1"/>
    <xf numFmtId="37" fontId="28" fillId="6" borderId="2" xfId="0" applyFont="1" applyFill="1" applyBorder="1"/>
    <xf numFmtId="37" fontId="31" fillId="0" borderId="0" xfId="0" applyFont="1"/>
    <xf numFmtId="37" fontId="28" fillId="6" borderId="2" xfId="0" applyFont="1" applyFill="1" applyBorder="1" applyAlignment="1">
      <alignment horizontal="center"/>
    </xf>
    <xf numFmtId="37" fontId="32" fillId="0" borderId="0" xfId="0" applyFont="1"/>
    <xf numFmtId="37" fontId="28" fillId="0" borderId="2" xfId="0" quotePrefix="1" applyFont="1" applyBorder="1" applyAlignment="1">
      <alignment horizontal="left"/>
    </xf>
    <xf numFmtId="37" fontId="28" fillId="6" borderId="2" xfId="0" quotePrefix="1" applyFont="1" applyFill="1" applyBorder="1" applyAlignment="1">
      <alignment horizontal="center"/>
    </xf>
    <xf numFmtId="37" fontId="29" fillId="0" borderId="10" xfId="0" applyFont="1" applyBorder="1"/>
    <xf numFmtId="37" fontId="28" fillId="6" borderId="2" xfId="0" quotePrefix="1" applyFont="1" applyFill="1" applyBorder="1"/>
    <xf numFmtId="39" fontId="28" fillId="6" borderId="2" xfId="0" quotePrefix="1" applyNumberFormat="1" applyFont="1" applyFill="1" applyBorder="1" applyAlignment="1">
      <alignment horizontal="center"/>
    </xf>
    <xf numFmtId="3" fontId="28" fillId="0" borderId="2" xfId="0" applyNumberFormat="1" applyFont="1" applyBorder="1"/>
    <xf numFmtId="37" fontId="29" fillId="0" borderId="2" xfId="0" applyFont="1" applyBorder="1" applyAlignment="1">
      <alignment horizontal="center"/>
    </xf>
    <xf numFmtId="37" fontId="29" fillId="0" borderId="4" xfId="0" applyFont="1" applyBorder="1" applyAlignment="1">
      <alignment horizontal="center"/>
    </xf>
    <xf numFmtId="39" fontId="28" fillId="6" borderId="2" xfId="0" applyNumberFormat="1" applyFont="1" applyFill="1" applyBorder="1"/>
    <xf numFmtId="2" fontId="28" fillId="0" borderId="2" xfId="0" applyNumberFormat="1" applyFont="1" applyBorder="1"/>
    <xf numFmtId="3" fontId="28" fillId="6" borderId="2" xfId="0" applyNumberFormat="1" applyFont="1" applyFill="1" applyBorder="1"/>
    <xf numFmtId="37" fontId="18" fillId="0" borderId="1" xfId="0" applyFont="1" applyBorder="1" applyProtection="1">
      <protection locked="0"/>
    </xf>
    <xf numFmtId="37" fontId="33" fillId="0" borderId="1" xfId="0" applyFont="1" applyBorder="1" applyProtection="1">
      <protection locked="0"/>
    </xf>
    <xf numFmtId="37" fontId="14" fillId="7" borderId="0" xfId="1" applyNumberFormat="1" applyFont="1" applyFill="1"/>
    <xf numFmtId="2" fontId="18" fillId="0" borderId="1" xfId="0" quotePrefix="1" applyNumberFormat="1" applyFont="1" applyBorder="1" applyProtection="1">
      <protection locked="0"/>
    </xf>
    <xf numFmtId="2" fontId="18" fillId="0" borderId="1" xfId="1" quotePrefix="1" applyNumberFormat="1" applyFont="1" applyBorder="1" applyProtection="1">
      <protection locked="0"/>
    </xf>
    <xf numFmtId="2" fontId="18" fillId="0" borderId="1" xfId="4" quotePrefix="1" applyNumberFormat="1" applyFont="1" applyBorder="1" applyProtection="1">
      <protection locked="0"/>
    </xf>
    <xf numFmtId="2" fontId="18" fillId="0" borderId="1" xfId="1" applyNumberFormat="1" applyFont="1" applyBorder="1" applyProtection="1">
      <protection locked="0"/>
    </xf>
    <xf numFmtId="37" fontId="18" fillId="0" borderId="1" xfId="4" quotePrefix="1" applyNumberFormat="1" applyFont="1" applyBorder="1" applyProtection="1">
      <protection locked="0"/>
    </xf>
    <xf numFmtId="1" fontId="18" fillId="0" borderId="1" xfId="0" quotePrefix="1" applyNumberFormat="1" applyFont="1" applyBorder="1" applyProtection="1">
      <protection locked="0"/>
    </xf>
    <xf numFmtId="0" fontId="14" fillId="3" borderId="0" xfId="0" quotePrefix="1" applyNumberFormat="1" applyFont="1" applyFill="1" applyAlignment="1">
      <alignment horizontal="fill"/>
    </xf>
    <xf numFmtId="39" fontId="14" fillId="3" borderId="0" xfId="0" quotePrefix="1" applyNumberFormat="1" applyFont="1" applyFill="1" applyAlignment="1">
      <alignment horizontal="fill"/>
    </xf>
    <xf numFmtId="167" fontId="18" fillId="4" borderId="1" xfId="0" quotePrefix="1" applyNumberFormat="1" applyFont="1" applyFill="1" applyBorder="1" applyProtection="1">
      <protection locked="0"/>
    </xf>
    <xf numFmtId="38" fontId="18" fillId="4" borderId="1" xfId="0" quotePrefix="1" applyNumberFormat="1" applyFont="1" applyFill="1" applyBorder="1" applyAlignment="1" applyProtection="1">
      <alignment horizontal="left"/>
      <protection locked="0"/>
    </xf>
    <xf numFmtId="166" fontId="18" fillId="4" borderId="14" xfId="0" applyNumberFormat="1" applyFont="1" applyFill="1" applyBorder="1" applyAlignment="1" applyProtection="1">
      <alignment horizontal="left"/>
      <protection locked="0"/>
    </xf>
    <xf numFmtId="49" fontId="18" fillId="4" borderId="1" xfId="0" quotePrefix="1" applyNumberFormat="1" applyFont="1" applyFill="1" applyBorder="1" applyProtection="1">
      <protection locked="0"/>
    </xf>
    <xf numFmtId="38" fontId="18" fillId="4" borderId="1" xfId="0" applyNumberFormat="1" applyFont="1" applyFill="1" applyBorder="1" applyAlignment="1" applyProtection="1">
      <alignment horizontal="center"/>
      <protection locked="0"/>
    </xf>
    <xf numFmtId="0" fontId="9" fillId="0" borderId="14" xfId="2" applyBorder="1">
      <alignment vertical="top"/>
      <protection locked="0"/>
    </xf>
    <xf numFmtId="0" fontId="34" fillId="0" borderId="14" xfId="2" applyFont="1" applyBorder="1">
      <alignment vertical="top"/>
      <protection locked="0"/>
    </xf>
    <xf numFmtId="37" fontId="6" fillId="0" borderId="0" xfId="0" applyFont="1"/>
    <xf numFmtId="37" fontId="6" fillId="0" borderId="0" xfId="0" quotePrefix="1" applyFont="1" applyAlignment="1">
      <alignment vertical="center" readingOrder="1"/>
    </xf>
    <xf numFmtId="37" fontId="6" fillId="0" borderId="0" xfId="0" quotePrefix="1" applyFont="1"/>
    <xf numFmtId="37" fontId="21" fillId="0" borderId="0" xfId="0" applyFont="1"/>
    <xf numFmtId="0" fontId="17" fillId="0" borderId="0" xfId="2" applyFont="1">
      <alignment vertical="top"/>
      <protection locked="0"/>
    </xf>
    <xf numFmtId="37" fontId="35" fillId="11" borderId="0" xfId="0" quotePrefix="1" applyFont="1" applyFill="1" applyAlignment="1">
      <alignment horizontal="left"/>
    </xf>
    <xf numFmtId="37" fontId="6" fillId="11" borderId="0" xfId="0" applyFont="1" applyFill="1"/>
    <xf numFmtId="38" fontId="6" fillId="11" borderId="0" xfId="0" applyNumberFormat="1" applyFont="1" applyFill="1"/>
    <xf numFmtId="37" fontId="6" fillId="11" borderId="0" xfId="0" quotePrefix="1" applyFont="1" applyFill="1" applyAlignment="1">
      <alignment vertical="center" readingOrder="1"/>
    </xf>
    <xf numFmtId="37" fontId="6" fillId="11" borderId="0" xfId="0" quotePrefix="1" applyFont="1" applyFill="1" applyAlignment="1">
      <alignment horizontal="left"/>
    </xf>
    <xf numFmtId="37" fontId="6" fillId="11" borderId="0" xfId="0" quotePrefix="1" applyFont="1" applyFill="1"/>
    <xf numFmtId="37" fontId="6" fillId="11" borderId="0" xfId="0" applyFont="1" applyFill="1" applyAlignment="1">
      <alignment vertical="center" readingOrder="1"/>
    </xf>
    <xf numFmtId="37" fontId="5" fillId="11" borderId="0" xfId="0" quotePrefix="1" applyFont="1" applyFill="1"/>
    <xf numFmtId="168" fontId="26" fillId="4" borderId="1" xfId="0" quotePrefix="1" applyNumberFormat="1" applyFont="1" applyFill="1" applyBorder="1" applyAlignment="1" applyProtection="1">
      <alignment horizontal="left"/>
      <protection locked="0"/>
    </xf>
    <xf numFmtId="168" fontId="18" fillId="4" borderId="1" xfId="0" quotePrefix="1" applyNumberFormat="1" applyFont="1" applyFill="1" applyBorder="1" applyAlignment="1" applyProtection="1">
      <alignment horizontal="left"/>
      <protection locked="0"/>
    </xf>
    <xf numFmtId="39" fontId="18" fillId="0" borderId="1" xfId="1" quotePrefix="1" applyNumberFormat="1" applyFont="1" applyBorder="1" applyProtection="1">
      <protection locked="0"/>
    </xf>
    <xf numFmtId="43" fontId="118" fillId="0" borderId="1" xfId="18371" quotePrefix="1" applyFont="1" applyFill="1" applyBorder="1" applyProtection="1">
      <protection locked="0"/>
    </xf>
    <xf numFmtId="37" fontId="10" fillId="0" borderId="0" xfId="0" applyFont="1" applyAlignment="1">
      <alignment vertical="center" wrapText="1"/>
    </xf>
    <xf numFmtId="37" fontId="18" fillId="3" borderId="0" xfId="0" applyFont="1" applyFill="1" applyAlignment="1">
      <alignment horizontal="center" vertical="center"/>
    </xf>
  </cellXfs>
  <cellStyles count="37148">
    <cellStyle name="$comma" xfId="36586" xr:uid="{682A9CE2-7491-46B2-8B30-AF1C2C288463}"/>
    <cellStyle name="1 Space" xfId="36587" xr:uid="{E2077134-004B-4742-9996-5D96767ADE37}"/>
    <cellStyle name="2 Space" xfId="36588" xr:uid="{812FF2B0-711C-40D1-B9E2-9EFE6740365B}"/>
    <cellStyle name="20% - Accent1" xfId="20" builtinId="30" customBuiltin="1"/>
    <cellStyle name="20% - Accent1 10" xfId="1142" xr:uid="{52B6FEF4-500E-4A37-8BEE-7C3975B656C3}"/>
    <cellStyle name="20% - Accent1 10 10" xfId="18750" xr:uid="{65E15DFD-7D8F-4E9D-BA36-9D5974968243}"/>
    <cellStyle name="20% - Accent1 10 2" xfId="2200" xr:uid="{DD334867-093D-4B39-87DB-776B1FF92BEC}"/>
    <cellStyle name="20% - Accent1 10 2 2" xfId="3058" xr:uid="{1BE256CE-44AF-4DE7-962B-CCC4A7BE24BF}"/>
    <cellStyle name="20% - Accent1 10 2 2 2" xfId="3059" xr:uid="{72D3AF2F-8AA9-430D-8245-A8CE77E1AE13}"/>
    <cellStyle name="20% - Accent1 10 2 2 2 2" xfId="20543" xr:uid="{58575D84-E530-4715-BD8E-DAAB7625D7EA}"/>
    <cellStyle name="20% - Accent1 10 2 2 3" xfId="3060" xr:uid="{3FFD2DCC-56BC-49AC-A713-0E66F5FECE67}"/>
    <cellStyle name="20% - Accent1 10 2 2 3 2" xfId="20544" xr:uid="{BCD5FEAB-A834-4918-A7F8-0167D4A31868}"/>
    <cellStyle name="20% - Accent1 10 2 2 4" xfId="20542" xr:uid="{55D89EBE-E1E9-46B5-A7F1-9F1C22A94780}"/>
    <cellStyle name="20% - Accent1 10 2 3" xfId="3061" xr:uid="{1DA12439-DFBC-425B-BA15-F512C26A6817}"/>
    <cellStyle name="20% - Accent1 10 2 3 2" xfId="20545" xr:uid="{430D1CD1-3797-4F33-93B2-177B068704C6}"/>
    <cellStyle name="20% - Accent1 10 2 4" xfId="3062" xr:uid="{52C02052-D0E9-4145-853A-7EABE8AB8A26}"/>
    <cellStyle name="20% - Accent1 10 2 4 2" xfId="20546" xr:uid="{7C9CA235-3CA2-406B-B454-22BE66F49C75}"/>
    <cellStyle name="20% - Accent1 10 2 5" xfId="3063" xr:uid="{74FDECFA-3A67-4194-8A87-7D97ADEEB987}"/>
    <cellStyle name="20% - Accent1 10 2 5 2" xfId="20547" xr:uid="{4F0C8D53-4707-4724-A54B-7A985B56E993}"/>
    <cellStyle name="20% - Accent1 10 2 6" xfId="17943" xr:uid="{03BD83BC-6D6E-49BA-BB70-34E0DF0A8C7F}"/>
    <cellStyle name="20% - Accent1 10 2 6 2" xfId="35630" xr:uid="{1E835C20-6857-4C59-A7BC-741FA7890BE6}"/>
    <cellStyle name="20% - Accent1 10 2 7" xfId="3057" xr:uid="{25014524-DAA8-4DF6-81C1-BC96D87D1F35}"/>
    <cellStyle name="20% - Accent1 10 2 7 2" xfId="20541" xr:uid="{BC80FC7C-E942-411F-B602-18E12C50EDFF}"/>
    <cellStyle name="20% - Accent1 10 2 8" xfId="19800" xr:uid="{B33A9323-DCEC-49A1-939F-262F5DE0B58D}"/>
    <cellStyle name="20% - Accent1 10 3" xfId="3064" xr:uid="{45A50EEE-2785-4C82-AC33-0E43A1AE2669}"/>
    <cellStyle name="20% - Accent1 10 3 2" xfId="3065" xr:uid="{7C526705-759D-4BD1-966C-013273E3C537}"/>
    <cellStyle name="20% - Accent1 10 3 2 2" xfId="3066" xr:uid="{6BD0449E-25A5-4463-8FB5-87990D18A931}"/>
    <cellStyle name="20% - Accent1 10 3 2 2 2" xfId="20550" xr:uid="{52AC7B86-AAD0-42C8-9A62-C64AE141C7B3}"/>
    <cellStyle name="20% - Accent1 10 3 2 3" xfId="3067" xr:uid="{9A146231-4066-48C6-807E-ACB3BE3ECB1C}"/>
    <cellStyle name="20% - Accent1 10 3 2 3 2" xfId="20551" xr:uid="{E1F70F65-CFD1-4DA7-BD83-4AD619F1142F}"/>
    <cellStyle name="20% - Accent1 10 3 2 4" xfId="20549" xr:uid="{8D655B69-2908-4480-B6F0-003E209D766D}"/>
    <cellStyle name="20% - Accent1 10 3 3" xfId="3068" xr:uid="{67B1CD01-E6EA-4A35-8DB3-A88AC726C69C}"/>
    <cellStyle name="20% - Accent1 10 3 3 2" xfId="20552" xr:uid="{490284A1-8BB3-4740-A0CE-A7A2A5E27DA9}"/>
    <cellStyle name="20% - Accent1 10 3 4" xfId="3069" xr:uid="{4F869977-4564-41AD-B0D7-CDFF8E09544D}"/>
    <cellStyle name="20% - Accent1 10 3 4 2" xfId="20553" xr:uid="{D9FCC762-D81D-43B6-BFE0-1C7399FB237E}"/>
    <cellStyle name="20% - Accent1 10 3 5" xfId="3070" xr:uid="{1F2205B2-5C1B-4C13-865D-500A9C3DCB34}"/>
    <cellStyle name="20% - Accent1 10 3 5 2" xfId="20554" xr:uid="{7BEB2BA3-6698-47C1-B385-2B34450D6C95}"/>
    <cellStyle name="20% - Accent1 10 3 6" xfId="20548" xr:uid="{6F9BD75D-3ECD-41CF-9226-C107C63DA4E8}"/>
    <cellStyle name="20% - Accent1 10 4" xfId="3071" xr:uid="{6BB7CBF1-D003-4010-88E2-DBE0B9559B13}"/>
    <cellStyle name="20% - Accent1 10 4 2" xfId="3072" xr:uid="{EA13B55A-CEE6-420D-8175-37FA33670611}"/>
    <cellStyle name="20% - Accent1 10 4 2 2" xfId="20556" xr:uid="{038E2332-C422-47EB-9A4A-58FF1E9DBB97}"/>
    <cellStyle name="20% - Accent1 10 4 3" xfId="3073" xr:uid="{F591C453-355E-4827-9D49-E7884ADB871D}"/>
    <cellStyle name="20% - Accent1 10 4 3 2" xfId="20557" xr:uid="{8E76498C-CEEA-4D3B-B9F6-EDF182C70B56}"/>
    <cellStyle name="20% - Accent1 10 4 4" xfId="20555" xr:uid="{846E1297-4AA0-4DE8-967B-A804F6A13FC4}"/>
    <cellStyle name="20% - Accent1 10 5" xfId="3074" xr:uid="{E59D8D4B-AE1A-4597-A5CC-4B3F0A0C3437}"/>
    <cellStyle name="20% - Accent1 10 5 2" xfId="20558" xr:uid="{083E0D6E-9B50-4089-870F-3E6D39FEBCE4}"/>
    <cellStyle name="20% - Accent1 10 6" xfId="3075" xr:uid="{6F9E271A-10BD-40DE-9A12-0A5BBC6870BD}"/>
    <cellStyle name="20% - Accent1 10 6 2" xfId="20559" xr:uid="{D0A23FE9-519C-43F9-B1E2-ADD9E386A366}"/>
    <cellStyle name="20% - Accent1 10 7" xfId="3076" xr:uid="{4F38B5D4-3523-4600-9D3E-28589EA51BD1}"/>
    <cellStyle name="20% - Accent1 10 7 2" xfId="20560" xr:uid="{6DC8FCDB-3126-4849-9DF5-036A406ADD54}"/>
    <cellStyle name="20% - Accent1 10 8" xfId="17355" xr:uid="{3F042330-2063-41D1-AD57-DE8891306F33}"/>
    <cellStyle name="20% - Accent1 10 8 2" xfId="34647" xr:uid="{17AD9EEB-2760-4BDA-BCC4-4EE4172C2996}"/>
    <cellStyle name="20% - Accent1 10 9" xfId="3056" xr:uid="{5349F6F1-FDD8-4CEC-B3FE-178E7B828782}"/>
    <cellStyle name="20% - Accent1 10 9 2" xfId="20540" xr:uid="{76190A6E-B07F-4564-BD4B-214D84BBD006}"/>
    <cellStyle name="20% - Accent1 11" xfId="1426" xr:uid="{852C2129-32A0-4B00-BFEC-DCD5A2A1BDC3}"/>
    <cellStyle name="20% - Accent1 11 10" xfId="19029" xr:uid="{2AE6AB1F-011F-47BA-91FF-B97B7E6EC2A3}"/>
    <cellStyle name="20% - Accent1 11 2" xfId="2467" xr:uid="{2779DF40-2CD7-412E-8C3A-DEB146CA52F6}"/>
    <cellStyle name="20% - Accent1 11 2 2" xfId="3079" xr:uid="{49373F7E-F85F-4BB4-B02A-9C42670B9696}"/>
    <cellStyle name="20% - Accent1 11 2 2 2" xfId="3080" xr:uid="{BDAD5C93-69D9-4869-82F9-564ED57EE053}"/>
    <cellStyle name="20% - Accent1 11 2 2 2 2" xfId="20564" xr:uid="{1185BF5A-FA4D-4857-A8AC-5521CB5038A1}"/>
    <cellStyle name="20% - Accent1 11 2 2 3" xfId="3081" xr:uid="{2FA375B0-0892-4D9F-817F-828E2AE93A42}"/>
    <cellStyle name="20% - Accent1 11 2 2 3 2" xfId="20565" xr:uid="{E07F3A4E-C689-4365-8AA9-616BFC4C3D40}"/>
    <cellStyle name="20% - Accent1 11 2 2 4" xfId="20563" xr:uid="{9492239D-4FB4-45F9-A7D2-635B5E345A6C}"/>
    <cellStyle name="20% - Accent1 11 2 3" xfId="3082" xr:uid="{AA057B1E-AB35-45B9-87FA-6C7B3A8CCE76}"/>
    <cellStyle name="20% - Accent1 11 2 3 2" xfId="20566" xr:uid="{A1BD4E0F-63A6-480C-819B-FD2E478953CA}"/>
    <cellStyle name="20% - Accent1 11 2 4" xfId="3083" xr:uid="{E420FD3B-C49B-4856-9873-A8368741394C}"/>
    <cellStyle name="20% - Accent1 11 2 4 2" xfId="20567" xr:uid="{44EE090A-8C91-42BE-9349-C7B0110389C6}"/>
    <cellStyle name="20% - Accent1 11 2 5" xfId="3084" xr:uid="{2B0A6290-8CA0-4C19-88C0-A25073E740A5}"/>
    <cellStyle name="20% - Accent1 11 2 5 2" xfId="20568" xr:uid="{71D89AE7-52F9-4B75-BE1F-C781C7889B62}"/>
    <cellStyle name="20% - Accent1 11 2 6" xfId="18071" xr:uid="{9BB78456-1BDA-424D-AB13-A72E6C683B5C}"/>
    <cellStyle name="20% - Accent1 11 2 6 2" xfId="35878" xr:uid="{75424E9F-1FD6-409A-B676-85C446FD8E0C}"/>
    <cellStyle name="20% - Accent1 11 2 7" xfId="3078" xr:uid="{57965C4F-6F9A-46F1-A853-91744636C3D6}"/>
    <cellStyle name="20% - Accent1 11 2 7 2" xfId="20562" xr:uid="{F6602BF4-4DB8-482A-AF11-5D12F76F9DFD}"/>
    <cellStyle name="20% - Accent1 11 2 8" xfId="20067" xr:uid="{0E5791A1-4203-4529-8ADB-EDA101994E93}"/>
    <cellStyle name="20% - Accent1 11 3" xfId="3085" xr:uid="{6A3AFE4C-F83C-4E6D-915F-7DA1A09F8CFA}"/>
    <cellStyle name="20% - Accent1 11 3 2" xfId="3086" xr:uid="{1E4277BB-CD6E-4ED4-8EC1-D8BC6E39DC60}"/>
    <cellStyle name="20% - Accent1 11 3 2 2" xfId="3087" xr:uid="{8D786DF4-D6B9-4C61-8A61-B40248F7486D}"/>
    <cellStyle name="20% - Accent1 11 3 2 2 2" xfId="20571" xr:uid="{8257213C-D6F8-47C5-B523-85B4FA9B38EA}"/>
    <cellStyle name="20% - Accent1 11 3 2 3" xfId="3088" xr:uid="{C3CD14AF-F1A4-418E-89DA-3CAECE60AC3A}"/>
    <cellStyle name="20% - Accent1 11 3 2 3 2" xfId="20572" xr:uid="{D53DC987-1B2F-4107-9F0C-742E47DE256D}"/>
    <cellStyle name="20% - Accent1 11 3 2 4" xfId="20570" xr:uid="{AD90F3E0-5A0D-47A2-80D3-2068FF5FC808}"/>
    <cellStyle name="20% - Accent1 11 3 3" xfId="3089" xr:uid="{2E49C8DA-A174-4B3D-A453-DF4DD776750B}"/>
    <cellStyle name="20% - Accent1 11 3 3 2" xfId="20573" xr:uid="{E70D91DD-A1B4-4BCD-8F06-B943A8EF0CB0}"/>
    <cellStyle name="20% - Accent1 11 3 4" xfId="3090" xr:uid="{BDEF84BC-5D82-47DD-9C82-67137ACF274F}"/>
    <cellStyle name="20% - Accent1 11 3 4 2" xfId="20574" xr:uid="{DE9E22A1-B681-42EC-86E6-167FB7C30EE2}"/>
    <cellStyle name="20% - Accent1 11 3 5" xfId="3091" xr:uid="{E7886CB9-26BF-416E-91CE-F75BC91373B3}"/>
    <cellStyle name="20% - Accent1 11 3 5 2" xfId="20575" xr:uid="{8873CF6D-8B8F-4B22-9EA1-F75666B9E5C1}"/>
    <cellStyle name="20% - Accent1 11 3 6" xfId="20569" xr:uid="{EE3DBBC9-7CB7-407D-9D22-F98825CF241C}"/>
    <cellStyle name="20% - Accent1 11 4" xfId="3092" xr:uid="{B64B643A-15C1-481D-94AE-C63D55CFAFA3}"/>
    <cellStyle name="20% - Accent1 11 4 2" xfId="3093" xr:uid="{8E09F055-08B8-4D45-8B7C-EFE60C8025EF}"/>
    <cellStyle name="20% - Accent1 11 4 2 2" xfId="20577" xr:uid="{C8D44C0E-8B0E-4FD5-93DC-DE67105531D0}"/>
    <cellStyle name="20% - Accent1 11 4 3" xfId="3094" xr:uid="{497E3029-346A-4B63-91CD-A1C8EC8D6D6B}"/>
    <cellStyle name="20% - Accent1 11 4 3 2" xfId="20578" xr:uid="{ECBEA7C0-94B8-49B9-8BB1-28A03938D097}"/>
    <cellStyle name="20% - Accent1 11 4 4" xfId="20576" xr:uid="{9FE926EC-38F4-45B8-9308-90D2A1CAB849}"/>
    <cellStyle name="20% - Accent1 11 5" xfId="3095" xr:uid="{5EC19D22-D045-4AAF-8532-433B6DD249DF}"/>
    <cellStyle name="20% - Accent1 11 5 2" xfId="20579" xr:uid="{C208F436-D502-4453-8517-F1686D6069DB}"/>
    <cellStyle name="20% - Accent1 11 6" xfId="3096" xr:uid="{11BA1ABF-1122-4456-AACB-A313BC4BB8EF}"/>
    <cellStyle name="20% - Accent1 11 6 2" xfId="20580" xr:uid="{B35E7FDA-4B91-4A0E-80B1-C2ED7EE07DE7}"/>
    <cellStyle name="20% - Accent1 11 7" xfId="3097" xr:uid="{B23677AB-4067-420C-9415-11CE6A14AA2D}"/>
    <cellStyle name="20% - Accent1 11 7 2" xfId="20581" xr:uid="{975CB470-34B9-402C-9863-96F880334713}"/>
    <cellStyle name="20% - Accent1 11 8" xfId="17510" xr:uid="{8E1F306C-10B7-42E4-AF28-5A64001F4CAC}"/>
    <cellStyle name="20% - Accent1 11 8 2" xfId="34893" xr:uid="{E4B1B5DB-C6D3-40EC-849F-6F6AE1ADF452}"/>
    <cellStyle name="20% - Accent1 11 9" xfId="3077" xr:uid="{EC638B42-6E0E-49C9-B2CC-0F0574C3980B}"/>
    <cellStyle name="20% - Accent1 11 9 2" xfId="20561" xr:uid="{BAE72B7D-AAA7-46DA-9C8C-66C1A0F876CA}"/>
    <cellStyle name="20% - Accent1 12" xfId="1695" xr:uid="{D292EE7F-2B61-4BC4-BF4C-15F8B492FFFB}"/>
    <cellStyle name="20% - Accent1 12 10" xfId="19298" xr:uid="{BFD362D8-AA7B-442C-B7D6-F33EE9CD10CB}"/>
    <cellStyle name="20% - Accent1 12 2" xfId="2736" xr:uid="{DFBCD6D4-368C-4D97-B284-3804071663BB}"/>
    <cellStyle name="20% - Accent1 12 2 2" xfId="3100" xr:uid="{86226C94-EED9-446B-8D84-F03DF1224E4C}"/>
    <cellStyle name="20% - Accent1 12 2 2 2" xfId="3101" xr:uid="{75951CFD-A26D-44C4-968A-616918EDD124}"/>
    <cellStyle name="20% - Accent1 12 2 2 2 2" xfId="20585" xr:uid="{DFE8165C-B0F7-4C2D-95A7-EB1266226534}"/>
    <cellStyle name="20% - Accent1 12 2 2 3" xfId="3102" xr:uid="{26B885C8-33C4-4E21-98A7-786E297F355E}"/>
    <cellStyle name="20% - Accent1 12 2 2 3 2" xfId="20586" xr:uid="{139CCF90-81B1-4A04-93F9-EA53FAF1EFA3}"/>
    <cellStyle name="20% - Accent1 12 2 2 4" xfId="20584" xr:uid="{FD82EAF4-4438-4BE1-8EBB-CA3C60815438}"/>
    <cellStyle name="20% - Accent1 12 2 3" xfId="3103" xr:uid="{0275C9C5-0389-45FB-BC7D-9F20036325D1}"/>
    <cellStyle name="20% - Accent1 12 2 3 2" xfId="20587" xr:uid="{9161358D-FFC0-4172-A6D3-FEE9A8591AE2}"/>
    <cellStyle name="20% - Accent1 12 2 4" xfId="3104" xr:uid="{C6CB3DB0-4D6C-46AE-8A3F-8140E4C8A113}"/>
    <cellStyle name="20% - Accent1 12 2 4 2" xfId="20588" xr:uid="{BF354059-728D-4ED8-9D98-BEDF61B80206}"/>
    <cellStyle name="20% - Accent1 12 2 5" xfId="3105" xr:uid="{CFE35CC1-8B9D-4AE7-ACE0-E8A7E9EA7181}"/>
    <cellStyle name="20% - Accent1 12 2 5 2" xfId="20589" xr:uid="{54E3570E-236C-4BFD-B0DC-9DE9B8DE48B8}"/>
    <cellStyle name="20% - Accent1 12 2 6" xfId="18201" xr:uid="{22E7E017-7339-4ABD-A795-D14CE8F79DBC}"/>
    <cellStyle name="20% - Accent1 12 2 6 2" xfId="36143" xr:uid="{F4A3C731-BC87-4C38-9115-12CA930ABE59}"/>
    <cellStyle name="20% - Accent1 12 2 7" xfId="3099" xr:uid="{9C3113C1-F9E7-436C-AB31-48C95661D321}"/>
    <cellStyle name="20% - Accent1 12 2 7 2" xfId="20583" xr:uid="{D04824F8-8098-4B3A-AAC8-F4FD3FD466F6}"/>
    <cellStyle name="20% - Accent1 12 2 8" xfId="20336" xr:uid="{A1168EED-ED19-4D86-917C-C618F43B12D2}"/>
    <cellStyle name="20% - Accent1 12 3" xfId="3106" xr:uid="{90EB56C4-2985-429C-9723-8EC503D50A9E}"/>
    <cellStyle name="20% - Accent1 12 3 2" xfId="3107" xr:uid="{B671EC56-E257-4C5C-9727-1BBA69A93A89}"/>
    <cellStyle name="20% - Accent1 12 3 2 2" xfId="3108" xr:uid="{4DB06DE7-0C7A-463B-99BA-8F01FD1AA901}"/>
    <cellStyle name="20% - Accent1 12 3 2 2 2" xfId="20592" xr:uid="{3B617C80-4837-4587-AF2C-00915A9A4E3F}"/>
    <cellStyle name="20% - Accent1 12 3 2 3" xfId="3109" xr:uid="{977AA52E-AC82-4933-9B45-5CF87BE11CDE}"/>
    <cellStyle name="20% - Accent1 12 3 2 3 2" xfId="20593" xr:uid="{D3311AE5-8569-4D2E-AE61-046141888311}"/>
    <cellStyle name="20% - Accent1 12 3 2 4" xfId="20591" xr:uid="{472D5B17-5F8E-4BC3-8CC8-45C614633CAC}"/>
    <cellStyle name="20% - Accent1 12 3 3" xfId="3110" xr:uid="{4E6952FA-FD90-48F9-80BF-14D2263C37EF}"/>
    <cellStyle name="20% - Accent1 12 3 3 2" xfId="20594" xr:uid="{3DADFC7A-38DD-4081-ACB4-7D09EBF5225D}"/>
    <cellStyle name="20% - Accent1 12 3 4" xfId="3111" xr:uid="{63B8C5AE-9E86-4374-85E9-CBDC8AF693F3}"/>
    <cellStyle name="20% - Accent1 12 3 4 2" xfId="20595" xr:uid="{AEB199AA-1BA2-4248-B4BE-2041D65B64BF}"/>
    <cellStyle name="20% - Accent1 12 3 5" xfId="3112" xr:uid="{37F533EB-294A-46C5-B67F-EFACE7829D8A}"/>
    <cellStyle name="20% - Accent1 12 3 5 2" xfId="20596" xr:uid="{90A106A3-3401-43AB-A678-8CDFDCAE0A2E}"/>
    <cellStyle name="20% - Accent1 12 3 6" xfId="20590" xr:uid="{E42B3204-0764-4CF1-8B99-FE79FE84CAF2}"/>
    <cellStyle name="20% - Accent1 12 4" xfId="3113" xr:uid="{B6ABAADB-6713-4D99-A749-91D6D9AE5D26}"/>
    <cellStyle name="20% - Accent1 12 4 2" xfId="3114" xr:uid="{2207464A-B059-4B00-B423-C80715BB2444}"/>
    <cellStyle name="20% - Accent1 12 4 2 2" xfId="20598" xr:uid="{F3822124-5855-42F2-A059-6D730C0070EA}"/>
    <cellStyle name="20% - Accent1 12 4 3" xfId="3115" xr:uid="{62BEAD18-759F-4727-B8F5-8E1FB6DDB1FC}"/>
    <cellStyle name="20% - Accent1 12 4 3 2" xfId="20599" xr:uid="{FB55CCA5-C70B-41E4-9A91-21922B8DFA7B}"/>
    <cellStyle name="20% - Accent1 12 4 4" xfId="20597" xr:uid="{9CE0D5D1-B7D0-4ACD-975D-99414C81CFAD}"/>
    <cellStyle name="20% - Accent1 12 5" xfId="3116" xr:uid="{F6AF806E-685F-4EBA-B6AB-8ADD9B74C1BE}"/>
    <cellStyle name="20% - Accent1 12 5 2" xfId="20600" xr:uid="{A6E037B6-8057-439F-808B-2BAEFD5F0667}"/>
    <cellStyle name="20% - Accent1 12 6" xfId="3117" xr:uid="{47131BFB-0B37-47C8-B9F0-AD962C6B3D56}"/>
    <cellStyle name="20% - Accent1 12 6 2" xfId="20601" xr:uid="{1E02D28E-F450-42F4-B3AF-888EE013192B}"/>
    <cellStyle name="20% - Accent1 12 7" xfId="3118" xr:uid="{F2BB569E-5177-4263-8473-8DFA0B5172C4}"/>
    <cellStyle name="20% - Accent1 12 7 2" xfId="20602" xr:uid="{21AFCD94-BF8E-4F04-9D10-F33987BAF471}"/>
    <cellStyle name="20% - Accent1 12 8" xfId="17654" xr:uid="{B5A8468A-DAE4-4BB7-BF97-0895E90880FC}"/>
    <cellStyle name="20% - Accent1 12 8 2" xfId="35143" xr:uid="{C2A1D8B9-A7E0-4393-A503-18C4A4BDF1EB}"/>
    <cellStyle name="20% - Accent1 12 9" xfId="3098" xr:uid="{24EF687D-1B3D-4E8B-87FE-ACCBB91042DA}"/>
    <cellStyle name="20% - Accent1 12 9 2" xfId="20582" xr:uid="{EB245E67-9853-4B39-B083-3D1DAB0A0CE6}"/>
    <cellStyle name="20% - Accent1 13" xfId="1720" xr:uid="{AD999595-1967-494A-BD88-4940881FEC9D}"/>
    <cellStyle name="20% - Accent1 13 10" xfId="19323" xr:uid="{758B5762-61D1-41E3-8F77-706372DA463A}"/>
    <cellStyle name="20% - Accent1 13 2" xfId="2761" xr:uid="{DCFF7EEE-4EC9-46A6-A7CB-029664C41564}"/>
    <cellStyle name="20% - Accent1 13 2 2" xfId="3121" xr:uid="{11F31F8D-0F33-438B-B874-A0D5C956D22A}"/>
    <cellStyle name="20% - Accent1 13 2 2 2" xfId="3122" xr:uid="{8498DFF7-F689-4309-9E25-7F9E8A92474F}"/>
    <cellStyle name="20% - Accent1 13 2 2 2 2" xfId="20606" xr:uid="{A460588E-22AB-4D46-99B8-96D24F31FED9}"/>
    <cellStyle name="20% - Accent1 13 2 2 3" xfId="3123" xr:uid="{B4F4EEAB-DC87-42B4-8D4F-0E2454F77FF4}"/>
    <cellStyle name="20% - Accent1 13 2 2 3 2" xfId="20607" xr:uid="{BDCC45ED-E4DA-4A4B-AB4C-215A06787E42}"/>
    <cellStyle name="20% - Accent1 13 2 2 4" xfId="20605" xr:uid="{3E281481-9F1E-407B-9AB0-7DDFA307F9B7}"/>
    <cellStyle name="20% - Accent1 13 2 3" xfId="3124" xr:uid="{55018765-0E94-4085-9BA1-18A30A294745}"/>
    <cellStyle name="20% - Accent1 13 2 3 2" xfId="20608" xr:uid="{EC8A0EF7-4C55-4B9B-ABF9-1245C5364E29}"/>
    <cellStyle name="20% - Accent1 13 2 4" xfId="3125" xr:uid="{2239977D-8EDA-4139-9AFF-93A9DA2BCD56}"/>
    <cellStyle name="20% - Accent1 13 2 4 2" xfId="20609" xr:uid="{0BB719D4-56A0-4AD5-A6DB-8B211728C51D}"/>
    <cellStyle name="20% - Accent1 13 2 5" xfId="3126" xr:uid="{1F45E5FC-AC1E-4B5A-A6AD-8AFC530439A2}"/>
    <cellStyle name="20% - Accent1 13 2 5 2" xfId="20610" xr:uid="{8A9E9622-21AA-4624-8513-7ECD33B149E2}"/>
    <cellStyle name="20% - Accent1 13 2 6" xfId="18212" xr:uid="{A9E3D1F9-A3C3-4E73-B763-39ECC87160C3}"/>
    <cellStyle name="20% - Accent1 13 2 6 2" xfId="36167" xr:uid="{D4D67517-8305-43BF-840E-88198DE1DF6A}"/>
    <cellStyle name="20% - Accent1 13 2 7" xfId="3120" xr:uid="{7B869B02-9FE3-4E0E-9B56-F4DDDA043BEF}"/>
    <cellStyle name="20% - Accent1 13 2 7 2" xfId="20604" xr:uid="{A1855221-CB60-471F-8BAA-83F1A4CA6CAA}"/>
    <cellStyle name="20% - Accent1 13 2 8" xfId="20361" xr:uid="{20087138-7B64-4106-A16F-DAC8E131AB12}"/>
    <cellStyle name="20% - Accent1 13 3" xfId="3127" xr:uid="{17EE4030-854D-42A7-AE32-3D113DEE14C9}"/>
    <cellStyle name="20% - Accent1 13 3 2" xfId="3128" xr:uid="{3612D909-B70D-4891-94F0-9B866947A835}"/>
    <cellStyle name="20% - Accent1 13 3 2 2" xfId="3129" xr:uid="{AED2E8B9-04C1-46B5-869F-CD04F8213BCE}"/>
    <cellStyle name="20% - Accent1 13 3 2 2 2" xfId="20613" xr:uid="{47A4D6D2-9167-41B5-BB3B-D8CCA659539B}"/>
    <cellStyle name="20% - Accent1 13 3 2 3" xfId="3130" xr:uid="{F00433BE-67ED-492C-BC28-7AEF33358DE8}"/>
    <cellStyle name="20% - Accent1 13 3 2 3 2" xfId="20614" xr:uid="{FF726C09-C01E-4806-A1DB-9CDFC1883ADE}"/>
    <cellStyle name="20% - Accent1 13 3 2 4" xfId="20612" xr:uid="{285BE5AD-007C-4931-8996-667A9BEBB034}"/>
    <cellStyle name="20% - Accent1 13 3 3" xfId="3131" xr:uid="{2C5BE552-567A-4E91-B731-3AF98AE15FB9}"/>
    <cellStyle name="20% - Accent1 13 3 3 2" xfId="20615" xr:uid="{F42B3C47-81A4-42C1-B956-5785C3AEE31F}"/>
    <cellStyle name="20% - Accent1 13 3 4" xfId="3132" xr:uid="{C4CEF794-8C63-4108-A42D-78774FCE2A46}"/>
    <cellStyle name="20% - Accent1 13 3 4 2" xfId="20616" xr:uid="{F38E8EB9-C731-47DC-9468-C8149F5E0309}"/>
    <cellStyle name="20% - Accent1 13 3 5" xfId="3133" xr:uid="{F67AAA66-A8E9-4CD8-ADA3-9876D591F8E7}"/>
    <cellStyle name="20% - Accent1 13 3 5 2" xfId="20617" xr:uid="{3E15413F-763C-4BFC-9C60-714E1768649B}"/>
    <cellStyle name="20% - Accent1 13 3 6" xfId="20611" xr:uid="{B45430C5-EC14-48DD-9C94-1CB183028154}"/>
    <cellStyle name="20% - Accent1 13 4" xfId="3134" xr:uid="{4CA6EBC0-4605-4606-9D40-0CEDC501DB2F}"/>
    <cellStyle name="20% - Accent1 13 4 2" xfId="3135" xr:uid="{B398EEC9-5B1F-44C1-91D3-C22E0163C8AF}"/>
    <cellStyle name="20% - Accent1 13 4 2 2" xfId="20619" xr:uid="{52A941C0-9898-4144-B477-73357CF4BECB}"/>
    <cellStyle name="20% - Accent1 13 4 3" xfId="3136" xr:uid="{B611DEA7-9882-40FE-9CC0-D94A7D995E6D}"/>
    <cellStyle name="20% - Accent1 13 4 3 2" xfId="20620" xr:uid="{64D21275-0AE8-4CDE-8261-E769EE59E2A7}"/>
    <cellStyle name="20% - Accent1 13 4 4" xfId="20618" xr:uid="{3EA57260-FB6B-4B78-BCE3-7B7E8606B04A}"/>
    <cellStyle name="20% - Accent1 13 5" xfId="3137" xr:uid="{87CB3DF2-C953-4215-826B-58902BC7EA4B}"/>
    <cellStyle name="20% - Accent1 13 5 2" xfId="20621" xr:uid="{3BB91F69-75EC-475B-A0BD-2F04665AA1C8}"/>
    <cellStyle name="20% - Accent1 13 6" xfId="3138" xr:uid="{29E7DA1E-AE92-46F4-BBC6-5ADD506305EA}"/>
    <cellStyle name="20% - Accent1 13 6 2" xfId="20622" xr:uid="{C5E5652D-005D-44B5-9784-5448799954ED}"/>
    <cellStyle name="20% - Accent1 13 7" xfId="3139" xr:uid="{03A77883-6D2B-457A-9E83-8D8646C94EE3}"/>
    <cellStyle name="20% - Accent1 13 7 2" xfId="20623" xr:uid="{5E2E18D0-7576-4253-A008-94498E3FF074}"/>
    <cellStyle name="20% - Accent1 13 8" xfId="17672" xr:uid="{A3B844B7-769A-445F-B4EE-017CBE0A5524}"/>
    <cellStyle name="20% - Accent1 13 8 2" xfId="35166" xr:uid="{795EE15F-440D-4AF4-9212-FFEFAEC9C55E}"/>
    <cellStyle name="20% - Accent1 13 9" xfId="3119" xr:uid="{89627732-ADD3-431B-9042-B5B2F7215947}"/>
    <cellStyle name="20% - Accent1 13 9 2" xfId="20603" xr:uid="{7198DC07-1474-4566-B4A9-D6AB0F1CF402}"/>
    <cellStyle name="20% - Accent1 14" xfId="1745" xr:uid="{0C11408A-81FE-441A-8478-52CAE62DE03F}"/>
    <cellStyle name="20% - Accent1 14 10" xfId="19348" xr:uid="{BD22D061-4BFF-49C3-9A9F-C098F5A91294}"/>
    <cellStyle name="20% - Accent1 14 2" xfId="2786" xr:uid="{1D3D1BEC-C466-4DCF-BF43-A41B8B063CFD}"/>
    <cellStyle name="20% - Accent1 14 2 2" xfId="3142" xr:uid="{9676DF72-476B-45CB-8520-C3551B25AF1A}"/>
    <cellStyle name="20% - Accent1 14 2 2 2" xfId="3143" xr:uid="{677C3ACE-2DF9-4AF1-9EF4-BB6A24C8F25C}"/>
    <cellStyle name="20% - Accent1 14 2 2 2 2" xfId="20627" xr:uid="{A719BE9E-41EE-46F5-ABED-6F62527841DE}"/>
    <cellStyle name="20% - Accent1 14 2 2 3" xfId="3144" xr:uid="{693A2029-E38D-4621-967D-5D5CEAAB7C0B}"/>
    <cellStyle name="20% - Accent1 14 2 2 3 2" xfId="20628" xr:uid="{CF2BDE6D-D2F0-4DB6-AD68-A63B671EB3C2}"/>
    <cellStyle name="20% - Accent1 14 2 2 4" xfId="20626" xr:uid="{676FE72E-EA31-4625-B030-9C4ACB3A7BBD}"/>
    <cellStyle name="20% - Accent1 14 2 3" xfId="3145" xr:uid="{FD6957E3-04CC-49BA-A8D4-976788ADBD5D}"/>
    <cellStyle name="20% - Accent1 14 2 3 2" xfId="20629" xr:uid="{CEDAD766-F35D-49B5-BE6E-57B69BB7556C}"/>
    <cellStyle name="20% - Accent1 14 2 4" xfId="3146" xr:uid="{1F03413D-CBBE-43B5-AF79-3BA791B0D476}"/>
    <cellStyle name="20% - Accent1 14 2 4 2" xfId="20630" xr:uid="{58D48056-7880-4B7F-8D6D-305929386D83}"/>
    <cellStyle name="20% - Accent1 14 2 5" xfId="3147" xr:uid="{B1153403-1646-4C5E-9EB9-BA321CECC10B}"/>
    <cellStyle name="20% - Accent1 14 2 5 2" xfId="20631" xr:uid="{C4824A5B-5164-47A6-9AD5-1933935B981E}"/>
    <cellStyle name="20% - Accent1 14 2 6" xfId="18223" xr:uid="{EEC4AD55-6FFC-4E5D-8DFD-312ACD805E05}"/>
    <cellStyle name="20% - Accent1 14 2 6 2" xfId="36191" xr:uid="{76AA912A-EBBB-4825-8ED9-2E0FD4DA4906}"/>
    <cellStyle name="20% - Accent1 14 2 7" xfId="3141" xr:uid="{CAD49431-C603-47FE-AF24-35FC25D0C6CF}"/>
    <cellStyle name="20% - Accent1 14 2 7 2" xfId="20625" xr:uid="{A75D8A26-490C-4EB2-A459-643A69E428F1}"/>
    <cellStyle name="20% - Accent1 14 2 8" xfId="20386" xr:uid="{5E7C375E-C1DF-47FF-BF5B-CA565D103FC9}"/>
    <cellStyle name="20% - Accent1 14 3" xfId="3148" xr:uid="{67805C5B-B01F-4A68-A6B9-065E60571CBB}"/>
    <cellStyle name="20% - Accent1 14 3 2" xfId="3149" xr:uid="{990B0374-FF98-442A-83A7-DDA0F3375938}"/>
    <cellStyle name="20% - Accent1 14 3 2 2" xfId="3150" xr:uid="{E43787CE-BA67-4A37-A441-E0CD8224748E}"/>
    <cellStyle name="20% - Accent1 14 3 2 2 2" xfId="20634" xr:uid="{70E68917-B47B-4DCE-9A0C-E0B3642600FB}"/>
    <cellStyle name="20% - Accent1 14 3 2 3" xfId="3151" xr:uid="{785D50C7-B6BC-461B-8222-90B9C21BEDB5}"/>
    <cellStyle name="20% - Accent1 14 3 2 3 2" xfId="20635" xr:uid="{6C0B0C24-DB67-41E1-884C-BA8B3F19E041}"/>
    <cellStyle name="20% - Accent1 14 3 2 4" xfId="20633" xr:uid="{842BCA87-DE0B-4F9E-B15D-D8E27D3D64F1}"/>
    <cellStyle name="20% - Accent1 14 3 3" xfId="3152" xr:uid="{7E03EDA1-FA6F-4F49-9841-9D4E0505BFCF}"/>
    <cellStyle name="20% - Accent1 14 3 3 2" xfId="20636" xr:uid="{07A9FB8B-86DB-4187-90E3-82FDB7ECD818}"/>
    <cellStyle name="20% - Accent1 14 3 4" xfId="3153" xr:uid="{E95B55CB-4F99-469A-A3DB-6F25CCE39343}"/>
    <cellStyle name="20% - Accent1 14 3 4 2" xfId="20637" xr:uid="{67D53DE6-F784-475B-8C23-2B1FD75C3037}"/>
    <cellStyle name="20% - Accent1 14 3 5" xfId="3154" xr:uid="{29E6CD5A-35F0-4506-9E37-D4CCCE881769}"/>
    <cellStyle name="20% - Accent1 14 3 5 2" xfId="20638" xr:uid="{D0BBA779-D648-4B6E-9C49-CA826E840731}"/>
    <cellStyle name="20% - Accent1 14 3 6" xfId="20632" xr:uid="{B0D50DCB-5FA6-4ECF-986F-59AAA5E0A6AC}"/>
    <cellStyle name="20% - Accent1 14 4" xfId="3155" xr:uid="{E253ED01-9807-4C37-9788-449F5ED0B17E}"/>
    <cellStyle name="20% - Accent1 14 4 2" xfId="3156" xr:uid="{8F2F80D3-5129-4C78-AAE4-44BECE92C176}"/>
    <cellStyle name="20% - Accent1 14 4 2 2" xfId="20640" xr:uid="{2AD65071-4C5A-4E18-919C-A5D6B779E346}"/>
    <cellStyle name="20% - Accent1 14 4 3" xfId="3157" xr:uid="{28F16E97-4B57-4DF6-AD00-FB287C8F0FF5}"/>
    <cellStyle name="20% - Accent1 14 4 3 2" xfId="20641" xr:uid="{39BF1E9F-2CB1-41E7-AA0C-B211618FD096}"/>
    <cellStyle name="20% - Accent1 14 4 4" xfId="20639" xr:uid="{7CB69695-6D06-4563-826B-6000CE7D8ACB}"/>
    <cellStyle name="20% - Accent1 14 5" xfId="3158" xr:uid="{52D0C8DC-F8FA-47E2-BCFA-D4A768EF36AD}"/>
    <cellStyle name="20% - Accent1 14 5 2" xfId="20642" xr:uid="{BA946944-E176-4652-81E2-D6CEF695170F}"/>
    <cellStyle name="20% - Accent1 14 6" xfId="3159" xr:uid="{2BD37A1C-4A2C-4CDA-9786-AD868D58DF83}"/>
    <cellStyle name="20% - Accent1 14 6 2" xfId="20643" xr:uid="{EEFB0CF3-1CCA-4104-8954-AFBA9CF6EE06}"/>
    <cellStyle name="20% - Accent1 14 7" xfId="3160" xr:uid="{411687C3-D5DE-49E2-AB31-C2C509C68611}"/>
    <cellStyle name="20% - Accent1 14 7 2" xfId="20644" xr:uid="{22A59033-FD05-4EF5-8EC3-C1ECAA4A3B38}"/>
    <cellStyle name="20% - Accent1 14 8" xfId="17689" xr:uid="{2598F077-C38E-4AC0-929F-65577B69F3CC}"/>
    <cellStyle name="20% - Accent1 14 8 2" xfId="35189" xr:uid="{F493DDD2-703E-4E62-9E59-B706467351A3}"/>
    <cellStyle name="20% - Accent1 14 9" xfId="3140" xr:uid="{E3C74AB8-514B-4652-BC85-B84225D1EE41}"/>
    <cellStyle name="20% - Accent1 14 9 2" xfId="20624" xr:uid="{5A91F244-5C86-46BB-B146-5C38D8581DAA}"/>
    <cellStyle name="20% - Accent1 15" xfId="1768" xr:uid="{CC8FD64C-BD6A-4758-A83E-8830104C337F}"/>
    <cellStyle name="20% - Accent1 15 10" xfId="19371" xr:uid="{CF3F668F-8803-4F97-A3C6-03697886A0AE}"/>
    <cellStyle name="20% - Accent1 15 2" xfId="2809" xr:uid="{05EA43FF-5670-45BF-942A-1F5ACC406602}"/>
    <cellStyle name="20% - Accent1 15 2 2" xfId="3163" xr:uid="{5107E304-E796-4F38-9F91-4F2E0A40B98A}"/>
    <cellStyle name="20% - Accent1 15 2 2 2" xfId="3164" xr:uid="{99F91C72-95FE-47B0-A42B-11047333EAAE}"/>
    <cellStyle name="20% - Accent1 15 2 2 2 2" xfId="20648" xr:uid="{1145519C-4234-4943-96EC-9C1EB2C868EC}"/>
    <cellStyle name="20% - Accent1 15 2 2 3" xfId="3165" xr:uid="{E582C446-4884-4CE9-BE61-70EEB602850F}"/>
    <cellStyle name="20% - Accent1 15 2 2 3 2" xfId="20649" xr:uid="{0220F48E-90D0-4274-9140-D9B3CC47E0A7}"/>
    <cellStyle name="20% - Accent1 15 2 2 4" xfId="20647" xr:uid="{D235436B-7563-4B0A-A735-FDAFBA59A2CF}"/>
    <cellStyle name="20% - Accent1 15 2 3" xfId="3166" xr:uid="{143F7DCF-7B02-4A23-8A20-24D08EA83165}"/>
    <cellStyle name="20% - Accent1 15 2 3 2" xfId="20650" xr:uid="{BBBB58A4-7EF2-40B6-A9E8-0BD59BA7414F}"/>
    <cellStyle name="20% - Accent1 15 2 4" xfId="3167" xr:uid="{71590010-71CE-4582-99BC-CE9371A67D85}"/>
    <cellStyle name="20% - Accent1 15 2 4 2" xfId="20651" xr:uid="{B41B91B4-C674-441A-9008-B3E4914E180D}"/>
    <cellStyle name="20% - Accent1 15 2 5" xfId="3168" xr:uid="{3FA00DB6-0452-4172-A187-5A9CB4335414}"/>
    <cellStyle name="20% - Accent1 15 2 5 2" xfId="20652" xr:uid="{FAF546D7-B09B-46CF-A785-1F4C2068142F}"/>
    <cellStyle name="20% - Accent1 15 2 6" xfId="18234" xr:uid="{A794206B-765A-4510-8FDB-F8FB8805DF48}"/>
    <cellStyle name="20% - Accent1 15 2 6 2" xfId="36213" xr:uid="{BCD331DD-8BF4-4EAC-A9C5-A20FEEBCB8EA}"/>
    <cellStyle name="20% - Accent1 15 2 7" xfId="3162" xr:uid="{97DC1658-99E0-4D36-9776-A9976F2EF155}"/>
    <cellStyle name="20% - Accent1 15 2 7 2" xfId="20646" xr:uid="{ACFD81D2-0E15-4EF0-BBF6-05DB5B171A04}"/>
    <cellStyle name="20% - Accent1 15 2 8" xfId="20409" xr:uid="{34FF312F-7CB0-429E-A406-6ED47D13FD5A}"/>
    <cellStyle name="20% - Accent1 15 3" xfId="3169" xr:uid="{D6C51987-3E4A-4A31-8B4E-F2428891C1EF}"/>
    <cellStyle name="20% - Accent1 15 3 2" xfId="3170" xr:uid="{9FC2711C-4D17-4F52-A1A6-FB3FE1255B14}"/>
    <cellStyle name="20% - Accent1 15 3 2 2" xfId="3171" xr:uid="{C7FD59A9-2361-49F3-BEB2-0379B4C174AF}"/>
    <cellStyle name="20% - Accent1 15 3 2 2 2" xfId="20655" xr:uid="{5380CF36-63FA-41B5-88BC-C00747555405}"/>
    <cellStyle name="20% - Accent1 15 3 2 3" xfId="3172" xr:uid="{C7999657-617D-4BDA-A64C-5F4CB87CA41F}"/>
    <cellStyle name="20% - Accent1 15 3 2 3 2" xfId="20656" xr:uid="{CEF2D703-68ED-4574-BA3D-6A4218C6634F}"/>
    <cellStyle name="20% - Accent1 15 3 2 4" xfId="20654" xr:uid="{9EF97D0C-CE7F-4DFA-9EC1-709C4D934D35}"/>
    <cellStyle name="20% - Accent1 15 3 3" xfId="3173" xr:uid="{68C17F1D-C005-4447-89C9-634103F3DEB6}"/>
    <cellStyle name="20% - Accent1 15 3 3 2" xfId="20657" xr:uid="{1FA23BD7-6AB5-47B0-9BAE-24D6F8DAB3C4}"/>
    <cellStyle name="20% - Accent1 15 3 4" xfId="3174" xr:uid="{FDE88D1D-C594-45C5-8846-016FF1F455EF}"/>
    <cellStyle name="20% - Accent1 15 3 4 2" xfId="20658" xr:uid="{2ADD1F74-BE19-486A-8530-E49E204AEDCC}"/>
    <cellStyle name="20% - Accent1 15 3 5" xfId="3175" xr:uid="{12EB52BE-2CBB-43EF-A836-9AEAD8A4D3C6}"/>
    <cellStyle name="20% - Accent1 15 3 5 2" xfId="20659" xr:uid="{94FFBBAF-92AD-4A21-9EB3-3DD263948D27}"/>
    <cellStyle name="20% - Accent1 15 3 6" xfId="20653" xr:uid="{FE2FC264-8849-406F-845D-8E9D87B6A63F}"/>
    <cellStyle name="20% - Accent1 15 4" xfId="3176" xr:uid="{12067E5C-C257-475B-95D3-8E58A3DCE998}"/>
    <cellStyle name="20% - Accent1 15 4 2" xfId="3177" xr:uid="{186665F6-F305-4648-B634-59E5D1BC1BB9}"/>
    <cellStyle name="20% - Accent1 15 4 2 2" xfId="20661" xr:uid="{7F73A9DA-723D-4DB5-858A-9D7D76C15478}"/>
    <cellStyle name="20% - Accent1 15 4 3" xfId="3178" xr:uid="{1E796CA2-E73D-4265-A54E-C462FD0E7AC4}"/>
    <cellStyle name="20% - Accent1 15 4 3 2" xfId="20662" xr:uid="{F8801EAB-4565-4882-A3A4-31720D4D3638}"/>
    <cellStyle name="20% - Accent1 15 4 4" xfId="20660" xr:uid="{17B773DB-6DCA-46C4-9343-E1ECBE8F9B55}"/>
    <cellStyle name="20% - Accent1 15 5" xfId="3179" xr:uid="{DEB20009-9BCC-48C1-8CB1-3AC957DE19F6}"/>
    <cellStyle name="20% - Accent1 15 5 2" xfId="20663" xr:uid="{6718A667-86DE-4970-8800-BC8CE10EB92A}"/>
    <cellStyle name="20% - Accent1 15 6" xfId="3180" xr:uid="{38439A9F-E69D-4E75-B923-B740D1BACA57}"/>
    <cellStyle name="20% - Accent1 15 6 2" xfId="20664" xr:uid="{DD50201D-B3EE-427C-BE4E-5A5763812072}"/>
    <cellStyle name="20% - Accent1 15 7" xfId="3181" xr:uid="{9814FA7D-7726-4A97-94D6-0B77D5863D74}"/>
    <cellStyle name="20% - Accent1 15 7 2" xfId="20665" xr:uid="{91F4107F-D1E0-4671-99D6-B8AB6200BDE2}"/>
    <cellStyle name="20% - Accent1 15 8" xfId="17704" xr:uid="{02F4CA42-0EA1-48D8-A15C-87A3CE36612B}"/>
    <cellStyle name="20% - Accent1 15 8 2" xfId="35211" xr:uid="{C4E0057A-C5A4-4992-9BB3-670C9C740633}"/>
    <cellStyle name="20% - Accent1 15 9" xfId="3161" xr:uid="{6D9254D5-EAD2-4140-9098-3FD96490D1D7}"/>
    <cellStyle name="20% - Accent1 15 9 2" xfId="20645" xr:uid="{D0298ECA-5C3D-4FBF-8DAD-469643CF4903}"/>
    <cellStyle name="20% - Accent1 16" xfId="1792" xr:uid="{BA857650-AB5A-4F7B-9746-BD49C1275013}"/>
    <cellStyle name="20% - Accent1 16 10" xfId="19395" xr:uid="{E16D111A-9466-40E0-AE90-7F3704F4737C}"/>
    <cellStyle name="20% - Accent1 16 2" xfId="2833" xr:uid="{1EDC1063-9CFF-4990-9464-3558A5F6F214}"/>
    <cellStyle name="20% - Accent1 16 2 2" xfId="3184" xr:uid="{EDFA60C8-37AC-422B-80C1-43C59E87694F}"/>
    <cellStyle name="20% - Accent1 16 2 2 2" xfId="3185" xr:uid="{A9BA4407-30C7-4870-892D-54A9D11ABAA0}"/>
    <cellStyle name="20% - Accent1 16 2 2 2 2" xfId="20669" xr:uid="{AF733567-CB5A-4ECD-90B7-3450CB8D1C31}"/>
    <cellStyle name="20% - Accent1 16 2 2 3" xfId="3186" xr:uid="{F3391B34-B799-4DF4-B656-FD4DD23887F5}"/>
    <cellStyle name="20% - Accent1 16 2 2 3 2" xfId="20670" xr:uid="{A6813A3C-B2AE-4F47-820B-CE6BD90079BE}"/>
    <cellStyle name="20% - Accent1 16 2 2 4" xfId="20668" xr:uid="{0B2C3196-2ACD-46BB-BC35-CCBCE648FECF}"/>
    <cellStyle name="20% - Accent1 16 2 3" xfId="3187" xr:uid="{74906289-BF7D-461F-921C-8B924FD9E5E7}"/>
    <cellStyle name="20% - Accent1 16 2 3 2" xfId="20671" xr:uid="{FD3BBC10-584B-478C-B594-D327E0B59C1F}"/>
    <cellStyle name="20% - Accent1 16 2 4" xfId="3188" xr:uid="{FACAD9D4-85F3-4342-9333-BDB1F6334EC2}"/>
    <cellStyle name="20% - Accent1 16 2 4 2" xfId="20672" xr:uid="{F7DD1516-35F7-4A0C-BBF0-39BDF7E70A5D}"/>
    <cellStyle name="20% - Accent1 16 2 5" xfId="3189" xr:uid="{DBC1B68C-779E-49E0-812B-6B3B5AFDAFCB}"/>
    <cellStyle name="20% - Accent1 16 2 5 2" xfId="20673" xr:uid="{CBACE041-88DB-4BD3-AD18-671A4C0B04C3}"/>
    <cellStyle name="20% - Accent1 16 2 6" xfId="18245" xr:uid="{BC90D8AE-23A2-46E1-A34B-E612AD367497}"/>
    <cellStyle name="20% - Accent1 16 2 6 2" xfId="36236" xr:uid="{9C43A57F-E575-4597-B9CC-4950639A787A}"/>
    <cellStyle name="20% - Accent1 16 2 7" xfId="3183" xr:uid="{458B0666-1AE3-4202-9795-166129CFCCF5}"/>
    <cellStyle name="20% - Accent1 16 2 7 2" xfId="20667" xr:uid="{49E2BC5D-7BAF-42B5-BB08-B68F847640F5}"/>
    <cellStyle name="20% - Accent1 16 2 8" xfId="20433" xr:uid="{AB84B3CC-A793-4AE2-9C90-5D1596074D6B}"/>
    <cellStyle name="20% - Accent1 16 3" xfId="3190" xr:uid="{D4A23E3A-6738-4DB1-A16D-3D5698D35440}"/>
    <cellStyle name="20% - Accent1 16 3 2" xfId="3191" xr:uid="{B1CDE5E8-ED7B-459B-A57F-858D8E6BB744}"/>
    <cellStyle name="20% - Accent1 16 3 2 2" xfId="3192" xr:uid="{C9A2A460-26FB-423B-8F45-EF54F01CB3C3}"/>
    <cellStyle name="20% - Accent1 16 3 2 2 2" xfId="20676" xr:uid="{01D77C6B-9C19-4163-9772-B227B4449FC5}"/>
    <cellStyle name="20% - Accent1 16 3 2 3" xfId="3193" xr:uid="{FD07E33B-DB1B-4ED9-B57E-DA64AEAD8953}"/>
    <cellStyle name="20% - Accent1 16 3 2 3 2" xfId="20677" xr:uid="{16F00EFA-BCB9-4CD1-AEF9-17BD2D8DAC15}"/>
    <cellStyle name="20% - Accent1 16 3 2 4" xfId="20675" xr:uid="{1CCFBB79-56F9-410F-A5E3-9E387384B590}"/>
    <cellStyle name="20% - Accent1 16 3 3" xfId="3194" xr:uid="{BB6016FE-4ED7-45D9-BF0F-F37BA38E604F}"/>
    <cellStyle name="20% - Accent1 16 3 3 2" xfId="20678" xr:uid="{BF75D112-C86C-4CFC-AC23-8193E3ACF2AB}"/>
    <cellStyle name="20% - Accent1 16 3 4" xfId="3195" xr:uid="{CECE9103-06DC-4E50-BB55-E4452E25D8D2}"/>
    <cellStyle name="20% - Accent1 16 3 4 2" xfId="20679" xr:uid="{C9A41D48-F206-47C8-A3AF-A57841031631}"/>
    <cellStyle name="20% - Accent1 16 3 5" xfId="3196" xr:uid="{FD06D73C-D2BD-4A05-8C96-DB8BED964A36}"/>
    <cellStyle name="20% - Accent1 16 3 5 2" xfId="20680" xr:uid="{43EA890F-35C7-4C06-91F4-DB24C58A7F7E}"/>
    <cellStyle name="20% - Accent1 16 3 6" xfId="20674" xr:uid="{4ED458BE-9ACF-4A02-9000-EAFACD0BEBB5}"/>
    <cellStyle name="20% - Accent1 16 4" xfId="3197" xr:uid="{C8009839-D0D3-4A35-91A2-1098D0672C74}"/>
    <cellStyle name="20% - Accent1 16 4 2" xfId="3198" xr:uid="{26465311-093B-448B-97AC-F36EDF0E76B7}"/>
    <cellStyle name="20% - Accent1 16 4 2 2" xfId="20682" xr:uid="{176A7E74-8E7E-4DFA-B0DA-C91D125E3433}"/>
    <cellStyle name="20% - Accent1 16 4 3" xfId="3199" xr:uid="{3642C14D-3174-4BE0-8282-0783D17D2D3A}"/>
    <cellStyle name="20% - Accent1 16 4 3 2" xfId="20683" xr:uid="{004F172A-F4E2-40CF-BDFF-E1DD4CCA056C}"/>
    <cellStyle name="20% - Accent1 16 4 4" xfId="20681" xr:uid="{A49015CE-1D06-4414-A8B4-0D16013F5994}"/>
    <cellStyle name="20% - Accent1 16 5" xfId="3200" xr:uid="{1D4B8130-43A4-42A5-ADF1-A3A6184D86D4}"/>
    <cellStyle name="20% - Accent1 16 5 2" xfId="20684" xr:uid="{68F7A140-4CC2-4DF2-A053-2D4721CF973F}"/>
    <cellStyle name="20% - Accent1 16 6" xfId="3201" xr:uid="{C15F4485-BFB6-4C3B-BF3F-4D5021B12C04}"/>
    <cellStyle name="20% - Accent1 16 6 2" xfId="20685" xr:uid="{A1F57B40-9B3D-4E60-A17E-DAA180F9B25A}"/>
    <cellStyle name="20% - Accent1 16 7" xfId="3202" xr:uid="{25DF3B0C-4DFD-4BB6-AC9C-FCB3F2379966}"/>
    <cellStyle name="20% - Accent1 16 7 2" xfId="20686" xr:uid="{7933D8E1-159F-4A02-8B49-22DDC132FB79}"/>
    <cellStyle name="20% - Accent1 16 8" xfId="17719" xr:uid="{E487C460-8AC8-41BC-A95B-78AD06EA30DF}"/>
    <cellStyle name="20% - Accent1 16 8 2" xfId="35234" xr:uid="{15253BD5-B1E0-41F9-9FA6-05F266A9F6B0}"/>
    <cellStyle name="20% - Accent1 16 9" xfId="3182" xr:uid="{74FC23CD-E73E-413C-A042-495102C8EEBF}"/>
    <cellStyle name="20% - Accent1 16 9 2" xfId="20666" xr:uid="{A4DB767A-F00F-4331-B969-06B43AED37A8}"/>
    <cellStyle name="20% - Accent1 17" xfId="1816" xr:uid="{B752A75F-506F-4B28-B78F-3E2EECB8AF32}"/>
    <cellStyle name="20% - Accent1 17 2" xfId="2857" xr:uid="{586DA349-BB25-4EEE-8957-8C3111A021EE}"/>
    <cellStyle name="20% - Accent1 17 2 2" xfId="3205" xr:uid="{32A8A2E5-3EDF-4364-80AE-60DB42C1156D}"/>
    <cellStyle name="20% - Accent1 17 2 2 2" xfId="20689" xr:uid="{F4F9CB22-2C48-4863-A93F-2AC6DE646569}"/>
    <cellStyle name="20% - Accent1 17 2 3" xfId="3206" xr:uid="{D5953050-DE3F-40AE-818F-8CC3370917E6}"/>
    <cellStyle name="20% - Accent1 17 2 3 2" xfId="20690" xr:uid="{D0B0AD96-8AA7-4F03-95F9-21ED5A9CFADE}"/>
    <cellStyle name="20% - Accent1 17 2 4" xfId="18256" xr:uid="{6B0D99A5-BFAF-403A-A0EB-5153795567A9}"/>
    <cellStyle name="20% - Accent1 17 2 4 2" xfId="36259" xr:uid="{4B2CFDD8-87AC-44A4-855D-3F3BFD1DDC19}"/>
    <cellStyle name="20% - Accent1 17 2 5" xfId="3204" xr:uid="{A1381872-4D9F-4E9F-B119-C5101B8D4FB5}"/>
    <cellStyle name="20% - Accent1 17 2 5 2" xfId="20688" xr:uid="{EAEEF155-98C2-44AE-8176-B9B6B99C25D0}"/>
    <cellStyle name="20% - Accent1 17 2 6" xfId="20457" xr:uid="{1FD6CA36-DB61-4589-83BF-55917C1C97B9}"/>
    <cellStyle name="20% - Accent1 17 3" xfId="3207" xr:uid="{24952CEE-AFE2-44D8-AFAC-B99D14F3175A}"/>
    <cellStyle name="20% - Accent1 17 3 2" xfId="20691" xr:uid="{612505B6-E815-4529-B709-6A49A64B388F}"/>
    <cellStyle name="20% - Accent1 17 4" xfId="3208" xr:uid="{6CCA4BB0-9B97-436E-8A7D-F2851E604FE4}"/>
    <cellStyle name="20% - Accent1 17 4 2" xfId="20692" xr:uid="{60EF64A2-EDD1-41E9-83DE-9470F2C22CBE}"/>
    <cellStyle name="20% - Accent1 17 5" xfId="3209" xr:uid="{6286466C-73FE-42E1-B429-4873B6379453}"/>
    <cellStyle name="20% - Accent1 17 5 2" xfId="20693" xr:uid="{3D0E56E2-3E57-4B4A-A166-8B07A2AC6573}"/>
    <cellStyle name="20% - Accent1 17 6" xfId="17734" xr:uid="{595B42A9-0E66-4B69-B6EC-42E78957DC17}"/>
    <cellStyle name="20% - Accent1 17 6 2" xfId="35257" xr:uid="{F4B9F86A-BE0C-4CD9-8C9A-C657015BFE09}"/>
    <cellStyle name="20% - Accent1 17 7" xfId="3203" xr:uid="{0F1AC2E9-3597-4621-8477-E49A4203A498}"/>
    <cellStyle name="20% - Accent1 17 7 2" xfId="20687" xr:uid="{E0ABF373-E3E8-4646-AD03-8089C0965D5A}"/>
    <cellStyle name="20% - Accent1 17 8" xfId="19419" xr:uid="{A0B9AB45-B82F-4684-8557-6596E45313FB}"/>
    <cellStyle name="20% - Accent1 18" xfId="1841" xr:uid="{0E6235DE-D382-44B3-999A-2656B8AA609D}"/>
    <cellStyle name="20% - Accent1 18 2" xfId="3211" xr:uid="{7B6C0026-8C29-4BA0-AD39-A96D4BCA36E5}"/>
    <cellStyle name="20% - Accent1 18 2 2" xfId="3212" xr:uid="{00F6E9A2-3648-4E43-9B9F-CF6A4C5BAB0B}"/>
    <cellStyle name="20% - Accent1 18 2 2 2" xfId="20696" xr:uid="{97F91E0F-77B6-487B-B771-8CC87E267361}"/>
    <cellStyle name="20% - Accent1 18 2 3" xfId="3213" xr:uid="{4ECAF44D-9D0C-4F87-BE59-DE6FCD52C6FE}"/>
    <cellStyle name="20% - Accent1 18 2 3 2" xfId="20697" xr:uid="{73BF3573-2DD4-404E-A944-EC32A869625E}"/>
    <cellStyle name="20% - Accent1 18 2 4" xfId="20695" xr:uid="{2CA6F16D-D5F8-455B-84DF-86347D86C397}"/>
    <cellStyle name="20% - Accent1 18 3" xfId="3214" xr:uid="{4DFAE78C-A594-4376-A28F-C0439D215076}"/>
    <cellStyle name="20% - Accent1 18 3 2" xfId="20698" xr:uid="{D35B12AE-6528-4307-8D32-9C4FB40750D0}"/>
    <cellStyle name="20% - Accent1 18 4" xfId="3215" xr:uid="{DDA154ED-5DF6-437F-B784-70DB88A799C2}"/>
    <cellStyle name="20% - Accent1 18 4 2" xfId="20699" xr:uid="{5178EF78-B59E-4977-AC2B-47C4CFDC1956}"/>
    <cellStyle name="20% - Accent1 18 5" xfId="3216" xr:uid="{594F35B2-8AB2-411A-84A5-C9D61F71EA2B}"/>
    <cellStyle name="20% - Accent1 18 5 2" xfId="20700" xr:uid="{5524269D-AD22-4516-B687-402E55D9A461}"/>
    <cellStyle name="20% - Accent1 18 6" xfId="17749" xr:uid="{9084C2E5-2CB0-44D3-A71E-860617A0B0D2}"/>
    <cellStyle name="20% - Accent1 18 6 2" xfId="35281" xr:uid="{7EDC0D46-FD23-4502-8A6C-AA62001875FD}"/>
    <cellStyle name="20% - Accent1 18 7" xfId="3210" xr:uid="{6BC711EC-C2FD-40CD-AF23-6380776467A0}"/>
    <cellStyle name="20% - Accent1 18 7 2" xfId="20694" xr:uid="{560DC24F-4588-4597-AA50-DA7B00B584D3}"/>
    <cellStyle name="20% - Accent1 18 8" xfId="19444" xr:uid="{21366A9D-2D98-4F0C-A6A5-9C9378262989}"/>
    <cellStyle name="20% - Accent1 19" xfId="1865" xr:uid="{99EC1803-0122-43AD-B380-5BB82A456151}"/>
    <cellStyle name="20% - Accent1 19 2" xfId="3218" xr:uid="{7D4791DC-3541-4986-8AB3-CC26B62C8808}"/>
    <cellStyle name="20% - Accent1 19 2 2" xfId="20702" xr:uid="{55272CBA-383B-40E2-8256-9CAFA4CE1605}"/>
    <cellStyle name="20% - Accent1 19 3" xfId="3219" xr:uid="{E5F0643A-F56D-4EE7-B497-0E48470A7247}"/>
    <cellStyle name="20% - Accent1 19 3 2" xfId="20703" xr:uid="{0CF786BF-EC81-4A73-BB28-7768A14439D9}"/>
    <cellStyle name="20% - Accent1 19 4" xfId="3220" xr:uid="{F60D9AF9-EB85-4B06-A2F3-1A0CEEE878BB}"/>
    <cellStyle name="20% - Accent1 19 4 2" xfId="20704" xr:uid="{8266D571-06B0-4BD8-B150-2A49903EE829}"/>
    <cellStyle name="20% - Accent1 19 5" xfId="17761" xr:uid="{86E8E8E5-FCA1-4650-BACD-9F7DD625A8F8}"/>
    <cellStyle name="20% - Accent1 19 5 2" xfId="35304" xr:uid="{931E7420-3842-450B-B86C-4C8DAF2472BC}"/>
    <cellStyle name="20% - Accent1 19 6" xfId="3217" xr:uid="{33184D64-3EA8-4DAC-B00E-0CB5391A69D4}"/>
    <cellStyle name="20% - Accent1 19 6 2" xfId="20701" xr:uid="{EFE8E127-E053-4859-8255-7DC5482726A5}"/>
    <cellStyle name="20% - Accent1 19 7" xfId="19468" xr:uid="{3C7F66C7-0373-4055-A0BF-66DCD10FAC58}"/>
    <cellStyle name="20% - Accent1 2" xfId="57" xr:uid="{CE3E6D95-6E7C-49BC-8122-BC17F8998E52}"/>
    <cellStyle name="20% - Accent1 2 10" xfId="3222" xr:uid="{9B5442B6-133C-4E05-8EEB-7515BCB6610B}"/>
    <cellStyle name="20% - Accent1 2 10 2" xfId="20706" xr:uid="{E3CD1F27-4F96-4DE0-86C9-5B8AF61533A7}"/>
    <cellStyle name="20% - Accent1 2 11" xfId="3223" xr:uid="{D8D00C9C-2807-4331-AE3C-32BC7ED444B9}"/>
    <cellStyle name="20% - Accent1 2 11 2" xfId="20707" xr:uid="{63A176A7-8490-4F58-BAD4-3F3131054820}"/>
    <cellStyle name="20% - Accent1 2 12" xfId="3224" xr:uid="{BAB792D9-77D7-4D1D-AAF0-8DBF29734116}"/>
    <cellStyle name="20% - Accent1 2 12 2" xfId="20708" xr:uid="{BE0B5E28-F5C6-4082-94D0-AC99085589F3}"/>
    <cellStyle name="20% - Accent1 2 13" xfId="16905" xr:uid="{329146F1-CC68-4B0D-ABA8-046E9EC63E9E}"/>
    <cellStyle name="20% - Accent1 2 13 2" xfId="34309" xr:uid="{6651089D-7215-44E6-9E65-14DB21DA6400}"/>
    <cellStyle name="20% - Accent1 2 14" xfId="3221" xr:uid="{8DE78553-843F-40AE-805E-8BBD21F2CC79}"/>
    <cellStyle name="20% - Accent1 2 14 2" xfId="20705" xr:uid="{FD890A06-4C29-4399-85AA-062A61D85711}"/>
    <cellStyle name="20% - Accent1 2 15" xfId="944" xr:uid="{6EF0880F-7772-4E87-AB77-23A085A27F63}"/>
    <cellStyle name="20% - Accent1 2 15 2" xfId="20501" xr:uid="{163F4C91-83CC-4F53-BD09-823318DFC058}"/>
    <cellStyle name="20% - Accent1 2 16" xfId="18560" xr:uid="{6421BCA0-3840-4BB2-8588-E19C0ED9B6BD}"/>
    <cellStyle name="20% - Accent1 2 17" xfId="36590" xr:uid="{9F8DEA56-5712-4F21-8F4D-459DA330C9C8}"/>
    <cellStyle name="20% - Accent1 2 2" xfId="1181" xr:uid="{C9E4A55C-12B0-4A13-BE8C-0010B8913420}"/>
    <cellStyle name="20% - Accent1 2 2 10" xfId="16906" xr:uid="{487818FC-5C58-4E8B-94FF-98D9657CC7C8}"/>
    <cellStyle name="20% - Accent1 2 2 10 2" xfId="34310" xr:uid="{1CFE499D-9544-468F-AC36-762C69156F9F}"/>
    <cellStyle name="20% - Accent1 2 2 11" xfId="3225" xr:uid="{CFBB47F4-1B93-41CD-B6D2-DCC34E8FBBF0}"/>
    <cellStyle name="20% - Accent1 2 2 11 2" xfId="20709" xr:uid="{88E5D9D0-F719-4EE0-A2B9-E8AF25E6BBBD}"/>
    <cellStyle name="20% - Accent1 2 2 12" xfId="18785" xr:uid="{0407C36B-0E2B-4F4A-B536-7A55D382508E}"/>
    <cellStyle name="20% - Accent1 2 2 2" xfId="2228" xr:uid="{3B44347A-C5E6-4A4C-B3BE-5DB881249BFF}"/>
    <cellStyle name="20% - Accent1 2 2 2 10" xfId="19828" xr:uid="{BD588B3E-1761-4F74-A97E-DCB8D2C21BBB}"/>
    <cellStyle name="20% - Accent1 2 2 2 2" xfId="3227" xr:uid="{8F9D6ADB-3CE2-49A6-BECC-9936A21DD821}"/>
    <cellStyle name="20% - Accent1 2 2 2 2 2" xfId="3228" xr:uid="{F833579E-C72C-4804-8EFF-69CC431FE9C2}"/>
    <cellStyle name="20% - Accent1 2 2 2 2 2 2" xfId="3229" xr:uid="{729A43A1-0180-494B-AD8C-33F0FCA83AFF}"/>
    <cellStyle name="20% - Accent1 2 2 2 2 2 2 2" xfId="20713" xr:uid="{C8AFBF01-DB22-4DF8-9D83-2582E76371A5}"/>
    <cellStyle name="20% - Accent1 2 2 2 2 2 3" xfId="3230" xr:uid="{ED1FAC03-E815-430E-9748-43018017679C}"/>
    <cellStyle name="20% - Accent1 2 2 2 2 2 3 2" xfId="20714" xr:uid="{9765038C-1615-42E4-8224-E0CA8F2F5A65}"/>
    <cellStyle name="20% - Accent1 2 2 2 2 2 4" xfId="20712" xr:uid="{BFFB1F7E-1522-44AD-917C-0D8C6EB336C6}"/>
    <cellStyle name="20% - Accent1 2 2 2 2 3" xfId="3231" xr:uid="{376916C3-705C-46F3-98DD-60C91F95AED4}"/>
    <cellStyle name="20% - Accent1 2 2 2 2 3 2" xfId="20715" xr:uid="{D10FB3E2-094D-416E-A515-21B7B6F3C41F}"/>
    <cellStyle name="20% - Accent1 2 2 2 2 4" xfId="3232" xr:uid="{ECDB741E-D415-4DAD-BE92-5C8155DDDCE3}"/>
    <cellStyle name="20% - Accent1 2 2 2 2 4 2" xfId="20716" xr:uid="{3173A072-5876-4CEC-9C5D-829D875A2862}"/>
    <cellStyle name="20% - Accent1 2 2 2 2 5" xfId="3233" xr:uid="{8D39BBAF-F0C2-44C3-B527-A1F1F6A1C612}"/>
    <cellStyle name="20% - Accent1 2 2 2 2 5 2" xfId="20717" xr:uid="{A6F68822-8204-4291-8C65-C1443E662711}"/>
    <cellStyle name="20% - Accent1 2 2 2 2 6" xfId="20711" xr:uid="{F35C9D35-4CC1-42DF-90BB-564090F61450}"/>
    <cellStyle name="20% - Accent1 2 2 2 3" xfId="3234" xr:uid="{4EFD2596-A486-4734-AD8D-CE7562FB5B3F}"/>
    <cellStyle name="20% - Accent1 2 2 2 3 2" xfId="3235" xr:uid="{66FA71A9-3010-4436-B116-F93E22C3C6AA}"/>
    <cellStyle name="20% - Accent1 2 2 2 3 2 2" xfId="3236" xr:uid="{5C6390EB-B174-42B4-9966-32485F3C98CE}"/>
    <cellStyle name="20% - Accent1 2 2 2 3 2 2 2" xfId="20720" xr:uid="{C3E50D03-A62A-4E63-9BDC-276E120CC8D8}"/>
    <cellStyle name="20% - Accent1 2 2 2 3 2 3" xfId="3237" xr:uid="{100D7CAD-D835-4E40-AE2C-7ECFFE990B81}"/>
    <cellStyle name="20% - Accent1 2 2 2 3 2 3 2" xfId="20721" xr:uid="{2CA675D1-FA28-4F78-A80C-AFC84895A790}"/>
    <cellStyle name="20% - Accent1 2 2 2 3 2 4" xfId="20719" xr:uid="{57F3B11C-0AFF-4448-96BA-7D62616D730D}"/>
    <cellStyle name="20% - Accent1 2 2 2 3 3" xfId="3238" xr:uid="{0B96FD9D-205D-43C7-8DCE-DBEB2F8F46AD}"/>
    <cellStyle name="20% - Accent1 2 2 2 3 3 2" xfId="20722" xr:uid="{C04E5AA1-920B-4CFE-92F9-95F1EAAB3445}"/>
    <cellStyle name="20% - Accent1 2 2 2 3 4" xfId="3239" xr:uid="{100C1945-8F24-4D32-9FDC-0058F9720112}"/>
    <cellStyle name="20% - Accent1 2 2 2 3 4 2" xfId="20723" xr:uid="{B00CF02E-20B0-4DD6-950A-CFD6FB8AA896}"/>
    <cellStyle name="20% - Accent1 2 2 2 3 5" xfId="3240" xr:uid="{6F5C82E5-35D6-48BE-8903-96A6E3AFF951}"/>
    <cellStyle name="20% - Accent1 2 2 2 3 5 2" xfId="20724" xr:uid="{15B48AE6-2FA4-416F-A648-6D0A1E503F4E}"/>
    <cellStyle name="20% - Accent1 2 2 2 3 6" xfId="20718" xr:uid="{2582FCE4-CA70-4FE9-B1D3-D5B69F9394A9}"/>
    <cellStyle name="20% - Accent1 2 2 2 4" xfId="3241" xr:uid="{6AB5E14B-A82E-4747-A8DD-6B21071E861B}"/>
    <cellStyle name="20% - Accent1 2 2 2 4 2" xfId="3242" xr:uid="{46507A91-F904-4D7A-B061-9F672392A692}"/>
    <cellStyle name="20% - Accent1 2 2 2 4 2 2" xfId="20726" xr:uid="{CFAF3975-1E7F-43A9-ADD6-594928D40959}"/>
    <cellStyle name="20% - Accent1 2 2 2 4 3" xfId="3243" xr:uid="{F735F2CB-697A-4D0E-AEFE-A713BD3127FA}"/>
    <cellStyle name="20% - Accent1 2 2 2 4 3 2" xfId="20727" xr:uid="{7BDD9A3C-B8DF-4B61-A81A-1525F92CBFBC}"/>
    <cellStyle name="20% - Accent1 2 2 2 4 4" xfId="20725" xr:uid="{70A8D121-50A2-4893-A5C9-7CF897FEC6A7}"/>
    <cellStyle name="20% - Accent1 2 2 2 5" xfId="3244" xr:uid="{2AFC6C51-56BB-4D9D-B351-35D4589752F8}"/>
    <cellStyle name="20% - Accent1 2 2 2 5 2" xfId="20728" xr:uid="{BF25B928-7497-46E3-ADC6-F9C0186D7F57}"/>
    <cellStyle name="20% - Accent1 2 2 2 6" xfId="3245" xr:uid="{F47A57FE-D52C-4F89-8EC9-E205885EA031}"/>
    <cellStyle name="20% - Accent1 2 2 2 6 2" xfId="20729" xr:uid="{99E8471B-846C-4F7D-BE78-61E71D956060}"/>
    <cellStyle name="20% - Accent1 2 2 2 7" xfId="3246" xr:uid="{5D8963FF-6C97-43B5-946D-54899F6A0890}"/>
    <cellStyle name="20% - Accent1 2 2 2 7 2" xfId="20730" xr:uid="{F3361593-EA1E-4727-8A97-F080F1133FA4}"/>
    <cellStyle name="20% - Accent1 2 2 2 8" xfId="17003" xr:uid="{43DAEE37-158F-487C-94CC-A307FC481E3A}"/>
    <cellStyle name="20% - Accent1 2 2 2 8 2" xfId="34360" xr:uid="{0246A614-691E-41E4-A76F-FF1B3A46DA41}"/>
    <cellStyle name="20% - Accent1 2 2 2 9" xfId="3226" xr:uid="{5C687A39-4032-44EC-BBDE-F3F5873810AB}"/>
    <cellStyle name="20% - Accent1 2 2 2 9 2" xfId="20710" xr:uid="{53999072-5CF3-4931-A940-051E4F7514BB}"/>
    <cellStyle name="20% - Accent1 2 2 3" xfId="3247" xr:uid="{BE0EC19A-528F-41A3-9969-B2808871FDA9}"/>
    <cellStyle name="20% - Accent1 2 2 3 2" xfId="3248" xr:uid="{BC29BEB8-5BC4-469C-8DA0-E7338D7B7DFF}"/>
    <cellStyle name="20% - Accent1 2 2 3 2 2" xfId="3249" xr:uid="{69A9562E-EE57-41CC-BCB4-BFE1D2447F2C}"/>
    <cellStyle name="20% - Accent1 2 2 3 2 2 2" xfId="3250" xr:uid="{6C174741-EC05-4DE5-B8F3-ED7C594DFCDF}"/>
    <cellStyle name="20% - Accent1 2 2 3 2 2 2 2" xfId="20734" xr:uid="{F0F277A4-065F-443D-AE51-62BBCEE1D04B}"/>
    <cellStyle name="20% - Accent1 2 2 3 2 2 3" xfId="3251" xr:uid="{A5A83BE0-66F8-4511-8839-CB29A6D8C964}"/>
    <cellStyle name="20% - Accent1 2 2 3 2 2 3 2" xfId="20735" xr:uid="{04C12D44-F5DE-473B-904D-9230AAF75D4B}"/>
    <cellStyle name="20% - Accent1 2 2 3 2 2 4" xfId="20733" xr:uid="{778B79D8-2CEC-4267-B5A8-7B18A8251B2D}"/>
    <cellStyle name="20% - Accent1 2 2 3 2 3" xfId="3252" xr:uid="{F83AC9D9-286A-4914-91E8-24C821F65A5E}"/>
    <cellStyle name="20% - Accent1 2 2 3 2 3 2" xfId="20736" xr:uid="{A4E2A43C-F570-414D-B877-45740A9977EF}"/>
    <cellStyle name="20% - Accent1 2 2 3 2 4" xfId="3253" xr:uid="{31F75B4C-DE5D-4B4B-9CB0-133A6D6688BF}"/>
    <cellStyle name="20% - Accent1 2 2 3 2 4 2" xfId="20737" xr:uid="{83127D4C-8831-4310-85C6-6F3B8C7887F9}"/>
    <cellStyle name="20% - Accent1 2 2 3 2 5" xfId="3254" xr:uid="{DAC25EB8-903F-48A5-859C-DD511C11D7FD}"/>
    <cellStyle name="20% - Accent1 2 2 3 2 5 2" xfId="20738" xr:uid="{23F79131-B26C-4016-880E-2B43F58CDDA8}"/>
    <cellStyle name="20% - Accent1 2 2 3 2 6" xfId="20732" xr:uid="{B2624400-2275-44D2-997D-6E9256EA15AA}"/>
    <cellStyle name="20% - Accent1 2 2 3 3" xfId="3255" xr:uid="{E7C32C5A-B905-441A-B9FB-6C1055B89232}"/>
    <cellStyle name="20% - Accent1 2 2 3 3 2" xfId="3256" xr:uid="{22FBB40D-834E-4689-8345-F2CB1593F6F9}"/>
    <cellStyle name="20% - Accent1 2 2 3 3 2 2" xfId="3257" xr:uid="{6A528191-1538-437F-9417-7C301C262630}"/>
    <cellStyle name="20% - Accent1 2 2 3 3 2 2 2" xfId="20741" xr:uid="{CBB57379-29EE-4ADC-8241-A5F617060733}"/>
    <cellStyle name="20% - Accent1 2 2 3 3 2 3" xfId="3258" xr:uid="{0EC1B409-297C-474D-AF46-F2A076868D24}"/>
    <cellStyle name="20% - Accent1 2 2 3 3 2 3 2" xfId="20742" xr:uid="{7D1A50B6-879C-4950-A05F-B86B29F007A0}"/>
    <cellStyle name="20% - Accent1 2 2 3 3 2 4" xfId="20740" xr:uid="{B69DA7A2-C4E2-4D45-948B-E6B34CCEAAFA}"/>
    <cellStyle name="20% - Accent1 2 2 3 3 3" xfId="3259" xr:uid="{D1E1C3DD-D03C-43DB-A842-B24FE41A3DD6}"/>
    <cellStyle name="20% - Accent1 2 2 3 3 3 2" xfId="20743" xr:uid="{A3828BC8-26AD-48CE-8FD9-48F643F3580D}"/>
    <cellStyle name="20% - Accent1 2 2 3 3 4" xfId="3260" xr:uid="{C1C7E06E-DBAB-401F-AF1F-1777FA96E503}"/>
    <cellStyle name="20% - Accent1 2 2 3 3 4 2" xfId="20744" xr:uid="{9703A168-0166-4ADB-B4EE-3223805B3012}"/>
    <cellStyle name="20% - Accent1 2 2 3 3 5" xfId="3261" xr:uid="{EAE94153-5D65-4287-BCCE-718BDF12AEA8}"/>
    <cellStyle name="20% - Accent1 2 2 3 3 5 2" xfId="20745" xr:uid="{07D5717C-EB8B-4094-BB9D-0D0A649BC9FB}"/>
    <cellStyle name="20% - Accent1 2 2 3 3 6" xfId="20739" xr:uid="{47B301AE-73BE-4DF5-96A6-C0BC7608E76D}"/>
    <cellStyle name="20% - Accent1 2 2 3 4" xfId="3262" xr:uid="{28804E8D-A30F-4479-A268-68728075713E}"/>
    <cellStyle name="20% - Accent1 2 2 3 4 2" xfId="3263" xr:uid="{8D7DC1B7-BFA3-478F-83CA-460EC65F255D}"/>
    <cellStyle name="20% - Accent1 2 2 3 4 2 2" xfId="20747" xr:uid="{6AFC73B8-EA22-4B1E-BED8-AEE75354110A}"/>
    <cellStyle name="20% - Accent1 2 2 3 4 3" xfId="3264" xr:uid="{203F99AB-0830-4779-B8D3-D2B805381FC1}"/>
    <cellStyle name="20% - Accent1 2 2 3 4 3 2" xfId="20748" xr:uid="{A4DAB24E-64B5-44BB-969E-3DEB1F03A9EB}"/>
    <cellStyle name="20% - Accent1 2 2 3 4 4" xfId="20746" xr:uid="{65BBFA8E-8B82-4B6A-A15F-0FDB9D7948E3}"/>
    <cellStyle name="20% - Accent1 2 2 3 5" xfId="3265" xr:uid="{DBDC8E22-3B2E-4201-8A91-71BF5A8673DD}"/>
    <cellStyle name="20% - Accent1 2 2 3 5 2" xfId="20749" xr:uid="{B9F80404-2B67-4EE6-A001-1AC2E9DC348A}"/>
    <cellStyle name="20% - Accent1 2 2 3 6" xfId="3266" xr:uid="{FBB66ADF-E7DB-42FA-A9CD-CEED489F4A65}"/>
    <cellStyle name="20% - Accent1 2 2 3 6 2" xfId="20750" xr:uid="{22FFB9AB-1A67-401E-BEA6-F005819862AD}"/>
    <cellStyle name="20% - Accent1 2 2 3 7" xfId="3267" xr:uid="{CBF3FEA6-996C-45D2-B362-FE667AE9150A}"/>
    <cellStyle name="20% - Accent1 2 2 3 7 2" xfId="20751" xr:uid="{EC3E5187-02A4-4AD9-99C3-4696CEF9DEA8}"/>
    <cellStyle name="20% - Accent1 2 2 3 8" xfId="20731" xr:uid="{FF8C495C-B930-4567-BFF0-311AA4EA93E7}"/>
    <cellStyle name="20% - Accent1 2 2 4" xfId="3268" xr:uid="{6ABD3688-AAFD-4997-85D7-9E1564484FDD}"/>
    <cellStyle name="20% - Accent1 2 2 4 2" xfId="3269" xr:uid="{0AF4C1F4-D9BF-4224-9C64-FF2D7E36EF85}"/>
    <cellStyle name="20% - Accent1 2 2 4 2 2" xfId="3270" xr:uid="{FA6B81A9-24E4-4A35-9EBF-3A4C12FC8C61}"/>
    <cellStyle name="20% - Accent1 2 2 4 2 2 2" xfId="20754" xr:uid="{03C5E7D9-71AB-4E3F-AFE0-01011627A2F9}"/>
    <cellStyle name="20% - Accent1 2 2 4 2 3" xfId="3271" xr:uid="{C50A835F-67D0-430A-B61F-3F1A8AAB6068}"/>
    <cellStyle name="20% - Accent1 2 2 4 2 3 2" xfId="20755" xr:uid="{7200186B-8FF1-49EC-94DC-496A7FD5FA4D}"/>
    <cellStyle name="20% - Accent1 2 2 4 2 4" xfId="20753" xr:uid="{846C6494-809E-47FD-BF25-D220E12A0F6C}"/>
    <cellStyle name="20% - Accent1 2 2 4 3" xfId="3272" xr:uid="{5E71CD50-587B-4B3A-BE6E-C5437FF4EEE0}"/>
    <cellStyle name="20% - Accent1 2 2 4 3 2" xfId="20756" xr:uid="{9F60D594-AF0A-4543-B6F4-B07256DE956C}"/>
    <cellStyle name="20% - Accent1 2 2 4 4" xfId="3273" xr:uid="{B3B1F6B5-F01A-4A2D-95FA-C491B7FA7D19}"/>
    <cellStyle name="20% - Accent1 2 2 4 4 2" xfId="20757" xr:uid="{C95D65B0-E0D0-4EE6-B6C7-67AB2E24DA56}"/>
    <cellStyle name="20% - Accent1 2 2 4 5" xfId="3274" xr:uid="{5CDABAAC-2943-4F75-80B1-4A59C8631697}"/>
    <cellStyle name="20% - Accent1 2 2 4 5 2" xfId="20758" xr:uid="{53D55827-4F1D-4C8A-AC36-E9717F5D7923}"/>
    <cellStyle name="20% - Accent1 2 2 4 6" xfId="20752" xr:uid="{1175C03E-5BD1-4C84-8ADF-6ADC1A44EC34}"/>
    <cellStyle name="20% - Accent1 2 2 5" xfId="3275" xr:uid="{0C5C3C43-467F-407C-BC9C-E9A41D9D4926}"/>
    <cellStyle name="20% - Accent1 2 2 5 2" xfId="3276" xr:uid="{7B13F86F-DC87-48C5-A04D-431B1ADCD5FD}"/>
    <cellStyle name="20% - Accent1 2 2 5 2 2" xfId="3277" xr:uid="{3545B479-B674-4FB7-8233-76A074CAFE2E}"/>
    <cellStyle name="20% - Accent1 2 2 5 2 2 2" xfId="20761" xr:uid="{ACDF3D9E-5F2F-45B6-B401-D361D7CF2324}"/>
    <cellStyle name="20% - Accent1 2 2 5 2 3" xfId="3278" xr:uid="{AEB0DE06-032F-4C3C-84E3-85ADA0A2DD29}"/>
    <cellStyle name="20% - Accent1 2 2 5 2 3 2" xfId="20762" xr:uid="{B44334A5-D50A-40CF-9710-1DB32FF5E998}"/>
    <cellStyle name="20% - Accent1 2 2 5 2 4" xfId="20760" xr:uid="{FD9CD201-D1A6-400E-BCDA-8005007AE5F0}"/>
    <cellStyle name="20% - Accent1 2 2 5 3" xfId="3279" xr:uid="{3B164A03-A20D-4D9F-A27D-C753DEC0EEE7}"/>
    <cellStyle name="20% - Accent1 2 2 5 3 2" xfId="20763" xr:uid="{4F13C52D-9671-43F9-B43E-37E280D567BF}"/>
    <cellStyle name="20% - Accent1 2 2 5 4" xfId="3280" xr:uid="{1809C384-F967-45FF-BEE1-21F1E53F4680}"/>
    <cellStyle name="20% - Accent1 2 2 5 4 2" xfId="20764" xr:uid="{B9B2DE24-74D7-4738-A360-63081DDA5D12}"/>
    <cellStyle name="20% - Accent1 2 2 5 5" xfId="3281" xr:uid="{6F83E291-891E-484B-90E0-32046F19AFB2}"/>
    <cellStyle name="20% - Accent1 2 2 5 5 2" xfId="20765" xr:uid="{0772E5D3-EC7D-4E17-A038-275AB82994CD}"/>
    <cellStyle name="20% - Accent1 2 2 5 6" xfId="20759" xr:uid="{0425BA21-9CAE-46F1-8F3C-1C287366374D}"/>
    <cellStyle name="20% - Accent1 2 2 6" xfId="3282" xr:uid="{6572BE48-B9D9-4E84-A2EA-EF78E7AA4EC6}"/>
    <cellStyle name="20% - Accent1 2 2 6 2" xfId="3283" xr:uid="{B4AA9B94-AE13-4E31-BC7D-49CBA8E85C0E}"/>
    <cellStyle name="20% - Accent1 2 2 6 2 2" xfId="20767" xr:uid="{BB9EBF80-D817-46BC-A5FC-361C32B43DAA}"/>
    <cellStyle name="20% - Accent1 2 2 6 3" xfId="3284" xr:uid="{AF46D4F2-915E-4BE4-9B7D-34869FF1E84A}"/>
    <cellStyle name="20% - Accent1 2 2 6 3 2" xfId="20768" xr:uid="{A13ED422-BBFA-4C0E-9DC9-2EF091E655BA}"/>
    <cellStyle name="20% - Accent1 2 2 6 4" xfId="20766" xr:uid="{09A6416A-5039-4C54-96F6-3F91FFCF9EC0}"/>
    <cellStyle name="20% - Accent1 2 2 7" xfId="3285" xr:uid="{DA15B73B-1AE4-493E-8D45-AD61146ED50F}"/>
    <cellStyle name="20% - Accent1 2 2 7 2" xfId="20769" xr:uid="{6F53D413-76E3-4F40-8D4A-BC4E0020E516}"/>
    <cellStyle name="20% - Accent1 2 2 8" xfId="3286" xr:uid="{124F2407-2470-4F1D-8C7F-BDD2446BAA57}"/>
    <cellStyle name="20% - Accent1 2 2 8 2" xfId="20770" xr:uid="{6E81F0CB-4B28-4A05-B989-E94728F6621A}"/>
    <cellStyle name="20% - Accent1 2 2 9" xfId="3287" xr:uid="{12E83AD6-30AE-459A-8B18-CB552CFFEBE1}"/>
    <cellStyle name="20% - Accent1 2 2 9 2" xfId="20771" xr:uid="{BDA81E3D-2B1C-426C-9A4A-C3C37528853D}"/>
    <cellStyle name="20% - Accent1 2 3" xfId="1454" xr:uid="{B4863CEC-ED1F-4316-8057-BDC268C2DF64}"/>
    <cellStyle name="20% - Accent1 2 3 10" xfId="19057" xr:uid="{804A0BC6-B193-4187-8371-9E5A02CEB0E7}"/>
    <cellStyle name="20% - Accent1 2 3 2" xfId="2495" xr:uid="{4B3EBD65-D46D-4D25-B594-2624280309AB}"/>
    <cellStyle name="20% - Accent1 2 3 2 2" xfId="3290" xr:uid="{026BC512-E9B6-4EC1-BBD9-A6F168B2C2E1}"/>
    <cellStyle name="20% - Accent1 2 3 2 2 2" xfId="3291" xr:uid="{CA005DBF-FD7A-4EF7-9BD6-EB885FB8CCB6}"/>
    <cellStyle name="20% - Accent1 2 3 2 2 2 2" xfId="20775" xr:uid="{A08996E2-3DEB-43A0-8782-4FBB6531C1D9}"/>
    <cellStyle name="20% - Accent1 2 3 2 2 3" xfId="3292" xr:uid="{9F392D41-B325-481E-B650-70250BBFC467}"/>
    <cellStyle name="20% - Accent1 2 3 2 2 3 2" xfId="20776" xr:uid="{A89CD05D-B5BB-45D2-9BAB-F270C4FCBF1D}"/>
    <cellStyle name="20% - Accent1 2 3 2 2 4" xfId="20774" xr:uid="{8DC480A9-910C-4187-B16D-38E5F3ABCD7B}"/>
    <cellStyle name="20% - Accent1 2 3 2 3" xfId="3293" xr:uid="{D606B476-FAFF-47C9-A151-0CBF2CEEDA3C}"/>
    <cellStyle name="20% - Accent1 2 3 2 3 2" xfId="20777" xr:uid="{D4B43A0A-3DA8-4FD7-B507-EB820E0C0971}"/>
    <cellStyle name="20% - Accent1 2 3 2 4" xfId="3294" xr:uid="{B736601F-FA75-4257-AFEA-831063689708}"/>
    <cellStyle name="20% - Accent1 2 3 2 4 2" xfId="20778" xr:uid="{E0E3C435-097E-4470-98F3-5094FACF7735}"/>
    <cellStyle name="20% - Accent1 2 3 2 5" xfId="3295" xr:uid="{F8299250-E1F8-4188-B574-09B8ED68D203}"/>
    <cellStyle name="20% - Accent1 2 3 2 5 2" xfId="20779" xr:uid="{92835A12-CF11-4E6B-820E-7ED1BE6CC2CA}"/>
    <cellStyle name="20% - Accent1 2 3 2 6" xfId="18084" xr:uid="{7C0C73AE-4AB0-4670-8801-F20C30DE1674}"/>
    <cellStyle name="20% - Accent1 2 3 2 6 2" xfId="35904" xr:uid="{E549DE53-B67B-4009-98C6-D46BBAD853F2}"/>
    <cellStyle name="20% - Accent1 2 3 2 7" xfId="3289" xr:uid="{D92DED95-C5E6-468B-BE59-475D5A2C702E}"/>
    <cellStyle name="20% - Accent1 2 3 2 7 2" xfId="20773" xr:uid="{91287066-229F-4292-A16B-A41343FDF6BB}"/>
    <cellStyle name="20% - Accent1 2 3 2 8" xfId="20095" xr:uid="{9CB61541-5D6A-44AF-ADC4-7D19FB8BC996}"/>
    <cellStyle name="20% - Accent1 2 3 3" xfId="3296" xr:uid="{CC581D96-F672-466B-A080-16CF9BDCDB4F}"/>
    <cellStyle name="20% - Accent1 2 3 3 2" xfId="3297" xr:uid="{B2518FFF-014C-49D2-B0A8-2630B60B5FFB}"/>
    <cellStyle name="20% - Accent1 2 3 3 2 2" xfId="3298" xr:uid="{AD69EA95-75A4-42E7-9152-7BE57DC2D8B6}"/>
    <cellStyle name="20% - Accent1 2 3 3 2 2 2" xfId="20782" xr:uid="{64F0B14F-2FD5-47C1-8C05-AE238C2D91C4}"/>
    <cellStyle name="20% - Accent1 2 3 3 2 3" xfId="3299" xr:uid="{32ABA2CC-ED46-4635-8DBE-E4A4C939C57C}"/>
    <cellStyle name="20% - Accent1 2 3 3 2 3 2" xfId="20783" xr:uid="{795D2390-D716-474B-A71F-C84CEBC4CD15}"/>
    <cellStyle name="20% - Accent1 2 3 3 2 4" xfId="20781" xr:uid="{7B3F67A5-31FE-49C0-8DE3-DDBE8C42F23A}"/>
    <cellStyle name="20% - Accent1 2 3 3 3" xfId="3300" xr:uid="{F68E198A-513C-45BD-9683-CF4C610FBE75}"/>
    <cellStyle name="20% - Accent1 2 3 3 3 2" xfId="20784" xr:uid="{A1082323-B613-4179-BE01-7B3A7215C519}"/>
    <cellStyle name="20% - Accent1 2 3 3 4" xfId="3301" xr:uid="{5FF50688-21F8-4C05-9117-CCBDA8481446}"/>
    <cellStyle name="20% - Accent1 2 3 3 4 2" xfId="20785" xr:uid="{10E3FA72-F53C-4E23-A8AD-63F601A02240}"/>
    <cellStyle name="20% - Accent1 2 3 3 5" xfId="3302" xr:uid="{B1FF0B91-79E0-4C51-954B-0950C8BC8A1B}"/>
    <cellStyle name="20% - Accent1 2 3 3 5 2" xfId="20786" xr:uid="{D5C68C12-B414-4145-8C56-688C0A422D5D}"/>
    <cellStyle name="20% - Accent1 2 3 3 6" xfId="20780" xr:uid="{53825E49-5403-45A0-888F-671A22B640AA}"/>
    <cellStyle name="20% - Accent1 2 3 4" xfId="3303" xr:uid="{1024AFD9-D9F7-4AF7-9D4F-78517DEB3BE2}"/>
    <cellStyle name="20% - Accent1 2 3 4 2" xfId="3304" xr:uid="{0212891E-1937-4E4A-A506-611D482FB924}"/>
    <cellStyle name="20% - Accent1 2 3 4 2 2" xfId="20788" xr:uid="{3ADBC529-3A67-4FE4-AA99-F0C7D743E827}"/>
    <cellStyle name="20% - Accent1 2 3 4 3" xfId="3305" xr:uid="{F8A42DC4-3E25-48D6-B932-3539F739E7F9}"/>
    <cellStyle name="20% - Accent1 2 3 4 3 2" xfId="20789" xr:uid="{933C64E3-00AA-4EA0-BFCF-52B90C6EB4A1}"/>
    <cellStyle name="20% - Accent1 2 3 4 4" xfId="20787" xr:uid="{AB8199F9-9CB6-412D-A1A5-6C52E08F10F8}"/>
    <cellStyle name="20% - Accent1 2 3 5" xfId="3306" xr:uid="{44009208-D460-4B41-B287-B996EF541736}"/>
    <cellStyle name="20% - Accent1 2 3 5 2" xfId="20790" xr:uid="{10AE4B8D-848E-4172-BA55-B54D0E5CC033}"/>
    <cellStyle name="20% - Accent1 2 3 6" xfId="3307" xr:uid="{03B6C494-2BA9-4C0C-92FB-53BAFB33DA28}"/>
    <cellStyle name="20% - Accent1 2 3 6 2" xfId="20791" xr:uid="{95A50A4C-EC6D-4099-A6CB-E6B7DB4905E4}"/>
    <cellStyle name="20% - Accent1 2 3 7" xfId="3308" xr:uid="{DA32A580-1744-41D6-A055-3F4A8B2C4ABD}"/>
    <cellStyle name="20% - Accent1 2 3 7 2" xfId="20792" xr:uid="{CCC165E0-A476-4C12-A43A-19AD0CC4BEA2}"/>
    <cellStyle name="20% - Accent1 2 3 8" xfId="17002" xr:uid="{0DE9B446-8FC6-4D29-ADD0-B5D9CE28EC9C}"/>
    <cellStyle name="20% - Accent1 2 3 8 2" xfId="34359" xr:uid="{1B4C0342-343F-47C5-B596-546F4B2E1693}"/>
    <cellStyle name="20% - Accent1 2 3 9" xfId="3288" xr:uid="{6D468771-0C59-458D-8E68-D0F3FDAF5B67}"/>
    <cellStyle name="20% - Accent1 2 3 9 2" xfId="20772" xr:uid="{D35C0D5F-60FA-44E5-9644-46CD6A0AACD9}"/>
    <cellStyle name="20% - Accent1 2 4" xfId="1958" xr:uid="{46A2FF4E-29F0-484C-9661-F5AE9D3BE3C6}"/>
    <cellStyle name="20% - Accent1 2 4 10" xfId="19560" xr:uid="{ACF3615B-DB01-453A-B62D-B51ED1E32428}"/>
    <cellStyle name="20% - Accent1 2 4 2" xfId="3310" xr:uid="{15C1193D-BA8C-4C02-A67D-467DFEFA1519}"/>
    <cellStyle name="20% - Accent1 2 4 2 2" xfId="3311" xr:uid="{11B5D52E-627B-4F93-9B58-AE0F8C069203}"/>
    <cellStyle name="20% - Accent1 2 4 2 2 2" xfId="3312" xr:uid="{2B2C967F-2952-4078-9CF1-D8C2A6936B4B}"/>
    <cellStyle name="20% - Accent1 2 4 2 2 2 2" xfId="20796" xr:uid="{13E37588-C858-4ADB-B033-3A3B5DC0EC32}"/>
    <cellStyle name="20% - Accent1 2 4 2 2 3" xfId="3313" xr:uid="{8A46F350-FC8F-4804-B72A-1526178A75F7}"/>
    <cellStyle name="20% - Accent1 2 4 2 2 3 2" xfId="20797" xr:uid="{2EE77EA6-E107-408F-A463-1BC6BEDDA529}"/>
    <cellStyle name="20% - Accent1 2 4 2 2 4" xfId="20795" xr:uid="{D6777171-65BF-4110-B48E-9AF15765EE76}"/>
    <cellStyle name="20% - Accent1 2 4 2 3" xfId="3314" xr:uid="{2BA5B4D7-6EEC-46DA-9E80-FAEB9D5391E2}"/>
    <cellStyle name="20% - Accent1 2 4 2 3 2" xfId="20798" xr:uid="{9587FF62-8C8A-4F42-8B18-6EC65C9FA9BB}"/>
    <cellStyle name="20% - Accent1 2 4 2 4" xfId="3315" xr:uid="{F085055C-CD67-4622-AEB1-20872585EEB4}"/>
    <cellStyle name="20% - Accent1 2 4 2 4 2" xfId="20799" xr:uid="{882A2804-DB28-42A4-94AD-AFB618CC99DA}"/>
    <cellStyle name="20% - Accent1 2 4 2 5" xfId="3316" xr:uid="{092367E7-ED26-41BA-9A70-B5817E14F014}"/>
    <cellStyle name="20% - Accent1 2 4 2 5 2" xfId="20800" xr:uid="{6E7C8575-F0C3-4AD2-BAFC-27E4D87E7D5B}"/>
    <cellStyle name="20% - Accent1 2 4 2 6" xfId="20794" xr:uid="{CD993B33-D92C-466C-88B1-526D10B2AFC1}"/>
    <cellStyle name="20% - Accent1 2 4 3" xfId="3317" xr:uid="{91B47850-BC3D-43AD-B6BF-90567EE56F16}"/>
    <cellStyle name="20% - Accent1 2 4 3 2" xfId="3318" xr:uid="{A45481E2-42AA-4B0D-AB43-047F2E700C62}"/>
    <cellStyle name="20% - Accent1 2 4 3 2 2" xfId="3319" xr:uid="{DDF80EE4-5E86-4864-A31D-4303D5F584AE}"/>
    <cellStyle name="20% - Accent1 2 4 3 2 2 2" xfId="20803" xr:uid="{17015A26-BF8B-44EF-B4A9-92A27E741949}"/>
    <cellStyle name="20% - Accent1 2 4 3 2 3" xfId="3320" xr:uid="{96CE2A56-4E65-4631-9D18-F62B4F3E566E}"/>
    <cellStyle name="20% - Accent1 2 4 3 2 3 2" xfId="20804" xr:uid="{F1575F77-9A44-414C-AAFB-25AF90CB7897}"/>
    <cellStyle name="20% - Accent1 2 4 3 2 4" xfId="20802" xr:uid="{EAF12BFC-9D78-40A2-BB62-423894CADE3E}"/>
    <cellStyle name="20% - Accent1 2 4 3 3" xfId="3321" xr:uid="{59ABD8A6-9FD0-442F-8889-E73B3DB2D48E}"/>
    <cellStyle name="20% - Accent1 2 4 3 3 2" xfId="20805" xr:uid="{DF6B723F-8F5D-4F7E-9E95-F6EA6CBAD216}"/>
    <cellStyle name="20% - Accent1 2 4 3 4" xfId="3322" xr:uid="{D501153D-C876-41BC-81C8-83B3E20A890E}"/>
    <cellStyle name="20% - Accent1 2 4 3 4 2" xfId="20806" xr:uid="{7E6B1403-6C91-4DFB-B01E-1A0F88F2086A}"/>
    <cellStyle name="20% - Accent1 2 4 3 5" xfId="3323" xr:uid="{BB7DB87E-7057-47FD-A101-FB9A46B1D1FA}"/>
    <cellStyle name="20% - Accent1 2 4 3 5 2" xfId="20807" xr:uid="{3F6B43CD-140A-4DBC-B7B7-77595DA10D6C}"/>
    <cellStyle name="20% - Accent1 2 4 3 6" xfId="20801" xr:uid="{0CFE9D78-2B96-4DDC-B44F-02113FE9186B}"/>
    <cellStyle name="20% - Accent1 2 4 4" xfId="3324" xr:uid="{1116C917-B2AB-4F00-A982-B795B1A96AEB}"/>
    <cellStyle name="20% - Accent1 2 4 4 2" xfId="3325" xr:uid="{57DA4904-C7C7-4345-8807-BBB7E14FC563}"/>
    <cellStyle name="20% - Accent1 2 4 4 2 2" xfId="20809" xr:uid="{E528B192-A583-4FCF-B4B2-FA0C9F56DC90}"/>
    <cellStyle name="20% - Accent1 2 4 4 3" xfId="3326" xr:uid="{8FA4A3A3-C1AF-4042-81F5-2852EB4CC17A}"/>
    <cellStyle name="20% - Accent1 2 4 4 3 2" xfId="20810" xr:uid="{F95C47B7-3518-4CE7-8B0A-2F9929F46EF6}"/>
    <cellStyle name="20% - Accent1 2 4 4 4" xfId="20808" xr:uid="{9F9D504A-3CB0-4C16-A3CD-D4D72FDDDC68}"/>
    <cellStyle name="20% - Accent1 2 4 5" xfId="3327" xr:uid="{C5263109-FF1F-4350-89FD-F62B8DDFB7F4}"/>
    <cellStyle name="20% - Accent1 2 4 5 2" xfId="20811" xr:uid="{14C3D05B-1AA9-4A28-9987-57F545CB175C}"/>
    <cellStyle name="20% - Accent1 2 4 6" xfId="3328" xr:uid="{C8666794-1436-4425-9519-E9D39A156037}"/>
    <cellStyle name="20% - Accent1 2 4 6 2" xfId="20812" xr:uid="{5266B801-8FAD-4B04-A46D-B16F1A80D446}"/>
    <cellStyle name="20% - Accent1 2 4 7" xfId="3329" xr:uid="{BB2E0D36-B6F1-4C1A-9A0E-D4AC46405E19}"/>
    <cellStyle name="20% - Accent1 2 4 7 2" xfId="20813" xr:uid="{5B05937E-5CB1-47D1-AF97-B55BC1E2DFD9}"/>
    <cellStyle name="20% - Accent1 2 4 8" xfId="17812" xr:uid="{FB793EE7-04F3-4CD5-842F-F6E37722800D}"/>
    <cellStyle name="20% - Accent1 2 4 8 2" xfId="35394" xr:uid="{FE355560-24C4-4E6E-B425-6056AD49C248}"/>
    <cellStyle name="20% - Accent1 2 4 9" xfId="3309" xr:uid="{89784ED8-064D-4786-8656-A78B637B5ECE}"/>
    <cellStyle name="20% - Accent1 2 4 9 2" xfId="20793" xr:uid="{6F282394-D02A-4C49-A8E7-98130F4E6594}"/>
    <cellStyle name="20% - Accent1 2 5" xfId="3330" xr:uid="{0E90DD7F-A8E1-4D25-9811-03DFE4951613}"/>
    <cellStyle name="20% - Accent1 2 5 2" xfId="3331" xr:uid="{06F41BF4-7530-4AF7-96AE-DBA37272A8BA}"/>
    <cellStyle name="20% - Accent1 2 5 2 2" xfId="3332" xr:uid="{F740287C-B3FF-460B-82C5-7F49E0B9E029}"/>
    <cellStyle name="20% - Accent1 2 5 2 2 2" xfId="3333" xr:uid="{57020EBA-E90B-4151-9DD0-24A5F4D2EB12}"/>
    <cellStyle name="20% - Accent1 2 5 2 2 2 2" xfId="20817" xr:uid="{0EEE08F4-0842-4664-9073-818C24221835}"/>
    <cellStyle name="20% - Accent1 2 5 2 2 3" xfId="3334" xr:uid="{C7E9E931-86B0-43B6-AD40-A0F113BB3816}"/>
    <cellStyle name="20% - Accent1 2 5 2 2 3 2" xfId="20818" xr:uid="{0875C0B7-0682-4174-8595-EF74EA0DAF6C}"/>
    <cellStyle name="20% - Accent1 2 5 2 2 4" xfId="20816" xr:uid="{A5B08215-AA9F-4391-8A7E-2ADF5FD668A5}"/>
    <cellStyle name="20% - Accent1 2 5 2 3" xfId="3335" xr:uid="{EDB11C08-9B84-4AE8-9330-8CE91B358516}"/>
    <cellStyle name="20% - Accent1 2 5 2 3 2" xfId="20819" xr:uid="{BF7BC477-3569-4407-A9DE-00CBEB4A0546}"/>
    <cellStyle name="20% - Accent1 2 5 2 4" xfId="3336" xr:uid="{871B534F-207C-4B9A-B296-2FA8E308D47E}"/>
    <cellStyle name="20% - Accent1 2 5 2 4 2" xfId="20820" xr:uid="{AAA5E8FF-D27F-46DC-A51B-0D9A71F9F171}"/>
    <cellStyle name="20% - Accent1 2 5 2 5" xfId="3337" xr:uid="{7D151B2D-7C47-40C1-A761-4711B684F77B}"/>
    <cellStyle name="20% - Accent1 2 5 2 5 2" xfId="20821" xr:uid="{1B999345-D97C-4254-9555-BE9DFD46E75B}"/>
    <cellStyle name="20% - Accent1 2 5 2 6" xfId="20815" xr:uid="{BCBCE558-E9FA-4E3A-81F2-174BDB7D689E}"/>
    <cellStyle name="20% - Accent1 2 5 3" xfId="3338" xr:uid="{C4F30A33-E5B2-48F8-BBE2-047FFEABDE24}"/>
    <cellStyle name="20% - Accent1 2 5 3 2" xfId="3339" xr:uid="{EE1F84FC-6355-452D-A1DC-95FE6B4E1CAD}"/>
    <cellStyle name="20% - Accent1 2 5 3 2 2" xfId="3340" xr:uid="{AED9B24E-22F9-4FB3-AAF4-6C7C10ED90C9}"/>
    <cellStyle name="20% - Accent1 2 5 3 2 2 2" xfId="20824" xr:uid="{B77FA7B6-E501-4925-A50C-4C971EC0ACF6}"/>
    <cellStyle name="20% - Accent1 2 5 3 2 3" xfId="3341" xr:uid="{C23129AA-620A-4EF1-B38E-28593D432E06}"/>
    <cellStyle name="20% - Accent1 2 5 3 2 3 2" xfId="20825" xr:uid="{10AAF1AB-52E4-47F7-947A-238FC325F5EB}"/>
    <cellStyle name="20% - Accent1 2 5 3 2 4" xfId="20823" xr:uid="{EC41CD4F-16CF-44AF-A7AC-AFC7E2CF0C74}"/>
    <cellStyle name="20% - Accent1 2 5 3 3" xfId="3342" xr:uid="{6AEF3104-584D-4729-94EE-1AA0E89EE012}"/>
    <cellStyle name="20% - Accent1 2 5 3 3 2" xfId="20826" xr:uid="{30DA4BA0-65BB-481B-A794-A0418BE95362}"/>
    <cellStyle name="20% - Accent1 2 5 3 4" xfId="3343" xr:uid="{0D1E53C4-FB99-4EEC-AFB8-1B67F1AC1F43}"/>
    <cellStyle name="20% - Accent1 2 5 3 4 2" xfId="20827" xr:uid="{E2AA25EA-A5E8-4996-8537-F5D977F37DEF}"/>
    <cellStyle name="20% - Accent1 2 5 3 5" xfId="3344" xr:uid="{6849B58B-50DB-4FC6-96E1-8A3D1E08A4EB}"/>
    <cellStyle name="20% - Accent1 2 5 3 5 2" xfId="20828" xr:uid="{8CD3BFB3-7C3C-4FE8-82D3-14EE6C05B986}"/>
    <cellStyle name="20% - Accent1 2 5 3 6" xfId="20822" xr:uid="{A2271EC0-6273-4CC5-B4A4-CC3FA16FA82F}"/>
    <cellStyle name="20% - Accent1 2 5 4" xfId="3345" xr:uid="{DA7F8F07-67F6-48AC-9625-11793129CBA5}"/>
    <cellStyle name="20% - Accent1 2 5 4 2" xfId="3346" xr:uid="{48229F2F-BCAB-4A41-8F86-EF2AEE87DA4A}"/>
    <cellStyle name="20% - Accent1 2 5 4 2 2" xfId="20830" xr:uid="{F388052D-ACF2-4D48-A000-D2BA18C29C73}"/>
    <cellStyle name="20% - Accent1 2 5 4 3" xfId="3347" xr:uid="{05D76A31-4E1E-4A7D-ABE7-417197277AC2}"/>
    <cellStyle name="20% - Accent1 2 5 4 3 2" xfId="20831" xr:uid="{3C7F0305-F19C-4C8D-A0BC-BF8B21BDF4C0}"/>
    <cellStyle name="20% - Accent1 2 5 4 4" xfId="20829" xr:uid="{B60614C0-971A-4A29-972C-2351C017C8E6}"/>
    <cellStyle name="20% - Accent1 2 5 5" xfId="3348" xr:uid="{6962A9DE-D507-41CF-B2D6-285C4140549C}"/>
    <cellStyle name="20% - Accent1 2 5 5 2" xfId="20832" xr:uid="{CAEBAC3A-09C9-439F-8435-1F5D4C833066}"/>
    <cellStyle name="20% - Accent1 2 5 6" xfId="3349" xr:uid="{C2ABEA8D-93F4-4CE4-946C-ECC8EA3F3120}"/>
    <cellStyle name="20% - Accent1 2 5 6 2" xfId="20833" xr:uid="{BC14CFD0-4EE2-4FEF-817D-CA89CF0F0569}"/>
    <cellStyle name="20% - Accent1 2 5 7" xfId="3350" xr:uid="{1093C9DC-478C-4FAF-9342-F9AD26DA3777}"/>
    <cellStyle name="20% - Accent1 2 5 7 2" xfId="20834" xr:uid="{66C20367-F496-4386-B342-1DECF9D3E532}"/>
    <cellStyle name="20% - Accent1 2 5 8" xfId="20814" xr:uid="{4927C8CA-B473-415C-992A-BDC6F19693E2}"/>
    <cellStyle name="20% - Accent1 2 6" xfId="3351" xr:uid="{AC88CAE1-C054-4531-8A15-486DC4EE6952}"/>
    <cellStyle name="20% - Accent1 2 6 2" xfId="3352" xr:uid="{64238DC8-F36D-44A0-A9AD-5D8850BE9C97}"/>
    <cellStyle name="20% - Accent1 2 6 2 2" xfId="3353" xr:uid="{B0AC6A26-DDD5-45E8-ABB1-E9DCCB4C2453}"/>
    <cellStyle name="20% - Accent1 2 6 2 2 2" xfId="20837" xr:uid="{1B58BB8A-F56B-4781-A613-E97983004D9C}"/>
    <cellStyle name="20% - Accent1 2 6 2 3" xfId="3354" xr:uid="{55A7A9EA-E69D-455E-9E63-FAD02B47A77C}"/>
    <cellStyle name="20% - Accent1 2 6 2 3 2" xfId="20838" xr:uid="{DD7940C8-EAC7-42A9-8679-15007358BD9A}"/>
    <cellStyle name="20% - Accent1 2 6 2 4" xfId="20836" xr:uid="{752E3C04-882D-40B5-A4F6-3F276B9A7005}"/>
    <cellStyle name="20% - Accent1 2 6 3" xfId="3355" xr:uid="{74C6957A-A2AC-47D8-8E85-0D5F2270F5AA}"/>
    <cellStyle name="20% - Accent1 2 6 3 2" xfId="20839" xr:uid="{5731F8F6-28DE-4D50-B553-D5DAAB80A8C0}"/>
    <cellStyle name="20% - Accent1 2 6 4" xfId="3356" xr:uid="{0C0AF236-5383-4F43-8D11-B8175CEC6274}"/>
    <cellStyle name="20% - Accent1 2 6 4 2" xfId="20840" xr:uid="{EDB7F082-CE89-4CB0-8B68-006A8F800FA2}"/>
    <cellStyle name="20% - Accent1 2 6 5" xfId="3357" xr:uid="{7175A942-4589-45E2-A196-8E3E89414663}"/>
    <cellStyle name="20% - Accent1 2 6 5 2" xfId="20841" xr:uid="{20831DBD-9B88-432B-8E57-EA2E1887F779}"/>
    <cellStyle name="20% - Accent1 2 6 6" xfId="20835" xr:uid="{EBC725FB-47D4-4EE2-95F5-543087DC0067}"/>
    <cellStyle name="20% - Accent1 2 7" xfId="3358" xr:uid="{A300D947-F915-41AC-854C-5944DBB4781F}"/>
    <cellStyle name="20% - Accent1 2 7 2" xfId="3359" xr:uid="{B7973329-02E9-4EB7-B04E-82E8C8A00CDB}"/>
    <cellStyle name="20% - Accent1 2 7 2 2" xfId="3360" xr:uid="{EDDEE37B-6206-4E8E-8A2A-789A752DB8F3}"/>
    <cellStyle name="20% - Accent1 2 7 2 2 2" xfId="20844" xr:uid="{A349F8EA-D2FE-4B3D-8C82-64D44DCE869B}"/>
    <cellStyle name="20% - Accent1 2 7 2 3" xfId="3361" xr:uid="{7F95D884-B070-4B68-BB2F-3F87CC312D93}"/>
    <cellStyle name="20% - Accent1 2 7 2 3 2" xfId="20845" xr:uid="{6707C7EC-F5E0-44E5-B89F-C91FA18E890E}"/>
    <cellStyle name="20% - Accent1 2 7 2 4" xfId="20843" xr:uid="{B7DC2CD1-D9ED-405E-91E2-3B0FAD519AFB}"/>
    <cellStyle name="20% - Accent1 2 7 3" xfId="3362" xr:uid="{B70EA250-6F6C-4846-A5BC-B60DC23EB09A}"/>
    <cellStyle name="20% - Accent1 2 7 3 2" xfId="20846" xr:uid="{1F8AEF7E-7ACC-4779-9242-C7FFB89BCD39}"/>
    <cellStyle name="20% - Accent1 2 7 4" xfId="3363" xr:uid="{418FF1B7-59EB-4202-B90B-2EB2A48B532A}"/>
    <cellStyle name="20% - Accent1 2 7 4 2" xfId="20847" xr:uid="{3A85DC6A-C8AC-4E39-B870-40F548052E6E}"/>
    <cellStyle name="20% - Accent1 2 7 5" xfId="3364" xr:uid="{2C95FE05-E8C1-4040-89EF-B6B80F648022}"/>
    <cellStyle name="20% - Accent1 2 7 5 2" xfId="20848" xr:uid="{AD005093-7F3F-4747-A85B-2BCE130CD3C8}"/>
    <cellStyle name="20% - Accent1 2 7 6" xfId="20842" xr:uid="{EC06A3CC-7F26-479E-B63F-0F5C1424DC74}"/>
    <cellStyle name="20% - Accent1 2 8" xfId="3365" xr:uid="{78F878B9-A235-47DE-A220-0C98B790F650}"/>
    <cellStyle name="20% - Accent1 2 8 2" xfId="3366" xr:uid="{57D6EB27-E829-471A-9D4C-3F4AB3EB3CA4}"/>
    <cellStyle name="20% - Accent1 2 8 2 2" xfId="20850" xr:uid="{08A0F36C-9809-4524-9525-F2F3FC287ACB}"/>
    <cellStyle name="20% - Accent1 2 8 3" xfId="3367" xr:uid="{61E24057-EBA3-4A91-851C-B70365A2B465}"/>
    <cellStyle name="20% - Accent1 2 8 3 2" xfId="20851" xr:uid="{06B1AFD6-3145-4886-9006-FD824984A73D}"/>
    <cellStyle name="20% - Accent1 2 8 4" xfId="20849" xr:uid="{C10035DD-1476-4C4F-96D0-FE96AAF3582F}"/>
    <cellStyle name="20% - Accent1 2 9" xfId="3368" xr:uid="{62A9AB33-2692-4986-997E-17FE6541B3FE}"/>
    <cellStyle name="20% - Accent1 2 9 2" xfId="20852" xr:uid="{3C9CF5E2-2D20-4997-A245-DB7D3D3F47E4}"/>
    <cellStyle name="20% - Accent1 20" xfId="1889" xr:uid="{6DE80A30-D009-41EF-AA10-6483A8A87D06}"/>
    <cellStyle name="20% - Accent1 20 2" xfId="17773" xr:uid="{1826C194-4E27-4875-BF18-10A75186E361}"/>
    <cellStyle name="20% - Accent1 20 2 2" xfId="35327" xr:uid="{959AD5C4-E046-4CB4-9C27-E5D97A04292E}"/>
    <cellStyle name="20% - Accent1 20 3" xfId="3369" xr:uid="{0CD9809B-B37E-452D-89A7-803F9E19116A}"/>
    <cellStyle name="20% - Accent1 20 3 2" xfId="20853" xr:uid="{8C79DFC3-9AB6-4046-8994-27C0C6926B60}"/>
    <cellStyle name="20% - Accent1 20 4" xfId="19492" xr:uid="{33DAA608-5DA2-43E5-8C1C-FCA9111BC0FE}"/>
    <cellStyle name="20% - Accent1 21" xfId="1913" xr:uid="{5DD0E90B-6836-4A63-8C3F-FC156A6F8BD2}"/>
    <cellStyle name="20% - Accent1 21 2" xfId="17786" xr:uid="{EDB69497-AF6C-4364-9F4B-E96CF447FF5A}"/>
    <cellStyle name="20% - Accent1 21 2 2" xfId="35351" xr:uid="{522190BA-2D03-4924-A43D-7B1EBD80DD32}"/>
    <cellStyle name="20% - Accent1 21 3" xfId="3370" xr:uid="{77875795-1983-4B5F-AA5B-FF2F356B4C30}"/>
    <cellStyle name="20% - Accent1 21 3 2" xfId="20854" xr:uid="{909DC78D-48A3-43F4-96FC-F12A14A10067}"/>
    <cellStyle name="20% - Accent1 21 4" xfId="19516" xr:uid="{AAF8E0F1-73C3-4D9B-A5EB-C29508D0F5D2}"/>
    <cellStyle name="20% - Accent1 22" xfId="1939" xr:uid="{897B031B-F1D2-4CF0-BD58-14D855B8E710}"/>
    <cellStyle name="20% - Accent1 22 2" xfId="17799" xr:uid="{0D4001F8-8401-4415-869F-01A095A75643}"/>
    <cellStyle name="20% - Accent1 22 2 2" xfId="35376" xr:uid="{5D6C0D3A-4876-428B-82EA-2688B7A336E4}"/>
    <cellStyle name="20% - Accent1 22 3" xfId="3371" xr:uid="{D3CB3BB4-581E-44E7-AB56-6E067F915E68}"/>
    <cellStyle name="20% - Accent1 22 3 2" xfId="20855" xr:uid="{89DF5689-B561-4C5A-B8D9-E7996A900792}"/>
    <cellStyle name="20% - Accent1 22 4" xfId="19541" xr:uid="{8909488F-C1C9-430D-A2C7-4B364679837A}"/>
    <cellStyle name="20% - Accent1 23" xfId="3372" xr:uid="{766B8168-1489-4FC9-8375-E9BD272EF583}"/>
    <cellStyle name="20% - Accent1 23 2" xfId="20856" xr:uid="{7A869838-F849-485F-A66C-D1B47E2A787B}"/>
    <cellStyle name="20% - Accent1 23 3" xfId="18415" xr:uid="{A109A277-4816-4DDB-BEBF-6066E20E565E}"/>
    <cellStyle name="20% - Accent1 24" xfId="3373" xr:uid="{132EB6E2-7F70-42EF-BCF7-FC1A2F0849AE}"/>
    <cellStyle name="20% - Accent1 24 2" xfId="20857" xr:uid="{3D733045-5815-438A-B4BF-351CE22CFA7E}"/>
    <cellStyle name="20% - Accent1 25" xfId="3374" xr:uid="{C35CB0F7-8299-443E-A500-155CA13BD453}"/>
    <cellStyle name="20% - Accent1 25 2" xfId="20858" xr:uid="{3746B008-84A4-4EE5-AC9D-4CDF019911C9}"/>
    <cellStyle name="20% - Accent1 26" xfId="3375" xr:uid="{8C1B7D01-EFA5-44C0-B2AE-F33342F6B304}"/>
    <cellStyle name="20% - Accent1 26 2" xfId="20859" xr:uid="{9003EB7E-3DC7-48D6-88F8-F2BBFA300559}"/>
    <cellStyle name="20% - Accent1 27" xfId="3376" xr:uid="{61648361-77E0-49F6-A04A-AE064701634C}"/>
    <cellStyle name="20% - Accent1 27 2" xfId="20860" xr:uid="{F91C7FC4-6765-4B76-9069-D772CC04D2EA}"/>
    <cellStyle name="20% - Accent1 28" xfId="3377" xr:uid="{639615B9-7BCA-4DF1-BC17-59360DD1FCBB}"/>
    <cellStyle name="20% - Accent1 28 2" xfId="20861" xr:uid="{D21BFE67-DA5D-475C-A4B2-E0EBDC730F3E}"/>
    <cellStyle name="20% - Accent1 29" xfId="3378" xr:uid="{FF1D46F7-0DCD-4621-AEC3-4F11E0898DBB}"/>
    <cellStyle name="20% - Accent1 29 2" xfId="20862" xr:uid="{2729E921-1DBE-44D2-AB90-05ECDEF01098}"/>
    <cellStyle name="20% - Accent1 3" xfId="137" xr:uid="{363FF72A-F79A-4777-9AF8-45BCDAD4886A}"/>
    <cellStyle name="20% - Accent1 3 10" xfId="3380" xr:uid="{DC1CD248-B55D-4649-95A3-3C44A4872627}"/>
    <cellStyle name="20% - Accent1 3 10 2" xfId="20864" xr:uid="{4213B103-ABE7-4CC7-9C6B-43FA5B4262B7}"/>
    <cellStyle name="20% - Accent1 3 11" xfId="3381" xr:uid="{D7F8F060-5F45-4516-B1D6-13B4186CEED5}"/>
    <cellStyle name="20% - Accent1 3 11 2" xfId="20865" xr:uid="{07F7FE12-376B-46CC-B566-60C63A829F05}"/>
    <cellStyle name="20% - Accent1 3 12" xfId="3382" xr:uid="{ACB9F6AF-8B78-42FC-AD08-3748921B8CAC}"/>
    <cellStyle name="20% - Accent1 3 13" xfId="3379" xr:uid="{2A88C72D-5D5F-43E9-BE85-C0074D42EA36}"/>
    <cellStyle name="20% - Accent1 3 13 2" xfId="20863" xr:uid="{63C25E23-5AC6-4A3E-B347-94DA2A66ACA4}"/>
    <cellStyle name="20% - Accent1 3 14" xfId="17235" xr:uid="{ED52002F-1522-4A5C-93CC-7163971FA3CD}"/>
    <cellStyle name="20% - Accent1 3 14 2" xfId="34524" xr:uid="{D6C3F096-7D03-40EC-9704-1B52C85B644A}"/>
    <cellStyle name="20% - Accent1 3 15" xfId="2942" xr:uid="{85A43B2B-1F7E-4FAE-9FA8-8D3BB95E91B4}"/>
    <cellStyle name="20% - Accent1 3 16" xfId="987" xr:uid="{4BD61224-A5F7-44A2-98E3-98C9A1C486BA}"/>
    <cellStyle name="20% - Accent1 3 17" xfId="18598" xr:uid="{D31FD729-8232-45D0-858A-BCE17A630309}"/>
    <cellStyle name="20% - Accent1 3 18" xfId="36591" xr:uid="{F265BA4C-D028-46E9-B661-7D18A92DD350}"/>
    <cellStyle name="20% - Accent1 3 2" xfId="233" xr:uid="{5498F11F-1B66-42E9-91E1-77CD922C8989}"/>
    <cellStyle name="20% - Accent1 3 2 10" xfId="17398" xr:uid="{D7E9C73B-EC36-4AE6-82B4-28B5556D9A53}"/>
    <cellStyle name="20% - Accent1 3 2 10 2" xfId="34750" xr:uid="{CD5F9537-E339-413E-8B73-6509351A5820}"/>
    <cellStyle name="20% - Accent1 3 2 11" xfId="3383" xr:uid="{78C40F9E-218F-4F86-9BE9-57D1AB2CEE1A}"/>
    <cellStyle name="20% - Accent1 3 2 11 2" xfId="20866" xr:uid="{6BD2435B-6DC6-4D48-8FF4-974D79FB1EA9}"/>
    <cellStyle name="20% - Accent1 3 2 12" xfId="1274" xr:uid="{1B18393A-1025-48C5-89F3-94822BF4F745}"/>
    <cellStyle name="20% - Accent1 3 2 13" xfId="18878" xr:uid="{C6498B2D-F6B1-4BFA-B882-F49E6FC6ED8F}"/>
    <cellStyle name="20% - Accent1 3 2 14" xfId="36908" xr:uid="{06E71B2E-F2C6-4397-B41E-4FF5F69C8100}"/>
    <cellStyle name="20% - Accent1 3 2 2" xfId="351" xr:uid="{4F5308C5-0442-421B-AB8C-111A0ED3852C}"/>
    <cellStyle name="20% - Accent1 3 2 2 10" xfId="2319" xr:uid="{2CA97B15-38DA-48D7-93AB-6782B60D9B31}"/>
    <cellStyle name="20% - Accent1 3 2 2 11" xfId="19919" xr:uid="{3F5A1160-B539-4C00-B598-6F0B7F3961B2}"/>
    <cellStyle name="20% - Accent1 3 2 2 2" xfId="570" xr:uid="{3CED5DA2-FEB9-426E-B682-FCCFB643DFA4}"/>
    <cellStyle name="20% - Accent1 3 2 2 2 2" xfId="3386" xr:uid="{5B132050-76DA-4123-A5AA-F0E36DE5A47B}"/>
    <cellStyle name="20% - Accent1 3 2 2 2 2 2" xfId="3387" xr:uid="{D881E493-E30E-4DF1-915E-727CA93F9A0D}"/>
    <cellStyle name="20% - Accent1 3 2 2 2 2 2 2" xfId="20870" xr:uid="{EFE18AEF-1598-466D-96E0-84A08A765B0A}"/>
    <cellStyle name="20% - Accent1 3 2 2 2 2 3" xfId="3388" xr:uid="{50A9B3AA-B9FF-45AC-9B33-A3F89F4AC3CB}"/>
    <cellStyle name="20% - Accent1 3 2 2 2 2 3 2" xfId="20871" xr:uid="{8BD6242A-6EC2-4898-9226-A5E017993663}"/>
    <cellStyle name="20% - Accent1 3 2 2 2 2 4" xfId="20869" xr:uid="{04EF3C44-2940-46A1-9D73-369C82E24E04}"/>
    <cellStyle name="20% - Accent1 3 2 2 2 3" xfId="3389" xr:uid="{11C2F383-B25C-46BF-AC19-846BA909723C}"/>
    <cellStyle name="20% - Accent1 3 2 2 2 3 2" xfId="20872" xr:uid="{24F256FA-ECF2-49E1-8F1B-761828B74BC1}"/>
    <cellStyle name="20% - Accent1 3 2 2 2 4" xfId="3390" xr:uid="{10EB1AAA-E657-4177-BD12-D45E1FE2B8D4}"/>
    <cellStyle name="20% - Accent1 3 2 2 2 4 2" xfId="20873" xr:uid="{2DDD8E83-A1A1-49AE-A40C-09AF84FC5A1F}"/>
    <cellStyle name="20% - Accent1 3 2 2 2 5" xfId="3391" xr:uid="{1507C383-0C56-459E-BAB5-BC4016800810}"/>
    <cellStyle name="20% - Accent1 3 2 2 2 5 2" xfId="20874" xr:uid="{1B2BA303-02D0-4E5F-A5A8-7268C572E0CF}"/>
    <cellStyle name="20% - Accent1 3 2 2 2 6" xfId="3385" xr:uid="{64A95BD3-0A2B-4466-BA78-5D4D3B9EB6E0}"/>
    <cellStyle name="20% - Accent1 3 2 2 2 7" xfId="20868" xr:uid="{83837036-A4BE-42DB-83AD-818C3B9D39F1}"/>
    <cellStyle name="20% - Accent1 3 2 2 3" xfId="3392" xr:uid="{7EB2837F-1F80-44D4-BB07-8CD6AAAD2CCB}"/>
    <cellStyle name="20% - Accent1 3 2 2 3 2" xfId="3393" xr:uid="{6A3EE7D6-CC1C-48EA-A2B3-D5A9F340D2AB}"/>
    <cellStyle name="20% - Accent1 3 2 2 3 2 2" xfId="3394" xr:uid="{8AC4A947-83D8-4CE9-B29B-874C1B808BEF}"/>
    <cellStyle name="20% - Accent1 3 2 2 3 2 2 2" xfId="20877" xr:uid="{CECE645A-B076-4992-B1F1-F6F20538758A}"/>
    <cellStyle name="20% - Accent1 3 2 2 3 2 3" xfId="3395" xr:uid="{6AEDF56B-5E7F-46AA-B429-0E4D6FD1534E}"/>
    <cellStyle name="20% - Accent1 3 2 2 3 2 3 2" xfId="20878" xr:uid="{9B5E01C2-1664-446B-B098-9183F47AA119}"/>
    <cellStyle name="20% - Accent1 3 2 2 3 2 4" xfId="20876" xr:uid="{23DF63B4-1CD5-4934-ADB3-147CB76CBAD4}"/>
    <cellStyle name="20% - Accent1 3 2 2 3 3" xfId="3396" xr:uid="{70D205A4-7437-4CA9-939D-C61A3EF35C27}"/>
    <cellStyle name="20% - Accent1 3 2 2 3 3 2" xfId="20879" xr:uid="{E14F6CA3-FFF5-4FE9-A226-182789CE64C5}"/>
    <cellStyle name="20% - Accent1 3 2 2 3 4" xfId="3397" xr:uid="{CE1BFB8C-FE23-4630-AED3-375FBA3DC792}"/>
    <cellStyle name="20% - Accent1 3 2 2 3 4 2" xfId="20880" xr:uid="{49DDDC7A-D728-433D-86E2-1872B1AB647A}"/>
    <cellStyle name="20% - Accent1 3 2 2 3 5" xfId="3398" xr:uid="{C2C6681F-27AF-45D7-8CF3-F1BE21DB214D}"/>
    <cellStyle name="20% - Accent1 3 2 2 3 5 2" xfId="20881" xr:uid="{49C18575-06C8-4B49-B12C-53C7EBF7E0F8}"/>
    <cellStyle name="20% - Accent1 3 2 2 3 6" xfId="20875" xr:uid="{9F27439F-741A-4ED2-9586-E72EBCFAA4F3}"/>
    <cellStyle name="20% - Accent1 3 2 2 4" xfId="3399" xr:uid="{28481C37-5ADC-49E2-8517-91777B4D84D5}"/>
    <cellStyle name="20% - Accent1 3 2 2 4 2" xfId="3400" xr:uid="{37DB3BBC-87B8-4465-B8CD-9230D1E2F979}"/>
    <cellStyle name="20% - Accent1 3 2 2 4 2 2" xfId="20883" xr:uid="{7367920C-C30F-4C54-99A0-2ADAE876104C}"/>
    <cellStyle name="20% - Accent1 3 2 2 4 3" xfId="3401" xr:uid="{E9A869E8-0BA1-42A7-80BB-2762826FBEAD}"/>
    <cellStyle name="20% - Accent1 3 2 2 4 3 2" xfId="20884" xr:uid="{B05D4C45-3144-4CD3-A38B-7C25D3BEBC66}"/>
    <cellStyle name="20% - Accent1 3 2 2 4 4" xfId="20882" xr:uid="{A1223554-5A7E-429F-8677-4D8AA4AE6A93}"/>
    <cellStyle name="20% - Accent1 3 2 2 5" xfId="3402" xr:uid="{64977E22-4D0B-458F-8266-EF4F5B8F171F}"/>
    <cellStyle name="20% - Accent1 3 2 2 5 2" xfId="20885" xr:uid="{0EC2EC70-71A8-4462-85D6-1EB015B38CBE}"/>
    <cellStyle name="20% - Accent1 3 2 2 6" xfId="3403" xr:uid="{79C90F75-D109-43B0-91C2-9EB6FA65B177}"/>
    <cellStyle name="20% - Accent1 3 2 2 6 2" xfId="20886" xr:uid="{8C43723C-31AF-487D-B8E1-15BCEF1CAA6E}"/>
    <cellStyle name="20% - Accent1 3 2 2 7" xfId="3404" xr:uid="{9F9D4256-AF8A-47DE-AD6B-976A2CE1C5F3}"/>
    <cellStyle name="20% - Accent1 3 2 2 7 2" xfId="20887" xr:uid="{F6C3478D-EF2B-4F06-A7AC-F5A423C0D69D}"/>
    <cellStyle name="20% - Accent1 3 2 2 8" xfId="17974" xr:uid="{1DC8B752-B34B-4887-81F7-EA04CBD4C941}"/>
    <cellStyle name="20% - Accent1 3 2 2 8 2" xfId="35733" xr:uid="{4BBF9D6A-7CCF-45D6-A03F-F1CE5EFCEAD4}"/>
    <cellStyle name="20% - Accent1 3 2 2 9" xfId="3384" xr:uid="{65FC9AC8-F873-4A51-8585-057064D2FE31}"/>
    <cellStyle name="20% - Accent1 3 2 2 9 2" xfId="20867" xr:uid="{944F1F94-0BBC-40F8-8973-11046A561E36}"/>
    <cellStyle name="20% - Accent1 3 2 3" xfId="460" xr:uid="{24FA4F7F-1F4A-4B23-AEB1-2424BC455F3A}"/>
    <cellStyle name="20% - Accent1 3 2 3 2" xfId="3406" xr:uid="{E3127902-3865-4701-9888-6907073D02B3}"/>
    <cellStyle name="20% - Accent1 3 2 3 2 2" xfId="3407" xr:uid="{600A057D-C8B0-4171-ADA9-EA1A181BBEA1}"/>
    <cellStyle name="20% - Accent1 3 2 3 2 2 2" xfId="3408" xr:uid="{7E271917-0A3B-473C-82C3-9D1CE9C6E590}"/>
    <cellStyle name="20% - Accent1 3 2 3 2 2 2 2" xfId="20891" xr:uid="{99181AE5-5A36-4744-9B30-A353B32DBE86}"/>
    <cellStyle name="20% - Accent1 3 2 3 2 2 3" xfId="3409" xr:uid="{98544DF6-7C90-49DF-8B26-35BD20CAC7F4}"/>
    <cellStyle name="20% - Accent1 3 2 3 2 2 3 2" xfId="20892" xr:uid="{A81D279E-6581-4164-A452-34E59295CC1C}"/>
    <cellStyle name="20% - Accent1 3 2 3 2 2 4" xfId="20890" xr:uid="{433B263F-1789-4A0D-8D1C-B75D6918E8A1}"/>
    <cellStyle name="20% - Accent1 3 2 3 2 3" xfId="3410" xr:uid="{3600B8FD-D031-4667-BC95-1C19E5C49DF3}"/>
    <cellStyle name="20% - Accent1 3 2 3 2 3 2" xfId="20893" xr:uid="{0CCC32B0-9FE5-4F23-AB08-F256DA64665E}"/>
    <cellStyle name="20% - Accent1 3 2 3 2 4" xfId="3411" xr:uid="{9A5B0D68-2137-4D2E-B339-F448DA752B82}"/>
    <cellStyle name="20% - Accent1 3 2 3 2 4 2" xfId="20894" xr:uid="{E17420C2-F9B7-4BB3-9A4C-AD896EC82975}"/>
    <cellStyle name="20% - Accent1 3 2 3 2 5" xfId="3412" xr:uid="{689DBB79-F553-43B7-8A7F-B642B1A5835A}"/>
    <cellStyle name="20% - Accent1 3 2 3 2 5 2" xfId="20895" xr:uid="{7EE7A256-93EB-46F5-91FA-F081F04BFBFF}"/>
    <cellStyle name="20% - Accent1 3 2 3 2 6" xfId="20889" xr:uid="{9B9E1BE1-EC4E-4EDB-983C-7C5A68AED01E}"/>
    <cellStyle name="20% - Accent1 3 2 3 3" xfId="3413" xr:uid="{C7A51495-8404-4521-B4C1-28ECF35A82B7}"/>
    <cellStyle name="20% - Accent1 3 2 3 3 2" xfId="3414" xr:uid="{EFCC6140-47ED-4F8A-8B38-B4E27A1E510F}"/>
    <cellStyle name="20% - Accent1 3 2 3 3 2 2" xfId="3415" xr:uid="{F1AC72E2-DC11-495D-9247-C7FE512EF151}"/>
    <cellStyle name="20% - Accent1 3 2 3 3 2 2 2" xfId="20898" xr:uid="{FE5B390D-D7F0-4981-A8A9-B49406B0020A}"/>
    <cellStyle name="20% - Accent1 3 2 3 3 2 3" xfId="3416" xr:uid="{8E6A491D-BCC3-483B-BC9B-656573C832E9}"/>
    <cellStyle name="20% - Accent1 3 2 3 3 2 3 2" xfId="20899" xr:uid="{A0A60007-74DB-4794-B18F-12451B947BF8}"/>
    <cellStyle name="20% - Accent1 3 2 3 3 2 4" xfId="20897" xr:uid="{33B9C9F9-A78B-4908-8E62-6E530182DB7C}"/>
    <cellStyle name="20% - Accent1 3 2 3 3 3" xfId="3417" xr:uid="{3215231B-D894-4150-826D-433A4F2C9CA5}"/>
    <cellStyle name="20% - Accent1 3 2 3 3 3 2" xfId="20900" xr:uid="{15788AFF-69F0-4355-A546-44F44A26F967}"/>
    <cellStyle name="20% - Accent1 3 2 3 3 4" xfId="3418" xr:uid="{E52A1E9A-DAB5-4254-92B9-AAF4C4DB927B}"/>
    <cellStyle name="20% - Accent1 3 2 3 3 4 2" xfId="20901" xr:uid="{B9BAE991-396E-435C-9ADE-5A5D62C3FDD4}"/>
    <cellStyle name="20% - Accent1 3 2 3 3 5" xfId="3419" xr:uid="{0FD21119-C198-4411-B307-84C44957D735}"/>
    <cellStyle name="20% - Accent1 3 2 3 3 5 2" xfId="20902" xr:uid="{0BC3FA6F-BAC8-43DD-98BC-657E479D9CFF}"/>
    <cellStyle name="20% - Accent1 3 2 3 3 6" xfId="20896" xr:uid="{C51A0D94-CA61-4254-B365-BE8701486482}"/>
    <cellStyle name="20% - Accent1 3 2 3 4" xfId="3420" xr:uid="{E78CC786-CA71-4524-9E8D-080704BF0B43}"/>
    <cellStyle name="20% - Accent1 3 2 3 4 2" xfId="3421" xr:uid="{F08950CC-0DBA-4490-BD5B-384A730FE4B9}"/>
    <cellStyle name="20% - Accent1 3 2 3 4 2 2" xfId="20904" xr:uid="{8D16A1B5-04AC-47C3-A9DB-6FC9839BBDE0}"/>
    <cellStyle name="20% - Accent1 3 2 3 4 3" xfId="3422" xr:uid="{9F1E863D-2AB9-44E5-8A5C-FE2516E65258}"/>
    <cellStyle name="20% - Accent1 3 2 3 4 3 2" xfId="20905" xr:uid="{6AE19FC3-737B-4016-B4E6-59690BCB44C9}"/>
    <cellStyle name="20% - Accent1 3 2 3 4 4" xfId="20903" xr:uid="{FA8C11B9-5A4C-4F3F-8B41-D14EFF083349}"/>
    <cellStyle name="20% - Accent1 3 2 3 5" xfId="3423" xr:uid="{5DEB2CDD-F2D2-489D-BD03-0CDCDEF7A0AD}"/>
    <cellStyle name="20% - Accent1 3 2 3 5 2" xfId="20906" xr:uid="{94AF49C2-63C5-4A45-815B-20A03171CA4D}"/>
    <cellStyle name="20% - Accent1 3 2 3 6" xfId="3424" xr:uid="{190206B3-86F8-460A-B17C-4B70C4F7B356}"/>
    <cellStyle name="20% - Accent1 3 2 3 6 2" xfId="20907" xr:uid="{8C857B6C-F113-4EE9-88A1-625ECDD32587}"/>
    <cellStyle name="20% - Accent1 3 2 3 7" xfId="3425" xr:uid="{3635184A-73FB-4EED-9430-3223A5232D9F}"/>
    <cellStyle name="20% - Accent1 3 2 3 7 2" xfId="20908" xr:uid="{770886AF-1ED9-4404-947B-F1520722C14D}"/>
    <cellStyle name="20% - Accent1 3 2 3 8" xfId="3405" xr:uid="{FA4FCCE3-A8F4-4FFD-9770-0B7E1308E61C}"/>
    <cellStyle name="20% - Accent1 3 2 3 9" xfId="20888" xr:uid="{3910CB22-167B-47EC-8D97-0CEDB19B3BD9}"/>
    <cellStyle name="20% - Accent1 3 2 4" xfId="3426" xr:uid="{F035AC9C-8053-4E8B-AA54-7EC19BAF62D8}"/>
    <cellStyle name="20% - Accent1 3 2 4 2" xfId="3427" xr:uid="{4AC6125F-9706-419D-9A4F-105040C7606A}"/>
    <cellStyle name="20% - Accent1 3 2 4 2 2" xfId="3428" xr:uid="{5914D76E-58B0-4A9A-A635-6455A7A4B078}"/>
    <cellStyle name="20% - Accent1 3 2 4 2 2 2" xfId="20911" xr:uid="{FEB0BB14-FCE7-4694-BC88-81F641B1AC2C}"/>
    <cellStyle name="20% - Accent1 3 2 4 2 3" xfId="3429" xr:uid="{32004261-B9B4-4AE8-8360-6FA928D5B2B2}"/>
    <cellStyle name="20% - Accent1 3 2 4 2 3 2" xfId="20912" xr:uid="{B7907A0E-B4F9-444D-A85A-116BB96CBF20}"/>
    <cellStyle name="20% - Accent1 3 2 4 2 4" xfId="20910" xr:uid="{3011206B-7F9F-4CDB-8317-A568501BE39B}"/>
    <cellStyle name="20% - Accent1 3 2 4 3" xfId="3430" xr:uid="{4494E1B8-E17C-4A16-84A8-B4D2227850D9}"/>
    <cellStyle name="20% - Accent1 3 2 4 3 2" xfId="20913" xr:uid="{C08E1FAA-D112-4951-A83A-908B251B199B}"/>
    <cellStyle name="20% - Accent1 3 2 4 4" xfId="3431" xr:uid="{45BE8861-8D3F-4B62-B3B1-2A2FEA9DDB35}"/>
    <cellStyle name="20% - Accent1 3 2 4 4 2" xfId="20914" xr:uid="{A5132DBC-16AF-48AC-BEC0-A102C05F30F8}"/>
    <cellStyle name="20% - Accent1 3 2 4 5" xfId="3432" xr:uid="{DDEFD079-A43D-4A80-A1A2-BDE5DDBD8A6C}"/>
    <cellStyle name="20% - Accent1 3 2 4 5 2" xfId="20915" xr:uid="{360CE669-5AC8-43CD-8C00-68278880A229}"/>
    <cellStyle name="20% - Accent1 3 2 4 6" xfId="20909" xr:uid="{4B35145C-4545-446B-AE18-07070D0E46A7}"/>
    <cellStyle name="20% - Accent1 3 2 5" xfId="3433" xr:uid="{4E2F3A2A-5AAC-45D8-B0D3-300426EF9B56}"/>
    <cellStyle name="20% - Accent1 3 2 5 2" xfId="3434" xr:uid="{59DF2644-AF41-48E9-B151-F37868503D68}"/>
    <cellStyle name="20% - Accent1 3 2 5 2 2" xfId="3435" xr:uid="{44271385-575E-4275-B79A-4459965F34EB}"/>
    <cellStyle name="20% - Accent1 3 2 5 2 2 2" xfId="20918" xr:uid="{351771C0-5660-4112-8D31-0197CAA1DC41}"/>
    <cellStyle name="20% - Accent1 3 2 5 2 3" xfId="3436" xr:uid="{07D93924-3425-405E-9E28-66CBE42E0EC8}"/>
    <cellStyle name="20% - Accent1 3 2 5 2 3 2" xfId="20919" xr:uid="{CE184F94-E6A0-4264-9153-619DF711F3C8}"/>
    <cellStyle name="20% - Accent1 3 2 5 2 4" xfId="20917" xr:uid="{2EF7AA4B-C638-4F3F-8AD4-4C6872FBDC78}"/>
    <cellStyle name="20% - Accent1 3 2 5 3" xfId="3437" xr:uid="{7C1BD56D-46A8-40B3-ADA6-1EFD1BE03561}"/>
    <cellStyle name="20% - Accent1 3 2 5 3 2" xfId="20920" xr:uid="{A4BF5A0F-AD38-45CF-B61F-F19C45311DE0}"/>
    <cellStyle name="20% - Accent1 3 2 5 4" xfId="3438" xr:uid="{1ADECBCC-E07E-4F5A-A046-A2506F611846}"/>
    <cellStyle name="20% - Accent1 3 2 5 4 2" xfId="20921" xr:uid="{583A21EE-9C0B-4632-ADCC-57130C572FCB}"/>
    <cellStyle name="20% - Accent1 3 2 5 5" xfId="3439" xr:uid="{F3119440-E811-493B-BAC1-76A653E35CFE}"/>
    <cellStyle name="20% - Accent1 3 2 5 5 2" xfId="20922" xr:uid="{2171D57F-9AA7-4B00-B4E9-5155393495B8}"/>
    <cellStyle name="20% - Accent1 3 2 5 6" xfId="20916" xr:uid="{9FB8507C-A457-4DBF-BB33-FF1D7A8798D3}"/>
    <cellStyle name="20% - Accent1 3 2 6" xfId="3440" xr:uid="{6E101387-DDE7-4794-B950-D734E722A064}"/>
    <cellStyle name="20% - Accent1 3 2 6 2" xfId="3441" xr:uid="{FBB2D989-B979-400F-9FAF-5CB33162BAE7}"/>
    <cellStyle name="20% - Accent1 3 2 6 2 2" xfId="20924" xr:uid="{F245B787-9D32-4B3C-99DD-50DFCD38A36E}"/>
    <cellStyle name="20% - Accent1 3 2 6 3" xfId="3442" xr:uid="{0F0469FA-B6D3-4574-9940-59936344AA94}"/>
    <cellStyle name="20% - Accent1 3 2 6 3 2" xfId="20925" xr:uid="{9F6F9CDE-3E78-44F9-852C-A1BC8E830C9E}"/>
    <cellStyle name="20% - Accent1 3 2 6 4" xfId="20923" xr:uid="{4DCB547E-D5EB-4692-9D49-DA669D59C7A6}"/>
    <cellStyle name="20% - Accent1 3 2 7" xfId="3443" xr:uid="{C3604384-7AE0-41C3-8CE7-22C6523FFD1C}"/>
    <cellStyle name="20% - Accent1 3 2 7 2" xfId="20926" xr:uid="{14F28E99-C906-48CF-B1C6-8D1666CA7D1E}"/>
    <cellStyle name="20% - Accent1 3 2 8" xfId="3444" xr:uid="{42627185-DE90-4D06-B757-DB55FF082D37}"/>
    <cellStyle name="20% - Accent1 3 2 8 2" xfId="20927" xr:uid="{8CC6B7AE-9513-4DFD-B022-B6596EA17C2F}"/>
    <cellStyle name="20% - Accent1 3 2 9" xfId="3445" xr:uid="{B3DC2196-7DA3-4714-AC55-F38563285487}"/>
    <cellStyle name="20% - Accent1 3 2 9 2" xfId="20928" xr:uid="{8B9F8F6A-91CE-4557-A996-5A838F7706A3}"/>
    <cellStyle name="20% - Accent1 3 3" xfId="308" xr:uid="{08232205-8AF1-4BC7-A52B-92B613BCEC72}"/>
    <cellStyle name="20% - Accent1 3 3 10" xfId="1545" xr:uid="{8443A705-9D45-4D72-B095-BD4A28C9F53C}"/>
    <cellStyle name="20% - Accent1 3 3 11" xfId="19148" xr:uid="{FA4C5535-041C-4435-9DF3-5932FA30DE3D}"/>
    <cellStyle name="20% - Accent1 3 3 12" xfId="37016" xr:uid="{456ECFB4-6CBA-4EC6-A196-A9940B84F8B8}"/>
    <cellStyle name="20% - Accent1 3 3 2" xfId="527" xr:uid="{D776C733-DB9E-4271-B063-FA1AB2BC88D1}"/>
    <cellStyle name="20% - Accent1 3 3 2 2" xfId="3448" xr:uid="{FBE3E03B-7AB3-464D-9D2D-77B3048CDD29}"/>
    <cellStyle name="20% - Accent1 3 3 2 2 2" xfId="3449" xr:uid="{90FC9DAC-1CBC-4ED6-84EC-A6A897B50085}"/>
    <cellStyle name="20% - Accent1 3 3 2 2 2 2" xfId="20932" xr:uid="{5C7614C9-55A9-42E8-932A-8AEDA9D17F18}"/>
    <cellStyle name="20% - Accent1 3 3 2 2 3" xfId="3450" xr:uid="{B7E2E35F-50DE-4EA7-95CB-978123979D24}"/>
    <cellStyle name="20% - Accent1 3 3 2 2 3 2" xfId="20933" xr:uid="{C52C3B89-A185-4567-983A-15CC5B8B1778}"/>
    <cellStyle name="20% - Accent1 3 3 2 2 4" xfId="20931" xr:uid="{F1B64A01-92B1-4ADA-8590-F17069957D0C}"/>
    <cellStyle name="20% - Accent1 3 3 2 3" xfId="3451" xr:uid="{E6E09503-A964-407D-BB3C-C2B75C729B24}"/>
    <cellStyle name="20% - Accent1 3 3 2 3 2" xfId="20934" xr:uid="{EE195969-EE9C-4386-BA1B-F6C310FB2500}"/>
    <cellStyle name="20% - Accent1 3 3 2 4" xfId="3452" xr:uid="{C46B4F6C-535C-4C6E-B00F-BCA423FB467F}"/>
    <cellStyle name="20% - Accent1 3 3 2 4 2" xfId="20935" xr:uid="{4B449775-87E8-43B0-9BDB-FE671F029755}"/>
    <cellStyle name="20% - Accent1 3 3 2 5" xfId="3453" xr:uid="{04B7B5D9-8D6A-40ED-9F6C-12147840961D}"/>
    <cellStyle name="20% - Accent1 3 3 2 5 2" xfId="20936" xr:uid="{15734839-B58A-47F5-A745-EB84304F20F5}"/>
    <cellStyle name="20% - Accent1 3 3 2 6" xfId="18110" xr:uid="{F9C1DF02-B94A-4568-B5E2-939EC09BF22D}"/>
    <cellStyle name="20% - Accent1 3 3 2 6 2" xfId="35994" xr:uid="{52F9019F-FD3A-4977-A00D-BE7EDDC03FC7}"/>
    <cellStyle name="20% - Accent1 3 3 2 7" xfId="3447" xr:uid="{8B0E1859-8B42-4B51-AADB-70D518E7B1CB}"/>
    <cellStyle name="20% - Accent1 3 3 2 7 2" xfId="20930" xr:uid="{CF4478EF-653B-4951-833B-31655F75CF35}"/>
    <cellStyle name="20% - Accent1 3 3 2 8" xfId="2586" xr:uid="{E0091DF3-6AA8-419C-A851-07EFD2DAFCF8}"/>
    <cellStyle name="20% - Accent1 3 3 2 9" xfId="20186" xr:uid="{2E00DB17-2D37-45F3-95B7-60A869806E47}"/>
    <cellStyle name="20% - Accent1 3 3 3" xfId="3454" xr:uid="{AE5AAEA8-D108-48F6-97D1-9C9C43CF90A3}"/>
    <cellStyle name="20% - Accent1 3 3 3 2" xfId="3455" xr:uid="{851122D0-57EA-4DAB-A397-8C9E02A05D5D}"/>
    <cellStyle name="20% - Accent1 3 3 3 2 2" xfId="3456" xr:uid="{3289C1A5-CC36-4373-80F1-30A4A79AC323}"/>
    <cellStyle name="20% - Accent1 3 3 3 2 2 2" xfId="20939" xr:uid="{FEDBA253-B332-4208-85BC-EC1E14D55759}"/>
    <cellStyle name="20% - Accent1 3 3 3 2 3" xfId="3457" xr:uid="{E2C50EE3-5D51-4073-B272-36CC9B7A5AD1}"/>
    <cellStyle name="20% - Accent1 3 3 3 2 3 2" xfId="20940" xr:uid="{4BCAA9A1-C4ED-41C8-B437-DC63CAD22E71}"/>
    <cellStyle name="20% - Accent1 3 3 3 2 4" xfId="20938" xr:uid="{259F552E-174A-498E-91B8-EDF01EFCD2A1}"/>
    <cellStyle name="20% - Accent1 3 3 3 3" xfId="3458" xr:uid="{67FBBC1E-4BF4-484A-ADDB-C9337E33B975}"/>
    <cellStyle name="20% - Accent1 3 3 3 3 2" xfId="20941" xr:uid="{9A7DFF50-4793-4328-A44E-E9CBFC820D25}"/>
    <cellStyle name="20% - Accent1 3 3 3 4" xfId="3459" xr:uid="{36C9A384-8351-412B-9583-7ADF171209B8}"/>
    <cellStyle name="20% - Accent1 3 3 3 4 2" xfId="20942" xr:uid="{4C02BED5-EB84-4B91-A568-D52AC37B8E84}"/>
    <cellStyle name="20% - Accent1 3 3 3 5" xfId="3460" xr:uid="{FF24005E-2AED-4919-A22D-D9F3121E7421}"/>
    <cellStyle name="20% - Accent1 3 3 3 5 2" xfId="20943" xr:uid="{C9487361-3B5A-44EE-ADC2-A8AB562A48CB}"/>
    <cellStyle name="20% - Accent1 3 3 3 6" xfId="20937" xr:uid="{F669CCF5-92D8-465D-B7F3-95984F223F13}"/>
    <cellStyle name="20% - Accent1 3 3 4" xfId="3461" xr:uid="{A7826119-1891-42E9-98CC-71C517E98011}"/>
    <cellStyle name="20% - Accent1 3 3 4 2" xfId="3462" xr:uid="{0C911C43-3C5F-4018-A0D1-8FBE2A6C4588}"/>
    <cellStyle name="20% - Accent1 3 3 4 2 2" xfId="20945" xr:uid="{C2F6C009-F671-4899-AB31-4288A94228DB}"/>
    <cellStyle name="20% - Accent1 3 3 4 3" xfId="3463" xr:uid="{CE0EDA47-57FA-49EA-9DE0-246269A6717D}"/>
    <cellStyle name="20% - Accent1 3 3 4 3 2" xfId="20946" xr:uid="{05CFDDBC-30A8-482B-887A-5FEE3D30E877}"/>
    <cellStyle name="20% - Accent1 3 3 4 4" xfId="20944" xr:uid="{7B670734-E33F-4BAB-B93D-AACAD41D3F44}"/>
    <cellStyle name="20% - Accent1 3 3 5" xfId="3464" xr:uid="{CA09A46C-D275-4A66-84C3-E689386290FA}"/>
    <cellStyle name="20% - Accent1 3 3 5 2" xfId="20947" xr:uid="{CD90EB3E-9282-4E5B-9E3C-FB3FBF65E0A0}"/>
    <cellStyle name="20% - Accent1 3 3 6" xfId="3465" xr:uid="{38F278CC-8AB8-4F12-A8EC-0D0636A8A5B5}"/>
    <cellStyle name="20% - Accent1 3 3 6 2" xfId="20948" xr:uid="{CD231CCB-0583-486A-8A2B-43C93B45630C}"/>
    <cellStyle name="20% - Accent1 3 3 7" xfId="3466" xr:uid="{53452276-0478-47B4-B577-710B314DCDAC}"/>
    <cellStyle name="20% - Accent1 3 3 7 2" xfId="20949" xr:uid="{4355FC79-9BB4-4E1E-BBBC-D66642497BFF}"/>
    <cellStyle name="20% - Accent1 3 3 8" xfId="17549" xr:uid="{1BDFCAD0-7FE1-4F72-AD18-185A98F689E2}"/>
    <cellStyle name="20% - Accent1 3 3 8 2" xfId="34997" xr:uid="{846F4BFF-386E-4571-8867-430AC29A2A6B}"/>
    <cellStyle name="20% - Accent1 3 3 9" xfId="3446" xr:uid="{9AA2A7C6-BB93-4750-A992-564C047D0C93}"/>
    <cellStyle name="20% - Accent1 3 3 9 2" xfId="20929" xr:uid="{89665188-319D-4B5B-ACB9-978BA5E00FC8}"/>
    <cellStyle name="20% - Accent1 3 4" xfId="417" xr:uid="{96517810-9C74-4115-88A7-AB0F8762BB44}"/>
    <cellStyle name="20% - Accent1 3 4 10" xfId="2052" xr:uid="{BFCB98C3-8A6E-4FEF-8DB3-AA5A4FDB34AD}"/>
    <cellStyle name="20% - Accent1 3 4 11" xfId="19652" xr:uid="{70597BAE-42F9-4C64-8F57-FA3843614344}"/>
    <cellStyle name="20% - Accent1 3 4 12" xfId="36840" xr:uid="{9CF6B474-376E-4FB0-AA94-80E6D5BD20AD}"/>
    <cellStyle name="20% - Accent1 3 4 2" xfId="3468" xr:uid="{B9AC1742-FF74-403C-99F0-164FF85B0A9C}"/>
    <cellStyle name="20% - Accent1 3 4 2 2" xfId="3469" xr:uid="{CF30C337-C0CF-40BE-90DF-B5EDE4CE70DE}"/>
    <cellStyle name="20% - Accent1 3 4 2 2 2" xfId="3470" xr:uid="{F5001632-317E-493E-AB6C-C29080324A3E}"/>
    <cellStyle name="20% - Accent1 3 4 2 2 2 2" xfId="20953" xr:uid="{DFE6AACE-71C6-4DD1-B486-2A9BB1D4D904}"/>
    <cellStyle name="20% - Accent1 3 4 2 2 3" xfId="3471" xr:uid="{726F2592-0C8D-4FB9-9B88-989CDEC4BBB2}"/>
    <cellStyle name="20% - Accent1 3 4 2 2 3 2" xfId="20954" xr:uid="{A3A8C230-D4FB-4522-A074-80C36BAA03EF}"/>
    <cellStyle name="20% - Accent1 3 4 2 2 4" xfId="20952" xr:uid="{1174C348-A592-4549-BF47-EEA0EDC4FCE9}"/>
    <cellStyle name="20% - Accent1 3 4 2 3" xfId="3472" xr:uid="{9D942934-A860-4D73-AFF6-08E2558880F2}"/>
    <cellStyle name="20% - Accent1 3 4 2 3 2" xfId="20955" xr:uid="{3886DF84-3FD6-41A5-83F5-C59F1D06DCC8}"/>
    <cellStyle name="20% - Accent1 3 4 2 4" xfId="3473" xr:uid="{BE3B267C-0A0F-4844-B9D9-35147369266C}"/>
    <cellStyle name="20% - Accent1 3 4 2 4 2" xfId="20956" xr:uid="{27CB2938-2366-4C94-8831-E1F7F4284E2C}"/>
    <cellStyle name="20% - Accent1 3 4 2 5" xfId="3474" xr:uid="{02BB22AE-7DA5-4325-9820-230D96449A17}"/>
    <cellStyle name="20% - Accent1 3 4 2 5 2" xfId="20957" xr:uid="{569FB4FB-448A-4F86-B994-004EA399A160}"/>
    <cellStyle name="20% - Accent1 3 4 2 6" xfId="20951" xr:uid="{5D891F58-AAF5-4343-8827-21132E4B3210}"/>
    <cellStyle name="20% - Accent1 3 4 3" xfId="3475" xr:uid="{044BE41A-C73F-4781-AA68-DEE634165B91}"/>
    <cellStyle name="20% - Accent1 3 4 3 2" xfId="3476" xr:uid="{1FBACACF-2983-451C-A650-87061B4E0363}"/>
    <cellStyle name="20% - Accent1 3 4 3 2 2" xfId="3477" xr:uid="{31D8E750-3504-4D43-80B2-64C92084F9FC}"/>
    <cellStyle name="20% - Accent1 3 4 3 2 2 2" xfId="20960" xr:uid="{D541EF53-04A7-4772-BC6D-0AF6B7CC9E8A}"/>
    <cellStyle name="20% - Accent1 3 4 3 2 3" xfId="3478" xr:uid="{5A8D2987-1B72-403F-971E-1E37B2F2BD5E}"/>
    <cellStyle name="20% - Accent1 3 4 3 2 3 2" xfId="20961" xr:uid="{AF81FF57-9610-47B4-A427-2872DBF81A40}"/>
    <cellStyle name="20% - Accent1 3 4 3 2 4" xfId="20959" xr:uid="{2AD841D6-4F0D-4224-A961-BAC9577BB26C}"/>
    <cellStyle name="20% - Accent1 3 4 3 3" xfId="3479" xr:uid="{BAE5E9FD-08B0-41EC-9B0F-14723BD73C7F}"/>
    <cellStyle name="20% - Accent1 3 4 3 3 2" xfId="20962" xr:uid="{9400FB66-24DD-4DC2-806F-CAC23F26FA5E}"/>
    <cellStyle name="20% - Accent1 3 4 3 4" xfId="3480" xr:uid="{2A6B89CF-0C9F-473C-BD4D-A5EA8538BA79}"/>
    <cellStyle name="20% - Accent1 3 4 3 4 2" xfId="20963" xr:uid="{992FD8AA-8F88-4A7C-B990-68DCD5DB9832}"/>
    <cellStyle name="20% - Accent1 3 4 3 5" xfId="3481" xr:uid="{61BA2248-0EB4-489C-AC60-3C99A4D18416}"/>
    <cellStyle name="20% - Accent1 3 4 3 5 2" xfId="20964" xr:uid="{07A18596-DF27-485E-BA55-F5F1426443FF}"/>
    <cellStyle name="20% - Accent1 3 4 3 6" xfId="20958" xr:uid="{E7ADFF17-937B-4FA3-BE7F-627DA940F73E}"/>
    <cellStyle name="20% - Accent1 3 4 4" xfId="3482" xr:uid="{E1B890B1-1E3D-4EF2-8075-19C545D124E7}"/>
    <cellStyle name="20% - Accent1 3 4 4 2" xfId="3483" xr:uid="{1D4DD3AD-0D67-4E28-B599-1315BE6453C6}"/>
    <cellStyle name="20% - Accent1 3 4 4 2 2" xfId="20966" xr:uid="{7F3959D6-AA13-4607-9408-C32C8F6A8F31}"/>
    <cellStyle name="20% - Accent1 3 4 4 3" xfId="3484" xr:uid="{52B3259A-D020-4288-B7F0-B27ED95E653E}"/>
    <cellStyle name="20% - Accent1 3 4 4 3 2" xfId="20967" xr:uid="{F475131E-9EF8-4C96-AF20-66B3BB1C1C6D}"/>
    <cellStyle name="20% - Accent1 3 4 4 4" xfId="20965" xr:uid="{9D6EB0BA-C9FC-4DF9-A32D-B175ECB1B3BE}"/>
    <cellStyle name="20% - Accent1 3 4 5" xfId="3485" xr:uid="{A23BA711-9395-45BE-AB4E-BD5E8584EDFE}"/>
    <cellStyle name="20% - Accent1 3 4 5 2" xfId="20968" xr:uid="{813F37E7-2EB9-4FFA-B8A5-522A39495448}"/>
    <cellStyle name="20% - Accent1 3 4 6" xfId="3486" xr:uid="{2D17A0C1-3738-49FE-943E-F491960EE22F}"/>
    <cellStyle name="20% - Accent1 3 4 6 2" xfId="20969" xr:uid="{F66130F2-ABB2-4C83-8351-E2D2703AF11D}"/>
    <cellStyle name="20% - Accent1 3 4 7" xfId="3487" xr:uid="{D84FCD3B-E53A-4555-8CC2-70BC0357D1EA}"/>
    <cellStyle name="20% - Accent1 3 4 7 2" xfId="20970" xr:uid="{CC560480-7DDA-46BB-B83A-B1FDDAD97132}"/>
    <cellStyle name="20% - Accent1 3 4 8" xfId="17844" xr:uid="{062BD218-534E-4937-861C-F674EF367B37}"/>
    <cellStyle name="20% - Accent1 3 4 8 2" xfId="35486" xr:uid="{AAEE484B-B5D1-48FC-A6D9-C3D99964DBF4}"/>
    <cellStyle name="20% - Accent1 3 4 9" xfId="3467" xr:uid="{C200D928-09BE-44E4-8848-A0B2693CE3C8}"/>
    <cellStyle name="20% - Accent1 3 4 9 2" xfId="20950" xr:uid="{B0D4A42F-43C3-437A-BAB7-76D91B9966F4}"/>
    <cellStyle name="20% - Accent1 3 5" xfId="185" xr:uid="{9CB43898-5848-4571-8CA0-44858F43BA0C}"/>
    <cellStyle name="20% - Accent1 3 5 10" xfId="37109" xr:uid="{139EAEF4-0A4B-4098-AD52-7F8E49F72E25}"/>
    <cellStyle name="20% - Accent1 3 5 2" xfId="3489" xr:uid="{FE9BD5D3-16C5-4C9F-BA1E-29A4CA363DF7}"/>
    <cellStyle name="20% - Accent1 3 5 2 2" xfId="3490" xr:uid="{EDDD0B86-DA02-457E-ADBC-35D6D0EC5A45}"/>
    <cellStyle name="20% - Accent1 3 5 2 2 2" xfId="3491" xr:uid="{80CE3D94-A056-462C-9F3A-F273308D0DE0}"/>
    <cellStyle name="20% - Accent1 3 5 2 2 2 2" xfId="20974" xr:uid="{3859AED1-1565-41F6-A93B-778F2DE5745B}"/>
    <cellStyle name="20% - Accent1 3 5 2 2 3" xfId="3492" xr:uid="{A84BA6D3-DF22-4901-A568-E54611BB48E4}"/>
    <cellStyle name="20% - Accent1 3 5 2 2 3 2" xfId="20975" xr:uid="{AFCB493E-B117-425B-B21E-997F9A78594C}"/>
    <cellStyle name="20% - Accent1 3 5 2 2 4" xfId="20973" xr:uid="{3F446A95-D36E-4EC5-9124-6C02E545A8C4}"/>
    <cellStyle name="20% - Accent1 3 5 2 3" xfId="3493" xr:uid="{6CF6E01C-0424-46F3-9844-662AEAD895F8}"/>
    <cellStyle name="20% - Accent1 3 5 2 3 2" xfId="20976" xr:uid="{721616D0-0D22-4C5E-996D-052A9AF81ECB}"/>
    <cellStyle name="20% - Accent1 3 5 2 4" xfId="3494" xr:uid="{94DF6525-C1E2-4A50-81A2-CEF8E708855A}"/>
    <cellStyle name="20% - Accent1 3 5 2 4 2" xfId="20977" xr:uid="{6CFE57A8-1788-4C9E-850C-39ED81C66933}"/>
    <cellStyle name="20% - Accent1 3 5 2 5" xfId="3495" xr:uid="{6BEB1029-1EB9-46EB-B915-A8E7449D6DAE}"/>
    <cellStyle name="20% - Accent1 3 5 2 5 2" xfId="20978" xr:uid="{E4350F85-6B46-4676-AF98-188CCB698EEF}"/>
    <cellStyle name="20% - Accent1 3 5 2 6" xfId="20972" xr:uid="{F946B1A8-FD5C-4BA4-9483-571BF29A5D8D}"/>
    <cellStyle name="20% - Accent1 3 5 3" xfId="3496" xr:uid="{17A6FC59-35BC-4AF0-B4CC-EA46E6A3B927}"/>
    <cellStyle name="20% - Accent1 3 5 3 2" xfId="3497" xr:uid="{55EC0F77-254F-432F-ADD9-580C52C9A193}"/>
    <cellStyle name="20% - Accent1 3 5 3 2 2" xfId="3498" xr:uid="{4C273424-06A2-4D76-8520-D83DC51E5CB9}"/>
    <cellStyle name="20% - Accent1 3 5 3 2 2 2" xfId="20981" xr:uid="{CB713DE0-6393-47DB-9F87-68DE787FE1FC}"/>
    <cellStyle name="20% - Accent1 3 5 3 2 3" xfId="3499" xr:uid="{74DC2AC6-F34E-4814-8CD5-D579430338F6}"/>
    <cellStyle name="20% - Accent1 3 5 3 2 3 2" xfId="20982" xr:uid="{CFBE3E8A-928B-4382-930E-CBD4DF76333E}"/>
    <cellStyle name="20% - Accent1 3 5 3 2 4" xfId="20980" xr:uid="{5AB7610A-699A-496F-90A7-019AA681574E}"/>
    <cellStyle name="20% - Accent1 3 5 3 3" xfId="3500" xr:uid="{76924260-3A8A-4DA6-BF79-C87DD2EE0C32}"/>
    <cellStyle name="20% - Accent1 3 5 3 3 2" xfId="20983" xr:uid="{6F3A3EAB-3C4D-4D3C-82F3-2BF1ED078E85}"/>
    <cellStyle name="20% - Accent1 3 5 3 4" xfId="3501" xr:uid="{F649F014-1474-486A-BAFE-FF7964A8307F}"/>
    <cellStyle name="20% - Accent1 3 5 3 4 2" xfId="20984" xr:uid="{E27F11EB-AF4A-4586-9984-2F5BD61EE3DA}"/>
    <cellStyle name="20% - Accent1 3 5 3 5" xfId="3502" xr:uid="{99990533-DB41-4741-ACA8-6C0E8103E5BD}"/>
    <cellStyle name="20% - Accent1 3 5 3 5 2" xfId="20985" xr:uid="{FE9C0FC1-D529-4F61-87F2-1403B25E34F6}"/>
    <cellStyle name="20% - Accent1 3 5 3 6" xfId="20979" xr:uid="{DA790361-E88A-47F3-A310-CFD5F9D460E4}"/>
    <cellStyle name="20% - Accent1 3 5 4" xfId="3503" xr:uid="{1E54F01E-A56B-4FBD-8C34-7B7AE7A586B1}"/>
    <cellStyle name="20% - Accent1 3 5 4 2" xfId="3504" xr:uid="{77E95E61-2DDE-4AD0-BCDC-B236FBC3FB12}"/>
    <cellStyle name="20% - Accent1 3 5 4 2 2" xfId="20987" xr:uid="{37B4E7A7-3B48-469D-9781-0D682A12D99C}"/>
    <cellStyle name="20% - Accent1 3 5 4 3" xfId="3505" xr:uid="{395BF685-D4F2-4097-8BDD-5FB516510C21}"/>
    <cellStyle name="20% - Accent1 3 5 4 3 2" xfId="20988" xr:uid="{B61923A6-D7C7-4C52-829F-AE2F52B1AB1B}"/>
    <cellStyle name="20% - Accent1 3 5 4 4" xfId="20986" xr:uid="{A291B5E8-74E9-410E-B880-090793303CDA}"/>
    <cellStyle name="20% - Accent1 3 5 5" xfId="3506" xr:uid="{78F11432-20A5-4736-90EC-29CEF53BEF7B}"/>
    <cellStyle name="20% - Accent1 3 5 5 2" xfId="20989" xr:uid="{177F84C4-4613-4FDB-A321-77986207BAAD}"/>
    <cellStyle name="20% - Accent1 3 5 6" xfId="3507" xr:uid="{B85A4211-9855-457A-9232-189CFC546EF5}"/>
    <cellStyle name="20% - Accent1 3 5 6 2" xfId="20990" xr:uid="{E47DC06A-D9AC-4E9F-97BF-A7C00F677B58}"/>
    <cellStyle name="20% - Accent1 3 5 7" xfId="3508" xr:uid="{46A099CF-B69E-4CC3-8641-57E229513B3F}"/>
    <cellStyle name="20% - Accent1 3 5 7 2" xfId="20991" xr:uid="{89A87148-1DBB-4458-BEEC-97A463C90B1E}"/>
    <cellStyle name="20% - Accent1 3 5 8" xfId="3488" xr:uid="{EC813052-DD5E-40B3-B1C5-E7FF5519E01B}"/>
    <cellStyle name="20% - Accent1 3 5 9" xfId="20971" xr:uid="{D557984A-56EA-4CDA-8713-6B171087EDE9}"/>
    <cellStyle name="20% - Accent1 3 6" xfId="3509" xr:uid="{1E398C73-D791-427B-9AEA-C2A98EB6BE5E}"/>
    <cellStyle name="20% - Accent1 3 6 2" xfId="3510" xr:uid="{DCB3DB59-0F7A-4AC0-985D-96193DC26427}"/>
    <cellStyle name="20% - Accent1 3 6 2 2" xfId="3511" xr:uid="{6280AA38-F1F4-4844-BEC2-AAF0DAC48444}"/>
    <cellStyle name="20% - Accent1 3 6 2 2 2" xfId="20993" xr:uid="{D5A35AD3-BA05-4CA2-BA75-17797DD6AFEC}"/>
    <cellStyle name="20% - Accent1 3 6 2 3" xfId="3512" xr:uid="{BC84BB7A-6D6E-4170-9048-E36C44D9077B}"/>
    <cellStyle name="20% - Accent1 3 6 2 3 2" xfId="20994" xr:uid="{35AFCB19-39AF-4BEE-8A93-EBB7C5AB3761}"/>
    <cellStyle name="20% - Accent1 3 6 2 4" xfId="20992" xr:uid="{3AF7C20D-B8ED-4EEB-B795-55D5FBD7C16F}"/>
    <cellStyle name="20% - Accent1 3 6 3" xfId="3513" xr:uid="{4261BB12-FFDF-44D1-9B2F-D76C85622769}"/>
    <cellStyle name="20% - Accent1 3 6 3 2" xfId="20995" xr:uid="{6F8D42CA-8D0D-40BB-9272-879CBFA89DD8}"/>
    <cellStyle name="20% - Accent1 3 6 4" xfId="3514" xr:uid="{32778E0C-06F8-4C36-BED5-88B43FED9068}"/>
    <cellStyle name="20% - Accent1 3 6 4 2" xfId="20996" xr:uid="{98322493-8FF1-45ED-82F0-6E237F06F285}"/>
    <cellStyle name="20% - Accent1 3 6 5" xfId="3515" xr:uid="{05D982C8-6B55-4B9A-863A-5064159A80D7}"/>
    <cellStyle name="20% - Accent1 3 6 5 2" xfId="20997" xr:uid="{2A16E574-5169-4B6F-B8A5-398C956A90F3}"/>
    <cellStyle name="20% - Accent1 3 6 6" xfId="3516" xr:uid="{37D363D0-69D3-4DA2-97D3-8384B6F1D275}"/>
    <cellStyle name="20% - Accent1 3 6 6 2" xfId="20998" xr:uid="{EA47B136-5585-4AC1-B36D-1F874A512485}"/>
    <cellStyle name="20% - Accent1 3 7" xfId="3517" xr:uid="{0EBD6E66-7A26-4FC9-91C1-83B6B5085AC3}"/>
    <cellStyle name="20% - Accent1 3 7 2" xfId="3518" xr:uid="{5D6C2E98-40AB-40CE-9492-F08E925C4A51}"/>
    <cellStyle name="20% - Accent1 3 7 2 2" xfId="3519" xr:uid="{46D403F0-75E1-43AC-8A83-71004BE19507}"/>
    <cellStyle name="20% - Accent1 3 7 2 2 2" xfId="21001" xr:uid="{AC08B028-57E9-4573-BCA7-068797AEE2D3}"/>
    <cellStyle name="20% - Accent1 3 7 2 3" xfId="3520" xr:uid="{EBBBA4E5-F44E-4B15-9006-CD40A36CE4D3}"/>
    <cellStyle name="20% - Accent1 3 7 2 3 2" xfId="21002" xr:uid="{D5CC20F1-A0DD-4FFF-826C-858ADE47FB4D}"/>
    <cellStyle name="20% - Accent1 3 7 2 4" xfId="21000" xr:uid="{74AFBD22-BA6E-47AE-9C94-24C506A12C51}"/>
    <cellStyle name="20% - Accent1 3 7 3" xfId="3521" xr:uid="{9F490500-965F-4B02-9791-6FD67AA56753}"/>
    <cellStyle name="20% - Accent1 3 7 3 2" xfId="21003" xr:uid="{28C966D7-7573-43D4-B691-FD4389A35EE2}"/>
    <cellStyle name="20% - Accent1 3 7 4" xfId="3522" xr:uid="{C9DDCAAB-3D67-4C37-AF6B-63FB253E8A80}"/>
    <cellStyle name="20% - Accent1 3 7 4 2" xfId="21004" xr:uid="{D5C37815-3033-4368-8F52-C960683F2F2B}"/>
    <cellStyle name="20% - Accent1 3 7 5" xfId="3523" xr:uid="{7DBCE3D0-B677-4BC1-A4CE-A12904871D97}"/>
    <cellStyle name="20% - Accent1 3 7 5 2" xfId="21005" xr:uid="{98F73D3E-9866-44C7-A9F1-8A7C8F3D9F74}"/>
    <cellStyle name="20% - Accent1 3 7 6" xfId="20999" xr:uid="{B63BF0A8-7564-4F0A-9325-3DDCF8A94D23}"/>
    <cellStyle name="20% - Accent1 3 8" xfId="3524" xr:uid="{7E945FAE-7D43-4F92-8046-601831F48A51}"/>
    <cellStyle name="20% - Accent1 3 8 2" xfId="3525" xr:uid="{E41AF335-4204-4165-89D4-CC80C30EA5F2}"/>
    <cellStyle name="20% - Accent1 3 8 2 2" xfId="21007" xr:uid="{FF194C15-F6CC-4359-AF93-780922C4693C}"/>
    <cellStyle name="20% - Accent1 3 8 3" xfId="3526" xr:uid="{5FD2D6C1-0923-4065-9635-18734A344AB2}"/>
    <cellStyle name="20% - Accent1 3 8 3 2" xfId="21008" xr:uid="{55CB07FE-2971-4E92-A010-38FB5EA523FA}"/>
    <cellStyle name="20% - Accent1 3 8 4" xfId="21006" xr:uid="{B7A5E375-4BB9-46C9-83C8-28A09CD20D21}"/>
    <cellStyle name="20% - Accent1 3 9" xfId="3527" xr:uid="{7F9F8362-9600-408A-823B-E76365B47A92}"/>
    <cellStyle name="20% - Accent1 3 9 2" xfId="21009" xr:uid="{B7A916B4-F373-4192-8840-136685956C4A}"/>
    <cellStyle name="20% - Accent1 30" xfId="3528" xr:uid="{0319C565-967B-47BC-834B-BF77DC650E6C}"/>
    <cellStyle name="20% - Accent1 30 2" xfId="21010" xr:uid="{094031CC-77A7-4770-8626-0F72ECD2AB80}"/>
    <cellStyle name="20% - Accent1 31" xfId="3529" xr:uid="{C1D18FB9-D372-49F7-9843-EA2CB99EB3C4}"/>
    <cellStyle name="20% - Accent1 31 2" xfId="21011" xr:uid="{AC18EBE1-445C-44C6-853A-801DE8468C17}"/>
    <cellStyle name="20% - Accent1 32" xfId="3530" xr:uid="{71F36DCC-FDE7-4AD7-8D13-B597F2DC80F3}"/>
    <cellStyle name="20% - Accent1 32 2" xfId="21012" xr:uid="{BE64DB41-8E5B-49CE-859C-841852DEC22E}"/>
    <cellStyle name="20% - Accent1 33" xfId="3531" xr:uid="{3E496F9F-AB55-4F49-895B-614BB92171E9}"/>
    <cellStyle name="20% - Accent1 33 2" xfId="21013" xr:uid="{71353EDF-AE5C-4129-AD2D-930928301D93}"/>
    <cellStyle name="20% - Accent1 34" xfId="3532" xr:uid="{64B8097A-E555-44C3-BE87-34810970D0B7}"/>
    <cellStyle name="20% - Accent1 34 2" xfId="21014" xr:uid="{1B682B0D-B407-41C2-8C71-B43F5D878185}"/>
    <cellStyle name="20% - Accent1 35" xfId="3533" xr:uid="{CB4BB688-7F01-40B9-9BE9-2FD14F5F7C77}"/>
    <cellStyle name="20% - Accent1 35 2" xfId="21015" xr:uid="{36CCA555-3C63-4140-B259-9094CC44FF37}"/>
    <cellStyle name="20% - Accent1 36" xfId="3055" xr:uid="{211D4A47-6D11-49EF-BCCC-3E4474039100}"/>
    <cellStyle name="20% - Accent1 36 2" xfId="20539" xr:uid="{DF215259-8D51-4B45-88E0-3C9B96600B98}"/>
    <cellStyle name="20% - Accent1 37" xfId="617" xr:uid="{9123EA34-7DD3-4A9D-8121-BEC8A4B664DD}"/>
    <cellStyle name="20% - Accent1 37 2" xfId="20483" xr:uid="{042DB545-C6BA-49E0-B178-30091AFDEDAE}"/>
    <cellStyle name="20% - Accent1 38" xfId="18387" xr:uid="{A93D46D9-0A44-4E6D-AFFC-903B91BD20B8}"/>
    <cellStyle name="20% - Accent1 39" xfId="36589" xr:uid="{463B174C-B2F6-4F49-A2C1-917F6D8C7431}"/>
    <cellStyle name="20% - Accent1 4" xfId="252" xr:uid="{C2B2E85B-E609-477C-9993-705B7D62E290}"/>
    <cellStyle name="20% - Accent1 4 10" xfId="3535" xr:uid="{CF49E1E8-1CDE-4080-8BCC-98FA79EB34EC}"/>
    <cellStyle name="20% - Accent1 4 10 2" xfId="21017" xr:uid="{164F8F39-B93B-4BAD-B0D4-ACC6A0C8FC2B}"/>
    <cellStyle name="20% - Accent1 4 11" xfId="3536" xr:uid="{66A34180-4D8C-47B4-ADAA-1413F73DE9C3}"/>
    <cellStyle name="20% - Accent1 4 11 2" xfId="21018" xr:uid="{4A730E9A-8559-4582-8CAC-40E5B67417FB}"/>
    <cellStyle name="20% - Accent1 4 12" xfId="3534" xr:uid="{D44A059F-D8B0-4EC9-80EF-7765EC84D644}"/>
    <cellStyle name="20% - Accent1 4 12 2" xfId="21016" xr:uid="{5317CFDE-C3B7-49D3-8F56-783A96A4A363}"/>
    <cellStyle name="20% - Accent1 4 13" xfId="1005" xr:uid="{1DF108A7-FCC7-4B75-8CF7-52A91FD09835}"/>
    <cellStyle name="20% - Accent1 4 13 2" xfId="20525" xr:uid="{FDF4C0B8-7F35-4364-91A2-664544C53E8E}"/>
    <cellStyle name="20% - Accent1 4 14" xfId="18616" xr:uid="{51ED5BF7-2E1E-4E80-83B9-6A6D0BFD87AB}"/>
    <cellStyle name="20% - Accent1 4 15" xfId="36907" xr:uid="{33706A8B-8DD7-493F-ABCF-8942C8D3ED43}"/>
    <cellStyle name="20% - Accent1 4 2" xfId="370" xr:uid="{04D9CD49-C99E-4FC0-93E6-48963F6F9B80}"/>
    <cellStyle name="20% - Accent1 4 2 10" xfId="17414" xr:uid="{3C2E9B1B-4C0A-4C87-927D-CE20795042C1}"/>
    <cellStyle name="20% - Accent1 4 2 10 2" xfId="34767" xr:uid="{482B9132-199C-4A0C-B874-C5B735789844}"/>
    <cellStyle name="20% - Accent1 4 2 11" xfId="3537" xr:uid="{2BA268B4-7308-484C-8FC3-61D8A8FAE147}"/>
    <cellStyle name="20% - Accent1 4 2 11 2" xfId="21019" xr:uid="{547FAB03-C0E7-42A6-80F6-186FAFAB0A14}"/>
    <cellStyle name="20% - Accent1 4 2 12" xfId="1292" xr:uid="{00652A32-76F2-4B0F-8455-1B799A402B64}"/>
    <cellStyle name="20% - Accent1 4 2 13" xfId="18896" xr:uid="{5F5644FB-8EF2-4FCC-A5A9-6C5C6507505A}"/>
    <cellStyle name="20% - Accent1 4 2 2" xfId="589" xr:uid="{54A7E3E8-80BB-42C4-81FD-44C911D6D955}"/>
    <cellStyle name="20% - Accent1 4 2 2 10" xfId="2337" xr:uid="{5A8B8390-A7A3-48A8-BF70-1432B5DE3A91}"/>
    <cellStyle name="20% - Accent1 4 2 2 11" xfId="19937" xr:uid="{E0C2E95A-F3C6-4624-8786-5191365C0C37}"/>
    <cellStyle name="20% - Accent1 4 2 2 2" xfId="3539" xr:uid="{88F0CB97-BBB0-40DE-AC2D-F9A1093155E8}"/>
    <cellStyle name="20% - Accent1 4 2 2 2 2" xfId="3540" xr:uid="{B1701652-B92D-4AE7-BDD1-3D5001D5C600}"/>
    <cellStyle name="20% - Accent1 4 2 2 2 2 2" xfId="3541" xr:uid="{BC5ECFFB-7DEF-409F-BA3E-6E96374B2E9F}"/>
    <cellStyle name="20% - Accent1 4 2 2 2 2 2 2" xfId="21023" xr:uid="{97A765E9-81B8-4F44-B3C2-F5806A402943}"/>
    <cellStyle name="20% - Accent1 4 2 2 2 2 3" xfId="3542" xr:uid="{A1169772-6DA2-46F8-B40E-DA30D5ED217D}"/>
    <cellStyle name="20% - Accent1 4 2 2 2 2 3 2" xfId="21024" xr:uid="{2DFD02E2-B592-4160-AC92-28B8957970EC}"/>
    <cellStyle name="20% - Accent1 4 2 2 2 2 4" xfId="21022" xr:uid="{BA27E64F-F5A6-420A-9D11-1F0B7F0CF1C0}"/>
    <cellStyle name="20% - Accent1 4 2 2 2 3" xfId="3543" xr:uid="{6DB4F402-2D45-4DE6-A487-2FC2E9BFEB44}"/>
    <cellStyle name="20% - Accent1 4 2 2 2 3 2" xfId="21025" xr:uid="{A9B7057F-6678-4FB2-941B-39DE43F87B94}"/>
    <cellStyle name="20% - Accent1 4 2 2 2 4" xfId="3544" xr:uid="{D73B5482-FA17-4661-AB45-5B28A66E88B0}"/>
    <cellStyle name="20% - Accent1 4 2 2 2 4 2" xfId="21026" xr:uid="{960BEC56-88F1-41F1-B9DD-76EA5467320A}"/>
    <cellStyle name="20% - Accent1 4 2 2 2 5" xfId="3545" xr:uid="{1F12A839-04CE-408F-8EF6-CEBED0B1F1E1}"/>
    <cellStyle name="20% - Accent1 4 2 2 2 5 2" xfId="21027" xr:uid="{5497E159-E02E-4BD8-8840-04CCCFC91C7A}"/>
    <cellStyle name="20% - Accent1 4 2 2 2 6" xfId="21021" xr:uid="{EB8E1878-2429-4EB1-8A7C-5B4510F6ABA7}"/>
    <cellStyle name="20% - Accent1 4 2 2 3" xfId="3546" xr:uid="{C384582B-C5CC-4CEC-884D-32DC9537D951}"/>
    <cellStyle name="20% - Accent1 4 2 2 3 2" xfId="3547" xr:uid="{44F018A8-E772-4509-BD55-9430C275E6DF}"/>
    <cellStyle name="20% - Accent1 4 2 2 3 2 2" xfId="3548" xr:uid="{D34A1ECD-5EC9-46FB-BA4A-FE1D8B1F0513}"/>
    <cellStyle name="20% - Accent1 4 2 2 3 2 2 2" xfId="21030" xr:uid="{4800BB60-2F09-4512-AC42-3FFA35E5650A}"/>
    <cellStyle name="20% - Accent1 4 2 2 3 2 3" xfId="3549" xr:uid="{B1300AAF-68A7-42D3-90CE-A43699934989}"/>
    <cellStyle name="20% - Accent1 4 2 2 3 2 3 2" xfId="21031" xr:uid="{9A77B61D-B337-477C-ABDC-45D88909AC7E}"/>
    <cellStyle name="20% - Accent1 4 2 2 3 2 4" xfId="21029" xr:uid="{6E648BB3-46F8-4D07-915A-ADF1254F0EC6}"/>
    <cellStyle name="20% - Accent1 4 2 2 3 3" xfId="3550" xr:uid="{CB53436B-7C17-4585-AB68-5A8E58EDAD13}"/>
    <cellStyle name="20% - Accent1 4 2 2 3 3 2" xfId="21032" xr:uid="{A2596180-6641-412F-A83B-9346C9E3A4FB}"/>
    <cellStyle name="20% - Accent1 4 2 2 3 4" xfId="3551" xr:uid="{9E6A5238-3BD0-4592-BEDD-7A6675331E7B}"/>
    <cellStyle name="20% - Accent1 4 2 2 3 4 2" xfId="21033" xr:uid="{32ADBF56-09C6-4E5D-BE3A-EDE4163A129C}"/>
    <cellStyle name="20% - Accent1 4 2 2 3 5" xfId="3552" xr:uid="{E5575DB4-7B47-40C5-BC74-930A328EB575}"/>
    <cellStyle name="20% - Accent1 4 2 2 3 5 2" xfId="21034" xr:uid="{3F06ADD6-4499-4EC3-966F-5FCF3FDF5D79}"/>
    <cellStyle name="20% - Accent1 4 2 2 3 6" xfId="21028" xr:uid="{176515F7-DAD8-46AF-8342-91E893CC4369}"/>
    <cellStyle name="20% - Accent1 4 2 2 4" xfId="3553" xr:uid="{6688FBD4-431D-425A-8178-E93C7B87613E}"/>
    <cellStyle name="20% - Accent1 4 2 2 4 2" xfId="3554" xr:uid="{EDA4E770-1C9F-4EEF-8BF1-8609BD5C1E6A}"/>
    <cellStyle name="20% - Accent1 4 2 2 4 2 2" xfId="21036" xr:uid="{723388E2-8A61-4675-B3A9-FDACA5400F15}"/>
    <cellStyle name="20% - Accent1 4 2 2 4 3" xfId="3555" xr:uid="{475DA49B-5114-498A-9E36-AC74779C67AF}"/>
    <cellStyle name="20% - Accent1 4 2 2 4 3 2" xfId="21037" xr:uid="{FFEB0594-34EC-4418-B820-861F00ABD08D}"/>
    <cellStyle name="20% - Accent1 4 2 2 4 4" xfId="21035" xr:uid="{A3D1E023-F65D-4680-B960-EC37A035381D}"/>
    <cellStyle name="20% - Accent1 4 2 2 5" xfId="3556" xr:uid="{7F90F1C8-09C9-421D-92DE-727824C5EDCB}"/>
    <cellStyle name="20% - Accent1 4 2 2 5 2" xfId="21038" xr:uid="{6612F866-6DA7-4FE7-BC3D-716236CAB11A}"/>
    <cellStyle name="20% - Accent1 4 2 2 6" xfId="3557" xr:uid="{779F30CC-8DE8-484E-9348-E56F392E59E8}"/>
    <cellStyle name="20% - Accent1 4 2 2 6 2" xfId="21039" xr:uid="{DADB72B9-16FB-462D-B733-D215884AB896}"/>
    <cellStyle name="20% - Accent1 4 2 2 7" xfId="3558" xr:uid="{22B62D84-67C6-4FA2-9CF6-7399DE38E038}"/>
    <cellStyle name="20% - Accent1 4 2 2 7 2" xfId="21040" xr:uid="{005AC037-F7F1-494E-B635-10579999CC78}"/>
    <cellStyle name="20% - Accent1 4 2 2 8" xfId="17987" xr:uid="{674D5B81-3510-4756-9570-386328BCCB1F}"/>
    <cellStyle name="20% - Accent1 4 2 2 8 2" xfId="35750" xr:uid="{E626FB81-FC39-4562-A2F2-5F84E86D6776}"/>
    <cellStyle name="20% - Accent1 4 2 2 9" xfId="3538" xr:uid="{3D119657-CA4B-433E-A6EC-65978B647CDE}"/>
    <cellStyle name="20% - Accent1 4 2 2 9 2" xfId="21020" xr:uid="{D71FAB73-553B-4BB0-BA7C-C9546301CAA8}"/>
    <cellStyle name="20% - Accent1 4 2 3" xfId="3559" xr:uid="{AA409D9E-1765-461D-81A7-DC306F77A6F3}"/>
    <cellStyle name="20% - Accent1 4 2 3 2" xfId="3560" xr:uid="{9EC1DBFA-FF14-4D5E-9B2B-68B692DBC747}"/>
    <cellStyle name="20% - Accent1 4 2 3 2 2" xfId="3561" xr:uid="{B9904888-4001-4E05-A2BA-5315FEDBFAE1}"/>
    <cellStyle name="20% - Accent1 4 2 3 2 2 2" xfId="3562" xr:uid="{D3F7C9DF-437F-406D-BEED-DDA21FC4F1D6}"/>
    <cellStyle name="20% - Accent1 4 2 3 2 2 2 2" xfId="21044" xr:uid="{9C13008F-491A-4F60-801E-4586D4933568}"/>
    <cellStyle name="20% - Accent1 4 2 3 2 2 3" xfId="3563" xr:uid="{0A291102-9301-4C96-9B8F-EE3DBF9D71BE}"/>
    <cellStyle name="20% - Accent1 4 2 3 2 2 3 2" xfId="21045" xr:uid="{3866E812-F937-43EC-A73E-CCAA1221AC0F}"/>
    <cellStyle name="20% - Accent1 4 2 3 2 2 4" xfId="21043" xr:uid="{A37B5BCE-8175-4001-89C0-FE2143A39B92}"/>
    <cellStyle name="20% - Accent1 4 2 3 2 3" xfId="3564" xr:uid="{587F7443-1373-4B5D-89D8-81468AE5BE7C}"/>
    <cellStyle name="20% - Accent1 4 2 3 2 3 2" xfId="21046" xr:uid="{343C9E9C-C49A-4760-A142-33E4AF535FC4}"/>
    <cellStyle name="20% - Accent1 4 2 3 2 4" xfId="3565" xr:uid="{0D2DA8B7-10D3-48AD-89C8-C41F52EFFA46}"/>
    <cellStyle name="20% - Accent1 4 2 3 2 4 2" xfId="21047" xr:uid="{1FE689E9-4440-45A2-9825-38EB1EAAACAC}"/>
    <cellStyle name="20% - Accent1 4 2 3 2 5" xfId="3566" xr:uid="{33C7C3A1-22DE-4455-AB24-1EE2A6A5E85C}"/>
    <cellStyle name="20% - Accent1 4 2 3 2 5 2" xfId="21048" xr:uid="{50A38ECA-339B-4BC9-AAB1-D66B92577BB5}"/>
    <cellStyle name="20% - Accent1 4 2 3 2 6" xfId="21042" xr:uid="{77882BE5-4727-49AD-9C16-B6BC4EE8725B}"/>
    <cellStyle name="20% - Accent1 4 2 3 3" xfId="3567" xr:uid="{07A7EBDA-7C9F-4BD6-8E00-73CED200FEC7}"/>
    <cellStyle name="20% - Accent1 4 2 3 3 2" xfId="3568" xr:uid="{45660F7C-33B4-4242-8C83-D9F2C86B010C}"/>
    <cellStyle name="20% - Accent1 4 2 3 3 2 2" xfId="3569" xr:uid="{38CC8FA4-A6A8-41C3-A8BA-504F865F64DA}"/>
    <cellStyle name="20% - Accent1 4 2 3 3 2 2 2" xfId="21051" xr:uid="{72CE26C4-3954-4580-8D82-E841DBB51859}"/>
    <cellStyle name="20% - Accent1 4 2 3 3 2 3" xfId="3570" xr:uid="{E596FE5C-DDC1-49E3-84D1-D0B9DEE90D3F}"/>
    <cellStyle name="20% - Accent1 4 2 3 3 2 3 2" xfId="21052" xr:uid="{630DBB3B-CC04-4501-A4EC-113DF96DB353}"/>
    <cellStyle name="20% - Accent1 4 2 3 3 2 4" xfId="21050" xr:uid="{5049673B-9878-43CF-ACEB-0FDAA2BFF30D}"/>
    <cellStyle name="20% - Accent1 4 2 3 3 3" xfId="3571" xr:uid="{7F47FCF6-5F42-4FEE-84EE-EDCB4C15821E}"/>
    <cellStyle name="20% - Accent1 4 2 3 3 3 2" xfId="21053" xr:uid="{00F5305B-1B3D-41CB-A7A3-418A1DE50C19}"/>
    <cellStyle name="20% - Accent1 4 2 3 3 4" xfId="3572" xr:uid="{4FFFDCCD-CE34-4F09-B55C-C71A73ABF9FB}"/>
    <cellStyle name="20% - Accent1 4 2 3 3 4 2" xfId="21054" xr:uid="{4C471C71-1991-4BC1-B985-162EECEFB2FB}"/>
    <cellStyle name="20% - Accent1 4 2 3 3 5" xfId="3573" xr:uid="{019CB026-F83B-4C18-82A3-FDBCE42A457B}"/>
    <cellStyle name="20% - Accent1 4 2 3 3 5 2" xfId="21055" xr:uid="{3BA2C2ED-5F31-456F-A07F-80F6CEC740CA}"/>
    <cellStyle name="20% - Accent1 4 2 3 3 6" xfId="21049" xr:uid="{65C83707-9F2D-421F-BE00-06D1A74F10DB}"/>
    <cellStyle name="20% - Accent1 4 2 3 4" xfId="3574" xr:uid="{B0FED6CB-1FE5-4923-8709-8E522D5658F2}"/>
    <cellStyle name="20% - Accent1 4 2 3 4 2" xfId="3575" xr:uid="{EFB746F0-4A2C-466E-A492-8E112940EA3B}"/>
    <cellStyle name="20% - Accent1 4 2 3 4 2 2" xfId="21057" xr:uid="{1D05B7E8-B846-4A2B-A630-4006000F42EF}"/>
    <cellStyle name="20% - Accent1 4 2 3 4 3" xfId="3576" xr:uid="{EF73DE36-071E-4591-8372-4F606BE6A231}"/>
    <cellStyle name="20% - Accent1 4 2 3 4 3 2" xfId="21058" xr:uid="{E6B9B634-61C6-4417-BC38-0624BCDDEB1E}"/>
    <cellStyle name="20% - Accent1 4 2 3 4 4" xfId="21056" xr:uid="{2D28D5A2-BA12-4132-B65C-6532D09E9CA9}"/>
    <cellStyle name="20% - Accent1 4 2 3 5" xfId="3577" xr:uid="{4B668C7A-EC55-4A03-B443-B08CB0414540}"/>
    <cellStyle name="20% - Accent1 4 2 3 5 2" xfId="21059" xr:uid="{95ECFDCE-8B09-44F6-ADD4-5425954E3D3E}"/>
    <cellStyle name="20% - Accent1 4 2 3 6" xfId="3578" xr:uid="{26474E74-42BA-4E12-80C8-4B0319F2ACE3}"/>
    <cellStyle name="20% - Accent1 4 2 3 6 2" xfId="21060" xr:uid="{75A4F839-DCF5-48DB-8EBB-F4EF815734B7}"/>
    <cellStyle name="20% - Accent1 4 2 3 7" xfId="3579" xr:uid="{5D40C5A7-FFBA-4CCD-8E02-6699DFFAB5AE}"/>
    <cellStyle name="20% - Accent1 4 2 3 7 2" xfId="21061" xr:uid="{AA4E58D7-BEBC-48A7-8FB7-D1010C2CD7F8}"/>
    <cellStyle name="20% - Accent1 4 2 3 8" xfId="21041" xr:uid="{E38E8E73-703D-4605-9566-8169A80F658A}"/>
    <cellStyle name="20% - Accent1 4 2 4" xfId="3580" xr:uid="{E348668D-F0D3-4FD1-A070-00219BE9A189}"/>
    <cellStyle name="20% - Accent1 4 2 4 2" xfId="3581" xr:uid="{DBDE7419-6D99-47E0-8B11-1F3D9AEB5D41}"/>
    <cellStyle name="20% - Accent1 4 2 4 2 2" xfId="3582" xr:uid="{40BEEB1A-90FC-4FB5-9E4C-1A312AC5CEC5}"/>
    <cellStyle name="20% - Accent1 4 2 4 2 2 2" xfId="21064" xr:uid="{997797B1-DEC5-4689-92A1-EDDFDE73074A}"/>
    <cellStyle name="20% - Accent1 4 2 4 2 3" xfId="3583" xr:uid="{14014BCE-5FA4-4416-9F95-DDB0B924CD41}"/>
    <cellStyle name="20% - Accent1 4 2 4 2 3 2" xfId="21065" xr:uid="{81F79865-3E0E-4EDA-A95C-23F53A953B72}"/>
    <cellStyle name="20% - Accent1 4 2 4 2 4" xfId="21063" xr:uid="{1F97CA42-1492-47AC-8581-363CEA24C904}"/>
    <cellStyle name="20% - Accent1 4 2 4 3" xfId="3584" xr:uid="{C8750638-9266-4F72-8321-669FF2CD662C}"/>
    <cellStyle name="20% - Accent1 4 2 4 3 2" xfId="21066" xr:uid="{FAB54FF5-2C00-4C95-954F-7E7E417A9382}"/>
    <cellStyle name="20% - Accent1 4 2 4 4" xfId="3585" xr:uid="{30D7D2AD-04ED-41E8-B87D-FEE6F1A1961A}"/>
    <cellStyle name="20% - Accent1 4 2 4 4 2" xfId="21067" xr:uid="{87943A65-2D80-4429-BCD7-65E8D87FD7FF}"/>
    <cellStyle name="20% - Accent1 4 2 4 5" xfId="3586" xr:uid="{25BC46F1-F304-4C06-8A2D-F5703F776F28}"/>
    <cellStyle name="20% - Accent1 4 2 4 5 2" xfId="21068" xr:uid="{2405A776-4DFD-417B-B210-2C5E182EF88E}"/>
    <cellStyle name="20% - Accent1 4 2 4 6" xfId="21062" xr:uid="{86AA7FF6-503C-4C34-8094-511E6B2577B8}"/>
    <cellStyle name="20% - Accent1 4 2 5" xfId="3587" xr:uid="{C99AB65C-8776-49FA-9E2C-17D7BD95B896}"/>
    <cellStyle name="20% - Accent1 4 2 5 2" xfId="3588" xr:uid="{61508847-E1E0-4944-88AB-C1EACF4C41E1}"/>
    <cellStyle name="20% - Accent1 4 2 5 2 2" xfId="3589" xr:uid="{2F70F813-17C0-47F8-A537-E152CAAA6D5C}"/>
    <cellStyle name="20% - Accent1 4 2 5 2 2 2" xfId="21071" xr:uid="{1E1B4742-7ED0-400C-9E8E-A5E3D3BFFE4C}"/>
    <cellStyle name="20% - Accent1 4 2 5 2 3" xfId="3590" xr:uid="{61ECBD5F-1728-4C8A-9069-C3DE5F9D6820}"/>
    <cellStyle name="20% - Accent1 4 2 5 2 3 2" xfId="21072" xr:uid="{15864527-A738-4405-9A21-49CFE60AC207}"/>
    <cellStyle name="20% - Accent1 4 2 5 2 4" xfId="21070" xr:uid="{7B32AD1B-FDC7-4039-9A4E-445D1DD46D89}"/>
    <cellStyle name="20% - Accent1 4 2 5 3" xfId="3591" xr:uid="{02DB5FAB-A694-459D-86F8-BF37C4624235}"/>
    <cellStyle name="20% - Accent1 4 2 5 3 2" xfId="21073" xr:uid="{AD4CB4FC-6476-4DEF-B471-8B791C544E31}"/>
    <cellStyle name="20% - Accent1 4 2 5 4" xfId="3592" xr:uid="{659160C9-E09C-4DE7-ADD6-1C1439DC0C78}"/>
    <cellStyle name="20% - Accent1 4 2 5 4 2" xfId="21074" xr:uid="{53339DDE-F5A9-4CB0-99DC-08FF7C3859A1}"/>
    <cellStyle name="20% - Accent1 4 2 5 5" xfId="3593" xr:uid="{844D18B0-52D0-4F58-8568-CC4DCE87BEF6}"/>
    <cellStyle name="20% - Accent1 4 2 5 5 2" xfId="21075" xr:uid="{47257975-4B24-4AEA-AEF1-422F2C6369AE}"/>
    <cellStyle name="20% - Accent1 4 2 5 6" xfId="21069" xr:uid="{916BA30D-A8B5-4B02-BFB8-64C741C0891C}"/>
    <cellStyle name="20% - Accent1 4 2 6" xfId="3594" xr:uid="{AD40B4DC-9528-4226-A9BB-0134402889BB}"/>
    <cellStyle name="20% - Accent1 4 2 6 2" xfId="3595" xr:uid="{BDFD392F-E095-4C9E-AEE5-3210AA1FDACB}"/>
    <cellStyle name="20% - Accent1 4 2 6 2 2" xfId="21077" xr:uid="{095BBC52-E723-4BCA-B773-8D8878E5C5E7}"/>
    <cellStyle name="20% - Accent1 4 2 6 3" xfId="3596" xr:uid="{15E0A22A-E717-47E5-955B-2A386CFD52D4}"/>
    <cellStyle name="20% - Accent1 4 2 6 3 2" xfId="21078" xr:uid="{3B14C051-E364-43BB-9099-8710AB7B7E98}"/>
    <cellStyle name="20% - Accent1 4 2 6 4" xfId="21076" xr:uid="{CD6D688E-17DB-4B94-A579-0A54F218620B}"/>
    <cellStyle name="20% - Accent1 4 2 7" xfId="3597" xr:uid="{E4802A40-DB97-4775-BFEE-335BF3D94E3B}"/>
    <cellStyle name="20% - Accent1 4 2 7 2" xfId="21079" xr:uid="{DC63226D-F77D-4FF5-AF02-A23D6543056D}"/>
    <cellStyle name="20% - Accent1 4 2 8" xfId="3598" xr:uid="{EC70BDF1-DB18-48D8-B046-C3B1FBDEB6DB}"/>
    <cellStyle name="20% - Accent1 4 2 8 2" xfId="21080" xr:uid="{8CCB4FC8-0BF7-4CB4-A5B6-9C9435102E98}"/>
    <cellStyle name="20% - Accent1 4 2 9" xfId="3599" xr:uid="{1F51BBE9-E77D-4DEB-B402-41BEF7A5C5E6}"/>
    <cellStyle name="20% - Accent1 4 2 9 2" xfId="21081" xr:uid="{BE063421-20EB-4E31-AF6A-39291604FAEE}"/>
    <cellStyle name="20% - Accent1 4 3" xfId="479" xr:uid="{E2AE4C19-3CF9-41A7-A543-13A2928844B7}"/>
    <cellStyle name="20% - Accent1 4 3 10" xfId="1563" xr:uid="{94C51F75-DFC2-4D04-9387-AD3D55D0503F}"/>
    <cellStyle name="20% - Accent1 4 3 11" xfId="19166" xr:uid="{0B7A5CAD-8478-4D8F-87A4-42327F8EAB1E}"/>
    <cellStyle name="20% - Accent1 4 3 2" xfId="2604" xr:uid="{745D4EA7-4AAD-4907-9486-55AB1A855A60}"/>
    <cellStyle name="20% - Accent1 4 3 2 2" xfId="3602" xr:uid="{699F5463-CD2B-4832-9DA6-5D789733862C}"/>
    <cellStyle name="20% - Accent1 4 3 2 2 2" xfId="3603" xr:uid="{4EFD5761-8AB0-4A70-8672-88A0B8F93166}"/>
    <cellStyle name="20% - Accent1 4 3 2 2 2 2" xfId="21085" xr:uid="{751E9C98-1769-4BF5-9CF4-12F31609B303}"/>
    <cellStyle name="20% - Accent1 4 3 2 2 3" xfId="3604" xr:uid="{0060C2D2-6F05-4C19-8F11-668B2DF8BC79}"/>
    <cellStyle name="20% - Accent1 4 3 2 2 3 2" xfId="21086" xr:uid="{89456EFB-A30B-4E89-815B-DD106F9CC917}"/>
    <cellStyle name="20% - Accent1 4 3 2 2 4" xfId="21084" xr:uid="{F35983F6-92F7-4A8C-ADBC-568654E70915}"/>
    <cellStyle name="20% - Accent1 4 3 2 3" xfId="3605" xr:uid="{3B3FD1D4-A65D-445B-8C61-D8510761DF06}"/>
    <cellStyle name="20% - Accent1 4 3 2 3 2" xfId="21087" xr:uid="{4B6014E5-23D0-4A50-8DBF-E7BC337A0A52}"/>
    <cellStyle name="20% - Accent1 4 3 2 4" xfId="3606" xr:uid="{7C3DAC77-1DC9-4552-A979-A464A643DC6D}"/>
    <cellStyle name="20% - Accent1 4 3 2 4 2" xfId="21088" xr:uid="{97E7B760-9F82-4687-8CFC-B0023FB36449}"/>
    <cellStyle name="20% - Accent1 4 3 2 5" xfId="3607" xr:uid="{C8FFDABB-367A-45C0-B9B6-168C01584F9E}"/>
    <cellStyle name="20% - Accent1 4 3 2 5 2" xfId="21089" xr:uid="{2188F4FC-E53C-4E9C-BD21-CE8CB2DA3F0B}"/>
    <cellStyle name="20% - Accent1 4 3 2 6" xfId="18123" xr:uid="{12CDC52E-DF2B-4E73-ABC6-F2A1F7C8A69A}"/>
    <cellStyle name="20% - Accent1 4 3 2 6 2" xfId="36011" xr:uid="{7784D8BF-A24E-481F-807B-FFF2B5A91812}"/>
    <cellStyle name="20% - Accent1 4 3 2 7" xfId="3601" xr:uid="{01CA5BB3-0C7A-44BA-BB73-441FD4BA018F}"/>
    <cellStyle name="20% - Accent1 4 3 2 7 2" xfId="21083" xr:uid="{B3DB1813-DB5A-4AF2-BF18-E7C35D679A04}"/>
    <cellStyle name="20% - Accent1 4 3 2 8" xfId="20204" xr:uid="{B079A3B0-B86A-4F26-9C28-2BEDB290F0AE}"/>
    <cellStyle name="20% - Accent1 4 3 3" xfId="3608" xr:uid="{9CE0DFAE-21E1-4380-BF6C-170C8DBA760B}"/>
    <cellStyle name="20% - Accent1 4 3 3 2" xfId="3609" xr:uid="{6C1DD191-5C0F-432F-BC30-DB95D7A59200}"/>
    <cellStyle name="20% - Accent1 4 3 3 2 2" xfId="3610" xr:uid="{9314A212-6BAA-4134-97AE-A54F6379C946}"/>
    <cellStyle name="20% - Accent1 4 3 3 2 2 2" xfId="21092" xr:uid="{44E28724-DC5F-41D9-82D8-770030A9D522}"/>
    <cellStyle name="20% - Accent1 4 3 3 2 3" xfId="3611" xr:uid="{4B3F9FFB-AF9F-4063-857D-9A8B131CC3E3}"/>
    <cellStyle name="20% - Accent1 4 3 3 2 3 2" xfId="21093" xr:uid="{77DA14AE-6291-4E96-AD42-FD46DD6F7BA3}"/>
    <cellStyle name="20% - Accent1 4 3 3 2 4" xfId="21091" xr:uid="{3B9B9380-35A1-47E0-9116-94471FECB3F1}"/>
    <cellStyle name="20% - Accent1 4 3 3 3" xfId="3612" xr:uid="{B9C78A57-5657-476D-8CC3-9CE651E6F096}"/>
    <cellStyle name="20% - Accent1 4 3 3 3 2" xfId="21094" xr:uid="{38FA0267-9513-465C-A874-1B04A1E04A4B}"/>
    <cellStyle name="20% - Accent1 4 3 3 4" xfId="3613" xr:uid="{42FB1DF4-D48F-479D-84E4-84988D304A7B}"/>
    <cellStyle name="20% - Accent1 4 3 3 4 2" xfId="21095" xr:uid="{98CF8CBE-450B-4BAD-B0CE-A7720BC20D8D}"/>
    <cellStyle name="20% - Accent1 4 3 3 5" xfId="3614" xr:uid="{0CF6FCAD-A7CE-4D84-9270-308197628873}"/>
    <cellStyle name="20% - Accent1 4 3 3 5 2" xfId="21096" xr:uid="{7BB6C7DF-8AD2-4E51-A000-6C656C5C5457}"/>
    <cellStyle name="20% - Accent1 4 3 3 6" xfId="21090" xr:uid="{1423E3A7-3F63-4F2E-B777-C0B9C77D8A93}"/>
    <cellStyle name="20% - Accent1 4 3 4" xfId="3615" xr:uid="{7AAEB688-102A-4A8D-90EC-683E78FD0EAB}"/>
    <cellStyle name="20% - Accent1 4 3 4 2" xfId="3616" xr:uid="{E14593DD-BBE2-4046-852A-9A218B12F786}"/>
    <cellStyle name="20% - Accent1 4 3 4 2 2" xfId="21098" xr:uid="{7296F5A9-7772-48E8-94F7-12FEC47EDAB8}"/>
    <cellStyle name="20% - Accent1 4 3 4 3" xfId="3617" xr:uid="{BBFA9B44-C6AB-4E18-96AD-4E059FB4FF7A}"/>
    <cellStyle name="20% - Accent1 4 3 4 3 2" xfId="21099" xr:uid="{549D3CAD-1BC3-4689-93B8-AB75C80618EE}"/>
    <cellStyle name="20% - Accent1 4 3 4 4" xfId="21097" xr:uid="{37C6416E-5364-4DC6-9AA2-93B321B37DB6}"/>
    <cellStyle name="20% - Accent1 4 3 5" xfId="3618" xr:uid="{9ADB6746-F2D7-4E3A-8F1C-4AA71184DC8B}"/>
    <cellStyle name="20% - Accent1 4 3 5 2" xfId="21100" xr:uid="{1D60D0CC-E248-4550-A37B-9EAE85707759}"/>
    <cellStyle name="20% - Accent1 4 3 6" xfId="3619" xr:uid="{294379CB-EFAD-4AD8-A0AF-A7052D3EE744}"/>
    <cellStyle name="20% - Accent1 4 3 6 2" xfId="21101" xr:uid="{130857A2-8DA4-4FA5-B20B-1C1BEB745527}"/>
    <cellStyle name="20% - Accent1 4 3 7" xfId="3620" xr:uid="{C3C52972-2FC1-49B8-B16A-D6A9035CEFB6}"/>
    <cellStyle name="20% - Accent1 4 3 7 2" xfId="21102" xr:uid="{AD82230F-C545-44F0-8457-418F7A08207B}"/>
    <cellStyle name="20% - Accent1 4 3 8" xfId="17564" xr:uid="{40ED3CF5-DF5F-4705-A6E9-76518E79A8CB}"/>
    <cellStyle name="20% - Accent1 4 3 8 2" xfId="35014" xr:uid="{5D56884C-CD46-449B-8145-C3612280DABC}"/>
    <cellStyle name="20% - Accent1 4 3 9" xfId="3600" xr:uid="{8106A812-ABF2-4E8C-8E2B-0EE41B0F562E}"/>
    <cellStyle name="20% - Accent1 4 3 9 2" xfId="21082" xr:uid="{AFCFC25B-4E2C-434C-96CD-B8A64B987533}"/>
    <cellStyle name="20% - Accent1 4 4" xfId="2070" xr:uid="{30A1D535-D081-4791-A826-337A03624AB2}"/>
    <cellStyle name="20% - Accent1 4 4 10" xfId="19670" xr:uid="{C415CA05-8AF2-4D93-B198-95078E0F0838}"/>
    <cellStyle name="20% - Accent1 4 4 2" xfId="3622" xr:uid="{0CD0CC97-6A20-442C-99D2-782F2DB8F811}"/>
    <cellStyle name="20% - Accent1 4 4 2 2" xfId="3623" xr:uid="{A7D8BD39-E456-4FFB-B2B5-17774017FF90}"/>
    <cellStyle name="20% - Accent1 4 4 2 2 2" xfId="3624" xr:uid="{A18AFF86-8935-47B8-9B43-5DC712DBA5D8}"/>
    <cellStyle name="20% - Accent1 4 4 2 2 2 2" xfId="21106" xr:uid="{BB3B8F08-4F59-4F27-8FDF-30434D189E8F}"/>
    <cellStyle name="20% - Accent1 4 4 2 2 3" xfId="3625" xr:uid="{CF3B9CD6-2D8B-4521-8451-B5C2E555CC14}"/>
    <cellStyle name="20% - Accent1 4 4 2 2 3 2" xfId="21107" xr:uid="{46EBF3B5-2962-4D70-868F-9D8D1DF01B83}"/>
    <cellStyle name="20% - Accent1 4 4 2 2 4" xfId="21105" xr:uid="{59ED14AE-9BB0-40E0-AB07-3B7CA3C2E59F}"/>
    <cellStyle name="20% - Accent1 4 4 2 3" xfId="3626" xr:uid="{81EFC194-6CBA-47F6-9532-D188AF00E279}"/>
    <cellStyle name="20% - Accent1 4 4 2 3 2" xfId="21108" xr:uid="{052FCF5B-CBDE-4F2F-862A-C2D03F139E79}"/>
    <cellStyle name="20% - Accent1 4 4 2 4" xfId="3627" xr:uid="{D2C9A831-06A4-42B3-97AD-ED7D23CE27EF}"/>
    <cellStyle name="20% - Accent1 4 4 2 4 2" xfId="21109" xr:uid="{6CE4AA60-D5AC-4C97-A6ED-0D5C2E57249C}"/>
    <cellStyle name="20% - Accent1 4 4 2 5" xfId="3628" xr:uid="{5A56F335-6F23-4189-A9CE-8435BAA3FCC4}"/>
    <cellStyle name="20% - Accent1 4 4 2 5 2" xfId="21110" xr:uid="{348332B7-CFD5-4F05-8CAD-D58940BCCD86}"/>
    <cellStyle name="20% - Accent1 4 4 2 6" xfId="21104" xr:uid="{F241F453-FD59-4593-8B7E-95BABF360E1C}"/>
    <cellStyle name="20% - Accent1 4 4 3" xfId="3629" xr:uid="{C561B6E9-3DBC-419E-A6EF-E0D6B321B328}"/>
    <cellStyle name="20% - Accent1 4 4 3 2" xfId="3630" xr:uid="{CFFBE504-FE63-4344-8259-F698C57FDA2C}"/>
    <cellStyle name="20% - Accent1 4 4 3 2 2" xfId="3631" xr:uid="{D96B13B0-6845-4587-A7C4-BF8C0AD07F2E}"/>
    <cellStyle name="20% - Accent1 4 4 3 2 2 2" xfId="21113" xr:uid="{5C2C0A33-0942-4237-A527-B785A117E370}"/>
    <cellStyle name="20% - Accent1 4 4 3 2 3" xfId="3632" xr:uid="{E8757111-7547-4C07-8473-5DD57248E71D}"/>
    <cellStyle name="20% - Accent1 4 4 3 2 3 2" xfId="21114" xr:uid="{43D78B60-A146-4AF2-A4B2-05CBDFF9EF5B}"/>
    <cellStyle name="20% - Accent1 4 4 3 2 4" xfId="21112" xr:uid="{EE8B7F98-79C6-40E5-8C40-091D6B101483}"/>
    <cellStyle name="20% - Accent1 4 4 3 3" xfId="3633" xr:uid="{FEC63912-D0FD-4E5F-B81D-065B0F30305F}"/>
    <cellStyle name="20% - Accent1 4 4 3 3 2" xfId="21115" xr:uid="{8076A0A6-79ED-455F-85EC-A95BD6ABCB9D}"/>
    <cellStyle name="20% - Accent1 4 4 3 4" xfId="3634" xr:uid="{F4408E04-A9F7-47BF-9F0C-9E7FECEEF9EB}"/>
    <cellStyle name="20% - Accent1 4 4 3 4 2" xfId="21116" xr:uid="{4E28B681-8EC5-4988-AA49-46BEC47D8847}"/>
    <cellStyle name="20% - Accent1 4 4 3 5" xfId="3635" xr:uid="{E7D70177-D378-46DC-A734-26F84B3C7014}"/>
    <cellStyle name="20% - Accent1 4 4 3 5 2" xfId="21117" xr:uid="{7BE54C18-19E2-48BB-8113-1C7A537E652D}"/>
    <cellStyle name="20% - Accent1 4 4 3 6" xfId="21111" xr:uid="{95F2A0D1-3092-497D-B417-934D776F5D05}"/>
    <cellStyle name="20% - Accent1 4 4 4" xfId="3636" xr:uid="{8C198BBD-CA8C-45A4-89E5-543C686360A1}"/>
    <cellStyle name="20% - Accent1 4 4 4 2" xfId="3637" xr:uid="{FD24792A-1536-4B82-A3CB-F255984B2563}"/>
    <cellStyle name="20% - Accent1 4 4 4 2 2" xfId="21119" xr:uid="{2607ED60-259A-4381-8316-D979F5095A64}"/>
    <cellStyle name="20% - Accent1 4 4 4 3" xfId="3638" xr:uid="{501255A1-81FE-41C2-9C54-A3140837089F}"/>
    <cellStyle name="20% - Accent1 4 4 4 3 2" xfId="21120" xr:uid="{3F179666-9480-4EC2-A09B-B0DC0D50214E}"/>
    <cellStyle name="20% - Accent1 4 4 4 4" xfId="21118" xr:uid="{2CFD1501-D8AB-4FBF-A871-4C9E2512280E}"/>
    <cellStyle name="20% - Accent1 4 4 5" xfId="3639" xr:uid="{D8DE3246-268B-429C-88B7-BFACACE51DF5}"/>
    <cellStyle name="20% - Accent1 4 4 5 2" xfId="21121" xr:uid="{DEC68577-8EB9-4E79-802F-5EC65192E3C9}"/>
    <cellStyle name="20% - Accent1 4 4 6" xfId="3640" xr:uid="{6AA221FE-727C-459B-B7C5-6E8B0DBC0421}"/>
    <cellStyle name="20% - Accent1 4 4 6 2" xfId="21122" xr:uid="{6EA52C5F-4424-4708-8117-2EB234776CE5}"/>
    <cellStyle name="20% - Accent1 4 4 7" xfId="3641" xr:uid="{BB7F009D-9F56-4D6E-A8C1-04D8742B8D9A}"/>
    <cellStyle name="20% - Accent1 4 4 7 2" xfId="21123" xr:uid="{B9CC4F09-4472-4DF9-ABBB-8A5637B26D44}"/>
    <cellStyle name="20% - Accent1 4 4 8" xfId="17858" xr:uid="{5D6FD201-BE48-41D2-B9A4-409D64807F25}"/>
    <cellStyle name="20% - Accent1 4 4 8 2" xfId="35503" xr:uid="{4904F222-4B4D-4BAC-826A-76F0EF06804D}"/>
    <cellStyle name="20% - Accent1 4 4 9" xfId="3621" xr:uid="{2AC0AED2-6D0A-432F-8503-7DBF120A6AF4}"/>
    <cellStyle name="20% - Accent1 4 4 9 2" xfId="21103" xr:uid="{D92BE2F7-4F9A-4809-8154-6D58DC425E96}"/>
    <cellStyle name="20% - Accent1 4 5" xfId="3642" xr:uid="{D6A61315-A12B-4897-9910-D148F49CA81F}"/>
    <cellStyle name="20% - Accent1 4 5 2" xfId="3643" xr:uid="{E5552A32-573C-427B-8F25-7590B60588A4}"/>
    <cellStyle name="20% - Accent1 4 5 2 2" xfId="3644" xr:uid="{83EC4909-E50F-46A7-96F7-BF190C0AB017}"/>
    <cellStyle name="20% - Accent1 4 5 2 2 2" xfId="3645" xr:uid="{AF84060C-7F3E-4B5F-B500-E59A74DA77F5}"/>
    <cellStyle name="20% - Accent1 4 5 2 2 2 2" xfId="21127" xr:uid="{C126AF6F-B67D-4690-A227-3BA0DCAFF1B0}"/>
    <cellStyle name="20% - Accent1 4 5 2 2 3" xfId="3646" xr:uid="{24F069EC-BFAE-4BB7-9125-1D48F01E3AF8}"/>
    <cellStyle name="20% - Accent1 4 5 2 2 3 2" xfId="21128" xr:uid="{2D90D659-05AB-434D-9D87-F5339F973364}"/>
    <cellStyle name="20% - Accent1 4 5 2 2 4" xfId="21126" xr:uid="{7D37A5CA-7C87-4FC7-9A9D-841E02EFCD5E}"/>
    <cellStyle name="20% - Accent1 4 5 2 3" xfId="3647" xr:uid="{59FF24CF-332B-4086-B573-57F5248C1C14}"/>
    <cellStyle name="20% - Accent1 4 5 2 3 2" xfId="21129" xr:uid="{E9882BFB-99C2-4182-A030-E210B595F95D}"/>
    <cellStyle name="20% - Accent1 4 5 2 4" xfId="3648" xr:uid="{04AFB19A-2537-41C0-9B5D-081AA52F17E5}"/>
    <cellStyle name="20% - Accent1 4 5 2 4 2" xfId="21130" xr:uid="{C78F613F-AAE9-42E5-B265-CD7A3BF1981E}"/>
    <cellStyle name="20% - Accent1 4 5 2 5" xfId="3649" xr:uid="{D176066C-CE5F-4956-89F6-B761ACB5B481}"/>
    <cellStyle name="20% - Accent1 4 5 2 5 2" xfId="21131" xr:uid="{D58EEB14-2105-4782-B518-EE4A381523D5}"/>
    <cellStyle name="20% - Accent1 4 5 2 6" xfId="21125" xr:uid="{4A85EE95-A340-4DE5-B178-A44C459ECA4A}"/>
    <cellStyle name="20% - Accent1 4 5 3" xfId="3650" xr:uid="{16F98ADD-E7A0-4236-AA39-35455F5D0025}"/>
    <cellStyle name="20% - Accent1 4 5 3 2" xfId="3651" xr:uid="{BE1515EC-B7AD-418E-9A20-E492E3BC6021}"/>
    <cellStyle name="20% - Accent1 4 5 3 2 2" xfId="3652" xr:uid="{BB1D49E9-8557-4449-9D1F-D8AA55549CF2}"/>
    <cellStyle name="20% - Accent1 4 5 3 2 2 2" xfId="21134" xr:uid="{6EBAE41B-CF5C-4CC3-953F-8284CD7B6C23}"/>
    <cellStyle name="20% - Accent1 4 5 3 2 3" xfId="3653" xr:uid="{14445A09-EB55-4E5C-89B4-F76DFFA286C8}"/>
    <cellStyle name="20% - Accent1 4 5 3 2 3 2" xfId="21135" xr:uid="{B5D91F81-7B03-4DEE-A6A0-D412A57F2EF2}"/>
    <cellStyle name="20% - Accent1 4 5 3 2 4" xfId="21133" xr:uid="{1B3A7B8A-F824-4BF6-B686-EADA178FE4EF}"/>
    <cellStyle name="20% - Accent1 4 5 3 3" xfId="3654" xr:uid="{DF3B682C-CA34-4480-BD77-35A6B41F9A06}"/>
    <cellStyle name="20% - Accent1 4 5 3 3 2" xfId="21136" xr:uid="{7DAECC8D-3772-4B69-A7E2-176686984C96}"/>
    <cellStyle name="20% - Accent1 4 5 3 4" xfId="3655" xr:uid="{5E081412-A2F8-4126-AF9E-8076058FE2CC}"/>
    <cellStyle name="20% - Accent1 4 5 3 4 2" xfId="21137" xr:uid="{9E02DB36-51DA-4A4D-9B9F-A15B53A22089}"/>
    <cellStyle name="20% - Accent1 4 5 3 5" xfId="3656" xr:uid="{4F4E8D2A-BF55-480E-A60E-3176FD9F07F3}"/>
    <cellStyle name="20% - Accent1 4 5 3 5 2" xfId="21138" xr:uid="{0F060C92-E1EA-4154-A7F5-77CDAE136D01}"/>
    <cellStyle name="20% - Accent1 4 5 3 6" xfId="21132" xr:uid="{F8235261-F920-42EC-8AC3-36FC72CEAB29}"/>
    <cellStyle name="20% - Accent1 4 5 4" xfId="3657" xr:uid="{DBC35BA5-732A-48E1-B822-95454A4C2C2E}"/>
    <cellStyle name="20% - Accent1 4 5 4 2" xfId="3658" xr:uid="{B1400EA9-8ED8-41B9-BFF7-6D7F8DDF75AC}"/>
    <cellStyle name="20% - Accent1 4 5 4 2 2" xfId="21140" xr:uid="{6A924687-2E26-4138-8FF9-DC5B31A2670C}"/>
    <cellStyle name="20% - Accent1 4 5 4 3" xfId="3659" xr:uid="{DBC95A1E-5FB4-4AF0-9032-BCC71E8EEA69}"/>
    <cellStyle name="20% - Accent1 4 5 4 3 2" xfId="21141" xr:uid="{694F9AF9-405D-46D9-9DCF-929FD4EFF514}"/>
    <cellStyle name="20% - Accent1 4 5 4 4" xfId="21139" xr:uid="{41209E2F-A99A-49F6-81B4-D56587309BCF}"/>
    <cellStyle name="20% - Accent1 4 5 5" xfId="3660" xr:uid="{63C12524-2907-44EA-B775-2BE5B0B15320}"/>
    <cellStyle name="20% - Accent1 4 5 5 2" xfId="21142" xr:uid="{096FBEE0-08F3-4E0F-9A72-532EA748A168}"/>
    <cellStyle name="20% - Accent1 4 5 6" xfId="3661" xr:uid="{D20A20F9-AEF1-4F15-A06D-4ED1E1618D78}"/>
    <cellStyle name="20% - Accent1 4 5 6 2" xfId="21143" xr:uid="{1C1DAAB1-B115-469A-91E8-8C92FF8CC49D}"/>
    <cellStyle name="20% - Accent1 4 5 7" xfId="3662" xr:uid="{25BB136A-A081-48D6-BAC3-E4597F532694}"/>
    <cellStyle name="20% - Accent1 4 5 7 2" xfId="21144" xr:uid="{433AF593-954D-4221-8013-8391A8724157}"/>
    <cellStyle name="20% - Accent1 4 5 8" xfId="21124" xr:uid="{1CE43247-7997-41A0-AA88-C5EED3959E28}"/>
    <cellStyle name="20% - Accent1 4 6" xfId="3663" xr:uid="{FB9FE0F6-BFB4-4D03-8CA4-DE1FD8747B3C}"/>
    <cellStyle name="20% - Accent1 4 6 2" xfId="3664" xr:uid="{5077D274-7F86-452A-A45D-68FBD2D315F9}"/>
    <cellStyle name="20% - Accent1 4 6 2 2" xfId="3665" xr:uid="{146737E4-BA1B-43EB-AFF2-AED689905F1B}"/>
    <cellStyle name="20% - Accent1 4 6 2 2 2" xfId="21147" xr:uid="{12818C9A-2E53-4DC2-98BF-9059FB3C0F94}"/>
    <cellStyle name="20% - Accent1 4 6 2 3" xfId="3666" xr:uid="{D45C8E65-E9CD-4DBF-88ED-09EDE67ABEBE}"/>
    <cellStyle name="20% - Accent1 4 6 2 3 2" xfId="21148" xr:uid="{440E0A3E-88FC-499B-93FF-F6E5AC71C4D3}"/>
    <cellStyle name="20% - Accent1 4 6 2 4" xfId="21146" xr:uid="{5CF1B02D-1E8A-4BC8-B74A-E11371189DC7}"/>
    <cellStyle name="20% - Accent1 4 6 3" xfId="3667" xr:uid="{B3722C36-5699-4D02-9DAB-571FB837DC44}"/>
    <cellStyle name="20% - Accent1 4 6 3 2" xfId="21149" xr:uid="{56D9BC7C-3D29-4562-B757-00A2E97C899B}"/>
    <cellStyle name="20% - Accent1 4 6 4" xfId="3668" xr:uid="{9F572D4C-CE3F-49C0-92E2-6E31D116DE72}"/>
    <cellStyle name="20% - Accent1 4 6 4 2" xfId="21150" xr:uid="{DBFCC8BE-EB1D-4BEA-83DE-8B9954411F9F}"/>
    <cellStyle name="20% - Accent1 4 6 5" xfId="3669" xr:uid="{5D47CF9C-4DFA-49AA-BA79-C77599DE6D47}"/>
    <cellStyle name="20% - Accent1 4 6 5 2" xfId="21151" xr:uid="{8A35C916-E79D-4BFB-AA18-F2F9DE54EC83}"/>
    <cellStyle name="20% - Accent1 4 6 6" xfId="21145" xr:uid="{326B5D7C-0ACA-40AF-B003-864D369D4CC2}"/>
    <cellStyle name="20% - Accent1 4 7" xfId="3670" xr:uid="{CB28E94B-34F2-4316-8E8A-30AB3F74EDBC}"/>
    <cellStyle name="20% - Accent1 4 7 2" xfId="3671" xr:uid="{4B875B95-6A10-49AD-8102-C5CF716C3297}"/>
    <cellStyle name="20% - Accent1 4 7 2 2" xfId="3672" xr:uid="{E8F6C609-EBDD-4849-AB92-DBAFF4C28518}"/>
    <cellStyle name="20% - Accent1 4 7 2 2 2" xfId="21154" xr:uid="{B5442658-DF5E-4C51-BDB2-375351C986E3}"/>
    <cellStyle name="20% - Accent1 4 7 2 3" xfId="3673" xr:uid="{CC8FA6DA-820A-4497-A63A-0969F761F961}"/>
    <cellStyle name="20% - Accent1 4 7 2 3 2" xfId="21155" xr:uid="{B129C9E8-BF63-4A42-970B-21C92CF4EBDA}"/>
    <cellStyle name="20% - Accent1 4 7 2 4" xfId="21153" xr:uid="{64EE49BD-D186-40A3-9A50-83BD2828333B}"/>
    <cellStyle name="20% - Accent1 4 7 3" xfId="3674" xr:uid="{27D12A54-0371-4311-92A6-515950627AED}"/>
    <cellStyle name="20% - Accent1 4 7 3 2" xfId="21156" xr:uid="{A5631B29-A62E-48E9-93C0-433C859D71EB}"/>
    <cellStyle name="20% - Accent1 4 7 4" xfId="3675" xr:uid="{865397CE-E07A-41B9-9E47-489E31F9A0C2}"/>
    <cellStyle name="20% - Accent1 4 7 4 2" xfId="21157" xr:uid="{303806EE-4233-44E9-9CC5-963138DFAD67}"/>
    <cellStyle name="20% - Accent1 4 7 5" xfId="3676" xr:uid="{6C3EC643-87D8-45B5-A041-2D4E22D9CC14}"/>
    <cellStyle name="20% - Accent1 4 7 5 2" xfId="21158" xr:uid="{9A62DB94-FA34-4EB5-BE26-C8784A7A6102}"/>
    <cellStyle name="20% - Accent1 4 7 6" xfId="21152" xr:uid="{25CFB87C-D8DC-4303-A990-CFC91D6D950A}"/>
    <cellStyle name="20% - Accent1 4 8" xfId="3677" xr:uid="{72F7F5DD-3146-4F4F-AA58-1C03C42B1BD8}"/>
    <cellStyle name="20% - Accent1 4 8 2" xfId="3678" xr:uid="{1528C81F-78A4-4260-8F44-D5669CFB1AFA}"/>
    <cellStyle name="20% - Accent1 4 8 2 2" xfId="21160" xr:uid="{06113901-50DD-42EC-905C-84DF508E57CF}"/>
    <cellStyle name="20% - Accent1 4 8 3" xfId="3679" xr:uid="{28E39470-B821-4147-9FEC-315E1FC3E392}"/>
    <cellStyle name="20% - Accent1 4 8 3 2" xfId="21161" xr:uid="{F02A0465-E9D1-4F2E-ABE3-D5C353CF78AB}"/>
    <cellStyle name="20% - Accent1 4 8 4" xfId="21159" xr:uid="{CC931CCE-D1FC-4119-BFB7-CA6684112CCC}"/>
    <cellStyle name="20% - Accent1 4 9" xfId="3680" xr:uid="{87514F86-563A-430F-A2DF-93C2BA193DD6}"/>
    <cellStyle name="20% - Accent1 4 9 2" xfId="21162" xr:uid="{229E57AE-375E-4CAA-950C-89E6D6D34059}"/>
    <cellStyle name="20% - Accent1 5" xfId="209" xr:uid="{8A1F5874-985A-4587-B071-4299829706C6}"/>
    <cellStyle name="20% - Accent1 5 10" xfId="3682" xr:uid="{02E7E948-E221-4857-A8D6-ED2D2B5B590F}"/>
    <cellStyle name="20% - Accent1 5 10 2" xfId="21164" xr:uid="{9B8AD382-3453-4B7A-8978-AE00D8CDC53A}"/>
    <cellStyle name="20% - Accent1 5 11" xfId="3683" xr:uid="{6E8D70B5-DB2B-40B4-A880-D93AF0DCFDE5}"/>
    <cellStyle name="20% - Accent1 5 11 2" xfId="21165" xr:uid="{C3D6B1A0-D447-41C1-99B7-AC2D5095C520}"/>
    <cellStyle name="20% - Accent1 5 12" xfId="17255" xr:uid="{83FF6432-ED14-4656-8D00-1EB89678C250}"/>
    <cellStyle name="20% - Accent1 5 12 2" xfId="34545" xr:uid="{4D0F907B-F9CA-4124-A7E1-B298E203CE21}"/>
    <cellStyle name="20% - Accent1 5 13" xfId="3681" xr:uid="{0324C503-F053-43DC-84F3-086AF46A1388}"/>
    <cellStyle name="20% - Accent1 5 13 2" xfId="21163" xr:uid="{E6BCA308-F285-4919-BE44-95DF6E2BA91F}"/>
    <cellStyle name="20% - Accent1 5 14" xfId="1024" xr:uid="{10ADD0D2-CC13-4EE8-9029-6063EC9F986A}"/>
    <cellStyle name="20% - Accent1 5 15" xfId="18635" xr:uid="{B8A61B2A-1A31-4D46-B0F1-D625E9330892}"/>
    <cellStyle name="20% - Accent1 5 2" xfId="332" xr:uid="{388D45D4-5206-4E9E-B270-6C9146E1B35B}"/>
    <cellStyle name="20% - Accent1 5 2 10" xfId="17429" xr:uid="{0E99F36F-5538-4270-84A1-984470AC3E54}"/>
    <cellStyle name="20% - Accent1 5 2 10 2" xfId="34785" xr:uid="{8ACF6008-8319-453E-8A55-5CB19217B253}"/>
    <cellStyle name="20% - Accent1 5 2 11" xfId="3684" xr:uid="{BAF2FF43-7366-44DC-B686-11838503E19A}"/>
    <cellStyle name="20% - Accent1 5 2 11 2" xfId="21166" xr:uid="{E54348A4-EF49-4C3B-BD42-673C92195B3D}"/>
    <cellStyle name="20% - Accent1 5 2 12" xfId="1311" xr:uid="{0539BA93-00AE-45D6-881A-B91D489DA332}"/>
    <cellStyle name="20% - Accent1 5 2 13" xfId="18915" xr:uid="{4536809C-8D77-4DB9-ADF5-460ACE7A0AAB}"/>
    <cellStyle name="20% - Accent1 5 2 2" xfId="551" xr:uid="{45505B7C-2A6D-461B-9C70-8731C2513791}"/>
    <cellStyle name="20% - Accent1 5 2 2 10" xfId="2356" xr:uid="{53F36EC9-5185-4B9A-9AFE-F3B9BA3D4BD2}"/>
    <cellStyle name="20% - Accent1 5 2 2 11" xfId="19956" xr:uid="{9DEBD6E4-9FE7-4557-9C21-178272ABE653}"/>
    <cellStyle name="20% - Accent1 5 2 2 2" xfId="3686" xr:uid="{B50345CB-F6E7-4994-A824-501D7C3EB854}"/>
    <cellStyle name="20% - Accent1 5 2 2 2 2" xfId="3687" xr:uid="{04FCA4E7-4BCD-4A2F-8C23-E273402E0126}"/>
    <cellStyle name="20% - Accent1 5 2 2 2 2 2" xfId="3688" xr:uid="{B9CE47C0-F274-460A-A7D7-257DFB79FC01}"/>
    <cellStyle name="20% - Accent1 5 2 2 2 2 2 2" xfId="21170" xr:uid="{004C1CCA-34BA-42FC-9FC3-3831D0D626AC}"/>
    <cellStyle name="20% - Accent1 5 2 2 2 2 3" xfId="3689" xr:uid="{FFC9DA05-8FF6-416C-8A26-EF740BC9E8ED}"/>
    <cellStyle name="20% - Accent1 5 2 2 2 2 3 2" xfId="21171" xr:uid="{76030A7D-0F1D-419F-AA10-3DCD375A3E2F}"/>
    <cellStyle name="20% - Accent1 5 2 2 2 2 4" xfId="21169" xr:uid="{440F041B-B000-4F83-903D-2F4B5E7EE3D3}"/>
    <cellStyle name="20% - Accent1 5 2 2 2 3" xfId="3690" xr:uid="{E833267D-6662-465C-B932-15C7398835EB}"/>
    <cellStyle name="20% - Accent1 5 2 2 2 3 2" xfId="21172" xr:uid="{BDC4CFAE-B67A-4504-883B-1AB1A188B110}"/>
    <cellStyle name="20% - Accent1 5 2 2 2 4" xfId="3691" xr:uid="{7B500136-D8EE-4622-ADAF-45E001A23DF3}"/>
    <cellStyle name="20% - Accent1 5 2 2 2 4 2" xfId="21173" xr:uid="{B55B3E6F-64CF-4EF6-8612-EB86AE6EBF18}"/>
    <cellStyle name="20% - Accent1 5 2 2 2 5" xfId="3692" xr:uid="{5530164A-3E6C-465D-93CF-0929AA3150CC}"/>
    <cellStyle name="20% - Accent1 5 2 2 2 5 2" xfId="21174" xr:uid="{6C67352A-9D9D-4289-A90A-721CA1B7A372}"/>
    <cellStyle name="20% - Accent1 5 2 2 2 6" xfId="21168" xr:uid="{01C2AA73-6579-48D2-9B6E-4416F7C22505}"/>
    <cellStyle name="20% - Accent1 5 2 2 3" xfId="3693" xr:uid="{072840A4-FA05-44A3-8CA1-EFD359AD6FD9}"/>
    <cellStyle name="20% - Accent1 5 2 2 3 2" xfId="3694" xr:uid="{BE87FF0D-D55E-4681-BC4E-C5C6500854CE}"/>
    <cellStyle name="20% - Accent1 5 2 2 3 2 2" xfId="3695" xr:uid="{8DCA8B25-B653-440E-A239-AF1A681026C8}"/>
    <cellStyle name="20% - Accent1 5 2 2 3 2 2 2" xfId="21177" xr:uid="{A11DAFC2-003F-4C6A-BB41-8524621A7915}"/>
    <cellStyle name="20% - Accent1 5 2 2 3 2 3" xfId="3696" xr:uid="{7EEC7566-6122-4FF5-AC69-826B7033BB41}"/>
    <cellStyle name="20% - Accent1 5 2 2 3 2 3 2" xfId="21178" xr:uid="{043FF7F8-CE0E-4A5F-9FA3-91B285B2FB65}"/>
    <cellStyle name="20% - Accent1 5 2 2 3 2 4" xfId="21176" xr:uid="{2704EC3D-C594-4EB3-A104-8890A647770B}"/>
    <cellStyle name="20% - Accent1 5 2 2 3 3" xfId="3697" xr:uid="{15BCE42A-8F2D-44B6-83E2-A98D4CA1311B}"/>
    <cellStyle name="20% - Accent1 5 2 2 3 3 2" xfId="21179" xr:uid="{C1CE362E-CBF3-44B4-AF91-012C7077B8A3}"/>
    <cellStyle name="20% - Accent1 5 2 2 3 4" xfId="3698" xr:uid="{3B994101-2DC9-4061-B1B5-C0BA85C8C95D}"/>
    <cellStyle name="20% - Accent1 5 2 2 3 4 2" xfId="21180" xr:uid="{BF910D14-4D70-43D6-8A7D-0F70E3BE39D7}"/>
    <cellStyle name="20% - Accent1 5 2 2 3 5" xfId="3699" xr:uid="{F9FC72C1-1E9A-4FA5-8E41-61A3C9B6E5EA}"/>
    <cellStyle name="20% - Accent1 5 2 2 3 5 2" xfId="21181" xr:uid="{278370FE-E81C-471D-9400-EFD2D251760C}"/>
    <cellStyle name="20% - Accent1 5 2 2 3 6" xfId="21175" xr:uid="{3314CB8B-A145-43E3-90BC-1B3883C32819}"/>
    <cellStyle name="20% - Accent1 5 2 2 4" xfId="3700" xr:uid="{F9341B92-1F4E-4E7F-8744-890A43086108}"/>
    <cellStyle name="20% - Accent1 5 2 2 4 2" xfId="3701" xr:uid="{DE3325C4-5CFD-4505-AE91-D9B209DE62B5}"/>
    <cellStyle name="20% - Accent1 5 2 2 4 2 2" xfId="21183" xr:uid="{5F6EE193-5B2F-45B4-AA6A-3B47749307C1}"/>
    <cellStyle name="20% - Accent1 5 2 2 4 3" xfId="3702" xr:uid="{B1B4DE13-E968-4A51-A54E-E0C5F49BCBDC}"/>
    <cellStyle name="20% - Accent1 5 2 2 4 3 2" xfId="21184" xr:uid="{758E52BA-1079-452F-9CB6-885F3CAD45CA}"/>
    <cellStyle name="20% - Accent1 5 2 2 4 4" xfId="21182" xr:uid="{967BFB9E-8A06-46FB-86F1-A6DBBED32E89}"/>
    <cellStyle name="20% - Accent1 5 2 2 5" xfId="3703" xr:uid="{06F6964A-435A-4DBD-970F-4C5E2646F34B}"/>
    <cellStyle name="20% - Accent1 5 2 2 5 2" xfId="21185" xr:uid="{353D3CD4-6C9D-488E-AC24-6D77CA0D4CE3}"/>
    <cellStyle name="20% - Accent1 5 2 2 6" xfId="3704" xr:uid="{753B5678-C990-4241-BE74-E363D0E3AADF}"/>
    <cellStyle name="20% - Accent1 5 2 2 6 2" xfId="21186" xr:uid="{5F643D3E-9D95-4C88-9676-6680F33B2BFB}"/>
    <cellStyle name="20% - Accent1 5 2 2 7" xfId="3705" xr:uid="{2FCC5226-9696-41E7-A02E-8613DBE53594}"/>
    <cellStyle name="20% - Accent1 5 2 2 7 2" xfId="21187" xr:uid="{C4E1C35A-E9D4-4C83-90A4-9A3D94B56678}"/>
    <cellStyle name="20% - Accent1 5 2 2 8" xfId="18000" xr:uid="{C0D8635C-2338-428E-8D20-C13414739F5D}"/>
    <cellStyle name="20% - Accent1 5 2 2 8 2" xfId="35768" xr:uid="{2B2DA466-DB65-40E9-BB23-70A8E3205599}"/>
    <cellStyle name="20% - Accent1 5 2 2 9" xfId="3685" xr:uid="{AF73CF2F-D9FF-4272-B8E6-47FE508BEE9E}"/>
    <cellStyle name="20% - Accent1 5 2 2 9 2" xfId="21167" xr:uid="{938348AE-3132-4320-8FBD-539274F91FF1}"/>
    <cellStyle name="20% - Accent1 5 2 3" xfId="3706" xr:uid="{EDBA5617-1294-46D8-BE65-87FF97525010}"/>
    <cellStyle name="20% - Accent1 5 2 3 2" xfId="3707" xr:uid="{2AC43EAD-4EC6-49AB-9933-E176A4DE7BFC}"/>
    <cellStyle name="20% - Accent1 5 2 3 2 2" xfId="3708" xr:uid="{DB2C0AA4-C232-4E10-A04C-9B44188AB105}"/>
    <cellStyle name="20% - Accent1 5 2 3 2 2 2" xfId="3709" xr:uid="{505B59BD-2EA9-46C7-85A5-102971139828}"/>
    <cellStyle name="20% - Accent1 5 2 3 2 2 2 2" xfId="21191" xr:uid="{D5E53DC1-7443-44D2-BF15-95210138C26B}"/>
    <cellStyle name="20% - Accent1 5 2 3 2 2 3" xfId="3710" xr:uid="{524D8DE8-A4F1-47EB-B133-60C00623C217}"/>
    <cellStyle name="20% - Accent1 5 2 3 2 2 3 2" xfId="21192" xr:uid="{B7AE480D-4497-4ACD-B355-8E142DAC3D91}"/>
    <cellStyle name="20% - Accent1 5 2 3 2 2 4" xfId="21190" xr:uid="{1544C361-6729-4122-BDC1-003B00EAAD30}"/>
    <cellStyle name="20% - Accent1 5 2 3 2 3" xfId="3711" xr:uid="{B720AB57-EF1B-42D4-B2A3-1DB991296869}"/>
    <cellStyle name="20% - Accent1 5 2 3 2 3 2" xfId="21193" xr:uid="{4BF1F263-68DE-46B4-995C-9F3D5C32134B}"/>
    <cellStyle name="20% - Accent1 5 2 3 2 4" xfId="3712" xr:uid="{45E0E0A0-5957-4066-AD06-F34B302EDF25}"/>
    <cellStyle name="20% - Accent1 5 2 3 2 4 2" xfId="21194" xr:uid="{A1DCFBFF-A058-4A27-A885-A99DAABE7FE0}"/>
    <cellStyle name="20% - Accent1 5 2 3 2 5" xfId="3713" xr:uid="{CFA08EA6-10BE-4AE8-AAF8-6DD496603BB1}"/>
    <cellStyle name="20% - Accent1 5 2 3 2 5 2" xfId="21195" xr:uid="{75A660E9-EC02-4036-A56F-1866C32F18B9}"/>
    <cellStyle name="20% - Accent1 5 2 3 2 6" xfId="21189" xr:uid="{1DF2BF71-73C2-41A6-B6DE-91EC069571F9}"/>
    <cellStyle name="20% - Accent1 5 2 3 3" xfId="3714" xr:uid="{07130BF9-5BC1-4C8F-851B-84DAA823DCD5}"/>
    <cellStyle name="20% - Accent1 5 2 3 3 2" xfId="3715" xr:uid="{D65C11D8-16EB-4D14-AEAD-79FD2F40F3B9}"/>
    <cellStyle name="20% - Accent1 5 2 3 3 2 2" xfId="3716" xr:uid="{5036C5FC-D2A3-47A7-A7CD-3F71E4F5C334}"/>
    <cellStyle name="20% - Accent1 5 2 3 3 2 2 2" xfId="21198" xr:uid="{DC433D0B-C7FB-4ABD-BDD7-2E5117AA84DD}"/>
    <cellStyle name="20% - Accent1 5 2 3 3 2 3" xfId="3717" xr:uid="{59ECE074-999F-4413-97E9-AB45EA7233B0}"/>
    <cellStyle name="20% - Accent1 5 2 3 3 2 3 2" xfId="21199" xr:uid="{9B976743-8C5C-43CB-88BB-8EA43AD19598}"/>
    <cellStyle name="20% - Accent1 5 2 3 3 2 4" xfId="21197" xr:uid="{6AA1EC3E-CFF0-408C-A42F-3690DEFD38B3}"/>
    <cellStyle name="20% - Accent1 5 2 3 3 3" xfId="3718" xr:uid="{26697754-4A9E-4A81-8216-F3AE39EEFFD6}"/>
    <cellStyle name="20% - Accent1 5 2 3 3 3 2" xfId="21200" xr:uid="{46D04764-E008-47DD-9C0F-1AF794D6193F}"/>
    <cellStyle name="20% - Accent1 5 2 3 3 4" xfId="3719" xr:uid="{F739F803-4BD8-4410-A29F-22CC9C0F6285}"/>
    <cellStyle name="20% - Accent1 5 2 3 3 4 2" xfId="21201" xr:uid="{2A6D68F5-E2E4-4D23-8A38-11B5B22C8B93}"/>
    <cellStyle name="20% - Accent1 5 2 3 3 5" xfId="3720" xr:uid="{E9894027-2058-4037-B312-413B6FDD17A8}"/>
    <cellStyle name="20% - Accent1 5 2 3 3 5 2" xfId="21202" xr:uid="{DDAE4C67-668A-4684-ABC5-7A9959DF3933}"/>
    <cellStyle name="20% - Accent1 5 2 3 3 6" xfId="21196" xr:uid="{73AABA0A-4E10-4ADB-B97E-DCCADC9B4792}"/>
    <cellStyle name="20% - Accent1 5 2 3 4" xfId="3721" xr:uid="{DE9D7B2A-A895-412B-A349-67232291AD94}"/>
    <cellStyle name="20% - Accent1 5 2 3 4 2" xfId="3722" xr:uid="{B2755E76-2070-4229-BA08-E0D6CFA8AC6A}"/>
    <cellStyle name="20% - Accent1 5 2 3 4 2 2" xfId="21204" xr:uid="{5B6A6CD6-ED55-40E0-B6D2-41F1242A4678}"/>
    <cellStyle name="20% - Accent1 5 2 3 4 3" xfId="3723" xr:uid="{621C732A-2CD4-43A5-AA31-DA3875A91CCB}"/>
    <cellStyle name="20% - Accent1 5 2 3 4 3 2" xfId="21205" xr:uid="{1F03128C-1720-4699-97A5-233DE42A05F7}"/>
    <cellStyle name="20% - Accent1 5 2 3 4 4" xfId="21203" xr:uid="{D3F821DC-F6F6-4D57-B6CF-44D01A4780CF}"/>
    <cellStyle name="20% - Accent1 5 2 3 5" xfId="3724" xr:uid="{1AADE7AF-81A1-4432-AC0F-6C204EC6638A}"/>
    <cellStyle name="20% - Accent1 5 2 3 5 2" xfId="21206" xr:uid="{1330846B-B56A-4C9E-9D2D-2FA5FC00097E}"/>
    <cellStyle name="20% - Accent1 5 2 3 6" xfId="3725" xr:uid="{9A6A8EF4-F168-40C2-8B23-3087FCACAD27}"/>
    <cellStyle name="20% - Accent1 5 2 3 6 2" xfId="21207" xr:uid="{9B4440DD-F22E-47C6-996B-E657C924035C}"/>
    <cellStyle name="20% - Accent1 5 2 3 7" xfId="3726" xr:uid="{34BEF04E-D27F-49D1-8C92-49D5D9AF3DB5}"/>
    <cellStyle name="20% - Accent1 5 2 3 7 2" xfId="21208" xr:uid="{41222DA6-4700-4810-8EA3-3081B7072CFD}"/>
    <cellStyle name="20% - Accent1 5 2 3 8" xfId="21188" xr:uid="{1D45CCA3-6679-4675-A499-AE888167D9CF}"/>
    <cellStyle name="20% - Accent1 5 2 4" xfId="3727" xr:uid="{637DE3B1-0209-46C0-B374-FA15E3104F4B}"/>
    <cellStyle name="20% - Accent1 5 2 4 2" xfId="3728" xr:uid="{B119ED25-AD3D-4DDC-844D-C8D4A543293D}"/>
    <cellStyle name="20% - Accent1 5 2 4 2 2" xfId="3729" xr:uid="{45929F47-BD93-4AAF-B772-AEED4132880F}"/>
    <cellStyle name="20% - Accent1 5 2 4 2 2 2" xfId="21211" xr:uid="{915EF0DA-C8B5-437B-91ED-4207B7BEAF4B}"/>
    <cellStyle name="20% - Accent1 5 2 4 2 3" xfId="3730" xr:uid="{39AE9B1A-4683-4D3F-AA46-85B9B5FBC138}"/>
    <cellStyle name="20% - Accent1 5 2 4 2 3 2" xfId="21212" xr:uid="{15111346-DF14-4C21-BB19-4BEFDB09B6EC}"/>
    <cellStyle name="20% - Accent1 5 2 4 2 4" xfId="21210" xr:uid="{E3632BA3-BA4A-4951-9FD5-85A45A2A61B9}"/>
    <cellStyle name="20% - Accent1 5 2 4 3" xfId="3731" xr:uid="{CF1DA69C-5920-43DB-8160-CBD67CDFCCE7}"/>
    <cellStyle name="20% - Accent1 5 2 4 3 2" xfId="21213" xr:uid="{F9CB8668-5994-4FB5-AC26-D55EF2741A9D}"/>
    <cellStyle name="20% - Accent1 5 2 4 4" xfId="3732" xr:uid="{2F89559D-2638-45FC-B624-058BD8E7F0F8}"/>
    <cellStyle name="20% - Accent1 5 2 4 4 2" xfId="21214" xr:uid="{D515F236-3C55-41BE-B7E0-66987D53D6EA}"/>
    <cellStyle name="20% - Accent1 5 2 4 5" xfId="3733" xr:uid="{A6103244-9701-420F-8111-BBCF6FFBA7BE}"/>
    <cellStyle name="20% - Accent1 5 2 4 5 2" xfId="21215" xr:uid="{4A9B560A-1BBE-41B6-BADB-E48F1048057A}"/>
    <cellStyle name="20% - Accent1 5 2 4 6" xfId="21209" xr:uid="{BF7E33AE-7EF3-41CF-99DF-B683B21089B2}"/>
    <cellStyle name="20% - Accent1 5 2 5" xfId="3734" xr:uid="{856687F6-1F80-4088-8651-7C406B540E11}"/>
    <cellStyle name="20% - Accent1 5 2 5 2" xfId="3735" xr:uid="{EDA38F5C-C050-48CB-AB40-37282989B4B4}"/>
    <cellStyle name="20% - Accent1 5 2 5 2 2" xfId="3736" xr:uid="{78AF855C-CEB0-4E4B-9CC6-FBB044B3BC8E}"/>
    <cellStyle name="20% - Accent1 5 2 5 2 2 2" xfId="21218" xr:uid="{BE6FD2FD-70C6-48DA-B358-221FE846C819}"/>
    <cellStyle name="20% - Accent1 5 2 5 2 3" xfId="3737" xr:uid="{A8BA3E00-D2F1-4C7B-854A-BABF9683129F}"/>
    <cellStyle name="20% - Accent1 5 2 5 2 3 2" xfId="21219" xr:uid="{0823B826-A99E-48B8-8C01-925D755ED2C0}"/>
    <cellStyle name="20% - Accent1 5 2 5 2 4" xfId="21217" xr:uid="{A5BACB4D-F10F-49FA-A90F-7C996FBB61CD}"/>
    <cellStyle name="20% - Accent1 5 2 5 3" xfId="3738" xr:uid="{118D67EF-E1C5-4008-B67B-A22299B3A8F2}"/>
    <cellStyle name="20% - Accent1 5 2 5 3 2" xfId="21220" xr:uid="{CC844855-F15B-4D9A-94B9-501F994FEDFB}"/>
    <cellStyle name="20% - Accent1 5 2 5 4" xfId="3739" xr:uid="{2BC0CC68-062F-467F-9B7B-5B1ECAAD60B8}"/>
    <cellStyle name="20% - Accent1 5 2 5 4 2" xfId="21221" xr:uid="{53D28FAE-B3AB-4793-9DA7-E302A47C9E94}"/>
    <cellStyle name="20% - Accent1 5 2 5 5" xfId="3740" xr:uid="{594A9B4E-885A-4440-AAFB-418E925D9773}"/>
    <cellStyle name="20% - Accent1 5 2 5 5 2" xfId="21222" xr:uid="{B158A747-1682-4775-9815-329A27F4C794}"/>
    <cellStyle name="20% - Accent1 5 2 5 6" xfId="21216" xr:uid="{47DB7160-1EE8-462C-B451-94E72F167858}"/>
    <cellStyle name="20% - Accent1 5 2 6" xfId="3741" xr:uid="{0D760AC3-EA3A-40D7-811E-697E438C8711}"/>
    <cellStyle name="20% - Accent1 5 2 6 2" xfId="3742" xr:uid="{FDB9EDFC-22B5-454A-AFAC-CAFB5E7A00B0}"/>
    <cellStyle name="20% - Accent1 5 2 6 2 2" xfId="21224" xr:uid="{63B74CB6-1B8A-4122-990B-D878ADB36391}"/>
    <cellStyle name="20% - Accent1 5 2 6 3" xfId="3743" xr:uid="{90CF6F62-60A7-4522-A950-8A2F87D8E51E}"/>
    <cellStyle name="20% - Accent1 5 2 6 3 2" xfId="21225" xr:uid="{2764C4CC-ED11-49ED-A36B-68F13B4AB308}"/>
    <cellStyle name="20% - Accent1 5 2 6 4" xfId="21223" xr:uid="{1742960A-66D3-4642-85A7-5B77D8C2E6CC}"/>
    <cellStyle name="20% - Accent1 5 2 7" xfId="3744" xr:uid="{A113DC2E-4614-4E22-90EF-40C26A6CF431}"/>
    <cellStyle name="20% - Accent1 5 2 7 2" xfId="21226" xr:uid="{35F6C6A4-7EDB-4190-B505-C9337230F768}"/>
    <cellStyle name="20% - Accent1 5 2 8" xfId="3745" xr:uid="{C3F3571C-0005-4700-97C1-76035DC92824}"/>
    <cellStyle name="20% - Accent1 5 2 8 2" xfId="21227" xr:uid="{6384692C-1306-4C66-BA70-374211D27D49}"/>
    <cellStyle name="20% - Accent1 5 2 9" xfId="3746" xr:uid="{BE4B116C-20F9-47B5-B77C-32AB2AC1C120}"/>
    <cellStyle name="20% - Accent1 5 2 9 2" xfId="21228" xr:uid="{A444D7C3-B331-4307-8589-231B2594F009}"/>
    <cellStyle name="20% - Accent1 5 3" xfId="441" xr:uid="{F3522FC4-D65B-4596-86D6-34F8F6DFA8FB}"/>
    <cellStyle name="20% - Accent1 5 3 10" xfId="1582" xr:uid="{16546D74-0FDC-457B-B13B-C87B430CD3D8}"/>
    <cellStyle name="20% - Accent1 5 3 11" xfId="19185" xr:uid="{7C9AA364-EA22-42E8-B07F-9BBCC3929DC6}"/>
    <cellStyle name="20% - Accent1 5 3 2" xfId="2623" xr:uid="{D2A20E0E-4D60-42C0-9D6A-4A614BD4D3E8}"/>
    <cellStyle name="20% - Accent1 5 3 2 2" xfId="3749" xr:uid="{E5FCE5AD-2C03-4402-ABEE-2BB7D275C643}"/>
    <cellStyle name="20% - Accent1 5 3 2 2 2" xfId="3750" xr:uid="{286F255A-5CA5-44B2-BA4F-DF5B6B6EB2D1}"/>
    <cellStyle name="20% - Accent1 5 3 2 2 2 2" xfId="21232" xr:uid="{81164215-63F1-4DF9-8839-8A7724A262F1}"/>
    <cellStyle name="20% - Accent1 5 3 2 2 3" xfId="3751" xr:uid="{DECA4253-E59F-4FBC-96CE-9FB7DC4772D4}"/>
    <cellStyle name="20% - Accent1 5 3 2 2 3 2" xfId="21233" xr:uid="{1DC8B41E-0C27-4AE6-99D2-2131C14BAC00}"/>
    <cellStyle name="20% - Accent1 5 3 2 2 4" xfId="21231" xr:uid="{A9172B9D-31E2-4955-9480-79548721CC91}"/>
    <cellStyle name="20% - Accent1 5 3 2 3" xfId="3752" xr:uid="{131D8293-4A0B-4AD6-9623-A73C27E90C68}"/>
    <cellStyle name="20% - Accent1 5 3 2 3 2" xfId="21234" xr:uid="{257F98B2-7961-4CB2-800F-5108BF98E2DA}"/>
    <cellStyle name="20% - Accent1 5 3 2 4" xfId="3753" xr:uid="{9FBC2B1C-65F8-44EB-8C8A-9A3F0A5D77BF}"/>
    <cellStyle name="20% - Accent1 5 3 2 4 2" xfId="21235" xr:uid="{5F013877-1264-46EC-8D30-B2EF4C626E41}"/>
    <cellStyle name="20% - Accent1 5 3 2 5" xfId="3754" xr:uid="{CA1514D8-1E81-4F44-A07C-70F8DFF7B23D}"/>
    <cellStyle name="20% - Accent1 5 3 2 5 2" xfId="21236" xr:uid="{967A1C07-540F-4FCB-B650-763FA9EF78DF}"/>
    <cellStyle name="20% - Accent1 5 3 2 6" xfId="18136" xr:uid="{5BFA936A-0E42-4942-B50B-EC7ABE3FCD3F}"/>
    <cellStyle name="20% - Accent1 5 3 2 6 2" xfId="36030" xr:uid="{0BA4A0E5-3BA1-42BC-BA3A-6B27B4EA6CB5}"/>
    <cellStyle name="20% - Accent1 5 3 2 7" xfId="3748" xr:uid="{DC781EE6-B232-48B0-B9F5-C7BCAACFC447}"/>
    <cellStyle name="20% - Accent1 5 3 2 7 2" xfId="21230" xr:uid="{7D66CD86-689E-45EF-992D-85464002091C}"/>
    <cellStyle name="20% - Accent1 5 3 2 8" xfId="20223" xr:uid="{B8019385-682E-45A7-ACF1-AC6113307E52}"/>
    <cellStyle name="20% - Accent1 5 3 3" xfId="3755" xr:uid="{C19B728B-C868-409D-8EEF-208B04E46BD8}"/>
    <cellStyle name="20% - Accent1 5 3 3 2" xfId="3756" xr:uid="{4FB94A21-C681-49E6-B926-2E54F11B86BD}"/>
    <cellStyle name="20% - Accent1 5 3 3 2 2" xfId="3757" xr:uid="{27F81E95-231F-4714-89E1-9A5215F69CA5}"/>
    <cellStyle name="20% - Accent1 5 3 3 2 2 2" xfId="21239" xr:uid="{0DE88835-5D21-4631-972D-33FEF4A246EC}"/>
    <cellStyle name="20% - Accent1 5 3 3 2 3" xfId="3758" xr:uid="{880CD4E8-7A03-40BC-AC95-DDA41D2D9F97}"/>
    <cellStyle name="20% - Accent1 5 3 3 2 3 2" xfId="21240" xr:uid="{789AD3A4-0412-447B-903D-2EF9C8B33EB2}"/>
    <cellStyle name="20% - Accent1 5 3 3 2 4" xfId="21238" xr:uid="{88DBCDB2-6C6F-415E-B0EA-84E8D6CF13EA}"/>
    <cellStyle name="20% - Accent1 5 3 3 3" xfId="3759" xr:uid="{9C12FFA3-1611-459F-B0D0-2FC9046E76FE}"/>
    <cellStyle name="20% - Accent1 5 3 3 3 2" xfId="21241" xr:uid="{28FFEE93-B301-45D0-9182-D9F6159B5D26}"/>
    <cellStyle name="20% - Accent1 5 3 3 4" xfId="3760" xr:uid="{277D41C8-9E2C-45CD-9057-8AB2989DBBAD}"/>
    <cellStyle name="20% - Accent1 5 3 3 4 2" xfId="21242" xr:uid="{A0F0F634-F27B-4AAB-A7A9-EEDFEE90B987}"/>
    <cellStyle name="20% - Accent1 5 3 3 5" xfId="3761" xr:uid="{67DDC651-97A9-4271-9919-275839E216EF}"/>
    <cellStyle name="20% - Accent1 5 3 3 5 2" xfId="21243" xr:uid="{C3197CD0-AC2B-4543-89B8-35A3B2262DD3}"/>
    <cellStyle name="20% - Accent1 5 3 3 6" xfId="21237" xr:uid="{29C41125-5989-400C-AC0B-7D142714A9E8}"/>
    <cellStyle name="20% - Accent1 5 3 4" xfId="3762" xr:uid="{245BDF87-3CD4-4DBA-BB19-80F64FBC5638}"/>
    <cellStyle name="20% - Accent1 5 3 4 2" xfId="3763" xr:uid="{BD413235-FCB6-43E4-9637-B612EE0017BB}"/>
    <cellStyle name="20% - Accent1 5 3 4 2 2" xfId="21245" xr:uid="{30F0AAE0-E6A8-4017-9721-4BAEF964BEA3}"/>
    <cellStyle name="20% - Accent1 5 3 4 3" xfId="3764" xr:uid="{478A6C30-B5F5-4ED8-B989-ACE46D4CB50B}"/>
    <cellStyle name="20% - Accent1 5 3 4 3 2" xfId="21246" xr:uid="{D3E52804-0A2E-4412-8095-DDAD842EB4D3}"/>
    <cellStyle name="20% - Accent1 5 3 4 4" xfId="21244" xr:uid="{2F301F6B-C653-4610-A21E-9AFD005402B7}"/>
    <cellStyle name="20% - Accent1 5 3 5" xfId="3765" xr:uid="{9DFE7BA4-B149-475F-9B50-C9D195479410}"/>
    <cellStyle name="20% - Accent1 5 3 5 2" xfId="21247" xr:uid="{97DC8EE7-96C6-4A9E-B36F-7BBFD747DEA8}"/>
    <cellStyle name="20% - Accent1 5 3 6" xfId="3766" xr:uid="{AB990D40-22E9-4074-AD3D-B27AF71F942D}"/>
    <cellStyle name="20% - Accent1 5 3 6 2" xfId="21248" xr:uid="{F9354AC2-B542-4BDA-ADE8-07C3E6CE40CB}"/>
    <cellStyle name="20% - Accent1 5 3 7" xfId="3767" xr:uid="{46D80582-43E5-4F46-BE27-01A2E09CF67B}"/>
    <cellStyle name="20% - Accent1 5 3 7 2" xfId="21249" xr:uid="{5B6FAEB6-48DA-4D17-97D6-2517F5140A6B}"/>
    <cellStyle name="20% - Accent1 5 3 8" xfId="17578" xr:uid="{C7FA774F-BE37-47E0-8AE0-D063E50D5CB3}"/>
    <cellStyle name="20% - Accent1 5 3 8 2" xfId="35032" xr:uid="{D24475CF-1614-4AFE-89C1-0B5E50C9A72B}"/>
    <cellStyle name="20% - Accent1 5 3 9" xfId="3747" xr:uid="{E1547451-9FEE-4D87-BD23-D99761A48875}"/>
    <cellStyle name="20% - Accent1 5 3 9 2" xfId="21229" xr:uid="{00592B3C-8819-40BF-BF7D-21F3804A73DB}"/>
    <cellStyle name="20% - Accent1 5 4" xfId="2089" xr:uid="{C86278E7-6E1C-46FC-8225-12F75EE64A30}"/>
    <cellStyle name="20% - Accent1 5 4 10" xfId="19689" xr:uid="{2B8A2681-94EC-4E1B-A360-6308EFDF9276}"/>
    <cellStyle name="20% - Accent1 5 4 2" xfId="3769" xr:uid="{4F01EFD1-77D2-455F-8368-CE9540C87763}"/>
    <cellStyle name="20% - Accent1 5 4 2 2" xfId="3770" xr:uid="{78282842-BD72-4FE0-8D02-D4B23F78D40E}"/>
    <cellStyle name="20% - Accent1 5 4 2 2 2" xfId="3771" xr:uid="{8009BA24-467E-443A-81A4-9C2F629F9239}"/>
    <cellStyle name="20% - Accent1 5 4 2 2 2 2" xfId="21253" xr:uid="{F853EEA2-E9C7-49C0-A04F-DECB7786EAD9}"/>
    <cellStyle name="20% - Accent1 5 4 2 2 3" xfId="3772" xr:uid="{386444B1-BBB3-4FBD-8114-589EB6619A10}"/>
    <cellStyle name="20% - Accent1 5 4 2 2 3 2" xfId="21254" xr:uid="{CF55BE5B-B530-4C53-A047-D7A45CAE5A48}"/>
    <cellStyle name="20% - Accent1 5 4 2 2 4" xfId="21252" xr:uid="{50F53873-306F-4DB0-9CE9-F26E67D22F57}"/>
    <cellStyle name="20% - Accent1 5 4 2 3" xfId="3773" xr:uid="{523D01D3-ABBB-437C-8B93-0198EFBE6FF0}"/>
    <cellStyle name="20% - Accent1 5 4 2 3 2" xfId="21255" xr:uid="{DE8EE3C1-7406-44C8-82E6-97B0910265E3}"/>
    <cellStyle name="20% - Accent1 5 4 2 4" xfId="3774" xr:uid="{41B89D80-92A0-4383-8E10-D38D0F4CCC66}"/>
    <cellStyle name="20% - Accent1 5 4 2 4 2" xfId="21256" xr:uid="{0CE841BE-5F19-4C0B-9E57-EA646ED557DE}"/>
    <cellStyle name="20% - Accent1 5 4 2 5" xfId="3775" xr:uid="{A849D801-6CCC-45DE-B8AF-21A5B4F588B7}"/>
    <cellStyle name="20% - Accent1 5 4 2 5 2" xfId="21257" xr:uid="{077485BC-E038-40A0-87B4-57F1B43980A7}"/>
    <cellStyle name="20% - Accent1 5 4 2 6" xfId="21251" xr:uid="{FD1EA0A8-FB48-4CF9-AF49-C447F1692C40}"/>
    <cellStyle name="20% - Accent1 5 4 3" xfId="3776" xr:uid="{8DCD997C-BDC8-4D28-ADD6-D5CBBEF184D9}"/>
    <cellStyle name="20% - Accent1 5 4 3 2" xfId="3777" xr:uid="{08D04BF7-4B94-450E-949E-B0EA614CD3B6}"/>
    <cellStyle name="20% - Accent1 5 4 3 2 2" xfId="3778" xr:uid="{5396258A-BCAB-4D8E-A17E-055A71FDF5C6}"/>
    <cellStyle name="20% - Accent1 5 4 3 2 2 2" xfId="21260" xr:uid="{18A49817-CE59-4CD8-A936-80BB3116698B}"/>
    <cellStyle name="20% - Accent1 5 4 3 2 3" xfId="3779" xr:uid="{E5664609-0882-4814-B8B8-E1F410B783A6}"/>
    <cellStyle name="20% - Accent1 5 4 3 2 3 2" xfId="21261" xr:uid="{B2CF77F7-D897-4CAB-B2FD-E05A34DD6CEE}"/>
    <cellStyle name="20% - Accent1 5 4 3 2 4" xfId="21259" xr:uid="{A95279A9-7BD1-499C-B74C-B7247365776A}"/>
    <cellStyle name="20% - Accent1 5 4 3 3" xfId="3780" xr:uid="{1E173092-4CB6-4952-AD99-C5D17D261078}"/>
    <cellStyle name="20% - Accent1 5 4 3 3 2" xfId="21262" xr:uid="{FDB4F3FB-6352-4F99-A77F-C428C481E9EE}"/>
    <cellStyle name="20% - Accent1 5 4 3 4" xfId="3781" xr:uid="{FF87B572-768A-4B71-A0D1-46C2B794F33F}"/>
    <cellStyle name="20% - Accent1 5 4 3 4 2" xfId="21263" xr:uid="{BE172400-3C42-4C67-8068-27940BE36062}"/>
    <cellStyle name="20% - Accent1 5 4 3 5" xfId="3782" xr:uid="{B8842E01-2553-41BF-B247-5E99E6C2B563}"/>
    <cellStyle name="20% - Accent1 5 4 3 5 2" xfId="21264" xr:uid="{650D28BC-CFF1-4715-9682-CD672920BB05}"/>
    <cellStyle name="20% - Accent1 5 4 3 6" xfId="21258" xr:uid="{FD3306D3-C7BA-4C62-99DD-8B50AB96285A}"/>
    <cellStyle name="20% - Accent1 5 4 4" xfId="3783" xr:uid="{69DA5BB9-3397-4CC2-902A-B6B8BB45B602}"/>
    <cellStyle name="20% - Accent1 5 4 4 2" xfId="3784" xr:uid="{9CCF9CF1-B735-4293-B028-B3CEF04D8C6C}"/>
    <cellStyle name="20% - Accent1 5 4 4 2 2" xfId="21266" xr:uid="{4C74C053-DF29-43CD-859C-6D858B67776B}"/>
    <cellStyle name="20% - Accent1 5 4 4 3" xfId="3785" xr:uid="{579A3679-0DCA-4E13-9FA3-0D9AED7C10EC}"/>
    <cellStyle name="20% - Accent1 5 4 4 3 2" xfId="21267" xr:uid="{80EBAB9E-CF5A-4136-A10C-895BFBC2C758}"/>
    <cellStyle name="20% - Accent1 5 4 4 4" xfId="21265" xr:uid="{60AB4F9F-16BC-4B03-A178-63F940C75AD8}"/>
    <cellStyle name="20% - Accent1 5 4 5" xfId="3786" xr:uid="{71B19745-C414-46E6-B368-3D4BC686B315}"/>
    <cellStyle name="20% - Accent1 5 4 5 2" xfId="21268" xr:uid="{A23FBC09-655F-4119-B838-CD578998ED39}"/>
    <cellStyle name="20% - Accent1 5 4 6" xfId="3787" xr:uid="{57007450-BBDB-4DBB-A280-1D40E737E4E7}"/>
    <cellStyle name="20% - Accent1 5 4 6 2" xfId="21269" xr:uid="{BF4767B8-27BA-47F0-A078-CCAD46A5D6EE}"/>
    <cellStyle name="20% - Accent1 5 4 7" xfId="3788" xr:uid="{475E6AC0-5D54-400C-9EC9-7CF1B6A9ADA5}"/>
    <cellStyle name="20% - Accent1 5 4 7 2" xfId="21270" xr:uid="{F65AA234-4107-46A3-B201-A24AC37DDEDA}"/>
    <cellStyle name="20% - Accent1 5 4 8" xfId="17871" xr:uid="{7B5D7BB9-4307-4306-9B8B-95C90E42AA79}"/>
    <cellStyle name="20% - Accent1 5 4 8 2" xfId="35521" xr:uid="{2FA21F2B-B700-48E4-AE9F-EEE2E4E14458}"/>
    <cellStyle name="20% - Accent1 5 4 9" xfId="3768" xr:uid="{A31144E3-CE91-499A-9230-EAB8EC8C704C}"/>
    <cellStyle name="20% - Accent1 5 4 9 2" xfId="21250" xr:uid="{CDB8C4CA-A33D-4CF7-80E4-C2C58C56EDDF}"/>
    <cellStyle name="20% - Accent1 5 5" xfId="3789" xr:uid="{45424D10-A138-423B-8886-1D3C6D272254}"/>
    <cellStyle name="20% - Accent1 5 5 2" xfId="3790" xr:uid="{E6505AAE-227C-4FC7-BF43-597D9C8A77B8}"/>
    <cellStyle name="20% - Accent1 5 5 2 2" xfId="3791" xr:uid="{310DC362-37EF-4E77-9700-3AC32D874102}"/>
    <cellStyle name="20% - Accent1 5 5 2 2 2" xfId="3792" xr:uid="{A420ECB3-3345-4275-AF0D-E3ED10B9A09C}"/>
    <cellStyle name="20% - Accent1 5 5 2 2 2 2" xfId="21274" xr:uid="{BCA8402D-FD79-4ECA-8154-F11B52B36C9F}"/>
    <cellStyle name="20% - Accent1 5 5 2 2 3" xfId="3793" xr:uid="{6A52C2FD-269E-4750-BF5F-3FCDCF97C3F6}"/>
    <cellStyle name="20% - Accent1 5 5 2 2 3 2" xfId="21275" xr:uid="{E3678B0E-B4AC-4309-9164-47EF7900F4E6}"/>
    <cellStyle name="20% - Accent1 5 5 2 2 4" xfId="21273" xr:uid="{8AA86902-E02A-44C1-ABD2-EDB0F2FE249E}"/>
    <cellStyle name="20% - Accent1 5 5 2 3" xfId="3794" xr:uid="{C16B54E0-06B5-46BE-BC63-48EC53293496}"/>
    <cellStyle name="20% - Accent1 5 5 2 3 2" xfId="21276" xr:uid="{FBAA7E74-AE33-409A-8CD4-E1B6FD4A0B78}"/>
    <cellStyle name="20% - Accent1 5 5 2 4" xfId="3795" xr:uid="{61149F5C-9FAD-4599-ABF9-78FE8DB389D8}"/>
    <cellStyle name="20% - Accent1 5 5 2 4 2" xfId="21277" xr:uid="{A156D4F2-EB9B-4F60-B3E4-8E17B7FA39DC}"/>
    <cellStyle name="20% - Accent1 5 5 2 5" xfId="3796" xr:uid="{057580B3-26AD-4D57-9CCC-B34A5A93F399}"/>
    <cellStyle name="20% - Accent1 5 5 2 5 2" xfId="21278" xr:uid="{FD6CAA53-00F0-49C9-9539-EA2E23CBD1A0}"/>
    <cellStyle name="20% - Accent1 5 5 2 6" xfId="21272" xr:uid="{8A95FAC1-ECCB-4F39-95D1-5C4EA3131D35}"/>
    <cellStyle name="20% - Accent1 5 5 3" xfId="3797" xr:uid="{19E71792-EA82-42AB-BE11-4F2F5D5EC620}"/>
    <cellStyle name="20% - Accent1 5 5 3 2" xfId="3798" xr:uid="{3A75FB1E-058A-4F3D-AC45-91B7DD1A6F1E}"/>
    <cellStyle name="20% - Accent1 5 5 3 2 2" xfId="3799" xr:uid="{E1BFF05C-D288-45FC-AC7D-3E270C681276}"/>
    <cellStyle name="20% - Accent1 5 5 3 2 2 2" xfId="21281" xr:uid="{19C990B0-3C5D-42F3-82EA-6FA3A0661370}"/>
    <cellStyle name="20% - Accent1 5 5 3 2 3" xfId="3800" xr:uid="{3AA231F6-5C99-4E23-A780-CCE8E35F740C}"/>
    <cellStyle name="20% - Accent1 5 5 3 2 3 2" xfId="21282" xr:uid="{03D46DB4-210B-4F30-864C-8A2D177D9D97}"/>
    <cellStyle name="20% - Accent1 5 5 3 2 4" xfId="21280" xr:uid="{E373E624-6E6B-4D2B-9FF7-094CB371E8C4}"/>
    <cellStyle name="20% - Accent1 5 5 3 3" xfId="3801" xr:uid="{49A31129-7933-4D44-9C00-5D8D49C5EC6C}"/>
    <cellStyle name="20% - Accent1 5 5 3 3 2" xfId="21283" xr:uid="{CA80F9CD-22A4-4419-A3D5-74052609F775}"/>
    <cellStyle name="20% - Accent1 5 5 3 4" xfId="3802" xr:uid="{0A0937C6-C29F-443B-B875-8FBF03401672}"/>
    <cellStyle name="20% - Accent1 5 5 3 4 2" xfId="21284" xr:uid="{590BB6EA-9D6F-4E7F-B1BE-E330535FE3D1}"/>
    <cellStyle name="20% - Accent1 5 5 3 5" xfId="3803" xr:uid="{6612840B-6D19-4935-84A3-56084F7A728F}"/>
    <cellStyle name="20% - Accent1 5 5 3 5 2" xfId="21285" xr:uid="{C6D352AE-D27E-4A10-92DB-71AC8BA73D64}"/>
    <cellStyle name="20% - Accent1 5 5 3 6" xfId="21279" xr:uid="{B26EDD86-829F-4BE5-9675-AD198EBBE0D8}"/>
    <cellStyle name="20% - Accent1 5 5 4" xfId="3804" xr:uid="{83BE6357-E893-4E35-AC43-7C1438F8F6F4}"/>
    <cellStyle name="20% - Accent1 5 5 4 2" xfId="3805" xr:uid="{E2BD3500-ECAF-4075-B174-56F5DAFA3BF6}"/>
    <cellStyle name="20% - Accent1 5 5 4 2 2" xfId="21287" xr:uid="{291D385D-A92B-4AB3-9E00-DC9C9C03A27F}"/>
    <cellStyle name="20% - Accent1 5 5 4 3" xfId="3806" xr:uid="{BBA9DC4E-D845-4E90-B802-7AFFDFF099AB}"/>
    <cellStyle name="20% - Accent1 5 5 4 3 2" xfId="21288" xr:uid="{337B17B0-A66A-44BD-8E11-532B6A325B0B}"/>
    <cellStyle name="20% - Accent1 5 5 4 4" xfId="21286" xr:uid="{540E8963-7844-49B9-9BB8-730F20D63551}"/>
    <cellStyle name="20% - Accent1 5 5 5" xfId="3807" xr:uid="{D9D08262-B430-4B09-BB55-65A3871A31C9}"/>
    <cellStyle name="20% - Accent1 5 5 5 2" xfId="21289" xr:uid="{8DE24CBB-B9C0-47CF-83B6-C72D8D1CAE15}"/>
    <cellStyle name="20% - Accent1 5 5 6" xfId="3808" xr:uid="{3AD4A4AA-B76F-4900-A642-3A6E1E5D38B5}"/>
    <cellStyle name="20% - Accent1 5 5 6 2" xfId="21290" xr:uid="{76BCFCD0-CB92-4D8A-9981-97618038F38C}"/>
    <cellStyle name="20% - Accent1 5 5 7" xfId="3809" xr:uid="{5B1E7164-636E-45A6-8F9E-9748617A741D}"/>
    <cellStyle name="20% - Accent1 5 5 7 2" xfId="21291" xr:uid="{C678492C-5371-4534-B74A-73E9A959F1CB}"/>
    <cellStyle name="20% - Accent1 5 5 8" xfId="21271" xr:uid="{6FF1A0FA-14D6-46BC-ABD5-1BA30940E138}"/>
    <cellStyle name="20% - Accent1 5 6" xfId="3810" xr:uid="{08D91C8E-AEE2-4DFC-B9F2-47FBED2E77F0}"/>
    <cellStyle name="20% - Accent1 5 6 2" xfId="3811" xr:uid="{6B46BC38-58C3-4C52-8E9E-9947E1B37E14}"/>
    <cellStyle name="20% - Accent1 5 6 2 2" xfId="3812" xr:uid="{2A6CC619-4422-41E1-9463-121E576B129E}"/>
    <cellStyle name="20% - Accent1 5 6 2 2 2" xfId="21294" xr:uid="{23A22A4D-9575-46A9-8FA6-66298786D701}"/>
    <cellStyle name="20% - Accent1 5 6 2 3" xfId="3813" xr:uid="{7F8CABDA-8320-4E89-92F9-EC4EBE3A06C2}"/>
    <cellStyle name="20% - Accent1 5 6 2 3 2" xfId="21295" xr:uid="{4E9EB063-F468-47F5-994C-A5F5E43BA7CB}"/>
    <cellStyle name="20% - Accent1 5 6 2 4" xfId="21293" xr:uid="{E381CDB6-97A8-4A38-8D5F-7194EE048A1B}"/>
    <cellStyle name="20% - Accent1 5 6 3" xfId="3814" xr:uid="{2DA59D94-7528-4669-8F2B-E1A1C00FBB86}"/>
    <cellStyle name="20% - Accent1 5 6 3 2" xfId="21296" xr:uid="{8517B78E-920D-4C9C-A99B-238FE317EAED}"/>
    <cellStyle name="20% - Accent1 5 6 4" xfId="3815" xr:uid="{FBBC84C5-31C1-4FE9-ACA4-FFF549C0863A}"/>
    <cellStyle name="20% - Accent1 5 6 4 2" xfId="21297" xr:uid="{2E6B53F0-9081-4BCA-9F76-50F60A447C3A}"/>
    <cellStyle name="20% - Accent1 5 6 5" xfId="3816" xr:uid="{B0469375-9CBA-4285-9D52-BBCC4A9E2754}"/>
    <cellStyle name="20% - Accent1 5 6 5 2" xfId="21298" xr:uid="{DACAB492-06BD-4E45-8C14-4C04D0082D83}"/>
    <cellStyle name="20% - Accent1 5 6 6" xfId="21292" xr:uid="{B18D69D5-2810-4706-8935-A5FDCA674823}"/>
    <cellStyle name="20% - Accent1 5 7" xfId="3817" xr:uid="{A094F490-D21B-498A-A319-0793F7DBA489}"/>
    <cellStyle name="20% - Accent1 5 7 2" xfId="3818" xr:uid="{B911B405-0A8C-4C92-B73F-BDC71D05DCEF}"/>
    <cellStyle name="20% - Accent1 5 7 2 2" xfId="3819" xr:uid="{9EBEC30C-9FB8-47F0-9763-E21389D48C16}"/>
    <cellStyle name="20% - Accent1 5 7 2 2 2" xfId="21301" xr:uid="{6862ED8E-74EA-4F0C-9B99-E5B64EC339BD}"/>
    <cellStyle name="20% - Accent1 5 7 2 3" xfId="3820" xr:uid="{053CB344-BA4B-41F1-A971-2ABE1BE8BF68}"/>
    <cellStyle name="20% - Accent1 5 7 2 3 2" xfId="21302" xr:uid="{2464A8CA-36DC-4C13-9BCA-D78EDEDF2370}"/>
    <cellStyle name="20% - Accent1 5 7 2 4" xfId="21300" xr:uid="{8B0ED8F5-F440-4787-9160-3664C96B3016}"/>
    <cellStyle name="20% - Accent1 5 7 3" xfId="3821" xr:uid="{EAECF2C7-B04B-45A8-B5B6-2DD51749D2FE}"/>
    <cellStyle name="20% - Accent1 5 7 3 2" xfId="21303" xr:uid="{B62CC049-8AF8-4A8F-86E3-1A50BC1AB61B}"/>
    <cellStyle name="20% - Accent1 5 7 4" xfId="3822" xr:uid="{98B4AE82-41CF-4A36-A89D-2AA0C50E1733}"/>
    <cellStyle name="20% - Accent1 5 7 4 2" xfId="21304" xr:uid="{CCC96367-3ED0-4A9A-8538-592C04DA6266}"/>
    <cellStyle name="20% - Accent1 5 7 5" xfId="3823" xr:uid="{EDDC299C-6EFD-4BFE-8B99-07F31B361083}"/>
    <cellStyle name="20% - Accent1 5 7 5 2" xfId="21305" xr:uid="{C788FE6B-0983-4006-91DD-72ACC6035D97}"/>
    <cellStyle name="20% - Accent1 5 7 6" xfId="21299" xr:uid="{7E050EE3-E761-4AEC-8D68-BEF628FC38E1}"/>
    <cellStyle name="20% - Accent1 5 8" xfId="3824" xr:uid="{B60337DA-9350-4227-BE8F-2238EA8BC9E1}"/>
    <cellStyle name="20% - Accent1 5 8 2" xfId="3825" xr:uid="{E2A5196A-3DA2-4710-A18C-DC495DDEC9EF}"/>
    <cellStyle name="20% - Accent1 5 8 2 2" xfId="21307" xr:uid="{66DFE109-5FE9-4F4B-AA40-79EE31D95F01}"/>
    <cellStyle name="20% - Accent1 5 8 3" xfId="3826" xr:uid="{23792AAE-E933-4471-8D30-54F4D22CA395}"/>
    <cellStyle name="20% - Accent1 5 8 3 2" xfId="21308" xr:uid="{FD835580-7FEE-4668-819D-6348C17514BE}"/>
    <cellStyle name="20% - Accent1 5 8 4" xfId="21306" xr:uid="{1E20FDE1-CC7B-4D5A-AE57-73A96C21319A}"/>
    <cellStyle name="20% - Accent1 5 9" xfId="3827" xr:uid="{EE9E2C78-4B76-4D47-B9A2-EFEE93620811}"/>
    <cellStyle name="20% - Accent1 5 9 2" xfId="21309" xr:uid="{7EF0CF78-B4F6-429A-81E1-C2C47E652AE8}"/>
    <cellStyle name="20% - Accent1 6" xfId="283" xr:uid="{F388F748-54EF-4365-9851-7001EB312744}"/>
    <cellStyle name="20% - Accent1 6 10" xfId="3829" xr:uid="{97D59478-864F-4C13-A4DD-C6D2005A7B2F}"/>
    <cellStyle name="20% - Accent1 6 10 2" xfId="21311" xr:uid="{F529D148-8F65-4306-86FF-C37D8488558F}"/>
    <cellStyle name="20% - Accent1 6 11" xfId="17271" xr:uid="{12BCA42D-743E-48FA-A378-282B600F094C}"/>
    <cellStyle name="20% - Accent1 6 11 2" xfId="34562" xr:uid="{E54AC01B-D959-4AC5-9A25-A8DDD074A5A9}"/>
    <cellStyle name="20% - Accent1 6 12" xfId="3828" xr:uid="{C896798B-B7AE-463D-91D6-267E2DB16158}"/>
    <cellStyle name="20% - Accent1 6 12 2" xfId="21310" xr:uid="{917C9D8B-E05B-4664-A59E-A61DD164EC72}"/>
    <cellStyle name="20% - Accent1 6 13" xfId="1042" xr:uid="{B9C2028E-3AD6-44F1-9318-F26E1FEEFC8B}"/>
    <cellStyle name="20% - Accent1 6 14" xfId="18653" xr:uid="{A8D189E6-7E1D-405B-A5F2-A24C56101E56}"/>
    <cellStyle name="20% - Accent1 6 2" xfId="505" xr:uid="{8021B85B-5B6D-4FB2-ACFF-21A7F4A8D7F9}"/>
    <cellStyle name="20% - Accent1 6 2 10" xfId="1332" xr:uid="{796E2EB8-55C8-4934-A7FE-0DA353C811E3}"/>
    <cellStyle name="20% - Accent1 6 2 11" xfId="18936" xr:uid="{53CCFB50-0100-427B-9F6A-D59195A86184}"/>
    <cellStyle name="20% - Accent1 6 2 2" xfId="2377" xr:uid="{5237DAA3-4962-4316-A098-6936C55051C9}"/>
    <cellStyle name="20% - Accent1 6 2 2 2" xfId="3832" xr:uid="{0BA69A0E-7FB4-42D0-BA0D-C4CABAD116F7}"/>
    <cellStyle name="20% - Accent1 6 2 2 2 2" xfId="3833" xr:uid="{28F384A2-0011-4B22-8EE8-E15953EA7B96}"/>
    <cellStyle name="20% - Accent1 6 2 2 2 2 2" xfId="21315" xr:uid="{9F0D0892-924B-44D5-851B-28992230E2FA}"/>
    <cellStyle name="20% - Accent1 6 2 2 2 3" xfId="3834" xr:uid="{6CE56DF6-90E6-4CB0-B063-4D65E77DB346}"/>
    <cellStyle name="20% - Accent1 6 2 2 2 3 2" xfId="21316" xr:uid="{2AFB0616-3387-4751-B10C-E95E56BE72F3}"/>
    <cellStyle name="20% - Accent1 6 2 2 2 4" xfId="21314" xr:uid="{0D61E5C4-7AE4-49AE-99C7-B6FB38FD5619}"/>
    <cellStyle name="20% - Accent1 6 2 2 3" xfId="3835" xr:uid="{679FC1B4-F862-4DFA-99E6-611A8BF9213D}"/>
    <cellStyle name="20% - Accent1 6 2 2 3 2" xfId="21317" xr:uid="{125DDAD3-B15C-4A96-845F-0880819D27C1}"/>
    <cellStyle name="20% - Accent1 6 2 2 4" xfId="3836" xr:uid="{419F95D4-23E2-4B60-86E9-AABA745ADB78}"/>
    <cellStyle name="20% - Accent1 6 2 2 4 2" xfId="21318" xr:uid="{65BE3AF7-FC85-44BC-8632-20A28BA334CB}"/>
    <cellStyle name="20% - Accent1 6 2 2 5" xfId="3837" xr:uid="{B372E66F-92D7-4445-80F8-6DC79248B790}"/>
    <cellStyle name="20% - Accent1 6 2 2 5 2" xfId="21319" xr:uid="{CACA9C42-E99B-4A19-93C1-DC17795467A3}"/>
    <cellStyle name="20% - Accent1 6 2 2 6" xfId="18016" xr:uid="{F2CDC736-E936-4029-8650-0A94CA211A54}"/>
    <cellStyle name="20% - Accent1 6 2 2 6 2" xfId="35788" xr:uid="{7EDF5DDD-36FF-4021-AE00-8EE2E6CF8BAE}"/>
    <cellStyle name="20% - Accent1 6 2 2 7" xfId="3831" xr:uid="{4250B64F-1F47-4122-937F-2706A6824CFD}"/>
    <cellStyle name="20% - Accent1 6 2 2 7 2" xfId="21313" xr:uid="{83AB5CE0-B0D7-4B92-8E21-3D334365686B}"/>
    <cellStyle name="20% - Accent1 6 2 2 8" xfId="19977" xr:uid="{D030A67E-DC0C-436D-A03E-E444B56E8A0D}"/>
    <cellStyle name="20% - Accent1 6 2 3" xfId="3838" xr:uid="{0BB78D70-D03D-4964-92FA-795E8D0E52BD}"/>
    <cellStyle name="20% - Accent1 6 2 3 2" xfId="3839" xr:uid="{AECC709C-A5B5-4B69-935A-B814BE7BAE7D}"/>
    <cellStyle name="20% - Accent1 6 2 3 2 2" xfId="3840" xr:uid="{3D9D0EBD-D90F-4256-AD6F-75F12CCCF25E}"/>
    <cellStyle name="20% - Accent1 6 2 3 2 2 2" xfId="21322" xr:uid="{FEC149A8-A8F3-44AD-9A3C-ED202808DC9E}"/>
    <cellStyle name="20% - Accent1 6 2 3 2 3" xfId="3841" xr:uid="{5F4E720D-0C96-495D-9A3D-90196C42937D}"/>
    <cellStyle name="20% - Accent1 6 2 3 2 3 2" xfId="21323" xr:uid="{4930939A-7AED-4FD1-82A0-D4E0A19BA53A}"/>
    <cellStyle name="20% - Accent1 6 2 3 2 4" xfId="21321" xr:uid="{EAD84303-9245-4DC4-9CEE-F6C149EDF1DF}"/>
    <cellStyle name="20% - Accent1 6 2 3 3" xfId="3842" xr:uid="{A9CE7D6D-4D46-45E8-A352-31B1BE17557B}"/>
    <cellStyle name="20% - Accent1 6 2 3 3 2" xfId="21324" xr:uid="{B3E6197F-A93C-4994-AEB0-7918D2FAD196}"/>
    <cellStyle name="20% - Accent1 6 2 3 4" xfId="3843" xr:uid="{3B6C37B4-8AD1-42A5-83E9-6780984B8D9A}"/>
    <cellStyle name="20% - Accent1 6 2 3 4 2" xfId="21325" xr:uid="{ADCC31B8-CCC8-40CA-B30B-CB792EF1A77C}"/>
    <cellStyle name="20% - Accent1 6 2 3 5" xfId="3844" xr:uid="{F25180B5-D1B5-4796-ABFD-A8E08B5C482D}"/>
    <cellStyle name="20% - Accent1 6 2 3 5 2" xfId="21326" xr:uid="{479D2AB6-6F90-4022-AE21-0E0A75C32E95}"/>
    <cellStyle name="20% - Accent1 6 2 3 6" xfId="21320" xr:uid="{C14D1948-888D-4D50-A2A4-04D8320F59DA}"/>
    <cellStyle name="20% - Accent1 6 2 4" xfId="3845" xr:uid="{597A477F-71BE-4F24-B743-C66928DADDE6}"/>
    <cellStyle name="20% - Accent1 6 2 4 2" xfId="3846" xr:uid="{4DD178D7-348D-4EE7-94DD-8225A992C21F}"/>
    <cellStyle name="20% - Accent1 6 2 4 2 2" xfId="21328" xr:uid="{30AC50CD-465B-42A2-BABB-EFFDDE29B552}"/>
    <cellStyle name="20% - Accent1 6 2 4 3" xfId="3847" xr:uid="{3FB69FE5-1CF2-4472-B896-2CA66C99435D}"/>
    <cellStyle name="20% - Accent1 6 2 4 3 2" xfId="21329" xr:uid="{3E13347D-DB9D-4AFC-AA37-15DC5DB3D93C}"/>
    <cellStyle name="20% - Accent1 6 2 4 4" xfId="21327" xr:uid="{33F8CD84-F54E-40A7-BD91-B7799E24D55E}"/>
    <cellStyle name="20% - Accent1 6 2 5" xfId="3848" xr:uid="{E7C98F38-266F-465E-A5B2-47175D1C767C}"/>
    <cellStyle name="20% - Accent1 6 2 5 2" xfId="21330" xr:uid="{845F36B8-8FB6-4349-B3E7-D8240678D30A}"/>
    <cellStyle name="20% - Accent1 6 2 6" xfId="3849" xr:uid="{03E20887-A921-4DE4-8DB9-64433FA6E999}"/>
    <cellStyle name="20% - Accent1 6 2 6 2" xfId="21331" xr:uid="{424B3090-8786-4E7F-BD3D-156958273E96}"/>
    <cellStyle name="20% - Accent1 6 2 7" xfId="3850" xr:uid="{C653B1EC-A77E-4AFB-A1FF-BA33CCA4A193}"/>
    <cellStyle name="20% - Accent1 6 2 7 2" xfId="21332" xr:uid="{8DF60BFC-3DC5-4BD2-A249-E698BC01C7B3}"/>
    <cellStyle name="20% - Accent1 6 2 8" xfId="17446" xr:uid="{24495CD5-1828-4D69-90F1-1D249BF1FE37}"/>
    <cellStyle name="20% - Accent1 6 2 8 2" xfId="34804" xr:uid="{A13BF0C1-A208-4BFB-8A89-97456D3B5B1B}"/>
    <cellStyle name="20% - Accent1 6 2 9" xfId="3830" xr:uid="{DF5A8282-2E56-4C2D-A365-770385B67440}"/>
    <cellStyle name="20% - Accent1 6 2 9 2" xfId="21312" xr:uid="{0E1A9B5A-AF1A-4EE8-A97C-74687117A1B9}"/>
    <cellStyle name="20% - Accent1 6 3" xfId="1603" xr:uid="{3752E823-587A-4FD5-BE4D-9DD531BAC5E2}"/>
    <cellStyle name="20% - Accent1 6 3 10" xfId="19206" xr:uid="{97058D7D-6A52-4D1E-B63D-4B44A3E567D5}"/>
    <cellStyle name="20% - Accent1 6 3 2" xfId="2644" xr:uid="{71414FD2-7C66-4529-BB83-E21E666E3C3C}"/>
    <cellStyle name="20% - Accent1 6 3 2 2" xfId="3853" xr:uid="{E6F19027-7487-4554-8F9C-93E723AD7D13}"/>
    <cellStyle name="20% - Accent1 6 3 2 2 2" xfId="3854" xr:uid="{61CBFB3F-F7CE-4AC5-A190-64B207655CD4}"/>
    <cellStyle name="20% - Accent1 6 3 2 2 2 2" xfId="21336" xr:uid="{411A5FA4-04B2-402F-A3A4-E81D2E051450}"/>
    <cellStyle name="20% - Accent1 6 3 2 2 3" xfId="3855" xr:uid="{63A68A75-9A29-4004-A523-1403A774C44D}"/>
    <cellStyle name="20% - Accent1 6 3 2 2 3 2" xfId="21337" xr:uid="{B9649912-5A8A-42C8-98CA-B6219187607E}"/>
    <cellStyle name="20% - Accent1 6 3 2 2 4" xfId="21335" xr:uid="{C088D3E0-6D59-4C02-AFF5-F31CFEA2A9C4}"/>
    <cellStyle name="20% - Accent1 6 3 2 3" xfId="3856" xr:uid="{2D6AB972-2EF3-4ADF-B79F-D45463AA8704}"/>
    <cellStyle name="20% - Accent1 6 3 2 3 2" xfId="21338" xr:uid="{5A0F5DB2-6329-4FB2-B80B-575857764D93}"/>
    <cellStyle name="20% - Accent1 6 3 2 4" xfId="3857" xr:uid="{1D2B7610-BB63-42C8-997C-12526221F507}"/>
    <cellStyle name="20% - Accent1 6 3 2 4 2" xfId="21339" xr:uid="{DDE8F0C0-3009-4E3E-8C35-A02C9E29FEC2}"/>
    <cellStyle name="20% - Accent1 6 3 2 5" xfId="3858" xr:uid="{E6C3AD8A-C36F-41CD-9CA4-D9CF49B597E1}"/>
    <cellStyle name="20% - Accent1 6 3 2 5 2" xfId="21340" xr:uid="{A5EFB37D-F16E-4CCA-9727-D72912404FCB}"/>
    <cellStyle name="20% - Accent1 6 3 2 6" xfId="18151" xr:uid="{963F9795-0C1C-4E89-B65B-5B14092DE7CF}"/>
    <cellStyle name="20% - Accent1 6 3 2 6 2" xfId="36051" xr:uid="{EB5A87EF-4633-479D-8A04-107F03DCA169}"/>
    <cellStyle name="20% - Accent1 6 3 2 7" xfId="3852" xr:uid="{AB51C6CB-073B-423F-953B-387A3FDA357F}"/>
    <cellStyle name="20% - Accent1 6 3 2 7 2" xfId="21334" xr:uid="{C1983A28-9992-4CCE-9A20-1C042767D6CC}"/>
    <cellStyle name="20% - Accent1 6 3 2 8" xfId="20244" xr:uid="{B3ACD6D2-214C-4559-BF2C-5D0BA011C0AB}"/>
    <cellStyle name="20% - Accent1 6 3 3" xfId="3859" xr:uid="{DD188307-CA50-4F5F-AFE2-77F06EFD9CF7}"/>
    <cellStyle name="20% - Accent1 6 3 3 2" xfId="3860" xr:uid="{69CFAB17-BD92-4CC9-B9CC-54A70BD306C2}"/>
    <cellStyle name="20% - Accent1 6 3 3 2 2" xfId="3861" xr:uid="{FC56853B-C7FD-422D-9271-7BD76478BEA8}"/>
    <cellStyle name="20% - Accent1 6 3 3 2 2 2" xfId="21343" xr:uid="{CEE7B3FA-27CB-4E9E-829E-66CB9359D122}"/>
    <cellStyle name="20% - Accent1 6 3 3 2 3" xfId="3862" xr:uid="{0E303059-B125-4A40-8D92-1E2BA6B3C0F5}"/>
    <cellStyle name="20% - Accent1 6 3 3 2 3 2" xfId="21344" xr:uid="{6EA0C871-6576-4462-9BEC-70DD4CCD7659}"/>
    <cellStyle name="20% - Accent1 6 3 3 2 4" xfId="21342" xr:uid="{D7ED5883-E030-462D-A6F2-43084D1494E0}"/>
    <cellStyle name="20% - Accent1 6 3 3 3" xfId="3863" xr:uid="{58C7B29A-106E-4C36-9765-ACA343009A68}"/>
    <cellStyle name="20% - Accent1 6 3 3 3 2" xfId="21345" xr:uid="{AEB3489F-C87C-4750-B8D0-9EECE1C82F89}"/>
    <cellStyle name="20% - Accent1 6 3 3 4" xfId="3864" xr:uid="{36C4DDCE-C593-4B1E-BBC1-792DE3EBCD68}"/>
    <cellStyle name="20% - Accent1 6 3 3 4 2" xfId="21346" xr:uid="{46178A99-4919-4998-9AA3-E4632214FF5B}"/>
    <cellStyle name="20% - Accent1 6 3 3 5" xfId="3865" xr:uid="{38189E08-7D92-4A96-BB90-D8B2B5B8EBC8}"/>
    <cellStyle name="20% - Accent1 6 3 3 5 2" xfId="21347" xr:uid="{0A53725A-C738-4A98-8ED1-D95FB77C0210}"/>
    <cellStyle name="20% - Accent1 6 3 3 6" xfId="21341" xr:uid="{3025CCE7-0DE9-4069-9B2E-B492FD4D8198}"/>
    <cellStyle name="20% - Accent1 6 3 4" xfId="3866" xr:uid="{1E7072C3-3139-4C3E-8305-946983DF818D}"/>
    <cellStyle name="20% - Accent1 6 3 4 2" xfId="3867" xr:uid="{B06180E9-4B97-4193-A41C-9DFCA603A542}"/>
    <cellStyle name="20% - Accent1 6 3 4 2 2" xfId="21349" xr:uid="{FE0DF169-176D-46EA-96BB-7E5B2D320514}"/>
    <cellStyle name="20% - Accent1 6 3 4 3" xfId="3868" xr:uid="{F516C37E-CA0A-4E03-A271-90D351859672}"/>
    <cellStyle name="20% - Accent1 6 3 4 3 2" xfId="21350" xr:uid="{5C9D0152-B251-4E0B-A185-320DE4AC7CF9}"/>
    <cellStyle name="20% - Accent1 6 3 4 4" xfId="21348" xr:uid="{F43DFB0E-3BA7-4CC9-9370-7C0729331523}"/>
    <cellStyle name="20% - Accent1 6 3 5" xfId="3869" xr:uid="{AFD86F22-20F3-4B28-99D6-BBC4E67E4AFF}"/>
    <cellStyle name="20% - Accent1 6 3 5 2" xfId="21351" xr:uid="{642A59C4-EC9B-42F1-9A07-7ED46D342D85}"/>
    <cellStyle name="20% - Accent1 6 3 6" xfId="3870" xr:uid="{4750FB6F-6D5E-4AD7-A4CC-AF368B691030}"/>
    <cellStyle name="20% - Accent1 6 3 6 2" xfId="21352" xr:uid="{C341B955-4430-4211-BC60-798587936FAA}"/>
    <cellStyle name="20% - Accent1 6 3 7" xfId="3871" xr:uid="{5178FC97-40BD-48BC-88D9-9294B0D6BFB3}"/>
    <cellStyle name="20% - Accent1 6 3 7 2" xfId="21353" xr:uid="{DF743C68-8F98-4BA3-96C9-AE1CF444857C}"/>
    <cellStyle name="20% - Accent1 6 3 8" xfId="17594" xr:uid="{80892C73-2CA6-4CD7-BA91-EDF49A463440}"/>
    <cellStyle name="20% - Accent1 6 3 8 2" xfId="35052" xr:uid="{064131CD-E2E9-4493-B21E-590D320FE376}"/>
    <cellStyle name="20% - Accent1 6 3 9" xfId="3851" xr:uid="{5E76EB1A-7A66-43F1-A566-E83DF10851D6}"/>
    <cellStyle name="20% - Accent1 6 3 9 2" xfId="21333" xr:uid="{652F7280-F00C-43B1-B34C-948D4566D327}"/>
    <cellStyle name="20% - Accent1 6 4" xfId="2107" xr:uid="{95587749-9E1E-4132-9438-34986D94E370}"/>
    <cellStyle name="20% - Accent1 6 4 10" xfId="19707" xr:uid="{3CBF34EF-DC4E-434F-8DB2-FDBC5C67B25A}"/>
    <cellStyle name="20% - Accent1 6 4 2" xfId="3873" xr:uid="{6226F5B7-A581-4AC9-B22A-3D1826AD1A71}"/>
    <cellStyle name="20% - Accent1 6 4 2 2" xfId="3874" xr:uid="{DE6162ED-0688-43B1-A130-65B35172CF4E}"/>
    <cellStyle name="20% - Accent1 6 4 2 2 2" xfId="3875" xr:uid="{97669EC5-A749-4D51-9A9C-AE5AA76C842E}"/>
    <cellStyle name="20% - Accent1 6 4 2 2 2 2" xfId="21357" xr:uid="{4A0DEA9B-8222-4864-8D49-9B098A798D54}"/>
    <cellStyle name="20% - Accent1 6 4 2 2 3" xfId="3876" xr:uid="{3791D5C0-7E40-46E4-920E-67CAB65EE673}"/>
    <cellStyle name="20% - Accent1 6 4 2 2 3 2" xfId="21358" xr:uid="{9A44CF62-24DF-4FA4-8962-871A418232E2}"/>
    <cellStyle name="20% - Accent1 6 4 2 2 4" xfId="21356" xr:uid="{651ED6A5-BF22-4611-872E-7ABC831D06F6}"/>
    <cellStyle name="20% - Accent1 6 4 2 3" xfId="3877" xr:uid="{4D0E7176-7025-4F42-8EBB-7EE546580200}"/>
    <cellStyle name="20% - Accent1 6 4 2 3 2" xfId="21359" xr:uid="{DB87D1C6-E59A-46A7-BC35-CFB009E6AF1F}"/>
    <cellStyle name="20% - Accent1 6 4 2 4" xfId="3878" xr:uid="{35D24B56-307E-4BC4-A466-195B5DEE7262}"/>
    <cellStyle name="20% - Accent1 6 4 2 4 2" xfId="21360" xr:uid="{68F5374A-0AB8-4B25-BDED-E54C7C2E29EC}"/>
    <cellStyle name="20% - Accent1 6 4 2 5" xfId="3879" xr:uid="{919B94FF-D856-4683-98EB-C6B0E9A4D855}"/>
    <cellStyle name="20% - Accent1 6 4 2 5 2" xfId="21361" xr:uid="{20A812C6-AAF3-4D96-8EC6-4C6DF1C9314C}"/>
    <cellStyle name="20% - Accent1 6 4 2 6" xfId="21355" xr:uid="{59C6723F-9180-4DD8-B865-0D28D5B9ABB5}"/>
    <cellStyle name="20% - Accent1 6 4 3" xfId="3880" xr:uid="{FC59976C-98DE-4B27-BA59-2BEE77D823E4}"/>
    <cellStyle name="20% - Accent1 6 4 3 2" xfId="3881" xr:uid="{B61A4D3D-1B66-4BFE-93B6-C314C5B2365B}"/>
    <cellStyle name="20% - Accent1 6 4 3 2 2" xfId="3882" xr:uid="{6FED829B-1E3E-4E14-9AF4-D6C70271FF7F}"/>
    <cellStyle name="20% - Accent1 6 4 3 2 2 2" xfId="21364" xr:uid="{50107BF9-4367-4552-86D9-61211A29B23D}"/>
    <cellStyle name="20% - Accent1 6 4 3 2 3" xfId="3883" xr:uid="{FDC96418-1E18-437B-9A84-ABBAAF3E5C56}"/>
    <cellStyle name="20% - Accent1 6 4 3 2 3 2" xfId="21365" xr:uid="{7EB96D21-11C9-4781-BC1B-065F92651169}"/>
    <cellStyle name="20% - Accent1 6 4 3 2 4" xfId="21363" xr:uid="{0D4F13C6-4D60-49B8-B952-EF4E1233DE8C}"/>
    <cellStyle name="20% - Accent1 6 4 3 3" xfId="3884" xr:uid="{33A5A3EB-8857-4F63-9F49-981547C91436}"/>
    <cellStyle name="20% - Accent1 6 4 3 3 2" xfId="21366" xr:uid="{B0A38D4A-2259-4588-B13A-6CFC6A0711CE}"/>
    <cellStyle name="20% - Accent1 6 4 3 4" xfId="3885" xr:uid="{19377941-77CD-414C-A022-63BDC9397DBF}"/>
    <cellStyle name="20% - Accent1 6 4 3 4 2" xfId="21367" xr:uid="{121EF52D-6A00-4D5E-8F3F-71ECFF038934}"/>
    <cellStyle name="20% - Accent1 6 4 3 5" xfId="3886" xr:uid="{860D4DE0-4C8E-4C40-B67B-C710048BAAD1}"/>
    <cellStyle name="20% - Accent1 6 4 3 5 2" xfId="21368" xr:uid="{347E6880-D6FD-40AB-B24F-58DCD0060912}"/>
    <cellStyle name="20% - Accent1 6 4 3 6" xfId="21362" xr:uid="{8B5974C0-0212-4724-B060-C48D98C9483A}"/>
    <cellStyle name="20% - Accent1 6 4 4" xfId="3887" xr:uid="{3D10B2DB-105E-4531-A2D2-5477B80B3A27}"/>
    <cellStyle name="20% - Accent1 6 4 4 2" xfId="3888" xr:uid="{FE91552F-C593-4FC3-A8FD-E801389728FD}"/>
    <cellStyle name="20% - Accent1 6 4 4 2 2" xfId="21370" xr:uid="{EE53C22E-97E5-4EBA-A468-18CCC2D71E5E}"/>
    <cellStyle name="20% - Accent1 6 4 4 3" xfId="3889" xr:uid="{40BBB772-36E6-42D5-90A0-E93412BB2D42}"/>
    <cellStyle name="20% - Accent1 6 4 4 3 2" xfId="21371" xr:uid="{DAA91764-0C1C-4437-AE7B-C71203F7A06E}"/>
    <cellStyle name="20% - Accent1 6 4 4 4" xfId="21369" xr:uid="{BDD54880-A85B-488E-988E-90CB187A44B3}"/>
    <cellStyle name="20% - Accent1 6 4 5" xfId="3890" xr:uid="{9E0A30D1-DBE1-436F-B2F7-3F15B0221807}"/>
    <cellStyle name="20% - Accent1 6 4 5 2" xfId="21372" xr:uid="{4E5EB0F9-52B0-4C1A-ADBD-19C8FAD3CBEE}"/>
    <cellStyle name="20% - Accent1 6 4 6" xfId="3891" xr:uid="{1C12F3C2-6D8B-4286-939C-CD60964C4C19}"/>
    <cellStyle name="20% - Accent1 6 4 6 2" xfId="21373" xr:uid="{2BFFBC2B-86D0-414F-A358-120B2F1AD4E6}"/>
    <cellStyle name="20% - Accent1 6 4 7" xfId="3892" xr:uid="{D93D271D-9158-41A7-BDF8-7B9B6B6AE965}"/>
    <cellStyle name="20% - Accent1 6 4 7 2" xfId="21374" xr:uid="{81483B2A-BDAD-4B8B-A1D0-8B385A7EF294}"/>
    <cellStyle name="20% - Accent1 6 4 8" xfId="17884" xr:uid="{9526E948-A8CE-4FC5-A92E-B9E4D95B7C45}"/>
    <cellStyle name="20% - Accent1 6 4 8 2" xfId="35538" xr:uid="{E8450A0C-41FA-4322-81DC-29F2242AB5A0}"/>
    <cellStyle name="20% - Accent1 6 4 9" xfId="3872" xr:uid="{63371508-243B-43F6-A3E2-786ABF4F963F}"/>
    <cellStyle name="20% - Accent1 6 4 9 2" xfId="21354" xr:uid="{CAFD8E45-FC15-48C4-934D-33E60DF59DA4}"/>
    <cellStyle name="20% - Accent1 6 5" xfId="3893" xr:uid="{B4EFB51E-3C31-417C-A38A-CE0D4CA0403B}"/>
    <cellStyle name="20% - Accent1 6 5 2" xfId="3894" xr:uid="{FC3BD429-4E76-4C71-873D-D9B563E86CDB}"/>
    <cellStyle name="20% - Accent1 6 5 2 2" xfId="3895" xr:uid="{2EA156DE-3D57-453A-AFF5-E45E7CE74961}"/>
    <cellStyle name="20% - Accent1 6 5 2 2 2" xfId="21377" xr:uid="{981619E5-4DC3-4C50-A3FB-6224DEDB6E5D}"/>
    <cellStyle name="20% - Accent1 6 5 2 3" xfId="3896" xr:uid="{BC66985D-D5E6-45E0-921B-30AA1464FE9E}"/>
    <cellStyle name="20% - Accent1 6 5 2 3 2" xfId="21378" xr:uid="{371D9E1A-9779-4716-AF5A-F82936558A2E}"/>
    <cellStyle name="20% - Accent1 6 5 2 4" xfId="21376" xr:uid="{5A8A1A04-2C41-49F3-B7B6-AAE252575B19}"/>
    <cellStyle name="20% - Accent1 6 5 3" xfId="3897" xr:uid="{E28DF866-F1FB-4A22-A040-567ABF44FD7F}"/>
    <cellStyle name="20% - Accent1 6 5 3 2" xfId="21379" xr:uid="{13763D6A-61FD-4357-BE31-6D910F6E60CB}"/>
    <cellStyle name="20% - Accent1 6 5 4" xfId="3898" xr:uid="{DE11CCF5-2733-4990-B7DE-1BB93D407AF5}"/>
    <cellStyle name="20% - Accent1 6 5 4 2" xfId="21380" xr:uid="{C7632C9E-4C0C-4940-AC3C-E11823ADA4A6}"/>
    <cellStyle name="20% - Accent1 6 5 5" xfId="3899" xr:uid="{F2C7CB3E-9412-4840-BF5E-A3941D3BB395}"/>
    <cellStyle name="20% - Accent1 6 5 5 2" xfId="21381" xr:uid="{FA5DAF2D-28FF-4D31-8C57-80A64E19C6CC}"/>
    <cellStyle name="20% - Accent1 6 5 6" xfId="21375" xr:uid="{57B37420-2F95-47BD-B9BC-08F5325FE3DD}"/>
    <cellStyle name="20% - Accent1 6 6" xfId="3900" xr:uid="{2BC4A15E-E743-45BE-AE3A-1F61F631417C}"/>
    <cellStyle name="20% - Accent1 6 6 2" xfId="3901" xr:uid="{68234DDF-1AC7-4780-ACCB-D4F9170F6F8B}"/>
    <cellStyle name="20% - Accent1 6 6 2 2" xfId="3902" xr:uid="{8CF707A9-44BF-4622-87BC-36A57BD5A9ED}"/>
    <cellStyle name="20% - Accent1 6 6 2 2 2" xfId="21384" xr:uid="{1620A0DE-AC6A-463B-A07F-6776204DF7DE}"/>
    <cellStyle name="20% - Accent1 6 6 2 3" xfId="3903" xr:uid="{532D1E89-DBD8-4E31-B00D-88C2654D4703}"/>
    <cellStyle name="20% - Accent1 6 6 2 3 2" xfId="21385" xr:uid="{EA39FEBA-B3A7-46DB-B2BA-04F05299CA28}"/>
    <cellStyle name="20% - Accent1 6 6 2 4" xfId="21383" xr:uid="{78A01927-ECB2-48C2-8C56-168C2E4A3E59}"/>
    <cellStyle name="20% - Accent1 6 6 3" xfId="3904" xr:uid="{84E48B49-0573-4E6D-9674-A1129B2C8ED9}"/>
    <cellStyle name="20% - Accent1 6 6 3 2" xfId="21386" xr:uid="{E13DDA77-5763-4E9C-9DBD-7D3E85F3DF63}"/>
    <cellStyle name="20% - Accent1 6 6 4" xfId="3905" xr:uid="{C0DB0987-4E7E-475C-8FEE-100FFD446128}"/>
    <cellStyle name="20% - Accent1 6 6 4 2" xfId="21387" xr:uid="{DDB5FF2C-7C50-43E1-8902-B7DD4A95B043}"/>
    <cellStyle name="20% - Accent1 6 6 5" xfId="3906" xr:uid="{4083819D-020D-4BD5-897B-CDA4DC93C806}"/>
    <cellStyle name="20% - Accent1 6 6 5 2" xfId="21388" xr:uid="{8BA0DFE2-5358-4ABF-BF4A-5CDC3B6DD889}"/>
    <cellStyle name="20% - Accent1 6 6 6" xfId="21382" xr:uid="{D96DB7B5-3446-46C1-A871-F9E029BE61B9}"/>
    <cellStyle name="20% - Accent1 6 7" xfId="3907" xr:uid="{F3175AD4-7418-4C54-A018-6F16976AC1C9}"/>
    <cellStyle name="20% - Accent1 6 7 2" xfId="3908" xr:uid="{0BBB1E98-C804-43A6-BE87-19C544B72BDF}"/>
    <cellStyle name="20% - Accent1 6 7 2 2" xfId="21390" xr:uid="{DC195AC3-6B6F-44D7-BD21-3DD29C3F6403}"/>
    <cellStyle name="20% - Accent1 6 7 3" xfId="3909" xr:uid="{E059681C-AC26-4380-8B12-43B6BA0C546C}"/>
    <cellStyle name="20% - Accent1 6 7 3 2" xfId="21391" xr:uid="{0E58DB46-1CB3-4DF2-859D-F3C98B4667DD}"/>
    <cellStyle name="20% - Accent1 6 7 4" xfId="21389" xr:uid="{1396A546-F902-4E39-A7F3-29E49BA651FA}"/>
    <cellStyle name="20% - Accent1 6 8" xfId="3910" xr:uid="{9B39391F-395A-44D8-9539-C97C18CAFC27}"/>
    <cellStyle name="20% - Accent1 6 8 2" xfId="21392" xr:uid="{2155C532-DE62-4728-A0F7-46F10FBE1EB2}"/>
    <cellStyle name="20% - Accent1 6 9" xfId="3911" xr:uid="{8521B62A-F7A4-4526-A470-FA880E868BE3}"/>
    <cellStyle name="20% - Accent1 6 9 2" xfId="21393" xr:uid="{F93E38B5-696E-442E-9AA4-92E4F6CA0DDC}"/>
    <cellStyle name="20% - Accent1 7" xfId="395" xr:uid="{C002C1A1-507D-4EA7-8B5C-826B6CF43B85}"/>
    <cellStyle name="20% - Accent1 7 10" xfId="17289" xr:uid="{029C8B7A-32CE-48D2-B5E5-9989A9F16F29}"/>
    <cellStyle name="20% - Accent1 7 10 2" xfId="34580" xr:uid="{B7156736-AC10-43C8-A0C9-B4A5FBA8A6E1}"/>
    <cellStyle name="20% - Accent1 7 11" xfId="3912" xr:uid="{FE0B74B0-2415-41AF-80B5-B30A91AF3D83}"/>
    <cellStyle name="20% - Accent1 7 11 2" xfId="21394" xr:uid="{B036DEFC-9E9E-4074-8017-B1B54CCA2342}"/>
    <cellStyle name="20% - Accent1 7 12" xfId="1064" xr:uid="{404BACA8-F133-4C52-A702-D47C7B0FB53D}"/>
    <cellStyle name="20% - Accent1 7 13" xfId="18674" xr:uid="{99E46153-D418-4B98-8587-9946C9BF6014}"/>
    <cellStyle name="20% - Accent1 7 2" xfId="1359" xr:uid="{2C582E82-E454-408E-9EE4-91A82C64FD06}"/>
    <cellStyle name="20% - Accent1 7 2 10" xfId="18963" xr:uid="{645B0BC5-80C8-4602-A503-7E7768B6BDCA}"/>
    <cellStyle name="20% - Accent1 7 2 2" xfId="2404" xr:uid="{B0EC187F-93F6-4D1C-BEB8-F99022A69AFE}"/>
    <cellStyle name="20% - Accent1 7 2 2 2" xfId="3915" xr:uid="{927ED5B8-421D-46AC-BA1A-AE36767F1E9C}"/>
    <cellStyle name="20% - Accent1 7 2 2 2 2" xfId="3916" xr:uid="{340D113D-02C6-4D2E-82D8-B3C8A32FA68F}"/>
    <cellStyle name="20% - Accent1 7 2 2 2 2 2" xfId="21398" xr:uid="{D10FFC1B-65C4-44B4-B003-CBBAF5BE2029}"/>
    <cellStyle name="20% - Accent1 7 2 2 2 3" xfId="3917" xr:uid="{55A0D39C-56C2-471C-ADC6-5B93602B6D6D}"/>
    <cellStyle name="20% - Accent1 7 2 2 2 3 2" xfId="21399" xr:uid="{39B5E0C8-C13F-4926-9373-3150CA5BFA60}"/>
    <cellStyle name="20% - Accent1 7 2 2 2 4" xfId="21397" xr:uid="{3C30421B-71E5-4C68-93CA-4EE78F5A1F30}"/>
    <cellStyle name="20% - Accent1 7 2 2 3" xfId="3918" xr:uid="{11FF84AA-639D-4C3B-BA25-4151AE63FB5E}"/>
    <cellStyle name="20% - Accent1 7 2 2 3 2" xfId="21400" xr:uid="{28C737B0-9CFB-4740-A1DF-63349FC63AA4}"/>
    <cellStyle name="20% - Accent1 7 2 2 4" xfId="3919" xr:uid="{8E907CCF-C69B-43BC-9A45-AE5F9839434F}"/>
    <cellStyle name="20% - Accent1 7 2 2 4 2" xfId="21401" xr:uid="{DBD07365-488B-4E37-8855-D362574C5CE1}"/>
    <cellStyle name="20% - Accent1 7 2 2 5" xfId="3920" xr:uid="{19D3BCA5-E53A-49C5-AEE9-F0F87DFD047B}"/>
    <cellStyle name="20% - Accent1 7 2 2 5 2" xfId="21402" xr:uid="{54BFCFF5-56BF-42B4-B6E4-E93152FC8822}"/>
    <cellStyle name="20% - Accent1 7 2 2 6" xfId="18031" xr:uid="{88A5B8AE-EB0F-442F-B8F8-A9A9330CBC12}"/>
    <cellStyle name="20% - Accent1 7 2 2 6 2" xfId="35815" xr:uid="{938F11DB-0955-4354-A829-7DA919A5CE04}"/>
    <cellStyle name="20% - Accent1 7 2 2 7" xfId="3914" xr:uid="{19F2751E-4C6B-4B4D-B4DC-A1415BD120A3}"/>
    <cellStyle name="20% - Accent1 7 2 2 7 2" xfId="21396" xr:uid="{9C728B65-9268-4CFD-B352-51672094776C}"/>
    <cellStyle name="20% - Accent1 7 2 2 8" xfId="20004" xr:uid="{0139D6B3-900E-45A7-892C-0F384FCB0AEC}"/>
    <cellStyle name="20% - Accent1 7 2 3" xfId="3921" xr:uid="{E9B0FF28-7D38-48D7-A08D-14174756D669}"/>
    <cellStyle name="20% - Accent1 7 2 3 2" xfId="3922" xr:uid="{A9D2DE58-EEA3-42F9-8F3F-DF22223B22AF}"/>
    <cellStyle name="20% - Accent1 7 2 3 2 2" xfId="3923" xr:uid="{DD966E85-F2D8-49E5-BCDC-598B6BE1ABEE}"/>
    <cellStyle name="20% - Accent1 7 2 3 2 2 2" xfId="21405" xr:uid="{E51F43A3-5EC7-4C05-9D33-ABCCCB9A6211}"/>
    <cellStyle name="20% - Accent1 7 2 3 2 3" xfId="3924" xr:uid="{EB9B3112-207E-44DD-988B-64B33D5DAE79}"/>
    <cellStyle name="20% - Accent1 7 2 3 2 3 2" xfId="21406" xr:uid="{61B7F13D-D479-428D-970E-CF77AC232822}"/>
    <cellStyle name="20% - Accent1 7 2 3 2 4" xfId="21404" xr:uid="{FD177F67-4C1C-4F3A-8490-991AFA1C4A1F}"/>
    <cellStyle name="20% - Accent1 7 2 3 3" xfId="3925" xr:uid="{33B48FF7-83D9-4ABB-8833-58406BBBF3FB}"/>
    <cellStyle name="20% - Accent1 7 2 3 3 2" xfId="21407" xr:uid="{B20CABF7-8F99-40EE-8EAB-CDB2AF71A265}"/>
    <cellStyle name="20% - Accent1 7 2 3 4" xfId="3926" xr:uid="{72EAC51E-F38C-4011-97CA-A142E39D5A20}"/>
    <cellStyle name="20% - Accent1 7 2 3 4 2" xfId="21408" xr:uid="{D595C042-A163-4BAF-A00B-ACEA866C3170}"/>
    <cellStyle name="20% - Accent1 7 2 3 5" xfId="3927" xr:uid="{14B7D81D-AC05-4AD1-A73B-3A0C925C180C}"/>
    <cellStyle name="20% - Accent1 7 2 3 5 2" xfId="21409" xr:uid="{F4DB5C25-997F-495C-8A9B-9D07A4954150}"/>
    <cellStyle name="20% - Accent1 7 2 3 6" xfId="21403" xr:uid="{3B731613-4806-4F7B-9B10-9111866C3E17}"/>
    <cellStyle name="20% - Accent1 7 2 4" xfId="3928" xr:uid="{0A1C9132-A312-4984-8300-73515B911E3C}"/>
    <cellStyle name="20% - Accent1 7 2 4 2" xfId="3929" xr:uid="{DBE5DA7E-B4AD-4B5E-925A-C2D3F2EE473A}"/>
    <cellStyle name="20% - Accent1 7 2 4 2 2" xfId="21411" xr:uid="{3D777901-B2F9-4362-8C8D-0F91E4C5D7B0}"/>
    <cellStyle name="20% - Accent1 7 2 4 3" xfId="3930" xr:uid="{BE94B84D-1939-44F0-BAD6-D275E4D8280E}"/>
    <cellStyle name="20% - Accent1 7 2 4 3 2" xfId="21412" xr:uid="{26BBC84F-F4C2-423B-96E1-EB086BF7BCD4}"/>
    <cellStyle name="20% - Accent1 7 2 4 4" xfId="21410" xr:uid="{2E8974C8-D545-4C7B-8835-27B65D1987C2}"/>
    <cellStyle name="20% - Accent1 7 2 5" xfId="3931" xr:uid="{AF9E56B8-4055-4E37-8535-5ED349BE7728}"/>
    <cellStyle name="20% - Accent1 7 2 5 2" xfId="21413" xr:uid="{EF9E8111-1034-44CF-B01E-1CC910D2E114}"/>
    <cellStyle name="20% - Accent1 7 2 6" xfId="3932" xr:uid="{8EFA8B33-598B-47B6-82EE-F4F5B9AAECE2}"/>
    <cellStyle name="20% - Accent1 7 2 6 2" xfId="21414" xr:uid="{321F1C15-D321-4DD3-B95D-7AC7CC3C9E85}"/>
    <cellStyle name="20% - Accent1 7 2 7" xfId="3933" xr:uid="{D55768E9-FFC8-4118-A535-3761D18C802B}"/>
    <cellStyle name="20% - Accent1 7 2 7 2" xfId="21415" xr:uid="{7094A492-D2FB-4DD1-97FF-FD53B9A46947}"/>
    <cellStyle name="20% - Accent1 7 2 8" xfId="17464" xr:uid="{0DD110F1-FDC6-4D3F-ABB6-F5DBE5DA6CA7}"/>
    <cellStyle name="20% - Accent1 7 2 8 2" xfId="34829" xr:uid="{4A614279-6587-4054-AD8F-996C12C0FBC2}"/>
    <cellStyle name="20% - Accent1 7 2 9" xfId="3913" xr:uid="{3FB2AF27-814B-452B-AE09-F0097CFA0A53}"/>
    <cellStyle name="20% - Accent1 7 2 9 2" xfId="21395" xr:uid="{7C71D5A5-7C75-42B0-9C27-E33328C3C42A}"/>
    <cellStyle name="20% - Accent1 7 3" xfId="1630" xr:uid="{844E813F-BA97-49EB-AD3D-C8FAFCD333C7}"/>
    <cellStyle name="20% - Accent1 7 3 10" xfId="19233" xr:uid="{87ECFDD3-9EC3-4781-AD10-3679C573A0D4}"/>
    <cellStyle name="20% - Accent1 7 3 2" xfId="2671" xr:uid="{44B42476-90E8-4007-8915-3B58ED32586E}"/>
    <cellStyle name="20% - Accent1 7 3 2 2" xfId="3936" xr:uid="{A06DD414-2616-416F-B377-A99462D0DBA7}"/>
    <cellStyle name="20% - Accent1 7 3 2 2 2" xfId="3937" xr:uid="{23C15E36-EBF5-4405-A5CC-162AD8C27B3B}"/>
    <cellStyle name="20% - Accent1 7 3 2 2 2 2" xfId="21419" xr:uid="{72B792F3-BD4A-4AB7-A518-F88F36537D7F}"/>
    <cellStyle name="20% - Accent1 7 3 2 2 3" xfId="3938" xr:uid="{A8B0ABDB-2910-48DD-A55D-FB7B16517057}"/>
    <cellStyle name="20% - Accent1 7 3 2 2 3 2" xfId="21420" xr:uid="{C14690B4-AD02-428E-8118-A69CD961E8EC}"/>
    <cellStyle name="20% - Accent1 7 3 2 2 4" xfId="21418" xr:uid="{7DE4E9CA-D995-46D8-8EB0-B1B45DFFB55E}"/>
    <cellStyle name="20% - Accent1 7 3 2 3" xfId="3939" xr:uid="{5D5DEF2B-AD31-4C60-9E2F-78F60C99A5F0}"/>
    <cellStyle name="20% - Accent1 7 3 2 3 2" xfId="21421" xr:uid="{4D8C224B-BDE1-411C-ABC7-4B6C85619493}"/>
    <cellStyle name="20% - Accent1 7 3 2 4" xfId="3940" xr:uid="{F0104EAF-0336-4C27-8C36-B377BD5A01EA}"/>
    <cellStyle name="20% - Accent1 7 3 2 4 2" xfId="21422" xr:uid="{9EA83E07-7CC0-48C9-8FA2-887C6B1263D1}"/>
    <cellStyle name="20% - Accent1 7 3 2 5" xfId="3941" xr:uid="{CE05FB83-7263-4DB5-833F-CDC3E3144A25}"/>
    <cellStyle name="20% - Accent1 7 3 2 5 2" xfId="21423" xr:uid="{41A4DFCC-537D-463B-8801-738625836D1F}"/>
    <cellStyle name="20% - Accent1 7 3 2 6" xfId="18164" xr:uid="{6EF98BF3-1A2F-4B0B-B22A-EFC693A9FDBE}"/>
    <cellStyle name="20% - Accent1 7 3 2 6 2" xfId="36078" xr:uid="{F3B67808-942A-4553-AE49-C249DD8B6A2F}"/>
    <cellStyle name="20% - Accent1 7 3 2 7" xfId="3935" xr:uid="{16BA8D13-ABEB-4D7A-9AC0-76582A4BA691}"/>
    <cellStyle name="20% - Accent1 7 3 2 7 2" xfId="21417" xr:uid="{F53DB76F-5C32-4FF4-A554-90A633ED11B5}"/>
    <cellStyle name="20% - Accent1 7 3 2 8" xfId="20271" xr:uid="{655419CF-0339-4FBE-BB70-31399AB793D7}"/>
    <cellStyle name="20% - Accent1 7 3 3" xfId="3942" xr:uid="{02ECB356-69A7-47F3-B59D-D19AD79EE2B3}"/>
    <cellStyle name="20% - Accent1 7 3 3 2" xfId="3943" xr:uid="{CD88F575-89F1-452E-B15B-6D15CC9B9208}"/>
    <cellStyle name="20% - Accent1 7 3 3 2 2" xfId="3944" xr:uid="{4389617F-2970-4F7B-916D-32A9B9A4FD21}"/>
    <cellStyle name="20% - Accent1 7 3 3 2 2 2" xfId="21426" xr:uid="{CEAE50B1-E8C7-4395-A6AD-A7F7E216F9DD}"/>
    <cellStyle name="20% - Accent1 7 3 3 2 3" xfId="3945" xr:uid="{D7BF9D76-D873-42A6-A67F-032B04B9C442}"/>
    <cellStyle name="20% - Accent1 7 3 3 2 3 2" xfId="21427" xr:uid="{11EA65D9-7F9E-4943-970D-D5DBC2488FC9}"/>
    <cellStyle name="20% - Accent1 7 3 3 2 4" xfId="21425" xr:uid="{12BBBA41-50BE-4166-9810-3440BD49747D}"/>
    <cellStyle name="20% - Accent1 7 3 3 3" xfId="3946" xr:uid="{A2B6B31B-9AAB-4A6F-9CF7-BB04E63BCDC6}"/>
    <cellStyle name="20% - Accent1 7 3 3 3 2" xfId="21428" xr:uid="{91AF505E-A5B8-41FA-9BA6-399D8B4618EA}"/>
    <cellStyle name="20% - Accent1 7 3 3 4" xfId="3947" xr:uid="{4E23AE16-A918-46F1-A92A-6B3B9D41DB07}"/>
    <cellStyle name="20% - Accent1 7 3 3 4 2" xfId="21429" xr:uid="{F56ABFB6-9747-4246-84F2-519782055E8E}"/>
    <cellStyle name="20% - Accent1 7 3 3 5" xfId="3948" xr:uid="{7C17AA25-789E-46AD-A5EF-0389F8C41E37}"/>
    <cellStyle name="20% - Accent1 7 3 3 5 2" xfId="21430" xr:uid="{BB8E6253-D581-4CFF-9876-2066EA2FEFA6}"/>
    <cellStyle name="20% - Accent1 7 3 3 6" xfId="21424" xr:uid="{9D41E476-D58A-4716-B3C8-3FE0477454CD}"/>
    <cellStyle name="20% - Accent1 7 3 4" xfId="3949" xr:uid="{F6B22FB4-6D77-4751-9BD4-185823AEE389}"/>
    <cellStyle name="20% - Accent1 7 3 4 2" xfId="3950" xr:uid="{090BD601-4002-4B52-994B-596A61A5C521}"/>
    <cellStyle name="20% - Accent1 7 3 4 2 2" xfId="21432" xr:uid="{150759D8-B510-41AC-8F95-C933F1406EDD}"/>
    <cellStyle name="20% - Accent1 7 3 4 3" xfId="3951" xr:uid="{A064A628-F8AD-4823-8E19-87CCE0B23EF7}"/>
    <cellStyle name="20% - Accent1 7 3 4 3 2" xfId="21433" xr:uid="{5EB02C83-74A7-4DAB-96E4-6D50E6216247}"/>
    <cellStyle name="20% - Accent1 7 3 4 4" xfId="21431" xr:uid="{BBB33AA9-8611-4AFA-8F81-A34687F84C57}"/>
    <cellStyle name="20% - Accent1 7 3 5" xfId="3952" xr:uid="{F1407857-895E-47D8-B3C2-766FEFA13D31}"/>
    <cellStyle name="20% - Accent1 7 3 5 2" xfId="21434" xr:uid="{F3C2466C-6F15-4E66-A8EC-9686F3AB8F67}"/>
    <cellStyle name="20% - Accent1 7 3 6" xfId="3953" xr:uid="{D8BF9D84-FBC8-4146-92F7-A50B66AF7E16}"/>
    <cellStyle name="20% - Accent1 7 3 6 2" xfId="21435" xr:uid="{9036B418-5023-480D-A40E-757A30F46624}"/>
    <cellStyle name="20% - Accent1 7 3 7" xfId="3954" xr:uid="{155A950F-8218-47A1-8FF3-E6F2A6C43DD4}"/>
    <cellStyle name="20% - Accent1 7 3 7 2" xfId="21436" xr:uid="{BBEFED34-0B49-414D-88DB-1461AB98DC60}"/>
    <cellStyle name="20% - Accent1 7 3 8" xfId="17609" xr:uid="{83CC3A5B-52DA-4A5B-B13A-8029D0035961}"/>
    <cellStyle name="20% - Accent1 7 3 8 2" xfId="35078" xr:uid="{ED31E94A-537B-40CC-AD83-8EFFF2B1E234}"/>
    <cellStyle name="20% - Accent1 7 3 9" xfId="3934" xr:uid="{D283D106-A24E-433A-BCF9-3DB2BAB83A50}"/>
    <cellStyle name="20% - Accent1 7 3 9 2" xfId="21416" xr:uid="{ECA314BB-B593-44AC-A1C7-83657D5F4EF4}"/>
    <cellStyle name="20% - Accent1 7 4" xfId="2128" xr:uid="{12C2BF50-70C2-4716-B649-78005052FA1E}"/>
    <cellStyle name="20% - Accent1 7 4 2" xfId="3956" xr:uid="{F6E2893C-D6AE-4445-A5C0-FA84AD80779E}"/>
    <cellStyle name="20% - Accent1 7 4 2 2" xfId="3957" xr:uid="{A3FCD33A-57D2-4C68-A903-0C4C37F553F5}"/>
    <cellStyle name="20% - Accent1 7 4 2 2 2" xfId="21439" xr:uid="{FFEAED61-3DB9-4CC3-A38B-4742E4287AF9}"/>
    <cellStyle name="20% - Accent1 7 4 2 3" xfId="3958" xr:uid="{B659A1FE-F7FF-4312-AC88-DFEDC57C35DD}"/>
    <cellStyle name="20% - Accent1 7 4 2 3 2" xfId="21440" xr:uid="{62A11B91-0DB3-4128-AD9F-24FDF90D7842}"/>
    <cellStyle name="20% - Accent1 7 4 2 4" xfId="21438" xr:uid="{63867C96-BD14-411F-860C-4AE661453A53}"/>
    <cellStyle name="20% - Accent1 7 4 3" xfId="3959" xr:uid="{3B90C555-56CE-457C-90EB-DD101BDADD44}"/>
    <cellStyle name="20% - Accent1 7 4 3 2" xfId="21441" xr:uid="{FF764A79-BA7E-4AAA-97C9-F3A3D43E5A9F}"/>
    <cellStyle name="20% - Accent1 7 4 4" xfId="3960" xr:uid="{1AA02ECA-B524-464A-855A-55D4E51071F3}"/>
    <cellStyle name="20% - Accent1 7 4 4 2" xfId="21442" xr:uid="{5A6E3BE6-3EAF-4528-B10E-F73ABDF93D83}"/>
    <cellStyle name="20% - Accent1 7 4 5" xfId="3961" xr:uid="{127DD20C-ED0A-44F1-82F4-3E7129D56C18}"/>
    <cellStyle name="20% - Accent1 7 4 5 2" xfId="21443" xr:uid="{E03C0A73-EC38-423F-9D72-34676B42E640}"/>
    <cellStyle name="20% - Accent1 7 4 6" xfId="17899" xr:uid="{F617C86F-96A0-4BDC-A26F-7001B5AD145C}"/>
    <cellStyle name="20% - Accent1 7 4 6 2" xfId="35558" xr:uid="{4DE946F4-9803-431B-B448-8A04FC675875}"/>
    <cellStyle name="20% - Accent1 7 4 7" xfId="3955" xr:uid="{2533BBE9-F77C-47ED-B2E4-E7BA3004F276}"/>
    <cellStyle name="20% - Accent1 7 4 7 2" xfId="21437" xr:uid="{64E9DC7E-9358-467A-9B52-ADE581559069}"/>
    <cellStyle name="20% - Accent1 7 4 8" xfId="19728" xr:uid="{84A9F3A7-2526-41CA-9D48-778BC6779D60}"/>
    <cellStyle name="20% - Accent1 7 5" xfId="3962" xr:uid="{4B1081D9-D901-49A0-9FBE-AABF894FD692}"/>
    <cellStyle name="20% - Accent1 7 5 2" xfId="3963" xr:uid="{F9ED4ED6-70C6-44EA-A3AC-E899576D7A46}"/>
    <cellStyle name="20% - Accent1 7 5 2 2" xfId="3964" xr:uid="{47565E22-C6A6-4A53-9A8A-7AF59DA592C6}"/>
    <cellStyle name="20% - Accent1 7 5 2 2 2" xfId="21446" xr:uid="{EE83D719-6B26-4F0E-A74E-C245A316DB4C}"/>
    <cellStyle name="20% - Accent1 7 5 2 3" xfId="3965" xr:uid="{CE43D2E6-6BE1-4921-8A45-8F58A66B734B}"/>
    <cellStyle name="20% - Accent1 7 5 2 3 2" xfId="21447" xr:uid="{7DA354DD-C90A-4CE0-9C3D-018B1CDB47D2}"/>
    <cellStyle name="20% - Accent1 7 5 2 4" xfId="21445" xr:uid="{87AF218F-EFB3-4F11-A003-6B939D21AFC7}"/>
    <cellStyle name="20% - Accent1 7 5 3" xfId="3966" xr:uid="{1355EBE4-469B-4E9F-8734-0762792904E6}"/>
    <cellStyle name="20% - Accent1 7 5 3 2" xfId="21448" xr:uid="{60026CE3-6F5A-4337-8ACC-5699A15364D7}"/>
    <cellStyle name="20% - Accent1 7 5 4" xfId="3967" xr:uid="{EE2C1E99-BAB1-4ADE-9CA6-1B5056D437DD}"/>
    <cellStyle name="20% - Accent1 7 5 4 2" xfId="21449" xr:uid="{58D180AB-DF7C-46D9-856E-1CE81569E21D}"/>
    <cellStyle name="20% - Accent1 7 5 5" xfId="3968" xr:uid="{8DB5D1EC-BAC4-4872-8FCC-3BA2AF092114}"/>
    <cellStyle name="20% - Accent1 7 5 5 2" xfId="21450" xr:uid="{B4F0DD30-4D58-444D-B25E-CCE080636F24}"/>
    <cellStyle name="20% - Accent1 7 5 6" xfId="21444" xr:uid="{ECF668DA-88DA-4ED8-84D7-E776EA26D368}"/>
    <cellStyle name="20% - Accent1 7 6" xfId="3969" xr:uid="{6396F1D5-5FCD-42A6-A037-DE4395BB83C4}"/>
    <cellStyle name="20% - Accent1 7 6 2" xfId="3970" xr:uid="{50FEAB14-B939-4151-80CA-6C4DB622B561}"/>
    <cellStyle name="20% - Accent1 7 6 2 2" xfId="21452" xr:uid="{9BE3B4C4-F00C-48A3-BCBC-21C7ADC97BB3}"/>
    <cellStyle name="20% - Accent1 7 6 3" xfId="3971" xr:uid="{046214FA-DA25-49FA-B814-B6DD21537C1F}"/>
    <cellStyle name="20% - Accent1 7 6 3 2" xfId="21453" xr:uid="{55B2B1F7-AAD1-4164-A7DC-5F12C8FD35C1}"/>
    <cellStyle name="20% - Accent1 7 6 4" xfId="21451" xr:uid="{2D3A4015-061D-4921-91E7-7F1E993304A6}"/>
    <cellStyle name="20% - Accent1 7 7" xfId="3972" xr:uid="{25568681-1B58-45EB-8E27-2E9CEAA4B8D5}"/>
    <cellStyle name="20% - Accent1 7 7 2" xfId="21454" xr:uid="{63A9A39A-666B-477D-986B-7FA55D6040D9}"/>
    <cellStyle name="20% - Accent1 7 8" xfId="3973" xr:uid="{90595032-2079-4DEF-BB02-0A5263A39DCB}"/>
    <cellStyle name="20% - Accent1 7 8 2" xfId="21455" xr:uid="{9BEB67C8-6CD0-4FF3-B10C-CDB314E2E050}"/>
    <cellStyle name="20% - Accent1 7 9" xfId="3974" xr:uid="{58760995-3F28-4968-81F7-E7FF62A504A2}"/>
    <cellStyle name="20% - Accent1 7 9 2" xfId="21456" xr:uid="{DA344201-C73F-420F-9A65-8FFE005C0721}"/>
    <cellStyle name="20% - Accent1 8" xfId="161" xr:uid="{4A8DD9B8-3B4A-46ED-BC8A-551E5A240F84}"/>
    <cellStyle name="20% - Accent1 8 10" xfId="1094" xr:uid="{AADF01C0-E740-46A8-AA9A-DD6BE94EB4D5}"/>
    <cellStyle name="20% - Accent1 8 11" xfId="18702" xr:uid="{35266F4C-290C-41BD-A854-D3DD957FB470}"/>
    <cellStyle name="20% - Accent1 8 2" xfId="1381" xr:uid="{C4809234-CEA9-4385-897B-D0DDCD28CD90}"/>
    <cellStyle name="20% - Accent1 8 2 2" xfId="2422" xr:uid="{532279D6-C113-4D7C-8988-6AAA40DE30C6}"/>
    <cellStyle name="20% - Accent1 8 2 2 2" xfId="3978" xr:uid="{E7B205D8-13A8-460D-8782-11215370EDF0}"/>
    <cellStyle name="20% - Accent1 8 2 2 2 2" xfId="21460" xr:uid="{E5AC51B7-2AB6-4661-AA0B-70E7AFC5FEB5}"/>
    <cellStyle name="20% - Accent1 8 2 2 3" xfId="3979" xr:uid="{03BD6786-1AB7-4765-9966-CAA90484C33E}"/>
    <cellStyle name="20% - Accent1 8 2 2 3 2" xfId="21461" xr:uid="{0BE7497E-A174-4D05-98AC-166D5AA2AC08}"/>
    <cellStyle name="20% - Accent1 8 2 2 4" xfId="18044" xr:uid="{EB8EA5DC-C0D0-45DE-B050-ABEB0E6A06EA}"/>
    <cellStyle name="20% - Accent1 8 2 2 4 2" xfId="35833" xr:uid="{AD3BB023-AD67-4773-895D-0744F5DDCF45}"/>
    <cellStyle name="20% - Accent1 8 2 2 5" xfId="3977" xr:uid="{1D8CD6C3-7CD5-4EBF-AAD8-079E500A990D}"/>
    <cellStyle name="20% - Accent1 8 2 2 5 2" xfId="21459" xr:uid="{9EBE2307-D904-4E4B-8E27-8CF4397A0BE7}"/>
    <cellStyle name="20% - Accent1 8 2 2 6" xfId="20022" xr:uid="{F2A3F51F-F61A-4202-A1E6-627ACC4E556E}"/>
    <cellStyle name="20% - Accent1 8 2 3" xfId="3980" xr:uid="{CBCB3455-BEA1-4C0B-AFCE-DAC9FDB21F1B}"/>
    <cellStyle name="20% - Accent1 8 2 3 2" xfId="21462" xr:uid="{92731919-6853-448D-84E4-E5CADADFCC80}"/>
    <cellStyle name="20% - Accent1 8 2 4" xfId="3981" xr:uid="{AD1BDC30-DA0B-48B5-AC60-26624B97DBB9}"/>
    <cellStyle name="20% - Accent1 8 2 4 2" xfId="21463" xr:uid="{8ED48D33-14E9-4DA1-AFCC-704F7DF06003}"/>
    <cellStyle name="20% - Accent1 8 2 5" xfId="3982" xr:uid="{F89ADC88-6EC5-4E4E-B3CA-56DD758440EC}"/>
    <cellStyle name="20% - Accent1 8 2 5 2" xfId="21464" xr:uid="{C7F4A7C9-A652-4F7E-97CF-798F078362D0}"/>
    <cellStyle name="20% - Accent1 8 2 6" xfId="17480" xr:uid="{386FAA34-268F-49CD-87FA-FD9E82450F88}"/>
    <cellStyle name="20% - Accent1 8 2 6 2" xfId="34849" xr:uid="{FFD28460-7B4C-49EA-A308-3C9210A690CF}"/>
    <cellStyle name="20% - Accent1 8 2 7" xfId="3976" xr:uid="{61EC0818-570B-4002-AD9C-919F7DE0CD88}"/>
    <cellStyle name="20% - Accent1 8 2 7 2" xfId="21458" xr:uid="{367B1930-5BF1-414A-8840-87FDB4E7618B}"/>
    <cellStyle name="20% - Accent1 8 2 8" xfId="18984" xr:uid="{C205ABFF-E370-4F4D-87B7-5E9EA14F8C67}"/>
    <cellStyle name="20% - Accent1 8 3" xfId="1648" xr:uid="{0F3E883E-7D11-420A-BABC-BE7EC7FF18B9}"/>
    <cellStyle name="20% - Accent1 8 3 2" xfId="2689" xr:uid="{D897AB2D-7A22-47AB-ACB9-60E88A3296EE}"/>
    <cellStyle name="20% - Accent1 8 3 2 2" xfId="3985" xr:uid="{28E60ABF-B852-4474-8327-61E752D137BF}"/>
    <cellStyle name="20% - Accent1 8 3 2 2 2" xfId="21467" xr:uid="{D1266E09-55EC-47F6-825B-D90F637C45AD}"/>
    <cellStyle name="20% - Accent1 8 3 2 3" xfId="3986" xr:uid="{1A55E44C-03B2-4110-87C7-0B987C761181}"/>
    <cellStyle name="20% - Accent1 8 3 2 3 2" xfId="21468" xr:uid="{C8772B37-D6F7-45A0-88A0-16046DEF409F}"/>
    <cellStyle name="20% - Accent1 8 3 2 4" xfId="18176" xr:uid="{09AEB340-EE3B-4386-A945-51EB1AF042A3}"/>
    <cellStyle name="20% - Accent1 8 3 2 4 2" xfId="36096" xr:uid="{80E4AC8F-A530-41DE-AF72-736412B15D81}"/>
    <cellStyle name="20% - Accent1 8 3 2 5" xfId="3984" xr:uid="{B58F8655-A3FD-4B89-A418-2E1707AE2024}"/>
    <cellStyle name="20% - Accent1 8 3 2 5 2" xfId="21466" xr:uid="{E648D926-1FDE-457A-80E5-EBB9EA496DD8}"/>
    <cellStyle name="20% - Accent1 8 3 2 6" xfId="20289" xr:uid="{A6D9B008-2704-486D-86E9-13C76AEC6D70}"/>
    <cellStyle name="20% - Accent1 8 3 3" xfId="3987" xr:uid="{530BD02D-4B9B-4868-AA1C-111DCB459DCC}"/>
    <cellStyle name="20% - Accent1 8 3 3 2" xfId="21469" xr:uid="{1C1D61DA-A491-44EB-B9F2-B02F36DFF2DD}"/>
    <cellStyle name="20% - Accent1 8 3 4" xfId="3988" xr:uid="{448DFD53-A22E-46C6-8A5E-DA6860ECC1DE}"/>
    <cellStyle name="20% - Accent1 8 3 4 2" xfId="21470" xr:uid="{8B36A469-FF3C-4706-89EE-384784528993}"/>
    <cellStyle name="20% - Accent1 8 3 5" xfId="3989" xr:uid="{EB36EBD7-89B3-4657-BF65-FEC4A9C5A72A}"/>
    <cellStyle name="20% - Accent1 8 3 5 2" xfId="21471" xr:uid="{F0E02733-FD33-4E13-9FFD-72D7CD8F487C}"/>
    <cellStyle name="20% - Accent1 8 3 6" xfId="17622" xr:uid="{683036A0-436A-4134-9D56-2662563F958C}"/>
    <cellStyle name="20% - Accent1 8 3 6 2" xfId="35096" xr:uid="{DE86780B-CEB8-46A0-87F6-B31D6D34385D}"/>
    <cellStyle name="20% - Accent1 8 3 7" xfId="3983" xr:uid="{716CCFEB-746B-4293-8A26-DFD2BA92F277}"/>
    <cellStyle name="20% - Accent1 8 3 7 2" xfId="21465" xr:uid="{4A410E5B-CBA7-49D0-950B-9ED81336F7E2}"/>
    <cellStyle name="20% - Accent1 8 3 8" xfId="19251" xr:uid="{70223902-9C1B-4DDC-B525-0EAF68376506}"/>
    <cellStyle name="20% - Accent1 8 4" xfId="2152" xr:uid="{C9C46BB9-74AD-411E-939D-EEFB627ECCA7}"/>
    <cellStyle name="20% - Accent1 8 4 2" xfId="3991" xr:uid="{97E7D5EC-5EC4-4615-9D2C-D01D43865CA3}"/>
    <cellStyle name="20% - Accent1 8 4 2 2" xfId="21473" xr:uid="{DF53CEFB-8241-4052-AD59-B2AA73910325}"/>
    <cellStyle name="20% - Accent1 8 4 3" xfId="3992" xr:uid="{EADBB02C-8E93-4203-A636-7CD98F74390D}"/>
    <cellStyle name="20% - Accent1 8 4 3 2" xfId="21474" xr:uid="{ADC1A14C-4566-4420-8E8A-743499DD1D1C}"/>
    <cellStyle name="20% - Accent1 8 4 4" xfId="17914" xr:uid="{A3599DAC-153D-4FCE-8AF1-0EBD145E5B2C}"/>
    <cellStyle name="20% - Accent1 8 4 4 2" xfId="35582" xr:uid="{654E5214-8B96-433B-939D-A0788F0C7540}"/>
    <cellStyle name="20% - Accent1 8 4 5" xfId="3990" xr:uid="{B99F6534-6D18-4B87-B460-31B874D681E8}"/>
    <cellStyle name="20% - Accent1 8 4 5 2" xfId="21472" xr:uid="{8007DB50-92D6-4F71-ACA3-FB69C8A6F880}"/>
    <cellStyle name="20% - Accent1 8 4 6" xfId="19752" xr:uid="{90229021-8E37-4A37-A3D3-5115D66B4AFC}"/>
    <cellStyle name="20% - Accent1 8 5" xfId="3993" xr:uid="{581ABB2B-1DB3-4E1F-B2AA-910B35C26C24}"/>
    <cellStyle name="20% - Accent1 8 5 2" xfId="21475" xr:uid="{EC24EDBE-CE9F-458E-9278-BF1B4745835F}"/>
    <cellStyle name="20% - Accent1 8 6" xfId="3994" xr:uid="{77E3193F-7E13-406A-9DE6-3195CF029C2C}"/>
    <cellStyle name="20% - Accent1 8 6 2" xfId="21476" xr:uid="{3E11F55C-549B-4236-95CE-53D40DE91F4F}"/>
    <cellStyle name="20% - Accent1 8 7" xfId="3995" xr:uid="{36771303-C8B1-483A-AB41-8D5F182097E3}"/>
    <cellStyle name="20% - Accent1 8 7 2" xfId="21477" xr:uid="{5CA04345-2930-4B56-9DB3-36852DB9A9DB}"/>
    <cellStyle name="20% - Accent1 8 8" xfId="17315" xr:uid="{6D7B7850-6B95-40A1-A3BD-19D622A8A156}"/>
    <cellStyle name="20% - Accent1 8 8 2" xfId="34605" xr:uid="{7AA4BCA0-5498-4EB1-994F-8F4B0B532D9C}"/>
    <cellStyle name="20% - Accent1 8 9" xfId="3975" xr:uid="{40B4DB1B-9305-4444-9325-72D2EFC7BDFD}"/>
    <cellStyle name="20% - Accent1 8 9 2" xfId="21457" xr:uid="{4D86672C-E90C-438C-9B6B-F1E1E14DED68}"/>
    <cellStyle name="20% - Accent1 9" xfId="1118" xr:uid="{329F0BD8-C867-4BA9-8DF1-199DC67D4D8A}"/>
    <cellStyle name="20% - Accent1 9 10" xfId="18726" xr:uid="{C907920E-DCF6-464D-BE21-A8DBEF0F60B7}"/>
    <cellStyle name="20% - Accent1 9 2" xfId="1402" xr:uid="{064EF306-8F5B-449D-AE2F-0C13E8514F25}"/>
    <cellStyle name="20% - Accent1 9 2 2" xfId="2443" xr:uid="{E6BD8DAD-4FAE-48FA-98C5-193B3E79B245}"/>
    <cellStyle name="20% - Accent1 9 2 2 2" xfId="3999" xr:uid="{EEA3C87F-4C34-49A9-9DF2-916E21C735D7}"/>
    <cellStyle name="20% - Accent1 9 2 2 2 2" xfId="21481" xr:uid="{2C8DE605-C442-4DFE-AC0D-89526FCF5F23}"/>
    <cellStyle name="20% - Accent1 9 2 2 3" xfId="4000" xr:uid="{34A741FF-1F48-4B27-B649-65057899E1C6}"/>
    <cellStyle name="20% - Accent1 9 2 2 3 2" xfId="21482" xr:uid="{0923263A-5D5F-4811-AB69-FF7A40F285A4}"/>
    <cellStyle name="20% - Accent1 9 2 2 4" xfId="18057" xr:uid="{B12B37D1-5957-43FB-B097-8A7DD7266565}"/>
    <cellStyle name="20% - Accent1 9 2 2 4 2" xfId="35854" xr:uid="{098D8A4A-73C0-425D-AC80-4004C27C86D6}"/>
    <cellStyle name="20% - Accent1 9 2 2 5" xfId="3998" xr:uid="{B0F4E1D1-C6FB-46F9-9D01-E24888D062BB}"/>
    <cellStyle name="20% - Accent1 9 2 2 5 2" xfId="21480" xr:uid="{1D579F85-A1E7-491A-A78B-A0E5825E210F}"/>
    <cellStyle name="20% - Accent1 9 2 2 6" xfId="20043" xr:uid="{5CD73AEF-6B6C-4357-8D76-B63AEF5DF371}"/>
    <cellStyle name="20% - Accent1 9 2 3" xfId="4001" xr:uid="{E87B2298-684E-4E59-94E2-7D8F761829A9}"/>
    <cellStyle name="20% - Accent1 9 2 3 2" xfId="21483" xr:uid="{E8B78241-A6C9-4400-8BEC-8316E9D8E77A}"/>
    <cellStyle name="20% - Accent1 9 2 4" xfId="4002" xr:uid="{EB6E586A-877E-4B73-A672-6581B7588DB9}"/>
    <cellStyle name="20% - Accent1 9 2 4 2" xfId="21484" xr:uid="{98FE78AE-543D-465D-8D2E-EEECCE6DBD53}"/>
    <cellStyle name="20% - Accent1 9 2 5" xfId="4003" xr:uid="{4F94FAF0-9231-462F-B56C-55E134C40A2A}"/>
    <cellStyle name="20% - Accent1 9 2 5 2" xfId="21485" xr:uid="{E2AE64CF-65FB-4FC8-85A6-749CE64FAB37}"/>
    <cellStyle name="20% - Accent1 9 2 6" xfId="17494" xr:uid="{6DBD58A4-A492-4083-88B4-119B05545982}"/>
    <cellStyle name="20% - Accent1 9 2 6 2" xfId="34869" xr:uid="{FCA08FCB-8F7B-44BD-992C-C7789B6ACD3B}"/>
    <cellStyle name="20% - Accent1 9 2 7" xfId="3997" xr:uid="{7F6BD92B-0541-4C63-A355-E513F04DEF44}"/>
    <cellStyle name="20% - Accent1 9 2 7 2" xfId="21479" xr:uid="{EE881E34-34F5-41D8-9825-7477FC3AD49E}"/>
    <cellStyle name="20% - Accent1 9 2 8" xfId="19005" xr:uid="{3CE5D174-BCE8-469D-AAC4-04482F2E7EE0}"/>
    <cellStyle name="20% - Accent1 9 3" xfId="1669" xr:uid="{3510AAB6-13DD-4B3D-A414-4F3D54CB8925}"/>
    <cellStyle name="20% - Accent1 9 3 2" xfId="2710" xr:uid="{8A163BA0-75C2-4522-B082-107E26201034}"/>
    <cellStyle name="20% - Accent1 9 3 2 2" xfId="4006" xr:uid="{ADDF4E60-C6B5-48E4-AE40-E28B6702BB36}"/>
    <cellStyle name="20% - Accent1 9 3 2 2 2" xfId="21488" xr:uid="{201B84EF-2DB5-4052-B917-BE2F7A6D3524}"/>
    <cellStyle name="20% - Accent1 9 3 2 3" xfId="4007" xr:uid="{FDF4FD82-4C27-4166-9869-E2E5E7DC8C93}"/>
    <cellStyle name="20% - Accent1 9 3 2 3 2" xfId="21489" xr:uid="{68D5D084-525C-419B-8BE9-726DCF8CF6A2}"/>
    <cellStyle name="20% - Accent1 9 3 2 4" xfId="18189" xr:uid="{95003771-1C83-47F1-98BA-1C89EA9FCA1D}"/>
    <cellStyle name="20% - Accent1 9 3 2 4 2" xfId="36117" xr:uid="{DDCF48BA-9397-4BDB-94FA-77246731EEC2}"/>
    <cellStyle name="20% - Accent1 9 3 2 5" xfId="4005" xr:uid="{6AE1DACA-3DFA-4B97-9BEF-C642D04B1D41}"/>
    <cellStyle name="20% - Accent1 9 3 2 5 2" xfId="21487" xr:uid="{2CC2537C-6ECA-400D-9948-55D848D552BE}"/>
    <cellStyle name="20% - Accent1 9 3 2 6" xfId="20310" xr:uid="{4998A6B0-3717-4980-A241-060D786600A8}"/>
    <cellStyle name="20% - Accent1 9 3 3" xfId="4008" xr:uid="{A0CF0E63-A1FA-49F2-ABBD-DF63D55DA34E}"/>
    <cellStyle name="20% - Accent1 9 3 3 2" xfId="21490" xr:uid="{D19A82D2-5A9A-432F-A4DF-484FB2604AA9}"/>
    <cellStyle name="20% - Accent1 9 3 4" xfId="4009" xr:uid="{D36E7AFE-A273-4022-8CAB-4F2466593631}"/>
    <cellStyle name="20% - Accent1 9 3 4 2" xfId="21491" xr:uid="{4453B5E2-D969-4E87-8659-1F72D4A9B43C}"/>
    <cellStyle name="20% - Accent1 9 3 5" xfId="4010" xr:uid="{8CD4476C-9464-461C-9B02-B1D353CAA6A5}"/>
    <cellStyle name="20% - Accent1 9 3 5 2" xfId="21492" xr:uid="{61037B34-124B-4011-9170-D482BCF2E2ED}"/>
    <cellStyle name="20% - Accent1 9 3 6" xfId="17636" xr:uid="{5E0C5272-3FB6-4C08-8F37-3E00004EA174}"/>
    <cellStyle name="20% - Accent1 9 3 6 2" xfId="35117" xr:uid="{A34BB2ED-3828-4CFF-A6AE-B3928ED0D9B5}"/>
    <cellStyle name="20% - Accent1 9 3 7" xfId="4004" xr:uid="{03728830-E7FA-4370-9D16-E96673E873FF}"/>
    <cellStyle name="20% - Accent1 9 3 7 2" xfId="21486" xr:uid="{0DCE6292-1D09-4082-8318-625F8097B750}"/>
    <cellStyle name="20% - Accent1 9 3 8" xfId="19272" xr:uid="{48CD7846-FB55-4CAB-BFAC-8C9529758782}"/>
    <cellStyle name="20% - Accent1 9 4" xfId="2176" xr:uid="{4DBE00B8-10F9-41FD-ABA2-AF2713436E87}"/>
    <cellStyle name="20% - Accent1 9 4 2" xfId="4012" xr:uid="{83414B98-FDC1-4D5C-94EE-668CAA57A9B3}"/>
    <cellStyle name="20% - Accent1 9 4 2 2" xfId="21494" xr:uid="{1D2C9382-09D8-4115-B0A8-7B1ECA750345}"/>
    <cellStyle name="20% - Accent1 9 4 3" xfId="4013" xr:uid="{5C2BE72D-7ED8-4C5F-B7BC-C84ECC21C3F2}"/>
    <cellStyle name="20% - Accent1 9 4 3 2" xfId="21495" xr:uid="{ACC22D66-B40F-46EF-9F84-ECBA3B82ACC7}"/>
    <cellStyle name="20% - Accent1 9 4 4" xfId="17929" xr:uid="{80A055A1-F59F-4492-AE26-123C274F6D03}"/>
    <cellStyle name="20% - Accent1 9 4 4 2" xfId="35606" xr:uid="{4E13E135-F325-4E70-BC39-8FED9E5D5E27}"/>
    <cellStyle name="20% - Accent1 9 4 5" xfId="4011" xr:uid="{930F5004-8F29-4FD9-B877-95E6B3CE7A97}"/>
    <cellStyle name="20% - Accent1 9 4 5 2" xfId="21493" xr:uid="{DE5EB33B-18C1-4FB4-B973-DDC24E524D70}"/>
    <cellStyle name="20% - Accent1 9 4 6" xfId="19776" xr:uid="{D560B960-39A5-49F8-A6DE-A2F2BB994508}"/>
    <cellStyle name="20% - Accent1 9 5" xfId="4014" xr:uid="{55E8782B-734B-4FD5-8368-771F411C5961}"/>
    <cellStyle name="20% - Accent1 9 5 2" xfId="21496" xr:uid="{8170DAC2-051A-44DF-9099-BE3F52298BA3}"/>
    <cellStyle name="20% - Accent1 9 6" xfId="4015" xr:uid="{CBD3BC7A-4292-45BE-9585-7333705AEB4B}"/>
    <cellStyle name="20% - Accent1 9 6 2" xfId="21497" xr:uid="{115D42E7-DB6E-4B40-87F8-0A7B61E681C2}"/>
    <cellStyle name="20% - Accent1 9 7" xfId="4016" xr:uid="{D43531F7-885B-4D6E-BB65-7A7815052B8C}"/>
    <cellStyle name="20% - Accent1 9 7 2" xfId="21498" xr:uid="{25606C61-CED8-4DA1-8DC6-AAB7A99ED5D7}"/>
    <cellStyle name="20% - Accent1 9 8" xfId="17335" xr:uid="{5530D8FF-F113-4E21-90A5-85813DDDE23D}"/>
    <cellStyle name="20% - Accent1 9 8 2" xfId="34626" xr:uid="{2CEACA5C-A2F5-4C94-B3E7-C26E39788938}"/>
    <cellStyle name="20% - Accent1 9 9" xfId="3996" xr:uid="{52AFD8BC-ED9D-4CBE-9CA5-F2898D4F9CE9}"/>
    <cellStyle name="20% - Accent1 9 9 2" xfId="21478" xr:uid="{D26DD031-2304-46F4-A0FC-8AF15B389948}"/>
    <cellStyle name="20% - Accent2" xfId="23" builtinId="34" customBuiltin="1"/>
    <cellStyle name="20% - Accent2 10" xfId="1144" xr:uid="{E3D88F01-DDFC-4068-AC1A-24BA19784EB5}"/>
    <cellStyle name="20% - Accent2 10 10" xfId="18752" xr:uid="{528FD4C6-A281-4DF5-8776-0875FFC508A9}"/>
    <cellStyle name="20% - Accent2 10 2" xfId="2202" xr:uid="{CFC83397-06F7-463A-94C6-6231321DD36F}"/>
    <cellStyle name="20% - Accent2 10 2 2" xfId="4020" xr:uid="{80B4B126-0CEF-4325-A881-659D977EE814}"/>
    <cellStyle name="20% - Accent2 10 2 2 2" xfId="4021" xr:uid="{AD4EB8A0-3D1C-43C5-B5DB-E0DDF7BA7370}"/>
    <cellStyle name="20% - Accent2 10 2 2 2 2" xfId="21503" xr:uid="{415272FA-00EF-455C-9DF8-5AD8B7B88148}"/>
    <cellStyle name="20% - Accent2 10 2 2 3" xfId="4022" xr:uid="{DB6AF602-2A5B-4C63-93FC-988817632C48}"/>
    <cellStyle name="20% - Accent2 10 2 2 3 2" xfId="21504" xr:uid="{586FFDC7-780C-4904-A26D-1E8B8BC14901}"/>
    <cellStyle name="20% - Accent2 10 2 2 4" xfId="21502" xr:uid="{12DC7FFF-CE5E-4AED-957B-C5876568BC6B}"/>
    <cellStyle name="20% - Accent2 10 2 3" xfId="4023" xr:uid="{C8B17E40-616F-4700-9CA7-D020D6FCEF07}"/>
    <cellStyle name="20% - Accent2 10 2 3 2" xfId="21505" xr:uid="{3F7159B8-0BE4-4A3C-ADD8-8C4B4C47A690}"/>
    <cellStyle name="20% - Accent2 10 2 4" xfId="4024" xr:uid="{9D8BF427-4DE0-4B48-B788-1BED57EBA145}"/>
    <cellStyle name="20% - Accent2 10 2 4 2" xfId="21506" xr:uid="{B464AA14-3880-4849-ADEC-A134058B209F}"/>
    <cellStyle name="20% - Accent2 10 2 5" xfId="4025" xr:uid="{594AC5D5-B297-4495-A055-A01A70BF334B}"/>
    <cellStyle name="20% - Accent2 10 2 5 2" xfId="21507" xr:uid="{3C497F65-04D4-473F-BC3A-D947C71DAC04}"/>
    <cellStyle name="20% - Accent2 10 2 6" xfId="17945" xr:uid="{7CD6D46A-9A89-4A18-BB21-929BC8CE329E}"/>
    <cellStyle name="20% - Accent2 10 2 6 2" xfId="35632" xr:uid="{13D2BC38-2349-4524-95E6-6EBF8496E05A}"/>
    <cellStyle name="20% - Accent2 10 2 7" xfId="4019" xr:uid="{5302276C-0E85-4D72-A211-17FA81E61E83}"/>
    <cellStyle name="20% - Accent2 10 2 7 2" xfId="21501" xr:uid="{E4BCD793-BE35-4A99-AAE2-43629B4DFB00}"/>
    <cellStyle name="20% - Accent2 10 2 8" xfId="19802" xr:uid="{9843532E-D8DF-4CBB-B0F8-E53B6B8F1A54}"/>
    <cellStyle name="20% - Accent2 10 3" xfId="4026" xr:uid="{B6495767-47E1-4084-8844-19343412F5FA}"/>
    <cellStyle name="20% - Accent2 10 3 2" xfId="4027" xr:uid="{FFA9D49D-4A19-4CD5-B254-7735FDE20AA3}"/>
    <cellStyle name="20% - Accent2 10 3 2 2" xfId="4028" xr:uid="{17AEEBE0-48D4-45DB-A712-C5F7E02352EE}"/>
    <cellStyle name="20% - Accent2 10 3 2 2 2" xfId="21510" xr:uid="{2DAA3974-61D0-432F-ADE9-F16AA11683CD}"/>
    <cellStyle name="20% - Accent2 10 3 2 3" xfId="4029" xr:uid="{8102EBF6-18E9-4245-8A5C-8FB517972B7D}"/>
    <cellStyle name="20% - Accent2 10 3 2 3 2" xfId="21511" xr:uid="{A78E0409-B6F4-4255-ABBA-D26A3A4B103F}"/>
    <cellStyle name="20% - Accent2 10 3 2 4" xfId="21509" xr:uid="{C384DE18-A35E-46FD-A4E8-756FFC8D71D3}"/>
    <cellStyle name="20% - Accent2 10 3 3" xfId="4030" xr:uid="{BDF3D7D9-EC71-4323-95A4-45E9F65A5144}"/>
    <cellStyle name="20% - Accent2 10 3 3 2" xfId="21512" xr:uid="{827AD7D5-34AA-44A7-A75D-8EE45BDD9EC5}"/>
    <cellStyle name="20% - Accent2 10 3 4" xfId="4031" xr:uid="{C6E7FA3B-A9A5-4128-BFF4-E242647D42E4}"/>
    <cellStyle name="20% - Accent2 10 3 4 2" xfId="21513" xr:uid="{68575106-8002-40BB-8A4D-9B9AC9D649D7}"/>
    <cellStyle name="20% - Accent2 10 3 5" xfId="4032" xr:uid="{1D62A27D-2714-4D4E-9067-D8729C30F71F}"/>
    <cellStyle name="20% - Accent2 10 3 5 2" xfId="21514" xr:uid="{0530F3E4-DBF0-4F3A-9E08-DF5F92971E7B}"/>
    <cellStyle name="20% - Accent2 10 3 6" xfId="21508" xr:uid="{D56DF911-25FE-4563-8C30-04E2BE8E1542}"/>
    <cellStyle name="20% - Accent2 10 4" xfId="4033" xr:uid="{4E8B1197-862D-4E14-A9AB-7D47FA758FD1}"/>
    <cellStyle name="20% - Accent2 10 4 2" xfId="4034" xr:uid="{F6CE706F-C9FE-4417-A373-5E2765BB88F3}"/>
    <cellStyle name="20% - Accent2 10 4 2 2" xfId="21516" xr:uid="{3770D3D6-25CB-4F80-BE0D-F30F0B14CCB2}"/>
    <cellStyle name="20% - Accent2 10 4 3" xfId="4035" xr:uid="{3A69BA20-A0EB-4442-86E8-9ADD1BEE2793}"/>
    <cellStyle name="20% - Accent2 10 4 3 2" xfId="21517" xr:uid="{77C55B92-BA2A-46F1-AADC-C44E953C42C6}"/>
    <cellStyle name="20% - Accent2 10 4 4" xfId="21515" xr:uid="{77705256-4019-450B-9AC2-FBC06DF879E7}"/>
    <cellStyle name="20% - Accent2 10 5" xfId="4036" xr:uid="{DB627535-8B34-4952-8AC9-7DA2E4B59C62}"/>
    <cellStyle name="20% - Accent2 10 5 2" xfId="21518" xr:uid="{ADD158CC-27FE-412F-BB93-BCA612DED53D}"/>
    <cellStyle name="20% - Accent2 10 6" xfId="4037" xr:uid="{68D3C56B-2B14-4C72-8F16-B461E029AB37}"/>
    <cellStyle name="20% - Accent2 10 6 2" xfId="21519" xr:uid="{CFFAF2A4-8599-473C-B5A7-4DC8131C77D3}"/>
    <cellStyle name="20% - Accent2 10 7" xfId="4038" xr:uid="{81FCC322-275B-4F39-8359-3F5E9174ABC1}"/>
    <cellStyle name="20% - Accent2 10 7 2" xfId="21520" xr:uid="{C9B8DCCA-61F5-400A-B02C-DC8A557C8A17}"/>
    <cellStyle name="20% - Accent2 10 8" xfId="17357" xr:uid="{C3A7B8AD-7DC2-4356-8262-78DDE97F4868}"/>
    <cellStyle name="20% - Accent2 10 8 2" xfId="34649" xr:uid="{556D6BAE-CF74-41D9-9FED-C5434C5BBD9A}"/>
    <cellStyle name="20% - Accent2 10 9" xfId="4018" xr:uid="{57587F10-9F19-405D-9A32-61984F3903AF}"/>
    <cellStyle name="20% - Accent2 10 9 2" xfId="21500" xr:uid="{C9B25CDE-E851-46CC-977C-751679891EB9}"/>
    <cellStyle name="20% - Accent2 11" xfId="1428" xr:uid="{75031518-959A-46A4-BD8E-BB536ECED44F}"/>
    <cellStyle name="20% - Accent2 11 10" xfId="19031" xr:uid="{6DF836CE-01EA-4F1A-8CEB-3CB21DF34EB0}"/>
    <cellStyle name="20% - Accent2 11 2" xfId="2469" xr:uid="{997F7901-119F-4BF5-8B8B-5D48CCFE202A}"/>
    <cellStyle name="20% - Accent2 11 2 2" xfId="4041" xr:uid="{DA30030C-38D8-4254-95E7-337250F446A0}"/>
    <cellStyle name="20% - Accent2 11 2 2 2" xfId="4042" xr:uid="{02DA56CF-DB9E-46B8-A4DE-42E80D7840B8}"/>
    <cellStyle name="20% - Accent2 11 2 2 2 2" xfId="21524" xr:uid="{9EAD1BC8-0EE1-4DB3-B7AD-FCB7FFF95CEC}"/>
    <cellStyle name="20% - Accent2 11 2 2 3" xfId="4043" xr:uid="{561A2383-E013-4B7F-AF61-29567AB365FF}"/>
    <cellStyle name="20% - Accent2 11 2 2 3 2" xfId="21525" xr:uid="{D48D5AEB-ED3A-4987-8F12-358CCEA5FFED}"/>
    <cellStyle name="20% - Accent2 11 2 2 4" xfId="21523" xr:uid="{07C73E5C-B933-4843-AAE5-94D643EFBF8B}"/>
    <cellStyle name="20% - Accent2 11 2 3" xfId="4044" xr:uid="{D5F8551A-9A83-480D-8A21-2B0368CCB3F6}"/>
    <cellStyle name="20% - Accent2 11 2 3 2" xfId="21526" xr:uid="{08B39C50-DD3F-4CD4-986C-5E6C41841DA5}"/>
    <cellStyle name="20% - Accent2 11 2 4" xfId="4045" xr:uid="{70ECC23F-2446-4EFE-A811-7FEC6E7F5239}"/>
    <cellStyle name="20% - Accent2 11 2 4 2" xfId="21527" xr:uid="{6E857C2E-B41F-4645-A179-344CAB059785}"/>
    <cellStyle name="20% - Accent2 11 2 5" xfId="4046" xr:uid="{21B95265-4A48-40D3-9D18-ACB5D0777DA6}"/>
    <cellStyle name="20% - Accent2 11 2 5 2" xfId="21528" xr:uid="{72FF2752-BCE0-43C2-9868-39293A5F77B1}"/>
    <cellStyle name="20% - Accent2 11 2 6" xfId="18073" xr:uid="{5B972308-0207-45B8-8226-6BBDC0BC2D6D}"/>
    <cellStyle name="20% - Accent2 11 2 6 2" xfId="35880" xr:uid="{6EDBC7FF-FAEE-4165-B67C-F5908355AF83}"/>
    <cellStyle name="20% - Accent2 11 2 7" xfId="4040" xr:uid="{D4904C36-5CFE-4ECB-8324-57E83476AC0E}"/>
    <cellStyle name="20% - Accent2 11 2 7 2" xfId="21522" xr:uid="{6065F17B-D4C4-49D2-9A75-9B90329A135E}"/>
    <cellStyle name="20% - Accent2 11 2 8" xfId="20069" xr:uid="{B2D78DCB-38A6-492A-A95B-3B6D520C90E6}"/>
    <cellStyle name="20% - Accent2 11 3" xfId="4047" xr:uid="{4D9433CB-727D-42D8-9FA4-B21F00547B3C}"/>
    <cellStyle name="20% - Accent2 11 3 2" xfId="4048" xr:uid="{132B3ADD-BBED-4874-BB54-3C6D88A68D7F}"/>
    <cellStyle name="20% - Accent2 11 3 2 2" xfId="4049" xr:uid="{FD719A3C-1376-4E7B-8F58-DD1479961327}"/>
    <cellStyle name="20% - Accent2 11 3 2 2 2" xfId="21531" xr:uid="{88712D66-D537-4950-B2C0-BA00A10D140E}"/>
    <cellStyle name="20% - Accent2 11 3 2 3" xfId="4050" xr:uid="{EC504A11-DCC0-42F9-9034-C1A5FC3C4C99}"/>
    <cellStyle name="20% - Accent2 11 3 2 3 2" xfId="21532" xr:uid="{B413E6F3-A566-4E7D-A398-1D4514699936}"/>
    <cellStyle name="20% - Accent2 11 3 2 4" xfId="21530" xr:uid="{18253377-97F3-4D82-9B8D-DE7A71AFCCA1}"/>
    <cellStyle name="20% - Accent2 11 3 3" xfId="4051" xr:uid="{6D706C84-2149-473D-8F14-4C17E7892743}"/>
    <cellStyle name="20% - Accent2 11 3 3 2" xfId="21533" xr:uid="{557422D4-299B-4786-82F5-D6185B1FD6A8}"/>
    <cellStyle name="20% - Accent2 11 3 4" xfId="4052" xr:uid="{5FB24AC3-D006-462A-8FC6-A496C2DD594C}"/>
    <cellStyle name="20% - Accent2 11 3 4 2" xfId="21534" xr:uid="{420EC1D4-49C1-47C5-B0AC-01A08BE58D99}"/>
    <cellStyle name="20% - Accent2 11 3 5" xfId="4053" xr:uid="{D5F202DC-E3B0-415C-869B-B389FCF6E62E}"/>
    <cellStyle name="20% - Accent2 11 3 5 2" xfId="21535" xr:uid="{9099B229-E08B-4260-9873-60027B84CAB2}"/>
    <cellStyle name="20% - Accent2 11 3 6" xfId="21529" xr:uid="{17A23BCE-937A-4072-A7E8-73376D714E82}"/>
    <cellStyle name="20% - Accent2 11 4" xfId="4054" xr:uid="{4BD97229-9D5B-421C-AC3F-570E69DB3EE9}"/>
    <cellStyle name="20% - Accent2 11 4 2" xfId="4055" xr:uid="{D0345A9B-92D5-4AF1-AAE2-3DC1424B19DA}"/>
    <cellStyle name="20% - Accent2 11 4 2 2" xfId="21537" xr:uid="{998157EC-7DB7-4D41-BE39-B03CC2EAC27C}"/>
    <cellStyle name="20% - Accent2 11 4 3" xfId="4056" xr:uid="{E12EBC2C-83B9-464A-BF59-9AC6CC913255}"/>
    <cellStyle name="20% - Accent2 11 4 3 2" xfId="21538" xr:uid="{7F26D7E7-DFAC-444C-9F3D-1713B6381B38}"/>
    <cellStyle name="20% - Accent2 11 4 4" xfId="21536" xr:uid="{FAF422CA-0423-4A6A-864F-5790FCFA61EC}"/>
    <cellStyle name="20% - Accent2 11 5" xfId="4057" xr:uid="{6B86DFCC-BA88-4CE0-8A46-0C9488BCB0C2}"/>
    <cellStyle name="20% - Accent2 11 5 2" xfId="21539" xr:uid="{291630FB-9DCA-4246-86C0-73A8DDBF765C}"/>
    <cellStyle name="20% - Accent2 11 6" xfId="4058" xr:uid="{6038CCE0-C0E8-4C9F-BB6F-341DC8CB80E6}"/>
    <cellStyle name="20% - Accent2 11 6 2" xfId="21540" xr:uid="{AD33227D-CEFC-41F6-8D66-B0601A1BD491}"/>
    <cellStyle name="20% - Accent2 11 7" xfId="4059" xr:uid="{85D6CD30-E574-417B-9AF2-775224CD4B66}"/>
    <cellStyle name="20% - Accent2 11 7 2" xfId="21541" xr:uid="{C299907B-3153-46CF-94A3-952195937E34}"/>
    <cellStyle name="20% - Accent2 11 8" xfId="17512" xr:uid="{6CF91FEA-2B75-42AD-B575-41A6845315B0}"/>
    <cellStyle name="20% - Accent2 11 8 2" xfId="34895" xr:uid="{3DB659C3-3171-4B5C-9C0F-15B54D5A2493}"/>
    <cellStyle name="20% - Accent2 11 9" xfId="4039" xr:uid="{CE4A68FF-4A6F-4A7E-A3D8-69699E6C165F}"/>
    <cellStyle name="20% - Accent2 11 9 2" xfId="21521" xr:uid="{9D4BA079-49E0-4422-81BC-ABF27792AA28}"/>
    <cellStyle name="20% - Accent2 12" xfId="1697" xr:uid="{0595CFA9-7FE7-412E-89C9-F54B3230BD6E}"/>
    <cellStyle name="20% - Accent2 12 10" xfId="19300" xr:uid="{1C0AD61A-6F01-4FBE-8265-F43D179A63AB}"/>
    <cellStyle name="20% - Accent2 12 2" xfId="2738" xr:uid="{CD2BB18E-6D6E-4140-80CB-77DF7F7DDB74}"/>
    <cellStyle name="20% - Accent2 12 2 2" xfId="4062" xr:uid="{74785485-DCEB-4F49-A450-CCC88A7D7026}"/>
    <cellStyle name="20% - Accent2 12 2 2 2" xfId="4063" xr:uid="{1213B937-7EEA-486A-BC78-0C07C408B9C7}"/>
    <cellStyle name="20% - Accent2 12 2 2 2 2" xfId="21545" xr:uid="{86389CC1-056A-4757-B75C-BD3F050DC926}"/>
    <cellStyle name="20% - Accent2 12 2 2 3" xfId="4064" xr:uid="{A46EAD3D-710C-47E4-9D55-95E9F5A12D81}"/>
    <cellStyle name="20% - Accent2 12 2 2 3 2" xfId="21546" xr:uid="{B062C484-FF67-4BAC-BEAC-418F4BAF5341}"/>
    <cellStyle name="20% - Accent2 12 2 2 4" xfId="21544" xr:uid="{80C690F6-EFED-46CB-833F-89F8D90BB1C8}"/>
    <cellStyle name="20% - Accent2 12 2 3" xfId="4065" xr:uid="{D9C2489E-9688-49B1-9AC7-B481311E3947}"/>
    <cellStyle name="20% - Accent2 12 2 3 2" xfId="21547" xr:uid="{8587667D-2EAB-4F25-89C6-3FFEF3F0C0C9}"/>
    <cellStyle name="20% - Accent2 12 2 4" xfId="4066" xr:uid="{7D624962-4C24-4AD0-B14C-73862BBDAC90}"/>
    <cellStyle name="20% - Accent2 12 2 4 2" xfId="21548" xr:uid="{81B6F1B4-FEB4-46F8-8A4F-80CB96DCD226}"/>
    <cellStyle name="20% - Accent2 12 2 5" xfId="4067" xr:uid="{A7503DAA-C24D-43E9-8625-EE3BB030A07D}"/>
    <cellStyle name="20% - Accent2 12 2 5 2" xfId="21549" xr:uid="{823D2A11-D35D-49BF-9EF7-6A1E7AE76CEE}"/>
    <cellStyle name="20% - Accent2 12 2 6" xfId="18203" xr:uid="{D10211F8-0286-439F-8AF0-124A571D8FA8}"/>
    <cellStyle name="20% - Accent2 12 2 6 2" xfId="36145" xr:uid="{197397FC-D198-4D0D-BE15-14EE64CA4021}"/>
    <cellStyle name="20% - Accent2 12 2 7" xfId="4061" xr:uid="{2B291990-06A6-47C9-857D-375B9CEC4196}"/>
    <cellStyle name="20% - Accent2 12 2 7 2" xfId="21543" xr:uid="{826C0919-DC4A-4A37-9187-DDA02059020B}"/>
    <cellStyle name="20% - Accent2 12 2 8" xfId="20338" xr:uid="{E0560657-7D58-4410-AEDF-C39B01D4DF86}"/>
    <cellStyle name="20% - Accent2 12 3" xfId="4068" xr:uid="{28E960C1-B072-423E-AB9D-6161D767F0E5}"/>
    <cellStyle name="20% - Accent2 12 3 2" xfId="4069" xr:uid="{F571E5FB-7377-47D5-B337-6FEEADB01157}"/>
    <cellStyle name="20% - Accent2 12 3 2 2" xfId="4070" xr:uid="{FA5D9FA8-AE6B-444F-964E-C91E98C1EF10}"/>
    <cellStyle name="20% - Accent2 12 3 2 2 2" xfId="21552" xr:uid="{C9AE4E1A-2022-49ED-87F0-7A72D337E0E0}"/>
    <cellStyle name="20% - Accent2 12 3 2 3" xfId="4071" xr:uid="{00BFBA1D-79D0-4E7A-9B64-1A4D3718C812}"/>
    <cellStyle name="20% - Accent2 12 3 2 3 2" xfId="21553" xr:uid="{03239C9B-6707-48DC-A018-183509747342}"/>
    <cellStyle name="20% - Accent2 12 3 2 4" xfId="21551" xr:uid="{6FE2CE61-9363-4F23-8F75-6E8E5EF580C8}"/>
    <cellStyle name="20% - Accent2 12 3 3" xfId="4072" xr:uid="{32FD2B92-545C-4229-97AA-2B39A6A4398C}"/>
    <cellStyle name="20% - Accent2 12 3 3 2" xfId="21554" xr:uid="{3CF5C206-476A-4A1C-B596-837F0108EB20}"/>
    <cellStyle name="20% - Accent2 12 3 4" xfId="4073" xr:uid="{AA8663A0-28F8-4687-885F-82C0AE53D9E1}"/>
    <cellStyle name="20% - Accent2 12 3 4 2" xfId="21555" xr:uid="{A0C2D14E-2691-49D0-9FE5-3406FD40B247}"/>
    <cellStyle name="20% - Accent2 12 3 5" xfId="4074" xr:uid="{52FC6DC1-A6C2-4053-B1E8-33E2D280C52D}"/>
    <cellStyle name="20% - Accent2 12 3 5 2" xfId="21556" xr:uid="{3AB48994-1366-47EC-87B6-6B802F2E9A76}"/>
    <cellStyle name="20% - Accent2 12 3 6" xfId="21550" xr:uid="{DF02F46B-6FFF-48D9-A278-5124E3465016}"/>
    <cellStyle name="20% - Accent2 12 4" xfId="4075" xr:uid="{A0D6D5C8-7F83-4F9B-855B-A6789BBB019A}"/>
    <cellStyle name="20% - Accent2 12 4 2" xfId="4076" xr:uid="{F27B3987-CB07-40B9-BEDE-B8B6E7739DA2}"/>
    <cellStyle name="20% - Accent2 12 4 2 2" xfId="21558" xr:uid="{5C09427A-5B86-45A1-9FBE-420E3CE0456F}"/>
    <cellStyle name="20% - Accent2 12 4 3" xfId="4077" xr:uid="{4E541A30-84FA-452E-BF7D-970750FFD7F2}"/>
    <cellStyle name="20% - Accent2 12 4 3 2" xfId="21559" xr:uid="{2848B4CE-3237-4FDA-A936-0CA0B2A52372}"/>
    <cellStyle name="20% - Accent2 12 4 4" xfId="21557" xr:uid="{0875D099-E7B8-4399-B6BB-8C5CFF198077}"/>
    <cellStyle name="20% - Accent2 12 5" xfId="4078" xr:uid="{3CA00A61-C0E0-4B8E-8E41-1A0B2B5D3C2F}"/>
    <cellStyle name="20% - Accent2 12 5 2" xfId="21560" xr:uid="{08F6ECDD-C682-46AA-AED8-60C8566247BB}"/>
    <cellStyle name="20% - Accent2 12 6" xfId="4079" xr:uid="{CA26A2ED-0E58-4812-905F-7D71909BDB2C}"/>
    <cellStyle name="20% - Accent2 12 6 2" xfId="21561" xr:uid="{E4B640CE-A9C7-454D-98FB-7CEEFEF5613B}"/>
    <cellStyle name="20% - Accent2 12 7" xfId="4080" xr:uid="{D67E4AA4-D72C-4F93-8C61-0E8AF28C198A}"/>
    <cellStyle name="20% - Accent2 12 7 2" xfId="21562" xr:uid="{135A923E-DF37-4D7F-876D-11CC63DBA677}"/>
    <cellStyle name="20% - Accent2 12 8" xfId="17656" xr:uid="{149BB7C9-E1F4-41FB-AE45-026EC081DA5A}"/>
    <cellStyle name="20% - Accent2 12 8 2" xfId="35145" xr:uid="{5A5EB565-103C-4CC2-AD7A-7B27863EFC4F}"/>
    <cellStyle name="20% - Accent2 12 9" xfId="4060" xr:uid="{11C3F207-38A0-40B9-AB52-5810BCA8E572}"/>
    <cellStyle name="20% - Accent2 12 9 2" xfId="21542" xr:uid="{97BC8F81-E364-49EE-B284-D5B538A6087E}"/>
    <cellStyle name="20% - Accent2 13" xfId="1722" xr:uid="{C6421A92-49CB-4488-885F-AD301F555DCC}"/>
    <cellStyle name="20% - Accent2 13 10" xfId="19325" xr:uid="{127C69A6-233E-4D88-A898-760CD013EE32}"/>
    <cellStyle name="20% - Accent2 13 2" xfId="2763" xr:uid="{2E0F1F18-7D9E-4FE0-BE30-E5D356733D57}"/>
    <cellStyle name="20% - Accent2 13 2 2" xfId="4083" xr:uid="{E4937100-4003-4B89-80E3-AF57E290B2A0}"/>
    <cellStyle name="20% - Accent2 13 2 2 2" xfId="4084" xr:uid="{4BC6AF57-2427-4774-987A-1E0D6120E822}"/>
    <cellStyle name="20% - Accent2 13 2 2 2 2" xfId="21566" xr:uid="{17AA12C8-BB20-4C2A-A792-A2A5461CAF99}"/>
    <cellStyle name="20% - Accent2 13 2 2 3" xfId="4085" xr:uid="{D016635B-FC89-465E-BB19-19702678CD19}"/>
    <cellStyle name="20% - Accent2 13 2 2 3 2" xfId="21567" xr:uid="{FCF58923-E167-4001-978C-FD4E618D33D8}"/>
    <cellStyle name="20% - Accent2 13 2 2 4" xfId="21565" xr:uid="{C12259D5-41A8-406A-9A7A-0D02AA3C2F81}"/>
    <cellStyle name="20% - Accent2 13 2 3" xfId="4086" xr:uid="{F7AF708A-A34F-47DA-97C8-A3A03CFF163A}"/>
    <cellStyle name="20% - Accent2 13 2 3 2" xfId="21568" xr:uid="{A48F2095-F2DD-48FF-87CF-D86FC1C92CCF}"/>
    <cellStyle name="20% - Accent2 13 2 4" xfId="4087" xr:uid="{85D8A878-69C9-4979-A767-1041D9127804}"/>
    <cellStyle name="20% - Accent2 13 2 4 2" xfId="21569" xr:uid="{5BD71671-4729-40BB-B6C3-C544296674CD}"/>
    <cellStyle name="20% - Accent2 13 2 5" xfId="4088" xr:uid="{B3138119-88E1-4C9E-A148-5B8025F73D70}"/>
    <cellStyle name="20% - Accent2 13 2 5 2" xfId="21570" xr:uid="{FBB82EFC-ED14-4648-9877-1743B989B353}"/>
    <cellStyle name="20% - Accent2 13 2 6" xfId="18214" xr:uid="{A9EB37AF-0DF2-4595-91C9-5E409DCB45FE}"/>
    <cellStyle name="20% - Accent2 13 2 6 2" xfId="36169" xr:uid="{E2B67DA8-5FFE-4483-8A39-7F15E5C93AD5}"/>
    <cellStyle name="20% - Accent2 13 2 7" xfId="4082" xr:uid="{2E41426E-10E8-4A13-80F1-91C0F802BA9C}"/>
    <cellStyle name="20% - Accent2 13 2 7 2" xfId="21564" xr:uid="{AB9AE48D-E09C-417F-8CEA-D9B231AEA9DF}"/>
    <cellStyle name="20% - Accent2 13 2 8" xfId="20363" xr:uid="{E1D0DB6F-2D8C-44E9-BF03-1EB38433530F}"/>
    <cellStyle name="20% - Accent2 13 3" xfId="4089" xr:uid="{4B51EE34-A81B-4BF5-BAD2-6C762FBC2935}"/>
    <cellStyle name="20% - Accent2 13 3 2" xfId="4090" xr:uid="{63270F21-B02C-4E86-82EA-A00E7379B5B9}"/>
    <cellStyle name="20% - Accent2 13 3 2 2" xfId="4091" xr:uid="{6D7F5471-B7B2-49B6-90A5-86AA85F16C28}"/>
    <cellStyle name="20% - Accent2 13 3 2 2 2" xfId="21573" xr:uid="{18BAB05A-21EE-4AC3-A49B-11753792F8E2}"/>
    <cellStyle name="20% - Accent2 13 3 2 3" xfId="4092" xr:uid="{EB1C185F-EC11-4EFD-8943-EBAED805D77A}"/>
    <cellStyle name="20% - Accent2 13 3 2 3 2" xfId="21574" xr:uid="{6E465270-D63A-468A-A595-67B31966A56F}"/>
    <cellStyle name="20% - Accent2 13 3 2 4" xfId="21572" xr:uid="{D8630207-98A9-4B99-A3C9-2629658AAB28}"/>
    <cellStyle name="20% - Accent2 13 3 3" xfId="4093" xr:uid="{713F386B-773A-4188-A68B-D821D70FABDF}"/>
    <cellStyle name="20% - Accent2 13 3 3 2" xfId="21575" xr:uid="{39449218-F77A-4D69-8F52-5689D380C06D}"/>
    <cellStyle name="20% - Accent2 13 3 4" xfId="4094" xr:uid="{EF88D91A-9936-4CC0-8485-EC059517F043}"/>
    <cellStyle name="20% - Accent2 13 3 4 2" xfId="21576" xr:uid="{DAFE2CB5-03CC-4E96-873B-3BFA59EDA2E3}"/>
    <cellStyle name="20% - Accent2 13 3 5" xfId="4095" xr:uid="{5A50BED1-CA72-41E6-AE44-3FFD561EBA75}"/>
    <cellStyle name="20% - Accent2 13 3 5 2" xfId="21577" xr:uid="{1EABDFF1-1F8D-4BD8-A17F-BBCAE9336F8F}"/>
    <cellStyle name="20% - Accent2 13 3 6" xfId="21571" xr:uid="{41E306AB-D270-498F-B245-BA088266202F}"/>
    <cellStyle name="20% - Accent2 13 4" xfId="4096" xr:uid="{F54E4154-B1E5-4922-B396-4DCFAE6D3E4A}"/>
    <cellStyle name="20% - Accent2 13 4 2" xfId="4097" xr:uid="{8001521B-6446-4408-B183-7EBD29A64644}"/>
    <cellStyle name="20% - Accent2 13 4 2 2" xfId="21579" xr:uid="{AD89E818-CBCD-4F6D-890A-629B0931BA6D}"/>
    <cellStyle name="20% - Accent2 13 4 3" xfId="4098" xr:uid="{0CD62370-E8A3-4CC2-A11A-B311262E6A23}"/>
    <cellStyle name="20% - Accent2 13 4 3 2" xfId="21580" xr:uid="{5C7EC566-CFEF-4CDA-BDC9-1255CCF21EB4}"/>
    <cellStyle name="20% - Accent2 13 4 4" xfId="21578" xr:uid="{90D7E484-48AC-4F9E-AF7A-D28C34A7A18D}"/>
    <cellStyle name="20% - Accent2 13 5" xfId="4099" xr:uid="{38DA5EA5-2A8E-4A7D-8D5E-C3FEC68BAED2}"/>
    <cellStyle name="20% - Accent2 13 5 2" xfId="21581" xr:uid="{F7B52A64-316B-4CBD-8170-EE9C1BCAEA47}"/>
    <cellStyle name="20% - Accent2 13 6" xfId="4100" xr:uid="{AA0DD4EF-1187-4029-8443-6CB29E8C5E2C}"/>
    <cellStyle name="20% - Accent2 13 6 2" xfId="21582" xr:uid="{0719CBD7-A59F-4826-8973-D545535995F8}"/>
    <cellStyle name="20% - Accent2 13 7" xfId="4101" xr:uid="{4E5E661B-7DB3-470A-9CAA-410D73C3523B}"/>
    <cellStyle name="20% - Accent2 13 7 2" xfId="21583" xr:uid="{2733CA41-A6F2-48FE-8047-EA0064A0B670}"/>
    <cellStyle name="20% - Accent2 13 8" xfId="17674" xr:uid="{5CF0901C-10F6-4569-B81A-F3EFE1A9DEEC}"/>
    <cellStyle name="20% - Accent2 13 8 2" xfId="35168" xr:uid="{B6566AE5-796C-414E-A592-61859DB128A2}"/>
    <cellStyle name="20% - Accent2 13 9" xfId="4081" xr:uid="{8EA1009B-75FF-4E28-B01A-47C6B36D133F}"/>
    <cellStyle name="20% - Accent2 13 9 2" xfId="21563" xr:uid="{831AB611-088C-413D-BFAE-22185D809B0E}"/>
    <cellStyle name="20% - Accent2 14" xfId="1747" xr:uid="{F92C15D0-3C61-48A8-9DFC-9492267465BF}"/>
    <cellStyle name="20% - Accent2 14 10" xfId="19350" xr:uid="{FFFC039B-6A26-4DA7-BDBA-9F68C9570D68}"/>
    <cellStyle name="20% - Accent2 14 2" xfId="2788" xr:uid="{08991B0E-9C74-4958-8B84-57FA8D06F72C}"/>
    <cellStyle name="20% - Accent2 14 2 2" xfId="4104" xr:uid="{F93F5046-C0EA-47D2-87DB-6D35F9610CB6}"/>
    <cellStyle name="20% - Accent2 14 2 2 2" xfId="4105" xr:uid="{378DC99A-96EF-4916-AA20-CD33219C0DE9}"/>
    <cellStyle name="20% - Accent2 14 2 2 2 2" xfId="21587" xr:uid="{9E25CBE1-16F4-48A2-8352-451360C76882}"/>
    <cellStyle name="20% - Accent2 14 2 2 3" xfId="4106" xr:uid="{5516CA41-1625-40A4-A610-74373961F7B0}"/>
    <cellStyle name="20% - Accent2 14 2 2 3 2" xfId="21588" xr:uid="{8CCC0C5E-432D-4116-9105-638CA307D1F3}"/>
    <cellStyle name="20% - Accent2 14 2 2 4" xfId="21586" xr:uid="{D364F4BF-5577-42E4-A5B7-84CE5AEFB160}"/>
    <cellStyle name="20% - Accent2 14 2 3" xfId="4107" xr:uid="{47C3744C-7BD9-4B9E-8D6B-20D6186A9AF6}"/>
    <cellStyle name="20% - Accent2 14 2 3 2" xfId="21589" xr:uid="{A96E87C4-F538-49A3-941A-7B75D04D94EC}"/>
    <cellStyle name="20% - Accent2 14 2 4" xfId="4108" xr:uid="{0162BF00-A742-47F3-AAAA-4E1819C8BE8D}"/>
    <cellStyle name="20% - Accent2 14 2 4 2" xfId="21590" xr:uid="{3D5198AB-9BDD-46E7-A308-51F6C90C98C6}"/>
    <cellStyle name="20% - Accent2 14 2 5" xfId="4109" xr:uid="{254370B4-743C-45E4-A708-C8E4F30A9FCC}"/>
    <cellStyle name="20% - Accent2 14 2 5 2" xfId="21591" xr:uid="{4F41CDAD-79F6-4E29-9E4E-7CC90DDC26E7}"/>
    <cellStyle name="20% - Accent2 14 2 6" xfId="18225" xr:uid="{AAD50444-C30D-459D-B90C-8C4C488BD0B8}"/>
    <cellStyle name="20% - Accent2 14 2 6 2" xfId="36193" xr:uid="{84F02C04-EC90-4A86-B422-A59DBADA0695}"/>
    <cellStyle name="20% - Accent2 14 2 7" xfId="4103" xr:uid="{B8236693-9551-406C-A2C7-C49E3EE53978}"/>
    <cellStyle name="20% - Accent2 14 2 7 2" xfId="21585" xr:uid="{9A413BFF-59C2-432E-BF55-4ED3E8AE0E39}"/>
    <cellStyle name="20% - Accent2 14 2 8" xfId="20388" xr:uid="{6325497E-3989-4FC0-B914-8B808737576A}"/>
    <cellStyle name="20% - Accent2 14 3" xfId="4110" xr:uid="{C11BD3F2-A538-4B29-A50E-94E669A9AA54}"/>
    <cellStyle name="20% - Accent2 14 3 2" xfId="4111" xr:uid="{8112358B-3490-40B9-B2FE-0709D94879C7}"/>
    <cellStyle name="20% - Accent2 14 3 2 2" xfId="4112" xr:uid="{3FF5E83F-FCA0-46C1-A614-4D31A3B63170}"/>
    <cellStyle name="20% - Accent2 14 3 2 2 2" xfId="21594" xr:uid="{D51A0512-B6E3-4630-A823-3C5E92792F51}"/>
    <cellStyle name="20% - Accent2 14 3 2 3" xfId="4113" xr:uid="{27F0161D-ACC3-4365-9DA4-3529A3696053}"/>
    <cellStyle name="20% - Accent2 14 3 2 3 2" xfId="21595" xr:uid="{8E67E5B6-8CB7-4FA8-9299-57AE35134217}"/>
    <cellStyle name="20% - Accent2 14 3 2 4" xfId="21593" xr:uid="{60416B76-30C7-49E7-942F-3B3EEC14BDF8}"/>
    <cellStyle name="20% - Accent2 14 3 3" xfId="4114" xr:uid="{39269C26-6C62-40FE-AC60-C9BC4D015DB6}"/>
    <cellStyle name="20% - Accent2 14 3 3 2" xfId="21596" xr:uid="{D005671F-0BDE-49C5-9A7A-F7E055D6D156}"/>
    <cellStyle name="20% - Accent2 14 3 4" xfId="4115" xr:uid="{73757A9E-FFE4-4354-809F-FFCD4BC400FA}"/>
    <cellStyle name="20% - Accent2 14 3 4 2" xfId="21597" xr:uid="{8666C93C-DF00-4D7B-A1E3-6E49097F746A}"/>
    <cellStyle name="20% - Accent2 14 3 5" xfId="4116" xr:uid="{D5302A83-6AAB-4C6C-97C0-64078336DA7E}"/>
    <cellStyle name="20% - Accent2 14 3 5 2" xfId="21598" xr:uid="{1250B36C-F0F1-4B6A-A5A8-7AD40F2F339E}"/>
    <cellStyle name="20% - Accent2 14 3 6" xfId="21592" xr:uid="{C4A86D3F-7063-47F1-98A2-9EEA958FEE3A}"/>
    <cellStyle name="20% - Accent2 14 4" xfId="4117" xr:uid="{BBFE1790-6237-426A-B619-FED90A564639}"/>
    <cellStyle name="20% - Accent2 14 4 2" xfId="4118" xr:uid="{0346558E-F6B1-483B-A9C2-C6969DC2EE9D}"/>
    <cellStyle name="20% - Accent2 14 4 2 2" xfId="21600" xr:uid="{A528AE44-DE86-44E2-B633-0BD436CFAD2A}"/>
    <cellStyle name="20% - Accent2 14 4 3" xfId="4119" xr:uid="{EF4B4499-D1AF-4ED7-9F16-308A95A401FB}"/>
    <cellStyle name="20% - Accent2 14 4 3 2" xfId="21601" xr:uid="{A08F903A-2B5E-4182-B390-4DB8EB51BECE}"/>
    <cellStyle name="20% - Accent2 14 4 4" xfId="21599" xr:uid="{8B0056F0-CA49-4F80-BE9D-529EDB162F16}"/>
    <cellStyle name="20% - Accent2 14 5" xfId="4120" xr:uid="{232124C0-1E7C-452D-AF0B-4E04D40EAB46}"/>
    <cellStyle name="20% - Accent2 14 5 2" xfId="21602" xr:uid="{CF2A9287-A186-4C14-AF7F-7B250DDBD83F}"/>
    <cellStyle name="20% - Accent2 14 6" xfId="4121" xr:uid="{22D1786A-6F9D-47AE-9156-69BAD9725F84}"/>
    <cellStyle name="20% - Accent2 14 6 2" xfId="21603" xr:uid="{05ED3E4F-60E8-422D-9DFE-2EF8C1D43075}"/>
    <cellStyle name="20% - Accent2 14 7" xfId="4122" xr:uid="{27C70BC5-F274-47C9-92CA-322BC750AE9D}"/>
    <cellStyle name="20% - Accent2 14 7 2" xfId="21604" xr:uid="{8971A075-2910-4EDB-8F19-541B4B9706AB}"/>
    <cellStyle name="20% - Accent2 14 8" xfId="17691" xr:uid="{1EDC6258-CE2B-49C6-AF6D-B2DB1A96A4A8}"/>
    <cellStyle name="20% - Accent2 14 8 2" xfId="35191" xr:uid="{AF1FAB05-4169-4FAB-98B0-BCAF225CD9E1}"/>
    <cellStyle name="20% - Accent2 14 9" xfId="4102" xr:uid="{86CF6C1C-6E20-4F16-9E57-878A543961F9}"/>
    <cellStyle name="20% - Accent2 14 9 2" xfId="21584" xr:uid="{757B91E0-33C4-4DE4-8C27-972EE98ADFC3}"/>
    <cellStyle name="20% - Accent2 15" xfId="1770" xr:uid="{A5D7A543-E69F-4892-957E-43C1A028FAD1}"/>
    <cellStyle name="20% - Accent2 15 10" xfId="19373" xr:uid="{304C3C64-6BDE-4761-9DC2-8D00B7ABEE9C}"/>
    <cellStyle name="20% - Accent2 15 2" xfId="2811" xr:uid="{1F5A921E-29D7-4BDA-BB70-8E8971FE5FE0}"/>
    <cellStyle name="20% - Accent2 15 2 2" xfId="4125" xr:uid="{4C40DAFC-00C9-449D-9459-788FBDCE05E5}"/>
    <cellStyle name="20% - Accent2 15 2 2 2" xfId="4126" xr:uid="{4A297961-4F34-4E20-8118-4A12909D4839}"/>
    <cellStyle name="20% - Accent2 15 2 2 2 2" xfId="21608" xr:uid="{3FCFA345-49B4-4837-A339-04FB1900E6EE}"/>
    <cellStyle name="20% - Accent2 15 2 2 3" xfId="4127" xr:uid="{A3AC7603-E18B-4264-836B-78B1DE231188}"/>
    <cellStyle name="20% - Accent2 15 2 2 3 2" xfId="21609" xr:uid="{6A2B816D-D43D-4DB1-9435-2A166BED18E5}"/>
    <cellStyle name="20% - Accent2 15 2 2 4" xfId="21607" xr:uid="{4E9BEAAF-2029-47D7-82ED-8E19DE804047}"/>
    <cellStyle name="20% - Accent2 15 2 3" xfId="4128" xr:uid="{CD46C072-F1C2-4BE7-A454-E99761698B31}"/>
    <cellStyle name="20% - Accent2 15 2 3 2" xfId="21610" xr:uid="{2329931B-DAB3-451B-AEA9-5B6A3B492333}"/>
    <cellStyle name="20% - Accent2 15 2 4" xfId="4129" xr:uid="{4559A8D0-759E-449B-84D7-F58335F44589}"/>
    <cellStyle name="20% - Accent2 15 2 4 2" xfId="21611" xr:uid="{9A716BF3-FFB8-4A1D-B495-5F219E8BCB60}"/>
    <cellStyle name="20% - Accent2 15 2 5" xfId="4130" xr:uid="{0BD59BD9-5A92-474F-ABAB-DCDFC4E1DCF8}"/>
    <cellStyle name="20% - Accent2 15 2 5 2" xfId="21612" xr:uid="{143A9975-8F54-4D6F-AA85-C3B139014E14}"/>
    <cellStyle name="20% - Accent2 15 2 6" xfId="18236" xr:uid="{486BBACA-276F-4C41-AEB0-D2488432E8B1}"/>
    <cellStyle name="20% - Accent2 15 2 6 2" xfId="36215" xr:uid="{FEB2A0B7-23BA-4077-AFCD-FCE38C47F5A6}"/>
    <cellStyle name="20% - Accent2 15 2 7" xfId="4124" xr:uid="{52C33344-7F0A-461A-AA4A-BF88C09E17DE}"/>
    <cellStyle name="20% - Accent2 15 2 7 2" xfId="21606" xr:uid="{FFBEF100-668B-41D0-853F-BB61BCDD677C}"/>
    <cellStyle name="20% - Accent2 15 2 8" xfId="20411" xr:uid="{80551CD2-2C94-4373-A9A0-F4BD593BA6DB}"/>
    <cellStyle name="20% - Accent2 15 3" xfId="4131" xr:uid="{08BE3F3F-356F-4AAA-99D2-9B20EF580659}"/>
    <cellStyle name="20% - Accent2 15 3 2" xfId="4132" xr:uid="{0229B801-1EA4-446B-A266-08AACA810BEC}"/>
    <cellStyle name="20% - Accent2 15 3 2 2" xfId="4133" xr:uid="{A6FB340D-7701-4FA4-89A9-68F6181F4B56}"/>
    <cellStyle name="20% - Accent2 15 3 2 2 2" xfId="21615" xr:uid="{48A18C65-8BC8-4D6D-9F88-90948B47F617}"/>
    <cellStyle name="20% - Accent2 15 3 2 3" xfId="4134" xr:uid="{E7D0EA80-17D9-418B-BED9-0BD0979C434F}"/>
    <cellStyle name="20% - Accent2 15 3 2 3 2" xfId="21616" xr:uid="{61AB4A20-64E2-474F-BD6A-999D12E74462}"/>
    <cellStyle name="20% - Accent2 15 3 2 4" xfId="21614" xr:uid="{18B06675-330F-4DEB-A166-E19C94562F66}"/>
    <cellStyle name="20% - Accent2 15 3 3" xfId="4135" xr:uid="{954AB6A1-CF5F-42DD-933D-E3B53E783D50}"/>
    <cellStyle name="20% - Accent2 15 3 3 2" xfId="21617" xr:uid="{C27DB07A-0AC0-43AE-9096-E29A91DC1135}"/>
    <cellStyle name="20% - Accent2 15 3 4" xfId="4136" xr:uid="{355745B3-ABE1-4F81-95AF-4B5F2F8097CF}"/>
    <cellStyle name="20% - Accent2 15 3 4 2" xfId="21618" xr:uid="{2BD1D37B-C2A6-4681-BB92-3ED0E84591B9}"/>
    <cellStyle name="20% - Accent2 15 3 5" xfId="4137" xr:uid="{359049DF-053D-4809-B480-CCC6E2F70909}"/>
    <cellStyle name="20% - Accent2 15 3 5 2" xfId="21619" xr:uid="{4E74DF5A-5E30-48C6-BEF5-73388D9341EB}"/>
    <cellStyle name="20% - Accent2 15 3 6" xfId="21613" xr:uid="{74B0F717-58D9-4477-A1A1-B9C0D47594EB}"/>
    <cellStyle name="20% - Accent2 15 4" xfId="4138" xr:uid="{327E3020-0568-43D3-A036-23FB2267D2B2}"/>
    <cellStyle name="20% - Accent2 15 4 2" xfId="4139" xr:uid="{825E5E8D-382D-4A98-A432-6510ED6C6FFC}"/>
    <cellStyle name="20% - Accent2 15 4 2 2" xfId="21621" xr:uid="{7C8443D4-6616-4CB0-A1A8-BCFB198F94C3}"/>
    <cellStyle name="20% - Accent2 15 4 3" xfId="4140" xr:uid="{8103EEF9-84DE-4881-812B-7DAB333641E1}"/>
    <cellStyle name="20% - Accent2 15 4 3 2" xfId="21622" xr:uid="{7B8406C3-F711-4C90-97F4-FD86D06B5334}"/>
    <cellStyle name="20% - Accent2 15 4 4" xfId="21620" xr:uid="{89E0DDEC-93A2-4371-8BD1-A7A0B911C481}"/>
    <cellStyle name="20% - Accent2 15 5" xfId="4141" xr:uid="{03808AC9-B8AF-43AA-8232-CDD2B7E1A59C}"/>
    <cellStyle name="20% - Accent2 15 5 2" xfId="21623" xr:uid="{AF8F1360-A3A8-4292-908F-55F304312106}"/>
    <cellStyle name="20% - Accent2 15 6" xfId="4142" xr:uid="{98626952-0750-4197-BADB-EAF1F18F1332}"/>
    <cellStyle name="20% - Accent2 15 6 2" xfId="21624" xr:uid="{CDE55541-2034-45B2-9B5D-89AB43618E2E}"/>
    <cellStyle name="20% - Accent2 15 7" xfId="4143" xr:uid="{A8A6F083-D1F3-4E0F-B8A3-E91A4ED99EC2}"/>
    <cellStyle name="20% - Accent2 15 7 2" xfId="21625" xr:uid="{D6AD0E47-5D09-4F72-929B-CB74BA2BA7A6}"/>
    <cellStyle name="20% - Accent2 15 8" xfId="17706" xr:uid="{061E4EA6-5325-4903-BBBC-C20B3AB8D94E}"/>
    <cellStyle name="20% - Accent2 15 8 2" xfId="35213" xr:uid="{526150F4-4B90-4B85-9388-5FBB58103469}"/>
    <cellStyle name="20% - Accent2 15 9" xfId="4123" xr:uid="{0677F10D-0DCC-4071-B347-4C5E2071A021}"/>
    <cellStyle name="20% - Accent2 15 9 2" xfId="21605" xr:uid="{4DFE537A-DD42-4571-99ED-85BD1EDAAF03}"/>
    <cellStyle name="20% - Accent2 16" xfId="1794" xr:uid="{48BAE971-5537-4E75-8DB7-82DC42071085}"/>
    <cellStyle name="20% - Accent2 16 10" xfId="19397" xr:uid="{F14CA3B4-1A70-40D4-B63F-29CEA2BD01C5}"/>
    <cellStyle name="20% - Accent2 16 2" xfId="2835" xr:uid="{671FD632-9D39-4593-BED2-DB7AC3AAA648}"/>
    <cellStyle name="20% - Accent2 16 2 2" xfId="4146" xr:uid="{50AB145C-C6D6-4758-A505-DE477BE03698}"/>
    <cellStyle name="20% - Accent2 16 2 2 2" xfId="4147" xr:uid="{78096774-C23A-48EB-A2CC-35002C11F537}"/>
    <cellStyle name="20% - Accent2 16 2 2 2 2" xfId="21629" xr:uid="{C565663E-0FDE-43DA-B709-2A2E91FF3DC1}"/>
    <cellStyle name="20% - Accent2 16 2 2 3" xfId="4148" xr:uid="{DA298531-B557-453D-97B8-02ED4E252683}"/>
    <cellStyle name="20% - Accent2 16 2 2 3 2" xfId="21630" xr:uid="{9B94EF62-B5B7-42F1-A4AC-19D43A5F83CD}"/>
    <cellStyle name="20% - Accent2 16 2 2 4" xfId="21628" xr:uid="{D8AF9289-FD9C-464F-B899-9BF11DDDD914}"/>
    <cellStyle name="20% - Accent2 16 2 3" xfId="4149" xr:uid="{CF3955CF-19DB-4597-934A-98216A99627B}"/>
    <cellStyle name="20% - Accent2 16 2 3 2" xfId="21631" xr:uid="{09776632-2FC9-43AE-84FE-A3128D2510B5}"/>
    <cellStyle name="20% - Accent2 16 2 4" xfId="4150" xr:uid="{51CEFF85-C8F3-4902-B876-ED6AA69E38F6}"/>
    <cellStyle name="20% - Accent2 16 2 4 2" xfId="21632" xr:uid="{C53FDD35-717B-46EA-B8F7-7C19F32B853E}"/>
    <cellStyle name="20% - Accent2 16 2 5" xfId="4151" xr:uid="{0850E373-8581-45E1-83F5-C2CFA4158843}"/>
    <cellStyle name="20% - Accent2 16 2 5 2" xfId="21633" xr:uid="{BD45938B-0DED-49CA-BBAF-203FD2332A79}"/>
    <cellStyle name="20% - Accent2 16 2 6" xfId="18247" xr:uid="{9D51F22E-7CF1-4C00-A8F9-4BF1909A8AA8}"/>
    <cellStyle name="20% - Accent2 16 2 6 2" xfId="36238" xr:uid="{E55B5EDA-D699-43D5-A73E-EC778A539B02}"/>
    <cellStyle name="20% - Accent2 16 2 7" xfId="4145" xr:uid="{052AD15D-1746-46EF-AFD8-5FBAAC902722}"/>
    <cellStyle name="20% - Accent2 16 2 7 2" xfId="21627" xr:uid="{43C46C9C-F783-4590-8397-E4F6BD695F3D}"/>
    <cellStyle name="20% - Accent2 16 2 8" xfId="20435" xr:uid="{DA1F98F9-24EF-4AA3-867A-0D73A4D76DB0}"/>
    <cellStyle name="20% - Accent2 16 3" xfId="4152" xr:uid="{43DE3E69-4B30-4A08-8EFA-8F07897974D0}"/>
    <cellStyle name="20% - Accent2 16 3 2" xfId="4153" xr:uid="{90D1885D-8EC7-41EA-8955-5C7D0CFE0E95}"/>
    <cellStyle name="20% - Accent2 16 3 2 2" xfId="4154" xr:uid="{295DD26D-4E19-4467-9726-3C3B43CAC6F6}"/>
    <cellStyle name="20% - Accent2 16 3 2 2 2" xfId="21636" xr:uid="{4C1EBA1E-2335-4774-8046-E22227245985}"/>
    <cellStyle name="20% - Accent2 16 3 2 3" xfId="4155" xr:uid="{55A5F024-6480-49CF-A963-16F57BD7340C}"/>
    <cellStyle name="20% - Accent2 16 3 2 3 2" xfId="21637" xr:uid="{82E2558A-29C3-45F9-AEE9-D10C67784D4E}"/>
    <cellStyle name="20% - Accent2 16 3 2 4" xfId="21635" xr:uid="{DDB56D17-6C7B-411C-8EA3-F0D1CA1F4706}"/>
    <cellStyle name="20% - Accent2 16 3 3" xfId="4156" xr:uid="{0A271603-D104-4840-94FF-9F1589BAF6BC}"/>
    <cellStyle name="20% - Accent2 16 3 3 2" xfId="21638" xr:uid="{63A97374-5D86-4017-B4E7-E7F54036BFE1}"/>
    <cellStyle name="20% - Accent2 16 3 4" xfId="4157" xr:uid="{F76E61DB-0295-4D28-AD74-621839A9B164}"/>
    <cellStyle name="20% - Accent2 16 3 4 2" xfId="21639" xr:uid="{74AA0F08-A570-45A5-AFBB-ACB6F65689BF}"/>
    <cellStyle name="20% - Accent2 16 3 5" xfId="4158" xr:uid="{295468DB-3F88-4CF8-BA7E-7C1C919F8CEB}"/>
    <cellStyle name="20% - Accent2 16 3 5 2" xfId="21640" xr:uid="{201DF440-0515-4F46-A20F-43BC9B90087E}"/>
    <cellStyle name="20% - Accent2 16 3 6" xfId="21634" xr:uid="{67406ACB-ABC2-440F-9A55-260D7F6A4B3F}"/>
    <cellStyle name="20% - Accent2 16 4" xfId="4159" xr:uid="{2CBAA008-9728-430C-B57E-598C6B53222D}"/>
    <cellStyle name="20% - Accent2 16 4 2" xfId="4160" xr:uid="{6E7C9303-B400-4985-95D8-D9C20370940A}"/>
    <cellStyle name="20% - Accent2 16 4 2 2" xfId="21642" xr:uid="{AEF03CBC-1D6C-4E2A-856B-5202F41B7E9D}"/>
    <cellStyle name="20% - Accent2 16 4 3" xfId="4161" xr:uid="{8B74DF21-79A4-4D1D-A2DA-C9EB2F706147}"/>
    <cellStyle name="20% - Accent2 16 4 3 2" xfId="21643" xr:uid="{A757E0FE-56B8-4F2E-9C2A-0718D915CCA5}"/>
    <cellStyle name="20% - Accent2 16 4 4" xfId="21641" xr:uid="{0F964845-0097-49F8-9E32-8F8BCF7C0EAB}"/>
    <cellStyle name="20% - Accent2 16 5" xfId="4162" xr:uid="{1DBC9E1D-F3E9-4F80-B3F0-7AE474FDD655}"/>
    <cellStyle name="20% - Accent2 16 5 2" xfId="21644" xr:uid="{FF765DC4-8396-4FEF-87ED-B071C6DD376C}"/>
    <cellStyle name="20% - Accent2 16 6" xfId="4163" xr:uid="{6A431DCC-C07B-4C4C-95E8-CA96E22A06FF}"/>
    <cellStyle name="20% - Accent2 16 6 2" xfId="21645" xr:uid="{B3F6DBBB-844E-4E25-AC33-1F58CD779B1D}"/>
    <cellStyle name="20% - Accent2 16 7" xfId="4164" xr:uid="{28178677-310C-41CB-9F8B-AF40A69B5F78}"/>
    <cellStyle name="20% - Accent2 16 7 2" xfId="21646" xr:uid="{73C4421E-68B2-4C94-B53F-B8503AA3B2F1}"/>
    <cellStyle name="20% - Accent2 16 8" xfId="17721" xr:uid="{56796D3C-55F7-4FFE-9C04-4586C216D7C8}"/>
    <cellStyle name="20% - Accent2 16 8 2" xfId="35236" xr:uid="{93B19DBB-611F-45E7-A7AC-99295EA792E1}"/>
    <cellStyle name="20% - Accent2 16 9" xfId="4144" xr:uid="{BF333879-E61E-4E10-A48C-9A1EE0E65E77}"/>
    <cellStyle name="20% - Accent2 16 9 2" xfId="21626" xr:uid="{AE05A43C-174E-40C4-8D2E-FD35DABFD1B8}"/>
    <cellStyle name="20% - Accent2 17" xfId="1818" xr:uid="{EE8C799E-C609-4943-AFA9-049241939A9B}"/>
    <cellStyle name="20% - Accent2 17 2" xfId="2859" xr:uid="{80E74F5A-7C03-4FC3-AE02-8D221765C00C}"/>
    <cellStyle name="20% - Accent2 17 2 2" xfId="4167" xr:uid="{1ECB84A9-D5D4-4171-8209-6CCCE426F13B}"/>
    <cellStyle name="20% - Accent2 17 2 2 2" xfId="21649" xr:uid="{561DE9D5-A73E-4540-BB31-FD91134305F3}"/>
    <cellStyle name="20% - Accent2 17 2 3" xfId="4168" xr:uid="{6129AA2B-8768-487E-BFC4-DEF5B5A6D1CB}"/>
    <cellStyle name="20% - Accent2 17 2 3 2" xfId="21650" xr:uid="{CE70D0C2-8F69-485A-A72A-A3901D0301FA}"/>
    <cellStyle name="20% - Accent2 17 2 4" xfId="18258" xr:uid="{B84C3BC8-B7BE-47C6-A59C-6EF766B9F59D}"/>
    <cellStyle name="20% - Accent2 17 2 4 2" xfId="36261" xr:uid="{FAFC327E-3BCD-4BCA-9919-8A80D6BF9113}"/>
    <cellStyle name="20% - Accent2 17 2 5" xfId="4166" xr:uid="{0D642A64-D497-49E8-8254-C5696C22EA0F}"/>
    <cellStyle name="20% - Accent2 17 2 5 2" xfId="21648" xr:uid="{4FBEB7D7-7E18-40DB-954E-18940BC87D67}"/>
    <cellStyle name="20% - Accent2 17 2 6" xfId="20459" xr:uid="{43A8AE23-2CF8-4956-99F8-DE19E26AE72A}"/>
    <cellStyle name="20% - Accent2 17 3" xfId="4169" xr:uid="{47D29DE7-B891-4306-91A6-37ACE4A1340F}"/>
    <cellStyle name="20% - Accent2 17 3 2" xfId="21651" xr:uid="{B3894453-A7B0-4768-9728-F5FF08A35CB0}"/>
    <cellStyle name="20% - Accent2 17 4" xfId="4170" xr:uid="{18D9C91D-5B36-486E-A734-D3B83903BEE0}"/>
    <cellStyle name="20% - Accent2 17 4 2" xfId="21652" xr:uid="{5F795665-D817-4035-B586-9DB5A78C9EA1}"/>
    <cellStyle name="20% - Accent2 17 5" xfId="4171" xr:uid="{89AE66D7-9B2F-45EB-8AD0-B91F3B0E5558}"/>
    <cellStyle name="20% - Accent2 17 5 2" xfId="21653" xr:uid="{AD185C32-F532-430C-ACA7-A6FED007FF91}"/>
    <cellStyle name="20% - Accent2 17 6" xfId="17736" xr:uid="{ECC1728A-88BE-4417-B3CD-610EA5B66A0D}"/>
    <cellStyle name="20% - Accent2 17 6 2" xfId="35259" xr:uid="{33C0E1FD-8C58-407D-82E8-4C218EB787D6}"/>
    <cellStyle name="20% - Accent2 17 7" xfId="4165" xr:uid="{9AF178D3-E8F6-4201-B4E6-F290F8B2681E}"/>
    <cellStyle name="20% - Accent2 17 7 2" xfId="21647" xr:uid="{5307E440-701A-4B61-A551-74355716462B}"/>
    <cellStyle name="20% - Accent2 17 8" xfId="19421" xr:uid="{156FD127-4ED5-47D4-B604-31BB9ABC90CC}"/>
    <cellStyle name="20% - Accent2 18" xfId="1843" xr:uid="{686DDE68-0EB3-4447-A599-695ABC2042B6}"/>
    <cellStyle name="20% - Accent2 18 2" xfId="4173" xr:uid="{1081C494-5433-4F6E-BC20-144AF3231581}"/>
    <cellStyle name="20% - Accent2 18 2 2" xfId="4174" xr:uid="{17CA0F6B-6CDE-428E-9E1B-B3756057FE6B}"/>
    <cellStyle name="20% - Accent2 18 2 2 2" xfId="21656" xr:uid="{BD214268-F1C5-43E0-9CE6-B9F1842434EE}"/>
    <cellStyle name="20% - Accent2 18 2 3" xfId="4175" xr:uid="{00C83951-A81A-4C12-AA7F-5373D6B34B34}"/>
    <cellStyle name="20% - Accent2 18 2 3 2" xfId="21657" xr:uid="{60EF46E2-F3AD-4685-ABEE-DC649F177623}"/>
    <cellStyle name="20% - Accent2 18 2 4" xfId="21655" xr:uid="{EA8A99A5-EFD1-49F9-A6DC-B1E835C1FBF5}"/>
    <cellStyle name="20% - Accent2 18 3" xfId="4176" xr:uid="{12D029BE-51F6-4462-81A1-4611018DF01B}"/>
    <cellStyle name="20% - Accent2 18 3 2" xfId="21658" xr:uid="{0DDB5D12-BB48-427D-A098-B531FE57EB12}"/>
    <cellStyle name="20% - Accent2 18 4" xfId="4177" xr:uid="{9483F1A3-146E-442F-9D4B-0BF8C4ED8BFC}"/>
    <cellStyle name="20% - Accent2 18 4 2" xfId="21659" xr:uid="{A7CEBF14-DDC5-4698-8C0D-27A3F66CD694}"/>
    <cellStyle name="20% - Accent2 18 5" xfId="4178" xr:uid="{C1CF1059-FF08-4C78-BDC2-2EE5D02A48A7}"/>
    <cellStyle name="20% - Accent2 18 5 2" xfId="21660" xr:uid="{08411CA9-1C79-47F5-843E-97F7A2AF0F5C}"/>
    <cellStyle name="20% - Accent2 18 6" xfId="17751" xr:uid="{EAC8F96E-814F-4CC9-A348-562B5166CB0D}"/>
    <cellStyle name="20% - Accent2 18 6 2" xfId="35283" xr:uid="{F1341AB9-FE0E-4D07-BA8C-16F8B5D785E9}"/>
    <cellStyle name="20% - Accent2 18 7" xfId="4172" xr:uid="{C696FDD7-9C23-42F4-9145-D9E2602F4D8F}"/>
    <cellStyle name="20% - Accent2 18 7 2" xfId="21654" xr:uid="{0D9DD15D-5739-412B-94A5-12053237BE49}"/>
    <cellStyle name="20% - Accent2 18 8" xfId="19446" xr:uid="{976ACF00-40FE-403B-80F4-09DEFB43F309}"/>
    <cellStyle name="20% - Accent2 19" xfId="1867" xr:uid="{14E69976-DF72-44A8-A412-DEECDC035740}"/>
    <cellStyle name="20% - Accent2 19 2" xfId="4180" xr:uid="{360F38F1-A73F-47E4-A2A7-B8A307E65FDE}"/>
    <cellStyle name="20% - Accent2 19 2 2" xfId="21662" xr:uid="{0F51C329-BE89-4C4D-B6CE-3D4F73634DA8}"/>
    <cellStyle name="20% - Accent2 19 3" xfId="4181" xr:uid="{E97957F5-2B3D-4C64-93AB-FBA8D489F150}"/>
    <cellStyle name="20% - Accent2 19 3 2" xfId="21663" xr:uid="{BFEB3BD2-A298-4450-9590-85565C3F66B9}"/>
    <cellStyle name="20% - Accent2 19 4" xfId="4182" xr:uid="{5104DA0A-9FA3-440B-8FE9-1B8B9BED3CDE}"/>
    <cellStyle name="20% - Accent2 19 4 2" xfId="21664" xr:uid="{3F530A4D-CD7F-471B-873D-A246E90C1081}"/>
    <cellStyle name="20% - Accent2 19 5" xfId="17763" xr:uid="{B9DD386C-0D46-43AC-9A74-4EE64C7FA7CF}"/>
    <cellStyle name="20% - Accent2 19 5 2" xfId="35306" xr:uid="{D804FC2C-8BF7-42DF-9006-D801556924AB}"/>
    <cellStyle name="20% - Accent2 19 6" xfId="4179" xr:uid="{025DAC63-A333-42A5-9F84-690B99BFC830}"/>
    <cellStyle name="20% - Accent2 19 6 2" xfId="21661" xr:uid="{0B954E75-E896-4BB0-8DD1-B684B57F1AE5}"/>
    <cellStyle name="20% - Accent2 19 7" xfId="19470" xr:uid="{5A9CC24E-9908-4496-81AE-66A08644C741}"/>
    <cellStyle name="20% - Accent2 2" xfId="58" xr:uid="{2EFDB9FE-5BBB-469C-99FB-08F073BC5837}"/>
    <cellStyle name="20% - Accent2 2 10" xfId="4184" xr:uid="{5AED6D8E-EA32-4931-9C74-577D60AAFA08}"/>
    <cellStyle name="20% - Accent2 2 10 2" xfId="21666" xr:uid="{97F166AE-C826-45E4-87EA-A21408918ADA}"/>
    <cellStyle name="20% - Accent2 2 11" xfId="4185" xr:uid="{04CBA23A-D5B1-45CF-9AC4-FB343FDEBDF6}"/>
    <cellStyle name="20% - Accent2 2 11 2" xfId="21667" xr:uid="{9D59F430-6BCB-44F8-958B-6DBA1C9826AE}"/>
    <cellStyle name="20% - Accent2 2 12" xfId="4186" xr:uid="{411822FD-9F6A-4B45-9E0F-7912BCBCE4CD}"/>
    <cellStyle name="20% - Accent2 2 12 2" xfId="21668" xr:uid="{A8F39765-7DFB-4DE3-82D8-07000A86787E}"/>
    <cellStyle name="20% - Accent2 2 13" xfId="16907" xr:uid="{8880ABEA-BDFF-488B-A469-233A9965247E}"/>
    <cellStyle name="20% - Accent2 2 13 2" xfId="34311" xr:uid="{696D5938-28B3-4C82-A15C-4128F784EF8B}"/>
    <cellStyle name="20% - Accent2 2 14" xfId="4183" xr:uid="{5A9A6D95-ED53-46A2-B97D-0CD11B87D854}"/>
    <cellStyle name="20% - Accent2 2 14 2" xfId="21665" xr:uid="{CF67DF4C-BC56-4516-9402-A1252F296287}"/>
    <cellStyle name="20% - Accent2 2 15" xfId="946" xr:uid="{A910F0A6-18C7-47C9-8E8B-99C97AA0A973}"/>
    <cellStyle name="20% - Accent2 2 15 2" xfId="20502" xr:uid="{5EC55F5C-267A-4372-BEDA-FCD10FD18B12}"/>
    <cellStyle name="20% - Accent2 2 16" xfId="18562" xr:uid="{322F5CF6-272D-4D34-8306-98F47F903F80}"/>
    <cellStyle name="20% - Accent2 2 17" xfId="36593" xr:uid="{861E705E-582A-41E4-8EDE-3C0F34B641D2}"/>
    <cellStyle name="20% - Accent2 2 2" xfId="1183" xr:uid="{91E48EED-5F18-4579-A742-75608519D461}"/>
    <cellStyle name="20% - Accent2 2 2 10" xfId="16908" xr:uid="{1CAAE7A5-C265-451B-9E5D-2365ABDE5460}"/>
    <cellStyle name="20% - Accent2 2 2 10 2" xfId="34312" xr:uid="{4C320316-11C4-4037-9A5F-36FC3887540F}"/>
    <cellStyle name="20% - Accent2 2 2 11" xfId="4187" xr:uid="{CBEC3E88-F9B5-4CB8-84ED-759DADB5D2D1}"/>
    <cellStyle name="20% - Accent2 2 2 11 2" xfId="21669" xr:uid="{19C4F093-EB5B-4843-8C85-DB3649F3A6BE}"/>
    <cellStyle name="20% - Accent2 2 2 12" xfId="18787" xr:uid="{C182CE58-895D-4A35-B825-CB578358CE77}"/>
    <cellStyle name="20% - Accent2 2 2 2" xfId="2230" xr:uid="{BEFF7958-1937-40BC-AAD2-53880DC374D0}"/>
    <cellStyle name="20% - Accent2 2 2 2 10" xfId="19830" xr:uid="{325BF71F-179D-49C8-912A-A09A8CC3CE9A}"/>
    <cellStyle name="20% - Accent2 2 2 2 2" xfId="4189" xr:uid="{D25DED28-E0D5-4C9F-BA97-C3C67838005E}"/>
    <cellStyle name="20% - Accent2 2 2 2 2 2" xfId="4190" xr:uid="{126099BE-20FB-4C6D-B2B4-A7BBD436E462}"/>
    <cellStyle name="20% - Accent2 2 2 2 2 2 2" xfId="4191" xr:uid="{306D7519-B2C7-45B9-8E03-47E47F5D761E}"/>
    <cellStyle name="20% - Accent2 2 2 2 2 2 2 2" xfId="21673" xr:uid="{EC203D92-A9DA-4D82-82BA-35498FD17C83}"/>
    <cellStyle name="20% - Accent2 2 2 2 2 2 3" xfId="4192" xr:uid="{1980D192-7DAB-414E-B346-4F68865E50D2}"/>
    <cellStyle name="20% - Accent2 2 2 2 2 2 3 2" xfId="21674" xr:uid="{B43E735B-F42A-4FE2-BDD6-CFF49757C6E4}"/>
    <cellStyle name="20% - Accent2 2 2 2 2 2 4" xfId="21672" xr:uid="{CAA7E846-CEE5-482E-93B4-9A33D10CF42A}"/>
    <cellStyle name="20% - Accent2 2 2 2 2 3" xfId="4193" xr:uid="{00C1A283-B447-4A21-B1A1-660852BE44F0}"/>
    <cellStyle name="20% - Accent2 2 2 2 2 3 2" xfId="21675" xr:uid="{CAC28C84-A616-4DDA-B3FE-BD039945F52E}"/>
    <cellStyle name="20% - Accent2 2 2 2 2 4" xfId="4194" xr:uid="{EE222F19-4D94-4C81-9DD5-935F6A613026}"/>
    <cellStyle name="20% - Accent2 2 2 2 2 4 2" xfId="21676" xr:uid="{E66221D2-CA04-4B8E-82F1-5FDCAE63813D}"/>
    <cellStyle name="20% - Accent2 2 2 2 2 5" xfId="4195" xr:uid="{90BE2126-7DE9-4CBD-8BC7-5E268E3BFEBD}"/>
    <cellStyle name="20% - Accent2 2 2 2 2 5 2" xfId="21677" xr:uid="{9BC7DDB3-7E89-4CB1-A9E5-F1B9A52B0673}"/>
    <cellStyle name="20% - Accent2 2 2 2 2 6" xfId="21671" xr:uid="{AD554756-1BE3-4824-874A-8B79319D03BB}"/>
    <cellStyle name="20% - Accent2 2 2 2 3" xfId="4196" xr:uid="{5B400AFC-112D-4B77-A90D-2C8ECDD9B386}"/>
    <cellStyle name="20% - Accent2 2 2 2 3 2" xfId="4197" xr:uid="{3782E2F5-1910-4024-AAC9-C73C4FFEF200}"/>
    <cellStyle name="20% - Accent2 2 2 2 3 2 2" xfId="4198" xr:uid="{B7D1E34F-650B-43FF-A192-06B6285E6F46}"/>
    <cellStyle name="20% - Accent2 2 2 2 3 2 2 2" xfId="21680" xr:uid="{4F2E5E95-A098-44CF-A61C-FD2DCB131816}"/>
    <cellStyle name="20% - Accent2 2 2 2 3 2 3" xfId="4199" xr:uid="{929CD433-13A3-4276-B6F2-8CBC5D9E8254}"/>
    <cellStyle name="20% - Accent2 2 2 2 3 2 3 2" xfId="21681" xr:uid="{74C80575-E5B7-4346-9314-4DE1711B9387}"/>
    <cellStyle name="20% - Accent2 2 2 2 3 2 4" xfId="21679" xr:uid="{57DDA7AC-C0A8-43EC-8C96-EC2300F54F8A}"/>
    <cellStyle name="20% - Accent2 2 2 2 3 3" xfId="4200" xr:uid="{CD8D46BE-3CFD-47A5-B938-C2319FA00C48}"/>
    <cellStyle name="20% - Accent2 2 2 2 3 3 2" xfId="21682" xr:uid="{222ABB3D-D3E0-48AC-A65D-A2C90EA98E5E}"/>
    <cellStyle name="20% - Accent2 2 2 2 3 4" xfId="4201" xr:uid="{291932AD-D513-41AD-A684-F950A0F21863}"/>
    <cellStyle name="20% - Accent2 2 2 2 3 4 2" xfId="21683" xr:uid="{0F7F3017-2B5A-442F-BE90-EDC941E4812F}"/>
    <cellStyle name="20% - Accent2 2 2 2 3 5" xfId="4202" xr:uid="{4B9ABD54-4775-4624-AB04-6BCD3CA8E59C}"/>
    <cellStyle name="20% - Accent2 2 2 2 3 5 2" xfId="21684" xr:uid="{36E2AE6B-1901-48E9-BDCE-B4B1EEC00EAB}"/>
    <cellStyle name="20% - Accent2 2 2 2 3 6" xfId="21678" xr:uid="{0D569771-D928-4F80-9421-2C73C3B9AAEB}"/>
    <cellStyle name="20% - Accent2 2 2 2 4" xfId="4203" xr:uid="{BE301DEA-A1EA-4682-8155-3902AAA51FA5}"/>
    <cellStyle name="20% - Accent2 2 2 2 4 2" xfId="4204" xr:uid="{FA8336BD-93AA-4BB1-9133-C4E88196C484}"/>
    <cellStyle name="20% - Accent2 2 2 2 4 2 2" xfId="21686" xr:uid="{8B55FAA0-5B5C-4F59-A39C-9065D73D9715}"/>
    <cellStyle name="20% - Accent2 2 2 2 4 3" xfId="4205" xr:uid="{6C42F1B0-526F-490D-915E-DC32CD538FBC}"/>
    <cellStyle name="20% - Accent2 2 2 2 4 3 2" xfId="21687" xr:uid="{E96CC3F5-E3D0-416E-9C32-1B1E19D1C11F}"/>
    <cellStyle name="20% - Accent2 2 2 2 4 4" xfId="21685" xr:uid="{AFFD7F75-1F65-4060-A205-4EA23830D959}"/>
    <cellStyle name="20% - Accent2 2 2 2 5" xfId="4206" xr:uid="{B39DB102-9C6D-4D9B-9964-977EACD59F15}"/>
    <cellStyle name="20% - Accent2 2 2 2 5 2" xfId="21688" xr:uid="{062C7BF5-5D7A-47B7-8390-DCF2D925A061}"/>
    <cellStyle name="20% - Accent2 2 2 2 6" xfId="4207" xr:uid="{387EC8B3-8CBB-454F-975B-A7B7A54122A8}"/>
    <cellStyle name="20% - Accent2 2 2 2 6 2" xfId="21689" xr:uid="{E2E0EC5D-3797-47C7-99AF-71BAC063515D}"/>
    <cellStyle name="20% - Accent2 2 2 2 7" xfId="4208" xr:uid="{208B5435-13A3-45BB-B33A-51403EADD196}"/>
    <cellStyle name="20% - Accent2 2 2 2 7 2" xfId="21690" xr:uid="{303B26C9-D775-4EA6-B9FE-F4F6156B112C}"/>
    <cellStyle name="20% - Accent2 2 2 2 8" xfId="17005" xr:uid="{26827F6C-8D6F-448B-9903-05E915C73400}"/>
    <cellStyle name="20% - Accent2 2 2 2 8 2" xfId="34362" xr:uid="{D5A623E7-0053-4C37-B07A-CD3CBD6E0118}"/>
    <cellStyle name="20% - Accent2 2 2 2 9" xfId="4188" xr:uid="{AEAFFC7E-FAE3-4988-A4E9-7D7F4C863E4D}"/>
    <cellStyle name="20% - Accent2 2 2 2 9 2" xfId="21670" xr:uid="{C729A246-0747-46E1-8265-28FB94B0F430}"/>
    <cellStyle name="20% - Accent2 2 2 3" xfId="4209" xr:uid="{F3F9BD25-48B6-4577-B862-90E9606D989E}"/>
    <cellStyle name="20% - Accent2 2 2 3 2" xfId="4210" xr:uid="{AA53CC47-9B79-4358-A77B-F6EB94C35E7A}"/>
    <cellStyle name="20% - Accent2 2 2 3 2 2" xfId="4211" xr:uid="{A3976E9C-D667-4CEF-B357-A855800C4470}"/>
    <cellStyle name="20% - Accent2 2 2 3 2 2 2" xfId="4212" xr:uid="{8F77F389-4663-42CA-A097-F2C0CB0F5D5B}"/>
    <cellStyle name="20% - Accent2 2 2 3 2 2 2 2" xfId="21694" xr:uid="{72DB7B1B-218D-4E97-A2D9-D4B6D117A003}"/>
    <cellStyle name="20% - Accent2 2 2 3 2 2 3" xfId="4213" xr:uid="{2038A98A-B287-496B-8B3F-803F9E1242B3}"/>
    <cellStyle name="20% - Accent2 2 2 3 2 2 3 2" xfId="21695" xr:uid="{32D1C447-2D74-41A3-84F6-76DBA23235BF}"/>
    <cellStyle name="20% - Accent2 2 2 3 2 2 4" xfId="21693" xr:uid="{62EF99B3-1AB1-4F25-ACE0-C2FEA74BA8E8}"/>
    <cellStyle name="20% - Accent2 2 2 3 2 3" xfId="4214" xr:uid="{F74F4867-1FA4-48EA-9692-68D946149876}"/>
    <cellStyle name="20% - Accent2 2 2 3 2 3 2" xfId="21696" xr:uid="{64B4E4DC-5067-4E84-8333-78B7D0EBC9E8}"/>
    <cellStyle name="20% - Accent2 2 2 3 2 4" xfId="4215" xr:uid="{EC8E6C8C-27B0-442E-83D4-811F1AFA7C8D}"/>
    <cellStyle name="20% - Accent2 2 2 3 2 4 2" xfId="21697" xr:uid="{310B1430-9DE3-42F0-BC40-C2F8EBA44744}"/>
    <cellStyle name="20% - Accent2 2 2 3 2 5" xfId="4216" xr:uid="{58846E08-3E0C-4233-8F25-3DA340522F46}"/>
    <cellStyle name="20% - Accent2 2 2 3 2 5 2" xfId="21698" xr:uid="{DD0EAAEB-307C-4B4F-B65A-66C159A100FF}"/>
    <cellStyle name="20% - Accent2 2 2 3 2 6" xfId="21692" xr:uid="{A9A83F68-49FC-442B-94B3-AC879A7527EB}"/>
    <cellStyle name="20% - Accent2 2 2 3 3" xfId="4217" xr:uid="{79CEBC7F-3DFB-429D-9D54-6E774C5E2769}"/>
    <cellStyle name="20% - Accent2 2 2 3 3 2" xfId="4218" xr:uid="{7412F927-F128-4FD2-99E3-7EA9EF64F5D4}"/>
    <cellStyle name="20% - Accent2 2 2 3 3 2 2" xfId="4219" xr:uid="{858BC5FA-0289-43C1-887B-63F187BF7927}"/>
    <cellStyle name="20% - Accent2 2 2 3 3 2 2 2" xfId="21701" xr:uid="{856C5D3F-5681-4E30-ACE6-5C6C93BBE1BC}"/>
    <cellStyle name="20% - Accent2 2 2 3 3 2 3" xfId="4220" xr:uid="{FE2B6541-33F0-4828-A031-FFEDF96929CD}"/>
    <cellStyle name="20% - Accent2 2 2 3 3 2 3 2" xfId="21702" xr:uid="{F401C1DC-ACD9-405A-ABEF-01C28AC65630}"/>
    <cellStyle name="20% - Accent2 2 2 3 3 2 4" xfId="21700" xr:uid="{5FE06DBB-02E3-47E4-A0E1-980A1340EA17}"/>
    <cellStyle name="20% - Accent2 2 2 3 3 3" xfId="4221" xr:uid="{B0D902C3-C148-4590-837B-5F193D5C40E7}"/>
    <cellStyle name="20% - Accent2 2 2 3 3 3 2" xfId="21703" xr:uid="{4D8F232E-C409-4A06-8A8D-C38DA2279248}"/>
    <cellStyle name="20% - Accent2 2 2 3 3 4" xfId="4222" xr:uid="{5355048E-C880-4442-BD29-47F0B84E8A8E}"/>
    <cellStyle name="20% - Accent2 2 2 3 3 4 2" xfId="21704" xr:uid="{3C1B2E28-7C72-45B7-B8EE-F26E0083201A}"/>
    <cellStyle name="20% - Accent2 2 2 3 3 5" xfId="4223" xr:uid="{97C48E30-3063-4C82-8ADE-A01DAB39A835}"/>
    <cellStyle name="20% - Accent2 2 2 3 3 5 2" xfId="21705" xr:uid="{61BE97EC-7E8E-4B0E-AEBC-741BE08967DA}"/>
    <cellStyle name="20% - Accent2 2 2 3 3 6" xfId="21699" xr:uid="{0A09892A-50E4-4901-B811-FDBB6717B375}"/>
    <cellStyle name="20% - Accent2 2 2 3 4" xfId="4224" xr:uid="{79EDCD0B-43B5-4EB9-A300-C819FBC01E36}"/>
    <cellStyle name="20% - Accent2 2 2 3 4 2" xfId="4225" xr:uid="{74C2243C-7CDB-4A17-9463-53CF727074CE}"/>
    <cellStyle name="20% - Accent2 2 2 3 4 2 2" xfId="21707" xr:uid="{9ED8C1AC-850B-4E19-9761-9BA9C04003DC}"/>
    <cellStyle name="20% - Accent2 2 2 3 4 3" xfId="4226" xr:uid="{0732198B-9CD8-4061-8458-81FD5F9D575D}"/>
    <cellStyle name="20% - Accent2 2 2 3 4 3 2" xfId="21708" xr:uid="{4F78BC2A-78E9-45C4-B4B2-700ADA3D6727}"/>
    <cellStyle name="20% - Accent2 2 2 3 4 4" xfId="21706" xr:uid="{BD75960B-7B5E-4D47-875C-F777E32DB4EA}"/>
    <cellStyle name="20% - Accent2 2 2 3 5" xfId="4227" xr:uid="{C639D3B1-F12D-49F7-B26E-B360FE6D3AC1}"/>
    <cellStyle name="20% - Accent2 2 2 3 5 2" xfId="21709" xr:uid="{5BDF9390-5713-49D2-97F4-4BE9CBCD9426}"/>
    <cellStyle name="20% - Accent2 2 2 3 6" xfId="4228" xr:uid="{75776186-DF7E-475F-ACD9-20E4A5896178}"/>
    <cellStyle name="20% - Accent2 2 2 3 6 2" xfId="21710" xr:uid="{0921FD35-CF83-4F00-9DB2-D63730EB226D}"/>
    <cellStyle name="20% - Accent2 2 2 3 7" xfId="4229" xr:uid="{30B82EAC-7DD0-4490-B359-4B31A38D6856}"/>
    <cellStyle name="20% - Accent2 2 2 3 7 2" xfId="21711" xr:uid="{C73B325C-1C6D-45A2-A156-2B6E5478A8D3}"/>
    <cellStyle name="20% - Accent2 2 2 3 8" xfId="21691" xr:uid="{7F02D06F-8523-43C9-99DC-61696917169E}"/>
    <cellStyle name="20% - Accent2 2 2 4" xfId="4230" xr:uid="{2A2E6217-5AD9-422A-A298-21F1F577D715}"/>
    <cellStyle name="20% - Accent2 2 2 4 2" xfId="4231" xr:uid="{6C3EF2CE-8DFA-4778-A4E6-561E3285B9F0}"/>
    <cellStyle name="20% - Accent2 2 2 4 2 2" xfId="4232" xr:uid="{468F45E3-8AB7-4967-B3AB-8BC9C11C4276}"/>
    <cellStyle name="20% - Accent2 2 2 4 2 2 2" xfId="21714" xr:uid="{071ACAC3-2E78-4781-AE21-CC37F1E37B7D}"/>
    <cellStyle name="20% - Accent2 2 2 4 2 3" xfId="4233" xr:uid="{6CD56F7A-A4C2-4EF4-9D8E-B2963D5A94C2}"/>
    <cellStyle name="20% - Accent2 2 2 4 2 3 2" xfId="21715" xr:uid="{B6F0DCEA-067E-4005-8A4B-F1454CC2C4B5}"/>
    <cellStyle name="20% - Accent2 2 2 4 2 4" xfId="21713" xr:uid="{C33B5FDA-DAAB-45F6-9CFA-639498C66D8B}"/>
    <cellStyle name="20% - Accent2 2 2 4 3" xfId="4234" xr:uid="{C25BA283-D284-43BB-8F00-03DC7C49F6DF}"/>
    <cellStyle name="20% - Accent2 2 2 4 3 2" xfId="21716" xr:uid="{9E208454-AB6E-4D71-81A2-A377A7061160}"/>
    <cellStyle name="20% - Accent2 2 2 4 4" xfId="4235" xr:uid="{8A3A0F8F-EEA2-4C3F-ADBB-A0B14E419E23}"/>
    <cellStyle name="20% - Accent2 2 2 4 4 2" xfId="21717" xr:uid="{186311B8-8B79-42DA-B837-03D0583DB506}"/>
    <cellStyle name="20% - Accent2 2 2 4 5" xfId="4236" xr:uid="{0C771ABC-B4E7-4337-8281-08A3579AEE4C}"/>
    <cellStyle name="20% - Accent2 2 2 4 5 2" xfId="21718" xr:uid="{16440C08-0665-476E-A7F2-19E3DD793E34}"/>
    <cellStyle name="20% - Accent2 2 2 4 6" xfId="21712" xr:uid="{0F114260-B105-40A0-9AE3-EE8E45B10E5D}"/>
    <cellStyle name="20% - Accent2 2 2 5" xfId="4237" xr:uid="{B061E7C5-B63B-4665-A6DA-0A23D44B0342}"/>
    <cellStyle name="20% - Accent2 2 2 5 2" xfId="4238" xr:uid="{32BC6454-F26B-46EA-8A7D-CD9C23079DCC}"/>
    <cellStyle name="20% - Accent2 2 2 5 2 2" xfId="4239" xr:uid="{3348EB62-1F85-4A9A-98B9-1E82AA18BB84}"/>
    <cellStyle name="20% - Accent2 2 2 5 2 2 2" xfId="21721" xr:uid="{4EE3752D-D418-4BD2-97FA-D83F5B3125B7}"/>
    <cellStyle name="20% - Accent2 2 2 5 2 3" xfId="4240" xr:uid="{9005AD34-2936-490C-A074-EFCDCC44F91C}"/>
    <cellStyle name="20% - Accent2 2 2 5 2 3 2" xfId="21722" xr:uid="{A5CC6DC4-B7B0-4EB4-B80D-73272D81E624}"/>
    <cellStyle name="20% - Accent2 2 2 5 2 4" xfId="21720" xr:uid="{9CFF5C5E-FFE5-453E-BA7F-9CA3CAF8DDB3}"/>
    <cellStyle name="20% - Accent2 2 2 5 3" xfId="4241" xr:uid="{FF16853C-2E46-4D92-ACF2-5FD423B0495D}"/>
    <cellStyle name="20% - Accent2 2 2 5 3 2" xfId="21723" xr:uid="{B63A2ADB-093A-43F8-8BE5-391C68371B9A}"/>
    <cellStyle name="20% - Accent2 2 2 5 4" xfId="4242" xr:uid="{9AF64774-4D3B-4873-AF37-55936602F18A}"/>
    <cellStyle name="20% - Accent2 2 2 5 4 2" xfId="21724" xr:uid="{ED46654A-5B0A-445D-8374-7392648064AE}"/>
    <cellStyle name="20% - Accent2 2 2 5 5" xfId="4243" xr:uid="{FFB0415A-E4CE-48FD-8EEE-BB75620C8F5C}"/>
    <cellStyle name="20% - Accent2 2 2 5 5 2" xfId="21725" xr:uid="{1BA11B1F-B310-4A42-A4EF-D9EE557F818B}"/>
    <cellStyle name="20% - Accent2 2 2 5 6" xfId="21719" xr:uid="{BB93D720-681E-44E6-807A-8BA6D8FFC42F}"/>
    <cellStyle name="20% - Accent2 2 2 6" xfId="4244" xr:uid="{51AD70A8-0FEF-4581-8CB6-7C5A339CE874}"/>
    <cellStyle name="20% - Accent2 2 2 6 2" xfId="4245" xr:uid="{EE77D19B-11DD-4EE1-A025-5F822294AFAE}"/>
    <cellStyle name="20% - Accent2 2 2 6 2 2" xfId="21727" xr:uid="{CD5FCC9C-C704-4FC1-BE1C-A208C4B22827}"/>
    <cellStyle name="20% - Accent2 2 2 6 3" xfId="4246" xr:uid="{2DEACFF5-67F8-4F2F-BE28-A7ED9950B282}"/>
    <cellStyle name="20% - Accent2 2 2 6 3 2" xfId="21728" xr:uid="{1A11B6FC-A855-4E01-8845-453B0F09F584}"/>
    <cellStyle name="20% - Accent2 2 2 6 4" xfId="21726" xr:uid="{1D36F5EA-33C4-4393-8F3A-D10972DAFEAF}"/>
    <cellStyle name="20% - Accent2 2 2 7" xfId="4247" xr:uid="{E98BA8A8-9FB7-4400-8D99-B224962B9426}"/>
    <cellStyle name="20% - Accent2 2 2 7 2" xfId="21729" xr:uid="{97141127-D102-4B44-A8F8-D260B3430A6F}"/>
    <cellStyle name="20% - Accent2 2 2 8" xfId="4248" xr:uid="{919562E4-982B-4D1E-8415-82CF4CA3C2F5}"/>
    <cellStyle name="20% - Accent2 2 2 8 2" xfId="21730" xr:uid="{711D8FEA-36D2-4F5E-8E27-A4FF6EBE0A00}"/>
    <cellStyle name="20% - Accent2 2 2 9" xfId="4249" xr:uid="{5D979D30-BA7C-46BC-BB6C-C81BD836F91D}"/>
    <cellStyle name="20% - Accent2 2 2 9 2" xfId="21731" xr:uid="{B12E98AA-9613-42BA-B706-1EECF646A263}"/>
    <cellStyle name="20% - Accent2 2 3" xfId="1456" xr:uid="{50659B6F-9A4F-4D10-9AC1-D945F539157D}"/>
    <cellStyle name="20% - Accent2 2 3 10" xfId="19059" xr:uid="{C7297976-96BA-47A2-9DED-436F75E68D6A}"/>
    <cellStyle name="20% - Accent2 2 3 2" xfId="2497" xr:uid="{B54B4188-8611-41E9-8685-E95764E5F236}"/>
    <cellStyle name="20% - Accent2 2 3 2 2" xfId="4252" xr:uid="{2026D718-FB8C-452D-B1B4-6E4C645EFD49}"/>
    <cellStyle name="20% - Accent2 2 3 2 2 2" xfId="4253" xr:uid="{53D2707C-0BDA-4D43-841B-C0F1D831C747}"/>
    <cellStyle name="20% - Accent2 2 3 2 2 2 2" xfId="21735" xr:uid="{FA57EE25-10F1-4758-8D82-9108D6DEA1DE}"/>
    <cellStyle name="20% - Accent2 2 3 2 2 3" xfId="4254" xr:uid="{86F859E2-B1C3-4984-81FE-CA37F70FC385}"/>
    <cellStyle name="20% - Accent2 2 3 2 2 3 2" xfId="21736" xr:uid="{01C63FED-53A1-4ADD-8976-D9A2A93C2097}"/>
    <cellStyle name="20% - Accent2 2 3 2 2 4" xfId="21734" xr:uid="{48005313-0AE3-419D-9113-7D210865EA60}"/>
    <cellStyle name="20% - Accent2 2 3 2 3" xfId="4255" xr:uid="{A5959125-4085-42C9-9A23-A502D058CB5F}"/>
    <cellStyle name="20% - Accent2 2 3 2 3 2" xfId="21737" xr:uid="{41EB46FC-9BF4-46FD-991D-960E08B30854}"/>
    <cellStyle name="20% - Accent2 2 3 2 4" xfId="4256" xr:uid="{805187B6-3A5F-4573-87E4-E77BC6027ADD}"/>
    <cellStyle name="20% - Accent2 2 3 2 4 2" xfId="21738" xr:uid="{A3930736-668B-4633-B93F-72B4CD2F04C6}"/>
    <cellStyle name="20% - Accent2 2 3 2 5" xfId="4257" xr:uid="{08716F52-0D01-492E-B48A-475541463A95}"/>
    <cellStyle name="20% - Accent2 2 3 2 5 2" xfId="21739" xr:uid="{70316AEE-AF41-48BE-8D11-D2F63F67FB5A}"/>
    <cellStyle name="20% - Accent2 2 3 2 6" xfId="18086" xr:uid="{82153782-7E86-445C-955D-BF97932AD777}"/>
    <cellStyle name="20% - Accent2 2 3 2 6 2" xfId="35906" xr:uid="{635B4E1D-BA81-47C5-BEEF-14D225444B5D}"/>
    <cellStyle name="20% - Accent2 2 3 2 7" xfId="4251" xr:uid="{89DFE6F5-7BAF-4C7D-8BA7-44145FD7830C}"/>
    <cellStyle name="20% - Accent2 2 3 2 7 2" xfId="21733" xr:uid="{B01355A5-4FB0-4318-BA00-07360092F878}"/>
    <cellStyle name="20% - Accent2 2 3 2 8" xfId="20097" xr:uid="{B8615FF3-D810-44EA-A40E-C622F0B5CD69}"/>
    <cellStyle name="20% - Accent2 2 3 3" xfId="4258" xr:uid="{6BE1826F-3F80-46E5-B0F8-F8DD90CBEC24}"/>
    <cellStyle name="20% - Accent2 2 3 3 2" xfId="4259" xr:uid="{30FF1FF1-297B-4590-B661-7DEA80DAA65F}"/>
    <cellStyle name="20% - Accent2 2 3 3 2 2" xfId="4260" xr:uid="{E2398462-7E2B-41F1-855C-E361FA425A69}"/>
    <cellStyle name="20% - Accent2 2 3 3 2 2 2" xfId="21742" xr:uid="{69BFBB3C-8306-4F9E-8A93-91F9335D08E3}"/>
    <cellStyle name="20% - Accent2 2 3 3 2 3" xfId="4261" xr:uid="{A3748803-3F59-4827-AC4B-70615CE76337}"/>
    <cellStyle name="20% - Accent2 2 3 3 2 3 2" xfId="21743" xr:uid="{6B4309EC-6174-46E0-8287-6BB60CC5D815}"/>
    <cellStyle name="20% - Accent2 2 3 3 2 4" xfId="21741" xr:uid="{FD76E746-EF99-4C5A-AD3E-8A458932DB18}"/>
    <cellStyle name="20% - Accent2 2 3 3 3" xfId="4262" xr:uid="{33B4C4D8-D357-45E7-B994-7221DAE93907}"/>
    <cellStyle name="20% - Accent2 2 3 3 3 2" xfId="21744" xr:uid="{60FEEFFA-BF96-4386-BFDD-E4B8642640BE}"/>
    <cellStyle name="20% - Accent2 2 3 3 4" xfId="4263" xr:uid="{8B590985-98D2-4EF1-A0F6-AA257705626C}"/>
    <cellStyle name="20% - Accent2 2 3 3 4 2" xfId="21745" xr:uid="{6BDCBF36-B8F6-4728-B9D6-BFFE37767CB7}"/>
    <cellStyle name="20% - Accent2 2 3 3 5" xfId="4264" xr:uid="{8D085FE6-65A8-47AA-8F00-20D7BF11D60C}"/>
    <cellStyle name="20% - Accent2 2 3 3 5 2" xfId="21746" xr:uid="{A67FB071-A1E1-4338-8D57-8A250E7382DC}"/>
    <cellStyle name="20% - Accent2 2 3 3 6" xfId="21740" xr:uid="{A6F12153-B4E9-4C06-9C18-815E08CBC374}"/>
    <cellStyle name="20% - Accent2 2 3 4" xfId="4265" xr:uid="{6AEBC612-5484-4A50-81F1-BDA94CC78210}"/>
    <cellStyle name="20% - Accent2 2 3 4 2" xfId="4266" xr:uid="{A5DD1C84-18D6-42A3-837D-7068E01239DE}"/>
    <cellStyle name="20% - Accent2 2 3 4 2 2" xfId="21748" xr:uid="{2A5A79A3-45FE-42DB-B44F-69BA20F05E67}"/>
    <cellStyle name="20% - Accent2 2 3 4 3" xfId="4267" xr:uid="{58563BA8-3B9C-42C3-82B2-EA552E89EDC6}"/>
    <cellStyle name="20% - Accent2 2 3 4 3 2" xfId="21749" xr:uid="{C5027D10-A175-4C11-99CE-6AC5FD9DC33E}"/>
    <cellStyle name="20% - Accent2 2 3 4 4" xfId="21747" xr:uid="{CBCF4CFC-BC17-4632-8896-4A880948200A}"/>
    <cellStyle name="20% - Accent2 2 3 5" xfId="4268" xr:uid="{A032853F-AF77-4D0D-A5E9-47D7042230D9}"/>
    <cellStyle name="20% - Accent2 2 3 5 2" xfId="21750" xr:uid="{88B5C4A6-D5AA-4FB1-86DF-620C827E306C}"/>
    <cellStyle name="20% - Accent2 2 3 6" xfId="4269" xr:uid="{6BAB72A9-343F-4659-9095-F8953D978963}"/>
    <cellStyle name="20% - Accent2 2 3 6 2" xfId="21751" xr:uid="{44BC33BD-CBD6-4FBD-B090-E2C8481B3542}"/>
    <cellStyle name="20% - Accent2 2 3 7" xfId="4270" xr:uid="{393BABFE-32FF-4086-BAB2-C06386B83153}"/>
    <cellStyle name="20% - Accent2 2 3 7 2" xfId="21752" xr:uid="{92046E9B-70B7-42DD-85F0-14DC03445A45}"/>
    <cellStyle name="20% - Accent2 2 3 8" xfId="17004" xr:uid="{1947D218-0B30-4B45-8206-22E89D71918C}"/>
    <cellStyle name="20% - Accent2 2 3 8 2" xfId="34361" xr:uid="{E861468B-4789-4E1E-90F7-7695286B43D4}"/>
    <cellStyle name="20% - Accent2 2 3 9" xfId="4250" xr:uid="{808DE99D-8E99-49C8-9512-88E76AE83CD6}"/>
    <cellStyle name="20% - Accent2 2 3 9 2" xfId="21732" xr:uid="{4956229E-3647-437D-9BCD-87D54E9DF233}"/>
    <cellStyle name="20% - Accent2 2 4" xfId="1960" xr:uid="{4B45618B-4360-4643-8A12-A6FDF58FED48}"/>
    <cellStyle name="20% - Accent2 2 4 10" xfId="19562" xr:uid="{CC0E1124-1C2D-40E8-B250-AEDCF05CE2D3}"/>
    <cellStyle name="20% - Accent2 2 4 2" xfId="4272" xr:uid="{C8EF7088-4E96-49C8-B1F4-31A8716B5D05}"/>
    <cellStyle name="20% - Accent2 2 4 2 2" xfId="4273" xr:uid="{33310A4E-5843-4206-92D1-3F260C50A58C}"/>
    <cellStyle name="20% - Accent2 2 4 2 2 2" xfId="4274" xr:uid="{C21E8BFE-E106-4CF4-8A68-7BDC704DBA4E}"/>
    <cellStyle name="20% - Accent2 2 4 2 2 2 2" xfId="21756" xr:uid="{32DB6D44-BB7E-4FCE-B68C-96AAAFB9C360}"/>
    <cellStyle name="20% - Accent2 2 4 2 2 3" xfId="4275" xr:uid="{8331554E-4C49-456A-A040-AE40C7C75CBA}"/>
    <cellStyle name="20% - Accent2 2 4 2 2 3 2" xfId="21757" xr:uid="{69D9B101-43CA-4FF2-9E1C-AA749EA30033}"/>
    <cellStyle name="20% - Accent2 2 4 2 2 4" xfId="21755" xr:uid="{E1CAC495-9010-4C26-98EE-ED106DFD7346}"/>
    <cellStyle name="20% - Accent2 2 4 2 3" xfId="4276" xr:uid="{21AF0D95-5EDF-4F91-A47C-DA959090ACA9}"/>
    <cellStyle name="20% - Accent2 2 4 2 3 2" xfId="21758" xr:uid="{230FC200-B7CE-4277-A25E-15CA8313FF71}"/>
    <cellStyle name="20% - Accent2 2 4 2 4" xfId="4277" xr:uid="{9AD4FCB0-BA4B-4F35-A7E5-4C41963E114A}"/>
    <cellStyle name="20% - Accent2 2 4 2 4 2" xfId="21759" xr:uid="{1E6615B7-092A-4A10-AE0B-FFC9C4EE8916}"/>
    <cellStyle name="20% - Accent2 2 4 2 5" xfId="4278" xr:uid="{8DB46519-BF44-44DF-B9AE-DF36A4AB24F4}"/>
    <cellStyle name="20% - Accent2 2 4 2 5 2" xfId="21760" xr:uid="{2AFABF85-983B-4F94-8150-C7CEB21245C7}"/>
    <cellStyle name="20% - Accent2 2 4 2 6" xfId="21754" xr:uid="{CD823459-F6FE-46DD-9128-7E13720F4C3A}"/>
    <cellStyle name="20% - Accent2 2 4 3" xfId="4279" xr:uid="{B41281F6-B622-4732-BF1C-21BABC52AAA5}"/>
    <cellStyle name="20% - Accent2 2 4 3 2" xfId="4280" xr:uid="{B670C104-455B-493A-893A-985EE3E7A686}"/>
    <cellStyle name="20% - Accent2 2 4 3 2 2" xfId="4281" xr:uid="{3B48D883-4D07-4C89-A454-4DABF810C119}"/>
    <cellStyle name="20% - Accent2 2 4 3 2 2 2" xfId="21763" xr:uid="{2C340E5A-22B3-4FFB-A3DC-A268042AD292}"/>
    <cellStyle name="20% - Accent2 2 4 3 2 3" xfId="4282" xr:uid="{6FB3920C-FC85-4392-9710-D80EAE0904BB}"/>
    <cellStyle name="20% - Accent2 2 4 3 2 3 2" xfId="21764" xr:uid="{D6080786-1031-4E7C-BA78-88F4C803C421}"/>
    <cellStyle name="20% - Accent2 2 4 3 2 4" xfId="21762" xr:uid="{7A9EFB52-F650-4CBA-AB22-00F208F35936}"/>
    <cellStyle name="20% - Accent2 2 4 3 3" xfId="4283" xr:uid="{4C88573F-7F47-4033-BE7A-BBA8353CE1F5}"/>
    <cellStyle name="20% - Accent2 2 4 3 3 2" xfId="21765" xr:uid="{7E5057BD-468D-49FD-8517-6827EA941296}"/>
    <cellStyle name="20% - Accent2 2 4 3 4" xfId="4284" xr:uid="{BF8B26BD-BAFB-4955-8DF6-6A9180A025E5}"/>
    <cellStyle name="20% - Accent2 2 4 3 4 2" xfId="21766" xr:uid="{36E4723F-975E-462D-ABE6-63088A07CE0A}"/>
    <cellStyle name="20% - Accent2 2 4 3 5" xfId="4285" xr:uid="{C0B8645B-B84B-4FEB-9AF0-1E16AEB4D0D9}"/>
    <cellStyle name="20% - Accent2 2 4 3 5 2" xfId="21767" xr:uid="{11E6B1EB-6AEA-4050-8F68-DC16966F42E3}"/>
    <cellStyle name="20% - Accent2 2 4 3 6" xfId="21761" xr:uid="{850E1983-52FD-49F9-8E80-0F9172C5A1CE}"/>
    <cellStyle name="20% - Accent2 2 4 4" xfId="4286" xr:uid="{9E92D79A-8BAF-4C59-8661-40658556210A}"/>
    <cellStyle name="20% - Accent2 2 4 4 2" xfId="4287" xr:uid="{86C896EC-C46B-4046-8AD2-C854E15C0181}"/>
    <cellStyle name="20% - Accent2 2 4 4 2 2" xfId="21769" xr:uid="{5D62C99B-2A6B-4FC7-8A6B-1159DF389C3B}"/>
    <cellStyle name="20% - Accent2 2 4 4 3" xfId="4288" xr:uid="{97355586-B7CB-4B03-8C08-F07935BC522A}"/>
    <cellStyle name="20% - Accent2 2 4 4 3 2" xfId="21770" xr:uid="{011E2C12-C228-49C2-84B8-353394A37964}"/>
    <cellStyle name="20% - Accent2 2 4 4 4" xfId="21768" xr:uid="{76DFA54B-2CE3-47B5-AAEA-6616470F60EB}"/>
    <cellStyle name="20% - Accent2 2 4 5" xfId="4289" xr:uid="{DBCB2595-6F9B-415B-B02B-25C8B2E09669}"/>
    <cellStyle name="20% - Accent2 2 4 5 2" xfId="21771" xr:uid="{25F15B6A-445D-4915-871A-4A1C64FD55EC}"/>
    <cellStyle name="20% - Accent2 2 4 6" xfId="4290" xr:uid="{A66FD6EF-1F45-4437-B9C4-E9EFC19060DC}"/>
    <cellStyle name="20% - Accent2 2 4 6 2" xfId="21772" xr:uid="{29BFB3BE-03E5-4766-914A-08A9EE576347}"/>
    <cellStyle name="20% - Accent2 2 4 7" xfId="4291" xr:uid="{70A10308-F8E4-4B68-ADB1-078A09E89166}"/>
    <cellStyle name="20% - Accent2 2 4 7 2" xfId="21773" xr:uid="{E4326238-F176-4CFF-BDE2-2CA16626A09B}"/>
    <cellStyle name="20% - Accent2 2 4 8" xfId="17814" xr:uid="{9FFD2DF9-4D92-445F-AE65-DFEA93946F94}"/>
    <cellStyle name="20% - Accent2 2 4 8 2" xfId="35396" xr:uid="{3C62ECDA-C3C1-4358-AA7C-1BC7D432A14F}"/>
    <cellStyle name="20% - Accent2 2 4 9" xfId="4271" xr:uid="{8586D409-2C22-4F42-BF62-E69849A571A1}"/>
    <cellStyle name="20% - Accent2 2 4 9 2" xfId="21753" xr:uid="{D987DCE1-D80D-4053-A428-BC69D338FBB1}"/>
    <cellStyle name="20% - Accent2 2 5" xfId="4292" xr:uid="{2DA7B6E7-E15C-438B-8B47-F95144E8FC56}"/>
    <cellStyle name="20% - Accent2 2 5 2" xfId="4293" xr:uid="{57517DAA-6816-43B0-A4F1-ECCA50B552F7}"/>
    <cellStyle name="20% - Accent2 2 5 2 2" xfId="4294" xr:uid="{EF5522E5-048F-4C81-982A-E8EEFB1697DE}"/>
    <cellStyle name="20% - Accent2 2 5 2 2 2" xfId="4295" xr:uid="{707EFF86-3C5D-4AC8-AEFF-1F4F421D8545}"/>
    <cellStyle name="20% - Accent2 2 5 2 2 2 2" xfId="21777" xr:uid="{373DCF09-CE4B-4474-A356-C4B817A21A44}"/>
    <cellStyle name="20% - Accent2 2 5 2 2 3" xfId="4296" xr:uid="{751AF41D-3EDA-4B7E-B264-19C99AF777A0}"/>
    <cellStyle name="20% - Accent2 2 5 2 2 3 2" xfId="21778" xr:uid="{8FB92F01-9325-486F-8AA6-E2A5786D258C}"/>
    <cellStyle name="20% - Accent2 2 5 2 2 4" xfId="21776" xr:uid="{D5F8C718-0E20-4B1E-B71A-1B90EC26C7DB}"/>
    <cellStyle name="20% - Accent2 2 5 2 3" xfId="4297" xr:uid="{6952FBC9-400F-41AE-A1AA-8CE7FEA7A903}"/>
    <cellStyle name="20% - Accent2 2 5 2 3 2" xfId="21779" xr:uid="{833AB953-4284-4E25-9BDF-E3C0DA0A6D08}"/>
    <cellStyle name="20% - Accent2 2 5 2 4" xfId="4298" xr:uid="{BA2B6714-D82B-4F75-B7DB-A052856E0AEB}"/>
    <cellStyle name="20% - Accent2 2 5 2 4 2" xfId="21780" xr:uid="{505E320A-84D8-4A04-BEB9-B4EC7770D446}"/>
    <cellStyle name="20% - Accent2 2 5 2 5" xfId="4299" xr:uid="{5A0C480C-B230-4E27-9825-BD90C67BA5A7}"/>
    <cellStyle name="20% - Accent2 2 5 2 5 2" xfId="21781" xr:uid="{4EF2638E-A7FC-454C-AEC2-24C093998056}"/>
    <cellStyle name="20% - Accent2 2 5 2 6" xfId="21775" xr:uid="{DC101D21-944E-4423-AC06-CD53055E0ABB}"/>
    <cellStyle name="20% - Accent2 2 5 3" xfId="4300" xr:uid="{5B53E802-B542-4B13-9A42-799C0160C2F9}"/>
    <cellStyle name="20% - Accent2 2 5 3 2" xfId="4301" xr:uid="{4829CE73-6CEB-42F6-AD02-2A0CE658B383}"/>
    <cellStyle name="20% - Accent2 2 5 3 2 2" xfId="4302" xr:uid="{FA39BAF8-04F1-44CB-A4D1-5297D6995243}"/>
    <cellStyle name="20% - Accent2 2 5 3 2 2 2" xfId="21784" xr:uid="{888759A1-F85E-4722-8E74-76BC072D4C8B}"/>
    <cellStyle name="20% - Accent2 2 5 3 2 3" xfId="4303" xr:uid="{663BDF14-F4C8-4C14-ACE8-1168B58B45F1}"/>
    <cellStyle name="20% - Accent2 2 5 3 2 3 2" xfId="21785" xr:uid="{BB3EDFA9-1FDC-42C4-B869-FD250BBE851C}"/>
    <cellStyle name="20% - Accent2 2 5 3 2 4" xfId="21783" xr:uid="{03A9F491-6DA3-4F72-A96D-A92448A8B846}"/>
    <cellStyle name="20% - Accent2 2 5 3 3" xfId="4304" xr:uid="{544B9F10-825F-45C8-A59F-5AF65B4308B9}"/>
    <cellStyle name="20% - Accent2 2 5 3 3 2" xfId="21786" xr:uid="{D5CD344B-AD13-4541-97C5-7E1B214F3832}"/>
    <cellStyle name="20% - Accent2 2 5 3 4" xfId="4305" xr:uid="{987CFDAB-6453-497E-9E11-9DC094F190F9}"/>
    <cellStyle name="20% - Accent2 2 5 3 4 2" xfId="21787" xr:uid="{3F78829C-5DE2-4086-98F3-166A3841D750}"/>
    <cellStyle name="20% - Accent2 2 5 3 5" xfId="4306" xr:uid="{DB51C30C-806E-420A-B44F-65667279AEE5}"/>
    <cellStyle name="20% - Accent2 2 5 3 5 2" xfId="21788" xr:uid="{B5D86121-05E4-4C7F-A124-606DA03D76D4}"/>
    <cellStyle name="20% - Accent2 2 5 3 6" xfId="21782" xr:uid="{42753E09-E591-4449-8494-CECFE1EE4621}"/>
    <cellStyle name="20% - Accent2 2 5 4" xfId="4307" xr:uid="{38FB3C8C-94BC-44B1-88AF-C98ACE77F2B6}"/>
    <cellStyle name="20% - Accent2 2 5 4 2" xfId="4308" xr:uid="{BFD1A3FE-A69F-4232-9318-300F2F438850}"/>
    <cellStyle name="20% - Accent2 2 5 4 2 2" xfId="21790" xr:uid="{E4B428DB-6072-4ACB-B5DA-B0F0191421E5}"/>
    <cellStyle name="20% - Accent2 2 5 4 3" xfId="4309" xr:uid="{6C443F84-F275-46B8-A11D-1FA530FEF3FB}"/>
    <cellStyle name="20% - Accent2 2 5 4 3 2" xfId="21791" xr:uid="{4C7D055D-CAED-403C-8BC8-D9B7272548A2}"/>
    <cellStyle name="20% - Accent2 2 5 4 4" xfId="21789" xr:uid="{CD3DAAC3-1005-4242-A283-50382DC058CB}"/>
    <cellStyle name="20% - Accent2 2 5 5" xfId="4310" xr:uid="{16A1B769-7331-4FA1-B0BB-8B894C091A81}"/>
    <cellStyle name="20% - Accent2 2 5 5 2" xfId="21792" xr:uid="{E24A7377-7DFB-4240-9CBF-7AF121ED6D44}"/>
    <cellStyle name="20% - Accent2 2 5 6" xfId="4311" xr:uid="{AC642737-8C9F-4283-AAD9-C264728BB28D}"/>
    <cellStyle name="20% - Accent2 2 5 6 2" xfId="21793" xr:uid="{DCE3475F-57F5-491F-8C44-8E3FAA8A7BAD}"/>
    <cellStyle name="20% - Accent2 2 5 7" xfId="4312" xr:uid="{68FFB1D3-1FDB-4793-8A27-CB38CFB42F90}"/>
    <cellStyle name="20% - Accent2 2 5 7 2" xfId="21794" xr:uid="{6F1FED13-0799-47B3-A011-7434115C1151}"/>
    <cellStyle name="20% - Accent2 2 5 8" xfId="21774" xr:uid="{7C1A722B-5965-4765-9B2D-CC731E70DEDE}"/>
    <cellStyle name="20% - Accent2 2 6" xfId="4313" xr:uid="{3B6CA95D-8239-4A8A-8636-6AEDF1D53FE5}"/>
    <cellStyle name="20% - Accent2 2 6 2" xfId="4314" xr:uid="{CAC42B37-E7E0-4473-9274-E5B91269E4E8}"/>
    <cellStyle name="20% - Accent2 2 6 2 2" xfId="4315" xr:uid="{2DF3CB34-0415-42FB-9BA3-A74D0D783EF7}"/>
    <cellStyle name="20% - Accent2 2 6 2 2 2" xfId="21797" xr:uid="{C67AE93B-12C6-4412-98A2-E0E6EBDFE426}"/>
    <cellStyle name="20% - Accent2 2 6 2 3" xfId="4316" xr:uid="{FD8EA5F9-1E08-4A2C-A2A9-FB304C525B9E}"/>
    <cellStyle name="20% - Accent2 2 6 2 3 2" xfId="21798" xr:uid="{5E15392C-0F4B-4B50-A764-638E14D621FB}"/>
    <cellStyle name="20% - Accent2 2 6 2 4" xfId="21796" xr:uid="{63B968B3-C5FF-4618-A2D4-38F9F288FB8A}"/>
    <cellStyle name="20% - Accent2 2 6 3" xfId="4317" xr:uid="{171A26AE-800D-437B-AD8F-A0A44D4611DE}"/>
    <cellStyle name="20% - Accent2 2 6 3 2" xfId="21799" xr:uid="{27225C20-144D-4543-976C-225A79235E5F}"/>
    <cellStyle name="20% - Accent2 2 6 4" xfId="4318" xr:uid="{0B768EC6-75A7-46A1-9C43-F4112B2A23A3}"/>
    <cellStyle name="20% - Accent2 2 6 4 2" xfId="21800" xr:uid="{D711DED7-98C9-40AF-B427-693C472CFC44}"/>
    <cellStyle name="20% - Accent2 2 6 5" xfId="4319" xr:uid="{654D15A4-C07D-48DE-91BE-92DACE5635E0}"/>
    <cellStyle name="20% - Accent2 2 6 5 2" xfId="21801" xr:uid="{4FA43074-4413-4990-A0B5-12F3CD7D1C86}"/>
    <cellStyle name="20% - Accent2 2 6 6" xfId="21795" xr:uid="{C5336696-B2CE-495E-8658-C6F815807BF8}"/>
    <cellStyle name="20% - Accent2 2 7" xfId="4320" xr:uid="{0876D125-1610-4FE2-92D7-6A1BC559BF4C}"/>
    <cellStyle name="20% - Accent2 2 7 2" xfId="4321" xr:uid="{39531FD8-596D-4512-BD93-F6CFE55EF843}"/>
    <cellStyle name="20% - Accent2 2 7 2 2" xfId="4322" xr:uid="{1FCEE86B-3D27-4729-ABAD-E8F85F37A2D9}"/>
    <cellStyle name="20% - Accent2 2 7 2 2 2" xfId="21804" xr:uid="{5B148465-F6EE-4199-AF3E-42A68BDAD778}"/>
    <cellStyle name="20% - Accent2 2 7 2 3" xfId="4323" xr:uid="{55C7A90E-6E8B-4B09-8EF6-64F7246F182A}"/>
    <cellStyle name="20% - Accent2 2 7 2 3 2" xfId="21805" xr:uid="{8AD45D5E-AF26-4645-9294-E62B0467B9B3}"/>
    <cellStyle name="20% - Accent2 2 7 2 4" xfId="21803" xr:uid="{44B853DF-9152-4B38-96AC-D680CBCF273D}"/>
    <cellStyle name="20% - Accent2 2 7 3" xfId="4324" xr:uid="{0971962F-D062-473D-AD97-FC777791F1BD}"/>
    <cellStyle name="20% - Accent2 2 7 3 2" xfId="21806" xr:uid="{8C6A6222-837A-48F6-8079-E95556BB94B7}"/>
    <cellStyle name="20% - Accent2 2 7 4" xfId="4325" xr:uid="{CD4EF3C1-E627-462D-AD4F-201D7F94177C}"/>
    <cellStyle name="20% - Accent2 2 7 4 2" xfId="21807" xr:uid="{5AB337FC-33F6-4D6E-9718-03C48C93B9A3}"/>
    <cellStyle name="20% - Accent2 2 7 5" xfId="4326" xr:uid="{7808AEA3-D773-4238-9DF3-E246CAEECD1F}"/>
    <cellStyle name="20% - Accent2 2 7 5 2" xfId="21808" xr:uid="{C0D8B198-4EC7-4DA6-B486-90486FB028B9}"/>
    <cellStyle name="20% - Accent2 2 7 6" xfId="21802" xr:uid="{99A6D4CB-65DE-4513-A429-EB81D2C39F09}"/>
    <cellStyle name="20% - Accent2 2 8" xfId="4327" xr:uid="{CFC808B6-D38C-435B-A676-66E8CBCC4C99}"/>
    <cellStyle name="20% - Accent2 2 8 2" xfId="4328" xr:uid="{8E60213D-CB56-406C-B260-B430B96725F3}"/>
    <cellStyle name="20% - Accent2 2 8 2 2" xfId="21810" xr:uid="{1AB89778-610A-4B93-B5FB-0B63B99BEF65}"/>
    <cellStyle name="20% - Accent2 2 8 3" xfId="4329" xr:uid="{FF5952D8-9DF8-49EE-8B22-E72F4663A2B4}"/>
    <cellStyle name="20% - Accent2 2 8 3 2" xfId="21811" xr:uid="{EEC5A5E1-BF65-4ECC-AF08-85B14AABFBA4}"/>
    <cellStyle name="20% - Accent2 2 8 4" xfId="21809" xr:uid="{323E3D48-5101-4272-AD35-88DFE5108B36}"/>
    <cellStyle name="20% - Accent2 2 9" xfId="4330" xr:uid="{580A53BC-AEEE-434D-8BBE-A051F1CD46C2}"/>
    <cellStyle name="20% - Accent2 2 9 2" xfId="21812" xr:uid="{76718B11-FF79-4E38-BB85-06D0734843E1}"/>
    <cellStyle name="20% - Accent2 20" xfId="1891" xr:uid="{EC190946-2873-411D-88A6-C5105AD34AE6}"/>
    <cellStyle name="20% - Accent2 20 2" xfId="17775" xr:uid="{4093D046-846E-483C-9443-77E95CEEE15C}"/>
    <cellStyle name="20% - Accent2 20 2 2" xfId="35329" xr:uid="{D7D2BA30-8B2E-45D9-9BA8-5DAA531E7A0A}"/>
    <cellStyle name="20% - Accent2 20 3" xfId="4331" xr:uid="{59A63E7C-5A43-4F73-8475-DE14EC7DEB51}"/>
    <cellStyle name="20% - Accent2 20 3 2" xfId="21813" xr:uid="{00CD8451-7420-4C08-A9E3-4C92312F1CF4}"/>
    <cellStyle name="20% - Accent2 20 4" xfId="19494" xr:uid="{F676B26C-B940-4965-A1EF-B791DB89706D}"/>
    <cellStyle name="20% - Accent2 21" xfId="1915" xr:uid="{7EE1F0A0-E272-41C7-9F54-A6283B76509A}"/>
    <cellStyle name="20% - Accent2 21 2" xfId="17788" xr:uid="{0FE964E5-27CE-46AE-9F67-AC33AD5E64BA}"/>
    <cellStyle name="20% - Accent2 21 2 2" xfId="35353" xr:uid="{23EEF94E-C56F-45E9-9EFE-7CFBF7139E77}"/>
    <cellStyle name="20% - Accent2 21 3" xfId="4332" xr:uid="{7C963BF1-DD9D-426F-9E51-7EBF4623157B}"/>
    <cellStyle name="20% - Accent2 21 3 2" xfId="21814" xr:uid="{A480BCEF-E93A-4774-B68D-F5051DFD681C}"/>
    <cellStyle name="20% - Accent2 21 4" xfId="19518" xr:uid="{9EB25BB7-B03C-4CCA-934E-5CE55D51379A}"/>
    <cellStyle name="20% - Accent2 22" xfId="1941" xr:uid="{49512547-1764-4862-9ABE-A8768916822E}"/>
    <cellStyle name="20% - Accent2 22 2" xfId="17801" xr:uid="{E3331CF0-0133-46E6-9908-AE1BA21D8273}"/>
    <cellStyle name="20% - Accent2 22 2 2" xfId="35378" xr:uid="{8CF83074-8058-4121-B5ED-35340E06024D}"/>
    <cellStyle name="20% - Accent2 22 3" xfId="4333" xr:uid="{FCA55375-E061-454A-9E4D-ED4A90813BCE}"/>
    <cellStyle name="20% - Accent2 22 3 2" xfId="21815" xr:uid="{282A24FE-C804-4FB1-9A7F-7FD73F71E38C}"/>
    <cellStyle name="20% - Accent2 22 4" xfId="19543" xr:uid="{0301ABF9-AB1C-4E99-83C4-A132FDCD85DC}"/>
    <cellStyle name="20% - Accent2 23" xfId="4334" xr:uid="{692E1ACB-12A2-4A97-B162-9027E9FADE22}"/>
    <cellStyle name="20% - Accent2 23 2" xfId="21816" xr:uid="{3D3C1DD7-CF20-48EC-A242-230B2B15BDB9}"/>
    <cellStyle name="20% - Accent2 23 3" xfId="18417" xr:uid="{8E5064B1-BFBB-41A7-BFB7-3B8DE8908412}"/>
    <cellStyle name="20% - Accent2 24" xfId="4335" xr:uid="{6383041D-6577-45BA-B905-61A4CC5FC881}"/>
    <cellStyle name="20% - Accent2 24 2" xfId="21817" xr:uid="{112FC6E7-5FC2-4B36-B00C-AFC95D40FA14}"/>
    <cellStyle name="20% - Accent2 25" xfId="4336" xr:uid="{D76C9828-E6F7-4C9E-A954-451502F3FC19}"/>
    <cellStyle name="20% - Accent2 25 2" xfId="21818" xr:uid="{3AA69984-EF98-444D-8004-2357649CEDF6}"/>
    <cellStyle name="20% - Accent2 26" xfId="4337" xr:uid="{52A95240-F1A1-4F1C-B587-2160DC9100DD}"/>
    <cellStyle name="20% - Accent2 26 2" xfId="21819" xr:uid="{29192545-5DD8-4379-A74A-088AACACCE6D}"/>
    <cellStyle name="20% - Accent2 27" xfId="4338" xr:uid="{6D112DF6-2742-48E2-98CC-0500F31A9B4F}"/>
    <cellStyle name="20% - Accent2 27 2" xfId="21820" xr:uid="{4F6A42C3-6F62-482C-BB31-39137C702529}"/>
    <cellStyle name="20% - Accent2 28" xfId="4339" xr:uid="{031FD20A-8E48-4764-936C-DF0A92FD9B1E}"/>
    <cellStyle name="20% - Accent2 28 2" xfId="21821" xr:uid="{E7DBCC94-2C57-4C0A-9F91-0BCD416125E1}"/>
    <cellStyle name="20% - Accent2 29" xfId="4340" xr:uid="{3BC0C113-55EA-4351-80B6-79A1AF295FC0}"/>
    <cellStyle name="20% - Accent2 29 2" xfId="21822" xr:uid="{7C33F894-A650-49A4-9931-D9A8147C27E4}"/>
    <cellStyle name="20% - Accent2 3" xfId="139" xr:uid="{CDB9DBA7-A4A0-4012-9E21-41BBED6FC95B}"/>
    <cellStyle name="20% - Accent2 3 10" xfId="4342" xr:uid="{F417A77E-7D5B-468B-8531-EB0B83F8D39B}"/>
    <cellStyle name="20% - Accent2 3 10 2" xfId="21824" xr:uid="{240C255D-B0D2-4A2B-9A81-CF92B9442F82}"/>
    <cellStyle name="20% - Accent2 3 11" xfId="4343" xr:uid="{302C1181-B158-4C8B-894C-4D1438583C4A}"/>
    <cellStyle name="20% - Accent2 3 11 2" xfId="21825" xr:uid="{17CD27B5-3B58-46C2-97D7-810384A65761}"/>
    <cellStyle name="20% - Accent2 3 12" xfId="4344" xr:uid="{D0DCE5F7-B010-4D67-AAD1-20D07A96CAC9}"/>
    <cellStyle name="20% - Accent2 3 13" xfId="4341" xr:uid="{DF79646A-DB26-45B1-B3C0-0B68C70CBAF3}"/>
    <cellStyle name="20% - Accent2 3 13 2" xfId="21823" xr:uid="{39857F5F-8B1B-4731-985D-271AD45FF71E}"/>
    <cellStyle name="20% - Accent2 3 14" xfId="17237" xr:uid="{60B0DB12-C8C0-4CE7-9084-FB46341E24B9}"/>
    <cellStyle name="20% - Accent2 3 14 2" xfId="34526" xr:uid="{F2D55AD5-80D7-4D00-91C4-21C7A42621F0}"/>
    <cellStyle name="20% - Accent2 3 15" xfId="2943" xr:uid="{C50B31F6-4212-4357-B9D4-7AC391B9B5E2}"/>
    <cellStyle name="20% - Accent2 3 16" xfId="989" xr:uid="{BE762AEA-C603-4D01-96B6-F26720BAEDF0}"/>
    <cellStyle name="20% - Accent2 3 17" xfId="18600" xr:uid="{A41D6AD6-D2B9-4DDE-BA9B-44A6B2F96197}"/>
    <cellStyle name="20% - Accent2 3 18" xfId="36594" xr:uid="{72FD4EDB-8A8C-43C0-85B3-1B33009C4A57}"/>
    <cellStyle name="20% - Accent2 3 2" xfId="235" xr:uid="{5607C559-680F-48C6-A582-D5B1E3B83CB0}"/>
    <cellStyle name="20% - Accent2 3 2 10" xfId="17400" xr:uid="{23E8452C-EE69-4F84-9B73-B09E7C1EBDB7}"/>
    <cellStyle name="20% - Accent2 3 2 10 2" xfId="34752" xr:uid="{25FEB82D-7128-4ACD-8AB3-12AECCD35F2E}"/>
    <cellStyle name="20% - Accent2 3 2 11" xfId="4345" xr:uid="{940ECC49-5184-48CD-ADD1-90EB34643426}"/>
    <cellStyle name="20% - Accent2 3 2 11 2" xfId="21826" xr:uid="{B7D95F5E-DDF2-4897-890A-06E4C79E3C70}"/>
    <cellStyle name="20% - Accent2 3 2 12" xfId="1276" xr:uid="{D45C5B6C-FCDE-4B8D-9B67-09FA24F84889}"/>
    <cellStyle name="20% - Accent2 3 2 13" xfId="18880" xr:uid="{338B031E-0107-4A43-94A6-1614EAEDF90E}"/>
    <cellStyle name="20% - Accent2 3 2 14" xfId="36910" xr:uid="{A4E345E1-B3CF-4BB1-8792-FA2B3C39E948}"/>
    <cellStyle name="20% - Accent2 3 2 2" xfId="353" xr:uid="{DC1DAB63-848F-480E-9083-F6C50B4546C5}"/>
    <cellStyle name="20% - Accent2 3 2 2 10" xfId="2321" xr:uid="{C4C940FB-528F-4F77-8CC8-AAFDFFCCFA49}"/>
    <cellStyle name="20% - Accent2 3 2 2 11" xfId="19921" xr:uid="{A3C502E0-181B-4C99-934E-E639B8FD6058}"/>
    <cellStyle name="20% - Accent2 3 2 2 2" xfId="572" xr:uid="{A1A7D005-091D-4AD9-B65B-9FB1F5360E5D}"/>
    <cellStyle name="20% - Accent2 3 2 2 2 2" xfId="4348" xr:uid="{A8B0641C-71F8-4A34-8651-697609DFC160}"/>
    <cellStyle name="20% - Accent2 3 2 2 2 2 2" xfId="4349" xr:uid="{681996F1-1B87-412E-B6E3-1B1E061DB0D4}"/>
    <cellStyle name="20% - Accent2 3 2 2 2 2 2 2" xfId="21830" xr:uid="{B0E26EB1-C034-45AB-84CC-32DD2DC2A9FF}"/>
    <cellStyle name="20% - Accent2 3 2 2 2 2 3" xfId="4350" xr:uid="{79D768F9-4582-48FA-A521-B6ED3A7B2702}"/>
    <cellStyle name="20% - Accent2 3 2 2 2 2 3 2" xfId="21831" xr:uid="{6CD37A5A-3426-4D8F-8631-8FD1BE274383}"/>
    <cellStyle name="20% - Accent2 3 2 2 2 2 4" xfId="21829" xr:uid="{C10614F3-4E5A-4CAA-A4BF-0B98381B6F4A}"/>
    <cellStyle name="20% - Accent2 3 2 2 2 3" xfId="4351" xr:uid="{2E6276D6-81AC-4089-8959-0F844733DEEB}"/>
    <cellStyle name="20% - Accent2 3 2 2 2 3 2" xfId="21832" xr:uid="{69F87687-2830-498C-B392-616AEF7C4C70}"/>
    <cellStyle name="20% - Accent2 3 2 2 2 4" xfId="4352" xr:uid="{A2E83E9A-FE10-4211-810E-3A07AC690641}"/>
    <cellStyle name="20% - Accent2 3 2 2 2 4 2" xfId="21833" xr:uid="{539B3E0E-7B65-49DE-BCE1-7258B057E279}"/>
    <cellStyle name="20% - Accent2 3 2 2 2 5" xfId="4353" xr:uid="{82F2F7B9-5830-43FC-887A-13BEB6B46509}"/>
    <cellStyle name="20% - Accent2 3 2 2 2 5 2" xfId="21834" xr:uid="{2C3B8623-3F46-47BB-85E5-9433EE9D9B9E}"/>
    <cellStyle name="20% - Accent2 3 2 2 2 6" xfId="4347" xr:uid="{7417862D-AB74-494E-BB8A-65AB0D8CC1F6}"/>
    <cellStyle name="20% - Accent2 3 2 2 2 7" xfId="21828" xr:uid="{72C2966A-C7A0-4CD0-8E7C-D2D6C5F6DA58}"/>
    <cellStyle name="20% - Accent2 3 2 2 3" xfId="4354" xr:uid="{6B65FAF1-0BE2-4A9B-9325-C8C3D0E66613}"/>
    <cellStyle name="20% - Accent2 3 2 2 3 2" xfId="4355" xr:uid="{27CFFD20-B26B-4C79-80E3-EB2D1C85F6A3}"/>
    <cellStyle name="20% - Accent2 3 2 2 3 2 2" xfId="4356" xr:uid="{E444DD7A-EDD1-41C6-BA07-8A4EA3B78552}"/>
    <cellStyle name="20% - Accent2 3 2 2 3 2 2 2" xfId="21837" xr:uid="{DAAE2AB1-9089-4F50-8E9B-DB3A5ECA777B}"/>
    <cellStyle name="20% - Accent2 3 2 2 3 2 3" xfId="4357" xr:uid="{A57EAAD7-E927-454A-AE95-C3C8CA7F705A}"/>
    <cellStyle name="20% - Accent2 3 2 2 3 2 3 2" xfId="21838" xr:uid="{58C6B6D4-D5A2-477D-BCD4-D66C228B6C31}"/>
    <cellStyle name="20% - Accent2 3 2 2 3 2 4" xfId="21836" xr:uid="{4BFCF17A-A9AA-47D6-B226-EC6191B66B93}"/>
    <cellStyle name="20% - Accent2 3 2 2 3 3" xfId="4358" xr:uid="{2092D165-1B11-466E-BC69-2560F45455F6}"/>
    <cellStyle name="20% - Accent2 3 2 2 3 3 2" xfId="21839" xr:uid="{BCB09FCF-F4BE-422A-9CC3-A8215678A287}"/>
    <cellStyle name="20% - Accent2 3 2 2 3 4" xfId="4359" xr:uid="{3A0BEE2B-37BF-4B4B-9FDD-13F518F93B7B}"/>
    <cellStyle name="20% - Accent2 3 2 2 3 4 2" xfId="21840" xr:uid="{48112A45-4AF0-4700-8D20-CE180680A118}"/>
    <cellStyle name="20% - Accent2 3 2 2 3 5" xfId="4360" xr:uid="{7A29CF36-E756-490F-8E59-074DEFE3DFE7}"/>
    <cellStyle name="20% - Accent2 3 2 2 3 5 2" xfId="21841" xr:uid="{398EF3F3-EBE6-47F1-886D-47DC8CD171F5}"/>
    <cellStyle name="20% - Accent2 3 2 2 3 6" xfId="21835" xr:uid="{F110D850-F5F6-48C9-B1DB-58C6D4842FA7}"/>
    <cellStyle name="20% - Accent2 3 2 2 4" xfId="4361" xr:uid="{9B71A6DF-5E40-406C-A00F-5880C1C71F4D}"/>
    <cellStyle name="20% - Accent2 3 2 2 4 2" xfId="4362" xr:uid="{FEEDBEDD-F5F0-4961-8880-037C1701E3A6}"/>
    <cellStyle name="20% - Accent2 3 2 2 4 2 2" xfId="21843" xr:uid="{73144ADD-B0A3-4566-BD3F-E02A33905E65}"/>
    <cellStyle name="20% - Accent2 3 2 2 4 3" xfId="4363" xr:uid="{07AAE462-2790-4368-8CE8-1F7EAA056200}"/>
    <cellStyle name="20% - Accent2 3 2 2 4 3 2" xfId="21844" xr:uid="{659F296F-2592-4887-A569-1851891EBBF0}"/>
    <cellStyle name="20% - Accent2 3 2 2 4 4" xfId="21842" xr:uid="{4B7B0AFB-1038-4A76-9B77-16F2FF938833}"/>
    <cellStyle name="20% - Accent2 3 2 2 5" xfId="4364" xr:uid="{2390AD0E-0CB8-4BBF-B2B6-35A349271F79}"/>
    <cellStyle name="20% - Accent2 3 2 2 5 2" xfId="21845" xr:uid="{D7B859AC-449A-452B-AD29-9BCD71543EAD}"/>
    <cellStyle name="20% - Accent2 3 2 2 6" xfId="4365" xr:uid="{9FE6612E-F7C5-4826-BEAA-B1D42B9B466D}"/>
    <cellStyle name="20% - Accent2 3 2 2 6 2" xfId="21846" xr:uid="{82416EDC-9421-401E-9B01-4B47F8ABABBE}"/>
    <cellStyle name="20% - Accent2 3 2 2 7" xfId="4366" xr:uid="{9459A016-A91C-4FF3-A434-6208D3844812}"/>
    <cellStyle name="20% - Accent2 3 2 2 7 2" xfId="21847" xr:uid="{5973871D-7C32-4767-B39D-353D91AB9F33}"/>
    <cellStyle name="20% - Accent2 3 2 2 8" xfId="17976" xr:uid="{5B077879-D427-4D59-B2B2-D40C6E7E7CA8}"/>
    <cellStyle name="20% - Accent2 3 2 2 8 2" xfId="35735" xr:uid="{3E9A8FB9-729B-4EB2-8FA5-1F6964B12510}"/>
    <cellStyle name="20% - Accent2 3 2 2 9" xfId="4346" xr:uid="{8C094597-4B29-4449-8268-39F42FFEF78D}"/>
    <cellStyle name="20% - Accent2 3 2 2 9 2" xfId="21827" xr:uid="{5DD97E7C-75FE-4957-B0C2-B93C907588F6}"/>
    <cellStyle name="20% - Accent2 3 2 3" xfId="462" xr:uid="{D6BA27B6-19BF-419D-B50E-F442143AB89C}"/>
    <cellStyle name="20% - Accent2 3 2 3 2" xfId="4368" xr:uid="{7B3103E3-68BA-4106-A070-951B77F4FB20}"/>
    <cellStyle name="20% - Accent2 3 2 3 2 2" xfId="4369" xr:uid="{66AF9052-7E4C-48B8-80FC-0A65142BF3B5}"/>
    <cellStyle name="20% - Accent2 3 2 3 2 2 2" xfId="4370" xr:uid="{8A07D412-24E3-4238-866E-0620834E4FEE}"/>
    <cellStyle name="20% - Accent2 3 2 3 2 2 2 2" xfId="21851" xr:uid="{4F5AA8E4-5A06-4234-A1FB-EBFA735F3C65}"/>
    <cellStyle name="20% - Accent2 3 2 3 2 2 3" xfId="4371" xr:uid="{44A61913-C11E-486F-929C-E2AE91AFD327}"/>
    <cellStyle name="20% - Accent2 3 2 3 2 2 3 2" xfId="21852" xr:uid="{E9F40B48-AF64-402A-A3D3-96CF75DA75A7}"/>
    <cellStyle name="20% - Accent2 3 2 3 2 2 4" xfId="21850" xr:uid="{C2CC886B-6005-475A-AA00-6A3A4A80071D}"/>
    <cellStyle name="20% - Accent2 3 2 3 2 3" xfId="4372" xr:uid="{E3325CF6-574B-466D-927F-FE95548FDCFE}"/>
    <cellStyle name="20% - Accent2 3 2 3 2 3 2" xfId="21853" xr:uid="{415ADFAE-44A2-4AE2-A71A-76DB70A6CDAC}"/>
    <cellStyle name="20% - Accent2 3 2 3 2 4" xfId="4373" xr:uid="{E4780132-01EC-443F-B551-22E065CE3C83}"/>
    <cellStyle name="20% - Accent2 3 2 3 2 4 2" xfId="21854" xr:uid="{10227125-C8EA-4D2B-A355-10BA8D8F5B84}"/>
    <cellStyle name="20% - Accent2 3 2 3 2 5" xfId="4374" xr:uid="{12407C5C-999B-41CA-81A0-260DDA2E1FF8}"/>
    <cellStyle name="20% - Accent2 3 2 3 2 5 2" xfId="21855" xr:uid="{7F6D8415-F5E4-4683-9C33-6D28216F6B61}"/>
    <cellStyle name="20% - Accent2 3 2 3 2 6" xfId="21849" xr:uid="{0E1AC0E7-B0BE-49DE-AF5E-83E3F6C68647}"/>
    <cellStyle name="20% - Accent2 3 2 3 3" xfId="4375" xr:uid="{033DA703-1D67-4206-9DBC-66A298C85468}"/>
    <cellStyle name="20% - Accent2 3 2 3 3 2" xfId="4376" xr:uid="{8AB18331-1AB4-4D23-86AF-C2CEBF57EA68}"/>
    <cellStyle name="20% - Accent2 3 2 3 3 2 2" xfId="4377" xr:uid="{73AF157A-4778-4544-8556-E3B6EB0F7D06}"/>
    <cellStyle name="20% - Accent2 3 2 3 3 2 2 2" xfId="21858" xr:uid="{C915EBAE-7ECB-4A49-8719-219B2B76AA2C}"/>
    <cellStyle name="20% - Accent2 3 2 3 3 2 3" xfId="4378" xr:uid="{91C02E3E-6131-4CB8-BFE7-C6BDFFA792E5}"/>
    <cellStyle name="20% - Accent2 3 2 3 3 2 3 2" xfId="21859" xr:uid="{74CB8C64-2D52-4B44-A0FF-C687F54054F5}"/>
    <cellStyle name="20% - Accent2 3 2 3 3 2 4" xfId="21857" xr:uid="{AD947CF3-0244-4504-BC8F-65939A0D9064}"/>
    <cellStyle name="20% - Accent2 3 2 3 3 3" xfId="4379" xr:uid="{89272614-651B-4606-B711-BE84156FA667}"/>
    <cellStyle name="20% - Accent2 3 2 3 3 3 2" xfId="21860" xr:uid="{7711ED96-D2BA-4218-896E-33744345EAA3}"/>
    <cellStyle name="20% - Accent2 3 2 3 3 4" xfId="4380" xr:uid="{2AEB6A2C-8D0A-4567-A295-ACEBC8860C8B}"/>
    <cellStyle name="20% - Accent2 3 2 3 3 4 2" xfId="21861" xr:uid="{2A679DD5-B302-4C39-8018-C0AF63FF78DE}"/>
    <cellStyle name="20% - Accent2 3 2 3 3 5" xfId="4381" xr:uid="{793D885D-DF96-4995-B0B1-4295F307B404}"/>
    <cellStyle name="20% - Accent2 3 2 3 3 5 2" xfId="21862" xr:uid="{1E03A145-1E78-42AB-93F2-450A2055A854}"/>
    <cellStyle name="20% - Accent2 3 2 3 3 6" xfId="21856" xr:uid="{49D27AAD-00D6-4459-BFC3-4E3EA78BFE52}"/>
    <cellStyle name="20% - Accent2 3 2 3 4" xfId="4382" xr:uid="{D343BFBE-2A0F-4049-A532-CA2B9F468873}"/>
    <cellStyle name="20% - Accent2 3 2 3 4 2" xfId="4383" xr:uid="{08FF8904-EAD0-4ECF-85C5-02D89636906E}"/>
    <cellStyle name="20% - Accent2 3 2 3 4 2 2" xfId="21864" xr:uid="{23F85028-FDD5-4074-AA7B-CAA85F15C45D}"/>
    <cellStyle name="20% - Accent2 3 2 3 4 3" xfId="4384" xr:uid="{0831777F-DCD0-4F9A-AAD7-4CCA31AE5DFB}"/>
    <cellStyle name="20% - Accent2 3 2 3 4 3 2" xfId="21865" xr:uid="{B9C40B50-64B4-4F7B-983A-3B254B0E0D91}"/>
    <cellStyle name="20% - Accent2 3 2 3 4 4" xfId="21863" xr:uid="{068D0125-FEF5-4ACC-BD07-B240E19B3A5E}"/>
    <cellStyle name="20% - Accent2 3 2 3 5" xfId="4385" xr:uid="{29B59337-966A-4873-B3C5-193EFFFBC943}"/>
    <cellStyle name="20% - Accent2 3 2 3 5 2" xfId="21866" xr:uid="{F201181A-E250-49C1-9E9A-FD1CDF325F4D}"/>
    <cellStyle name="20% - Accent2 3 2 3 6" xfId="4386" xr:uid="{CF5BD8B6-58E5-498B-ABEB-FD183E48DC6C}"/>
    <cellStyle name="20% - Accent2 3 2 3 6 2" xfId="21867" xr:uid="{A6EC92E2-C555-47BC-82F6-D78B41903CF0}"/>
    <cellStyle name="20% - Accent2 3 2 3 7" xfId="4387" xr:uid="{41974C33-92A8-45BE-889D-CF20D4A365C4}"/>
    <cellStyle name="20% - Accent2 3 2 3 7 2" xfId="21868" xr:uid="{FDBC6CF5-D276-416E-8AE5-E88AFD1C7A13}"/>
    <cellStyle name="20% - Accent2 3 2 3 8" xfId="4367" xr:uid="{8C8A1488-560F-49D7-BF85-EB120CE72F0B}"/>
    <cellStyle name="20% - Accent2 3 2 3 9" xfId="21848" xr:uid="{78649F1D-7777-456E-A3C6-B7C4A39831AE}"/>
    <cellStyle name="20% - Accent2 3 2 4" xfId="4388" xr:uid="{9CCCAD7E-BF8F-423C-B9EF-F31BED735E16}"/>
    <cellStyle name="20% - Accent2 3 2 4 2" xfId="4389" xr:uid="{DD03F694-A4AA-4FB7-AA3A-6D3AE3474629}"/>
    <cellStyle name="20% - Accent2 3 2 4 2 2" xfId="4390" xr:uid="{A9CB549E-0E90-459C-BF41-B23BA828439E}"/>
    <cellStyle name="20% - Accent2 3 2 4 2 2 2" xfId="21871" xr:uid="{F8B326D0-195B-44D5-B672-A8BA6F67A59A}"/>
    <cellStyle name="20% - Accent2 3 2 4 2 3" xfId="4391" xr:uid="{C3A896B2-E105-43AF-80D7-A53DB2FB58FD}"/>
    <cellStyle name="20% - Accent2 3 2 4 2 3 2" xfId="21872" xr:uid="{444318A2-3A87-4FCC-899F-CDB324D558A7}"/>
    <cellStyle name="20% - Accent2 3 2 4 2 4" xfId="21870" xr:uid="{F56D75CB-A9C4-4748-84F0-7DF89A15A25A}"/>
    <cellStyle name="20% - Accent2 3 2 4 3" xfId="4392" xr:uid="{E4C1B21A-37A6-4CAE-9794-88AB27F55BDD}"/>
    <cellStyle name="20% - Accent2 3 2 4 3 2" xfId="21873" xr:uid="{882460AC-C183-4B10-9EDC-B678D5509F72}"/>
    <cellStyle name="20% - Accent2 3 2 4 4" xfId="4393" xr:uid="{D86C7B11-B533-4650-BCB2-B79D644396EE}"/>
    <cellStyle name="20% - Accent2 3 2 4 4 2" xfId="21874" xr:uid="{5761BBAE-6620-4889-9653-DA1303E7E32F}"/>
    <cellStyle name="20% - Accent2 3 2 4 5" xfId="4394" xr:uid="{2A29D547-2B41-43E7-884B-CD460F4B9A53}"/>
    <cellStyle name="20% - Accent2 3 2 4 5 2" xfId="21875" xr:uid="{B68DB589-CD67-460E-84A0-D7B8AE61F822}"/>
    <cellStyle name="20% - Accent2 3 2 4 6" xfId="21869" xr:uid="{52B0CEC7-0674-433D-86A7-DD81D886B31C}"/>
    <cellStyle name="20% - Accent2 3 2 5" xfId="4395" xr:uid="{D641434B-F7AA-47F7-85E3-6E31F59871FE}"/>
    <cellStyle name="20% - Accent2 3 2 5 2" xfId="4396" xr:uid="{24228076-B5E9-4427-A5E5-63D2E27908E4}"/>
    <cellStyle name="20% - Accent2 3 2 5 2 2" xfId="4397" xr:uid="{90002EDC-B9DE-44F4-8E0F-91C2C571C1C3}"/>
    <cellStyle name="20% - Accent2 3 2 5 2 2 2" xfId="21878" xr:uid="{FB33C04C-8C09-4F2F-9D41-749BF88CE976}"/>
    <cellStyle name="20% - Accent2 3 2 5 2 3" xfId="4398" xr:uid="{FA1F81AA-2C3F-4971-A3C2-10B919ACACA3}"/>
    <cellStyle name="20% - Accent2 3 2 5 2 3 2" xfId="21879" xr:uid="{576F2C9A-0A7F-4D95-90D0-CFC5EFC366BE}"/>
    <cellStyle name="20% - Accent2 3 2 5 2 4" xfId="21877" xr:uid="{12BEC4EC-2265-4CE6-BD9E-BD29288C88DB}"/>
    <cellStyle name="20% - Accent2 3 2 5 3" xfId="4399" xr:uid="{BFDC7EF1-73E8-477F-8ACB-69D43D1DB182}"/>
    <cellStyle name="20% - Accent2 3 2 5 3 2" xfId="21880" xr:uid="{0315F14F-464B-4367-B49F-357C1219A7B3}"/>
    <cellStyle name="20% - Accent2 3 2 5 4" xfId="4400" xr:uid="{1E9475A6-59E1-4294-A817-3E8F29FD1049}"/>
    <cellStyle name="20% - Accent2 3 2 5 4 2" xfId="21881" xr:uid="{8E8F7C39-B303-474D-9629-F533D622285F}"/>
    <cellStyle name="20% - Accent2 3 2 5 5" xfId="4401" xr:uid="{25484EF0-3597-41F2-9A86-58E15CB048FA}"/>
    <cellStyle name="20% - Accent2 3 2 5 5 2" xfId="21882" xr:uid="{93CDD353-6240-46A2-B52C-A0FD6A7FB684}"/>
    <cellStyle name="20% - Accent2 3 2 5 6" xfId="21876" xr:uid="{7946D451-DB47-4E08-A948-38D083A145EF}"/>
    <cellStyle name="20% - Accent2 3 2 6" xfId="4402" xr:uid="{3F27AB90-E3E1-4C8F-833A-A59E1A8A50FC}"/>
    <cellStyle name="20% - Accent2 3 2 6 2" xfId="4403" xr:uid="{A8F86105-B55B-4E4A-A979-33079ACAAE9E}"/>
    <cellStyle name="20% - Accent2 3 2 6 2 2" xfId="21884" xr:uid="{6C9307FC-9C50-422E-9348-EED406FC5B4F}"/>
    <cellStyle name="20% - Accent2 3 2 6 3" xfId="4404" xr:uid="{C88A6285-B4B7-4C10-B6A0-54AE2C86CC36}"/>
    <cellStyle name="20% - Accent2 3 2 6 3 2" xfId="21885" xr:uid="{89FAB56E-E481-400D-84C6-AD1F1D94C47A}"/>
    <cellStyle name="20% - Accent2 3 2 6 4" xfId="21883" xr:uid="{D4AB7334-2B95-4F07-B515-CCE245C72981}"/>
    <cellStyle name="20% - Accent2 3 2 7" xfId="4405" xr:uid="{F0D980A9-7429-4BA1-A0C2-0684D284778C}"/>
    <cellStyle name="20% - Accent2 3 2 7 2" xfId="21886" xr:uid="{E878F428-753F-4ED0-ADEE-C19F94B37DEE}"/>
    <cellStyle name="20% - Accent2 3 2 8" xfId="4406" xr:uid="{35DA4D46-0316-4305-A01B-E02C06FFDF70}"/>
    <cellStyle name="20% - Accent2 3 2 8 2" xfId="21887" xr:uid="{C2399573-9749-4C9C-BDF6-337EF50BDBB7}"/>
    <cellStyle name="20% - Accent2 3 2 9" xfId="4407" xr:uid="{C129E55F-6B4E-46C0-9C88-19FB67A1BC84}"/>
    <cellStyle name="20% - Accent2 3 2 9 2" xfId="21888" xr:uid="{05B913C6-D5FD-4A30-8890-2FCF9D62F64A}"/>
    <cellStyle name="20% - Accent2 3 3" xfId="310" xr:uid="{BDF97C57-B4A9-4694-BD5E-14853139EB62}"/>
    <cellStyle name="20% - Accent2 3 3 10" xfId="1547" xr:uid="{5D61B581-13C0-4D9E-84C0-BA648A1F083D}"/>
    <cellStyle name="20% - Accent2 3 3 11" xfId="19150" xr:uid="{207BC74D-8225-4551-8588-A744DBBF004E}"/>
    <cellStyle name="20% - Accent2 3 3 12" xfId="37017" xr:uid="{4460C5F3-74A2-4970-A9C4-EDAD6815F7D3}"/>
    <cellStyle name="20% - Accent2 3 3 2" xfId="529" xr:uid="{3B8B701E-032D-4D79-BDC7-FCCB7B37B575}"/>
    <cellStyle name="20% - Accent2 3 3 2 2" xfId="4410" xr:uid="{FFC41111-0D8C-453F-A981-B0A5595EFAA6}"/>
    <cellStyle name="20% - Accent2 3 3 2 2 2" xfId="4411" xr:uid="{726FDDE9-5A07-4E38-8704-E41E4C615795}"/>
    <cellStyle name="20% - Accent2 3 3 2 2 2 2" xfId="21892" xr:uid="{401DEEA7-7266-4A7E-BFA0-412305C329DE}"/>
    <cellStyle name="20% - Accent2 3 3 2 2 3" xfId="4412" xr:uid="{58B422EE-373A-41E6-A2C6-CD56374C36F1}"/>
    <cellStyle name="20% - Accent2 3 3 2 2 3 2" xfId="21893" xr:uid="{486E89AC-479C-422E-8C47-56B083315EE4}"/>
    <cellStyle name="20% - Accent2 3 3 2 2 4" xfId="21891" xr:uid="{DD4C9012-2F24-4D94-BF0C-859513E63756}"/>
    <cellStyle name="20% - Accent2 3 3 2 3" xfId="4413" xr:uid="{E221BC83-1739-436E-9283-45C8D0C413AE}"/>
    <cellStyle name="20% - Accent2 3 3 2 3 2" xfId="21894" xr:uid="{3690F985-9A0E-45DB-93E4-FE6E1E3A3167}"/>
    <cellStyle name="20% - Accent2 3 3 2 4" xfId="4414" xr:uid="{D40AFEA1-EC3D-48C7-860E-3BA59185DC23}"/>
    <cellStyle name="20% - Accent2 3 3 2 4 2" xfId="21895" xr:uid="{8AFA4712-8DEF-4C92-BAE4-BD0F6F083D83}"/>
    <cellStyle name="20% - Accent2 3 3 2 5" xfId="4415" xr:uid="{B6DE4AF0-D49E-43FB-8ABF-C53220B0564E}"/>
    <cellStyle name="20% - Accent2 3 3 2 5 2" xfId="21896" xr:uid="{2AB7771B-B8D4-4852-8538-77698D49EA94}"/>
    <cellStyle name="20% - Accent2 3 3 2 6" xfId="18112" xr:uid="{4E0E5296-A82F-40A9-8C04-018301C15FA1}"/>
    <cellStyle name="20% - Accent2 3 3 2 6 2" xfId="35996" xr:uid="{FBB0402E-2C27-4602-83F4-0473E44159B3}"/>
    <cellStyle name="20% - Accent2 3 3 2 7" xfId="4409" xr:uid="{E3C5EFB5-2951-4BC0-A6A9-5BE6766CBB2B}"/>
    <cellStyle name="20% - Accent2 3 3 2 7 2" xfId="21890" xr:uid="{EC543BDC-ED30-40F7-B5B8-86E6D98EC8D0}"/>
    <cellStyle name="20% - Accent2 3 3 2 8" xfId="2588" xr:uid="{11B0DDC3-5961-43B2-81CA-565CB89CA2A8}"/>
    <cellStyle name="20% - Accent2 3 3 2 9" xfId="20188" xr:uid="{3AA8739C-7DE2-4581-9F8A-C5C27ADA92C7}"/>
    <cellStyle name="20% - Accent2 3 3 3" xfId="4416" xr:uid="{F55ECDDD-6BD6-46A7-AB20-41C33057ECB7}"/>
    <cellStyle name="20% - Accent2 3 3 3 2" xfId="4417" xr:uid="{78CAA1B0-534F-448E-A8B8-2458606BCB23}"/>
    <cellStyle name="20% - Accent2 3 3 3 2 2" xfId="4418" xr:uid="{0987795A-7DDB-47AC-863A-0442E0AFB0E4}"/>
    <cellStyle name="20% - Accent2 3 3 3 2 2 2" xfId="21899" xr:uid="{E0B29C6A-711D-44CB-88C4-781F353A9E29}"/>
    <cellStyle name="20% - Accent2 3 3 3 2 3" xfId="4419" xr:uid="{4B83740C-9044-4806-8F38-BB3826D1E7A5}"/>
    <cellStyle name="20% - Accent2 3 3 3 2 3 2" xfId="21900" xr:uid="{7C046D07-A830-44DC-8EFF-CEDEB323D4AC}"/>
    <cellStyle name="20% - Accent2 3 3 3 2 4" xfId="21898" xr:uid="{436ABD58-720D-46D7-8F4B-67D52A2DCDCF}"/>
    <cellStyle name="20% - Accent2 3 3 3 3" xfId="4420" xr:uid="{A95A9874-9B2E-4A84-84DB-A7D19DE16FF0}"/>
    <cellStyle name="20% - Accent2 3 3 3 3 2" xfId="21901" xr:uid="{052F3A67-2C46-4900-B470-3B534EB8A066}"/>
    <cellStyle name="20% - Accent2 3 3 3 4" xfId="4421" xr:uid="{722BC7A5-BB62-4380-B01D-AC992C7FB201}"/>
    <cellStyle name="20% - Accent2 3 3 3 4 2" xfId="21902" xr:uid="{86C399F7-205D-4B75-A7CA-78606C7DB978}"/>
    <cellStyle name="20% - Accent2 3 3 3 5" xfId="4422" xr:uid="{51365DD8-230E-4063-BFE0-35ADF7923EAD}"/>
    <cellStyle name="20% - Accent2 3 3 3 5 2" xfId="21903" xr:uid="{853EA925-5B1A-4F6C-BDA1-A4E18DBA2E6D}"/>
    <cellStyle name="20% - Accent2 3 3 3 6" xfId="21897" xr:uid="{142E22D2-C5CE-4708-B2C9-DD0B8FC510FD}"/>
    <cellStyle name="20% - Accent2 3 3 4" xfId="4423" xr:uid="{6122F8E4-7A5C-415A-8699-1383B63EDAE8}"/>
    <cellStyle name="20% - Accent2 3 3 4 2" xfId="4424" xr:uid="{59EAE908-DFD8-4464-BA5D-B42AEDB24112}"/>
    <cellStyle name="20% - Accent2 3 3 4 2 2" xfId="21905" xr:uid="{A8595E11-0A15-4BC3-9D2B-18DC4C1A1C26}"/>
    <cellStyle name="20% - Accent2 3 3 4 3" xfId="4425" xr:uid="{89B60FE6-9926-450B-A832-C469AB42B674}"/>
    <cellStyle name="20% - Accent2 3 3 4 3 2" xfId="21906" xr:uid="{28295FCF-AFFB-40D9-A321-492FB8595878}"/>
    <cellStyle name="20% - Accent2 3 3 4 4" xfId="21904" xr:uid="{D45F477D-73A7-4F2D-BB42-2B41EF1C9A5B}"/>
    <cellStyle name="20% - Accent2 3 3 5" xfId="4426" xr:uid="{68EC64CE-CAD8-447F-B3B2-6D2ABAA438ED}"/>
    <cellStyle name="20% - Accent2 3 3 5 2" xfId="21907" xr:uid="{086BC6E0-435F-4C09-91AD-B03D7DBDCD56}"/>
    <cellStyle name="20% - Accent2 3 3 6" xfId="4427" xr:uid="{4C0A15D4-5219-4C92-B3EE-15834D011D16}"/>
    <cellStyle name="20% - Accent2 3 3 6 2" xfId="21908" xr:uid="{CC8F120D-7A09-4E28-A8B9-B726DF9FD4C4}"/>
    <cellStyle name="20% - Accent2 3 3 7" xfId="4428" xr:uid="{6F832367-1CAC-4BB7-AB64-8BE5E59C24CD}"/>
    <cellStyle name="20% - Accent2 3 3 7 2" xfId="21909" xr:uid="{39B80DFD-7A10-41A8-AA90-D887794A949E}"/>
    <cellStyle name="20% - Accent2 3 3 8" xfId="17551" xr:uid="{E4293F0F-CD28-4602-B486-C61BEB3A5A1C}"/>
    <cellStyle name="20% - Accent2 3 3 8 2" xfId="34999" xr:uid="{A9934D2D-79EB-498C-9E48-900823226DDC}"/>
    <cellStyle name="20% - Accent2 3 3 9" xfId="4408" xr:uid="{8DF1D2D7-ACFF-4CC4-9415-17D5BC267E9E}"/>
    <cellStyle name="20% - Accent2 3 3 9 2" xfId="21889" xr:uid="{E2D17E1F-7948-42EB-B520-56530B1B9325}"/>
    <cellStyle name="20% - Accent2 3 4" xfId="419" xr:uid="{8A7CA04C-E840-49F9-9F71-5BE152567859}"/>
    <cellStyle name="20% - Accent2 3 4 10" xfId="2054" xr:uid="{B07A9EC5-5BC7-4173-82FC-5F22CD711F42}"/>
    <cellStyle name="20% - Accent2 3 4 11" xfId="19654" xr:uid="{BC76E03C-4EDA-4929-90FA-8ED45EB2E19A}"/>
    <cellStyle name="20% - Accent2 3 4 12" xfId="36841" xr:uid="{2AB723ED-53C6-479A-8038-67240E73C444}"/>
    <cellStyle name="20% - Accent2 3 4 2" xfId="4430" xr:uid="{EB82FBB2-CEEE-4956-880B-C592D82F796F}"/>
    <cellStyle name="20% - Accent2 3 4 2 2" xfId="4431" xr:uid="{F17D9BF9-1808-47F2-8E41-C3D0A756B630}"/>
    <cellStyle name="20% - Accent2 3 4 2 2 2" xfId="4432" xr:uid="{17B52ABD-A193-400B-847A-EB87BC4EE431}"/>
    <cellStyle name="20% - Accent2 3 4 2 2 2 2" xfId="21913" xr:uid="{50ABD39A-68C9-4CFC-8136-828552219B74}"/>
    <cellStyle name="20% - Accent2 3 4 2 2 3" xfId="4433" xr:uid="{0017CBF4-3525-43C8-AEF9-F28729C08612}"/>
    <cellStyle name="20% - Accent2 3 4 2 2 3 2" xfId="21914" xr:uid="{30770D72-0D57-4299-B8D9-190DE1576A1F}"/>
    <cellStyle name="20% - Accent2 3 4 2 2 4" xfId="21912" xr:uid="{FF37B157-8601-48E4-9976-6B82D7BC06FE}"/>
    <cellStyle name="20% - Accent2 3 4 2 3" xfId="4434" xr:uid="{333BF3A6-4D94-4AE9-95D2-64897E661362}"/>
    <cellStyle name="20% - Accent2 3 4 2 3 2" xfId="21915" xr:uid="{D14FEA50-FF71-4691-85E9-933CCB7829CB}"/>
    <cellStyle name="20% - Accent2 3 4 2 4" xfId="4435" xr:uid="{FC0A9592-C562-454F-9347-6E1E938E37C2}"/>
    <cellStyle name="20% - Accent2 3 4 2 4 2" xfId="21916" xr:uid="{4D40DCAA-360E-4C78-BD79-53DE5642F203}"/>
    <cellStyle name="20% - Accent2 3 4 2 5" xfId="4436" xr:uid="{C7936A32-E67B-413F-B120-9425495AA88F}"/>
    <cellStyle name="20% - Accent2 3 4 2 5 2" xfId="21917" xr:uid="{F7495300-2DA1-4378-8BCD-AE30F0B97D51}"/>
    <cellStyle name="20% - Accent2 3 4 2 6" xfId="21911" xr:uid="{0A855B05-EC5F-45E5-804B-A420FE96BFC6}"/>
    <cellStyle name="20% - Accent2 3 4 3" xfId="4437" xr:uid="{4E4FD263-7157-4ED4-81C2-FEAF9218160D}"/>
    <cellStyle name="20% - Accent2 3 4 3 2" xfId="4438" xr:uid="{CA5E1847-55BB-4D2C-A202-F2B40D5BA07D}"/>
    <cellStyle name="20% - Accent2 3 4 3 2 2" xfId="4439" xr:uid="{E0A0AE89-0336-4A26-9D19-7934A59C5510}"/>
    <cellStyle name="20% - Accent2 3 4 3 2 2 2" xfId="21920" xr:uid="{D7DF63AF-E473-455A-8334-BAC00FA21240}"/>
    <cellStyle name="20% - Accent2 3 4 3 2 3" xfId="4440" xr:uid="{843A1039-F14C-411B-B4ED-2917639F595F}"/>
    <cellStyle name="20% - Accent2 3 4 3 2 3 2" xfId="21921" xr:uid="{9D52BC6B-15B1-4DE1-97B3-CAD3762A03B2}"/>
    <cellStyle name="20% - Accent2 3 4 3 2 4" xfId="21919" xr:uid="{09F86D6A-A791-44B2-A090-7D4D52C29819}"/>
    <cellStyle name="20% - Accent2 3 4 3 3" xfId="4441" xr:uid="{86B68357-00F8-40D8-83D6-C79AFFB443B8}"/>
    <cellStyle name="20% - Accent2 3 4 3 3 2" xfId="21922" xr:uid="{1B95B8CA-7DB3-496D-B6A6-33CB0373F706}"/>
    <cellStyle name="20% - Accent2 3 4 3 4" xfId="4442" xr:uid="{0ED5CEEA-A1F3-4F0F-9690-79E4EF3ACC5C}"/>
    <cellStyle name="20% - Accent2 3 4 3 4 2" xfId="21923" xr:uid="{A522119C-ADDB-41ED-8431-36F7CBC2F0F0}"/>
    <cellStyle name="20% - Accent2 3 4 3 5" xfId="4443" xr:uid="{FDD7E269-4A59-4F7A-963A-8E8FA48F31E8}"/>
    <cellStyle name="20% - Accent2 3 4 3 5 2" xfId="21924" xr:uid="{4965F4B6-986B-45E6-8709-39CD69076A0B}"/>
    <cellStyle name="20% - Accent2 3 4 3 6" xfId="21918" xr:uid="{B27EE3D4-B172-40F6-A63A-0B4AE74773AB}"/>
    <cellStyle name="20% - Accent2 3 4 4" xfId="4444" xr:uid="{6C078554-88B4-4D8A-907D-936624C9B193}"/>
    <cellStyle name="20% - Accent2 3 4 4 2" xfId="4445" xr:uid="{5C924355-BA4D-46E5-AAC4-64DA0E349B46}"/>
    <cellStyle name="20% - Accent2 3 4 4 2 2" xfId="21926" xr:uid="{264DE28E-F9AA-4FDA-9408-8DDC17992A86}"/>
    <cellStyle name="20% - Accent2 3 4 4 3" xfId="4446" xr:uid="{C0045514-F2E9-4FCB-A718-47518CE87159}"/>
    <cellStyle name="20% - Accent2 3 4 4 3 2" xfId="21927" xr:uid="{627BE675-CD94-4DB2-9B19-60B3D4EB95D9}"/>
    <cellStyle name="20% - Accent2 3 4 4 4" xfId="21925" xr:uid="{FA38BC45-E001-45D2-AC0C-F456EAC281DE}"/>
    <cellStyle name="20% - Accent2 3 4 5" xfId="4447" xr:uid="{F784B0F6-ADD7-4132-BC58-9AB527100A99}"/>
    <cellStyle name="20% - Accent2 3 4 5 2" xfId="21928" xr:uid="{B7F11E3F-DDF4-4148-804E-AC8E33AA1B97}"/>
    <cellStyle name="20% - Accent2 3 4 6" xfId="4448" xr:uid="{DD4E75ED-BAB7-468C-A69E-80A42F36ECE6}"/>
    <cellStyle name="20% - Accent2 3 4 6 2" xfId="21929" xr:uid="{23431291-7BB7-4457-AF26-34602296F3A0}"/>
    <cellStyle name="20% - Accent2 3 4 7" xfId="4449" xr:uid="{952C12E3-8899-4B3F-B082-613ADBFED7BB}"/>
    <cellStyle name="20% - Accent2 3 4 7 2" xfId="21930" xr:uid="{E7C35925-BABB-42B3-90C7-12D2C6FB52F0}"/>
    <cellStyle name="20% - Accent2 3 4 8" xfId="17846" xr:uid="{03EBC20E-DFCC-4040-AEE1-72F0A081C89A}"/>
    <cellStyle name="20% - Accent2 3 4 8 2" xfId="35488" xr:uid="{0F432010-FA65-47BD-B20D-1DE4BC77F758}"/>
    <cellStyle name="20% - Accent2 3 4 9" xfId="4429" xr:uid="{E316AA28-D925-4103-B47D-772692E4C34D}"/>
    <cellStyle name="20% - Accent2 3 4 9 2" xfId="21910" xr:uid="{C426C043-3ADC-43CB-BD1F-48B8226C0B71}"/>
    <cellStyle name="20% - Accent2 3 5" xfId="187" xr:uid="{87C60BD1-F11A-4514-BE6E-D69DEF5A2DE9}"/>
    <cellStyle name="20% - Accent2 3 5 10" xfId="37110" xr:uid="{67C13E04-22C2-4A8B-86AF-B1D2B1CFA8E2}"/>
    <cellStyle name="20% - Accent2 3 5 2" xfId="4451" xr:uid="{3E7AF0E1-FC0A-436C-AF91-183F42868CED}"/>
    <cellStyle name="20% - Accent2 3 5 2 2" xfId="4452" xr:uid="{6128704B-4F58-4D97-8B61-D08A228A9135}"/>
    <cellStyle name="20% - Accent2 3 5 2 2 2" xfId="4453" xr:uid="{5EB5B541-CFE3-46B2-94EC-70A9244D30EC}"/>
    <cellStyle name="20% - Accent2 3 5 2 2 2 2" xfId="21934" xr:uid="{24A16A96-2E78-421D-B795-FED85809CDD9}"/>
    <cellStyle name="20% - Accent2 3 5 2 2 3" xfId="4454" xr:uid="{B705B557-510C-4FA4-9F6E-DC654D47DEF7}"/>
    <cellStyle name="20% - Accent2 3 5 2 2 3 2" xfId="21935" xr:uid="{BEE623F1-EB90-46BF-8E03-51578BA296CC}"/>
    <cellStyle name="20% - Accent2 3 5 2 2 4" xfId="21933" xr:uid="{E970992C-4F47-4B8B-971D-7C7DA402437E}"/>
    <cellStyle name="20% - Accent2 3 5 2 3" xfId="4455" xr:uid="{8CFC9CE2-95A5-4C5E-A945-67A5A4F53F05}"/>
    <cellStyle name="20% - Accent2 3 5 2 3 2" xfId="21936" xr:uid="{CFEDE748-1A37-4B6A-A547-2B33899BFE1C}"/>
    <cellStyle name="20% - Accent2 3 5 2 4" xfId="4456" xr:uid="{A6338BD1-E72B-4C52-810F-3D4CDA392C58}"/>
    <cellStyle name="20% - Accent2 3 5 2 4 2" xfId="21937" xr:uid="{1D540B92-61E6-4B37-AFCF-7D7445901F48}"/>
    <cellStyle name="20% - Accent2 3 5 2 5" xfId="4457" xr:uid="{8C7432F6-0FEA-48C2-A6E2-21A3E510A787}"/>
    <cellStyle name="20% - Accent2 3 5 2 5 2" xfId="21938" xr:uid="{CA166A1E-74DA-4638-BFAC-B9E2EFAA98D5}"/>
    <cellStyle name="20% - Accent2 3 5 2 6" xfId="21932" xr:uid="{D7A7C912-B917-409B-9F41-1DF7DFB00029}"/>
    <cellStyle name="20% - Accent2 3 5 3" xfId="4458" xr:uid="{DE4247DF-83DE-434B-AB9A-CD52D778DAEB}"/>
    <cellStyle name="20% - Accent2 3 5 3 2" xfId="4459" xr:uid="{7ED04790-7179-45A8-AA0B-94F1A4C97030}"/>
    <cellStyle name="20% - Accent2 3 5 3 2 2" xfId="4460" xr:uid="{91FB9767-4465-475F-9908-45882122B453}"/>
    <cellStyle name="20% - Accent2 3 5 3 2 2 2" xfId="21941" xr:uid="{6DA3828B-F973-474B-88FD-C17E6287A1C2}"/>
    <cellStyle name="20% - Accent2 3 5 3 2 3" xfId="4461" xr:uid="{540D7CB3-ACA8-4238-907B-AB5C976C626A}"/>
    <cellStyle name="20% - Accent2 3 5 3 2 3 2" xfId="21942" xr:uid="{5979080C-D478-449F-8A78-7A5D46CD24E3}"/>
    <cellStyle name="20% - Accent2 3 5 3 2 4" xfId="21940" xr:uid="{93369751-117D-457F-A0DF-223933F84EDB}"/>
    <cellStyle name="20% - Accent2 3 5 3 3" xfId="4462" xr:uid="{22A17A96-1656-4DC0-878D-BEBEB762C782}"/>
    <cellStyle name="20% - Accent2 3 5 3 3 2" xfId="21943" xr:uid="{E4DBAF6C-EAA4-4300-8CD7-C40A19D5C526}"/>
    <cellStyle name="20% - Accent2 3 5 3 4" xfId="4463" xr:uid="{D098684F-5650-4099-A82B-9061ED805EFC}"/>
    <cellStyle name="20% - Accent2 3 5 3 4 2" xfId="21944" xr:uid="{9317D3C5-F589-4597-9E2F-47E84C487661}"/>
    <cellStyle name="20% - Accent2 3 5 3 5" xfId="4464" xr:uid="{BDFE607A-589B-4061-9825-08743C9D23E4}"/>
    <cellStyle name="20% - Accent2 3 5 3 5 2" xfId="21945" xr:uid="{2A05D12F-C607-456C-B504-212EF9C8AAD6}"/>
    <cellStyle name="20% - Accent2 3 5 3 6" xfId="21939" xr:uid="{1E2D5C06-95E9-47B5-A36C-9A02E3B92653}"/>
    <cellStyle name="20% - Accent2 3 5 4" xfId="4465" xr:uid="{B94E4859-4F57-45F3-906F-3AF8865F0CE8}"/>
    <cellStyle name="20% - Accent2 3 5 4 2" xfId="4466" xr:uid="{6010D415-A18E-49AE-9706-F6A8A7655F7B}"/>
    <cellStyle name="20% - Accent2 3 5 4 2 2" xfId="21947" xr:uid="{4D01C767-5E08-48EE-B8FA-876EF567F936}"/>
    <cellStyle name="20% - Accent2 3 5 4 3" xfId="4467" xr:uid="{41C3B8FE-D52E-40BE-A92E-D44B26805574}"/>
    <cellStyle name="20% - Accent2 3 5 4 3 2" xfId="21948" xr:uid="{930D31DD-FF61-465C-8706-DAECD4D4B016}"/>
    <cellStyle name="20% - Accent2 3 5 4 4" xfId="21946" xr:uid="{302CDCDB-E40A-4E57-80EC-687D6D0FACF2}"/>
    <cellStyle name="20% - Accent2 3 5 5" xfId="4468" xr:uid="{12164D16-A7DE-4574-A3A7-96F6D9CB2696}"/>
    <cellStyle name="20% - Accent2 3 5 5 2" xfId="21949" xr:uid="{098B48A4-C306-4467-81CE-AE0343DE8B99}"/>
    <cellStyle name="20% - Accent2 3 5 6" xfId="4469" xr:uid="{92A5B807-3846-4FFC-B221-B79F2508E514}"/>
    <cellStyle name="20% - Accent2 3 5 6 2" xfId="21950" xr:uid="{B50EF2C7-4595-44EC-87FD-D5A4663BBBF9}"/>
    <cellStyle name="20% - Accent2 3 5 7" xfId="4470" xr:uid="{377FB0EF-74A8-4A67-A95B-C0CEE647779B}"/>
    <cellStyle name="20% - Accent2 3 5 7 2" xfId="21951" xr:uid="{EF9BAA9F-B630-400C-86AE-F79A3D7FC980}"/>
    <cellStyle name="20% - Accent2 3 5 8" xfId="4450" xr:uid="{4D7FB88A-9E37-466C-9830-51D73D79DA9B}"/>
    <cellStyle name="20% - Accent2 3 5 9" xfId="21931" xr:uid="{B319D132-ACF5-4910-B1C6-EA90B0035B27}"/>
    <cellStyle name="20% - Accent2 3 6" xfId="4471" xr:uid="{B1A4E6BD-B12D-4187-A234-4A0DD0CDA1F8}"/>
    <cellStyle name="20% - Accent2 3 6 2" xfId="4472" xr:uid="{2AF232FA-0B3F-4907-B321-74CBD018EB73}"/>
    <cellStyle name="20% - Accent2 3 6 2 2" xfId="4473" xr:uid="{CFA395D3-F37E-427B-95F6-04EF56947AE8}"/>
    <cellStyle name="20% - Accent2 3 6 2 2 2" xfId="21953" xr:uid="{ACDB7A79-7D4E-4EC9-B688-11F0965A098B}"/>
    <cellStyle name="20% - Accent2 3 6 2 3" xfId="4474" xr:uid="{1087C524-9B2C-49CA-9E09-F9EB8CBEC940}"/>
    <cellStyle name="20% - Accent2 3 6 2 3 2" xfId="21954" xr:uid="{92D535CF-A699-4C6B-BF6C-D0929FEF7CDF}"/>
    <cellStyle name="20% - Accent2 3 6 2 4" xfId="21952" xr:uid="{317F9D90-90CF-4C04-97DF-049C7D311E3E}"/>
    <cellStyle name="20% - Accent2 3 6 3" xfId="4475" xr:uid="{D26C8FF7-95EF-45A6-994E-243EEAB42ECC}"/>
    <cellStyle name="20% - Accent2 3 6 3 2" xfId="21955" xr:uid="{D8DB9E2D-51FB-433A-AD61-6809ACE4F9FE}"/>
    <cellStyle name="20% - Accent2 3 6 4" xfId="4476" xr:uid="{C35C05C9-2232-49C6-A345-925A2EF33C44}"/>
    <cellStyle name="20% - Accent2 3 6 4 2" xfId="21956" xr:uid="{284A91C3-1C7A-41B8-9B33-D326F7D95FF4}"/>
    <cellStyle name="20% - Accent2 3 6 5" xfId="4477" xr:uid="{0031940C-C786-4168-B84F-B349CA83D71B}"/>
    <cellStyle name="20% - Accent2 3 6 5 2" xfId="21957" xr:uid="{9D89C492-5D18-426C-BAD8-801F50974BBD}"/>
    <cellStyle name="20% - Accent2 3 6 6" xfId="4478" xr:uid="{CEE36340-C992-487C-BF28-30D69AA70AA6}"/>
    <cellStyle name="20% - Accent2 3 6 6 2" xfId="21958" xr:uid="{CBEC6A7D-0E1D-476F-B5E7-EC25AF21CAB8}"/>
    <cellStyle name="20% - Accent2 3 7" xfId="4479" xr:uid="{85587C93-70E1-4202-BBE1-F29FAF660FC9}"/>
    <cellStyle name="20% - Accent2 3 7 2" xfId="4480" xr:uid="{92485421-6A21-4BDE-8155-49C34F1E8460}"/>
    <cellStyle name="20% - Accent2 3 7 2 2" xfId="4481" xr:uid="{D8839EE9-E801-47D8-A14F-C1B5597A0842}"/>
    <cellStyle name="20% - Accent2 3 7 2 2 2" xfId="21961" xr:uid="{5ED0ED9F-9D0C-40F4-A8C4-77432112FE37}"/>
    <cellStyle name="20% - Accent2 3 7 2 3" xfId="4482" xr:uid="{D2384D22-0244-430A-8F3D-03503B46662A}"/>
    <cellStyle name="20% - Accent2 3 7 2 3 2" xfId="21962" xr:uid="{9B065F1B-A3E3-4EEE-B8A2-203FAF26F2CF}"/>
    <cellStyle name="20% - Accent2 3 7 2 4" xfId="21960" xr:uid="{6EB926B9-A101-491B-A5CD-7956986B1262}"/>
    <cellStyle name="20% - Accent2 3 7 3" xfId="4483" xr:uid="{CAB8CF02-047E-4B0B-A46D-9FC995ED8AE2}"/>
    <cellStyle name="20% - Accent2 3 7 3 2" xfId="21963" xr:uid="{076D506F-0EA0-4A14-875E-2F37FA0955A8}"/>
    <cellStyle name="20% - Accent2 3 7 4" xfId="4484" xr:uid="{B355BA27-B276-4DD5-8A98-714C2F22F94A}"/>
    <cellStyle name="20% - Accent2 3 7 4 2" xfId="21964" xr:uid="{9AB367B4-CFBF-4A0A-A788-65F85FF74BED}"/>
    <cellStyle name="20% - Accent2 3 7 5" xfId="4485" xr:uid="{2D0E0051-7AB7-4222-AE12-96724A78D544}"/>
    <cellStyle name="20% - Accent2 3 7 5 2" xfId="21965" xr:uid="{3F085753-2420-423D-B160-3E53E89ECA8A}"/>
    <cellStyle name="20% - Accent2 3 7 6" xfId="21959" xr:uid="{4B1D95CB-C86B-4155-B339-DB3F81AD545F}"/>
    <cellStyle name="20% - Accent2 3 8" xfId="4486" xr:uid="{B1C599ED-93B7-45B3-AD1B-366C4C8A7FBD}"/>
    <cellStyle name="20% - Accent2 3 8 2" xfId="4487" xr:uid="{E449DD71-EE0F-4FEA-9450-12DE5151D487}"/>
    <cellStyle name="20% - Accent2 3 8 2 2" xfId="21967" xr:uid="{FB2F5198-9791-4603-995F-6A6E72727340}"/>
    <cellStyle name="20% - Accent2 3 8 3" xfId="4488" xr:uid="{E7FC63A7-59D4-4A8A-848E-612692DCA4B1}"/>
    <cellStyle name="20% - Accent2 3 8 3 2" xfId="21968" xr:uid="{765A10A1-ED46-49F0-8E75-755C06B61314}"/>
    <cellStyle name="20% - Accent2 3 8 4" xfId="21966" xr:uid="{0EC230B1-6AEA-4B59-9556-E6B99C938D23}"/>
    <cellStyle name="20% - Accent2 3 9" xfId="4489" xr:uid="{C935993E-D71F-4D58-B55F-D0A9BF7C2368}"/>
    <cellStyle name="20% - Accent2 3 9 2" xfId="21969" xr:uid="{DBF18804-E4E1-4DB7-AD4B-A9FB85DF23BE}"/>
    <cellStyle name="20% - Accent2 30" xfId="4490" xr:uid="{1DC0FED1-3A95-410F-B661-1F8FBEC8781A}"/>
    <cellStyle name="20% - Accent2 30 2" xfId="21970" xr:uid="{424847B9-E269-49BD-97F8-E9B5F3F51199}"/>
    <cellStyle name="20% - Accent2 31" xfId="4491" xr:uid="{2A73B506-2EEE-4740-83FA-E049BE51C3D7}"/>
    <cellStyle name="20% - Accent2 31 2" xfId="21971" xr:uid="{80CE22E0-A22F-444F-A63E-6849987E7611}"/>
    <cellStyle name="20% - Accent2 32" xfId="4492" xr:uid="{5A2CFC2C-B2C0-4543-B9C2-2143C02C0E11}"/>
    <cellStyle name="20% - Accent2 32 2" xfId="21972" xr:uid="{E9F93A29-6029-457E-8B4B-F568E1C9F92E}"/>
    <cellStyle name="20% - Accent2 33" xfId="4493" xr:uid="{70EA8E5F-FE52-4279-B020-C9E821BB3372}"/>
    <cellStyle name="20% - Accent2 33 2" xfId="21973" xr:uid="{E294505B-0292-47B2-98E0-47CF267FB99A}"/>
    <cellStyle name="20% - Accent2 34" xfId="4494" xr:uid="{818B6473-62F2-40E3-B3AD-331B2BB5C867}"/>
    <cellStyle name="20% - Accent2 34 2" xfId="21974" xr:uid="{DA634512-295E-4BBF-9804-9D08277DE613}"/>
    <cellStyle name="20% - Accent2 35" xfId="4495" xr:uid="{4914F0D7-6B5A-4673-B5CC-F42D111C660A}"/>
    <cellStyle name="20% - Accent2 35 2" xfId="21975" xr:uid="{746CBD53-2B78-4E86-B75A-02DE3ADA8BEF}"/>
    <cellStyle name="20% - Accent2 36" xfId="4017" xr:uid="{B65D76DD-938C-450A-A854-9B09F3A3B780}"/>
    <cellStyle name="20% - Accent2 36 2" xfId="21499" xr:uid="{3C923F8F-DCC6-48A3-876D-10F8D64EC5C8}"/>
    <cellStyle name="20% - Accent2 37" xfId="619" xr:uid="{0CFE37A3-5210-4056-ABCC-73F701F34154}"/>
    <cellStyle name="20% - Accent2 37 2" xfId="20485" xr:uid="{0995CD48-3D51-4AB1-9838-37D24232D877}"/>
    <cellStyle name="20% - Accent2 38" xfId="18389" xr:uid="{03C0C3E3-1B18-4B8B-BF33-9DF1058D0EC8}"/>
    <cellStyle name="20% - Accent2 39" xfId="36592" xr:uid="{A9DBDC5E-6252-4465-8617-486A2C734639}"/>
    <cellStyle name="20% - Accent2 4" xfId="254" xr:uid="{76088F16-CD71-488D-97C4-671BA555A948}"/>
    <cellStyle name="20% - Accent2 4 10" xfId="4497" xr:uid="{803A7E88-439F-49ED-B2F1-5B69E8472695}"/>
    <cellStyle name="20% - Accent2 4 10 2" xfId="21977" xr:uid="{0273E79D-E64F-48F8-887F-2FF8DD31472F}"/>
    <cellStyle name="20% - Accent2 4 11" xfId="4498" xr:uid="{23278DB6-4B9E-4680-A7C6-D8D3444CF06B}"/>
    <cellStyle name="20% - Accent2 4 11 2" xfId="21978" xr:uid="{EF3B1C0F-3708-4D01-AFA4-A1DDB66D396A}"/>
    <cellStyle name="20% - Accent2 4 12" xfId="4496" xr:uid="{C1977787-F761-49D8-894F-7B39A89E5C3D}"/>
    <cellStyle name="20% - Accent2 4 12 2" xfId="21976" xr:uid="{C072E03C-FC10-453D-BDF9-4D2742178CC4}"/>
    <cellStyle name="20% - Accent2 4 13" xfId="1007" xr:uid="{BB4255B8-1BBE-421C-9F5A-6F7076FC5FFE}"/>
    <cellStyle name="20% - Accent2 4 13 2" xfId="20527" xr:uid="{484A89DC-DD3E-41D0-BE0C-689E94062998}"/>
    <cellStyle name="20% - Accent2 4 14" xfId="18618" xr:uid="{76BD9FBA-C4C6-4F8B-A8E5-74AAFE84885A}"/>
    <cellStyle name="20% - Accent2 4 15" xfId="36909" xr:uid="{BCEDD4EC-AFD9-4DF2-A66E-96607C014DD0}"/>
    <cellStyle name="20% - Accent2 4 2" xfId="372" xr:uid="{CC8D2361-9974-49C8-AF8C-E2F433E2847E}"/>
    <cellStyle name="20% - Accent2 4 2 10" xfId="17416" xr:uid="{51B08DDB-3E28-4952-BCA4-AC8E2FE7B607}"/>
    <cellStyle name="20% - Accent2 4 2 10 2" xfId="34769" xr:uid="{ACFFB42D-A706-48F4-A08B-AB1A6842D378}"/>
    <cellStyle name="20% - Accent2 4 2 11" xfId="4499" xr:uid="{2547AFD3-4E80-448D-9E74-096C6F2403BC}"/>
    <cellStyle name="20% - Accent2 4 2 11 2" xfId="21979" xr:uid="{5360CB7B-3273-48E6-A07C-613BB1D4F613}"/>
    <cellStyle name="20% - Accent2 4 2 12" xfId="1294" xr:uid="{2E8532D2-47A5-43B6-9E06-9A54B42AFABF}"/>
    <cellStyle name="20% - Accent2 4 2 13" xfId="18898" xr:uid="{A32E7285-3781-43F1-89BD-8C33817057A1}"/>
    <cellStyle name="20% - Accent2 4 2 2" xfId="591" xr:uid="{27C570A5-E1C9-48E4-A691-F06A9AC5F3B6}"/>
    <cellStyle name="20% - Accent2 4 2 2 10" xfId="2339" xr:uid="{D2A84D62-D271-4CEB-88BB-C1CC5C44D436}"/>
    <cellStyle name="20% - Accent2 4 2 2 11" xfId="19939" xr:uid="{428710FA-01B3-48E0-8B64-41D10A6B43CA}"/>
    <cellStyle name="20% - Accent2 4 2 2 2" xfId="4501" xr:uid="{C6CDF2D8-3D98-45F4-AE7E-DDCDD34790E6}"/>
    <cellStyle name="20% - Accent2 4 2 2 2 2" xfId="4502" xr:uid="{5B69E3B5-EB43-4E66-BD42-325203125327}"/>
    <cellStyle name="20% - Accent2 4 2 2 2 2 2" xfId="4503" xr:uid="{0ADEBC09-B7DE-4EBF-A8F1-818E315B92C2}"/>
    <cellStyle name="20% - Accent2 4 2 2 2 2 2 2" xfId="21983" xr:uid="{240B5E68-A867-444F-8D88-5504355B1A26}"/>
    <cellStyle name="20% - Accent2 4 2 2 2 2 3" xfId="4504" xr:uid="{4814D1CA-A275-4F0F-978C-3D6FAB653C95}"/>
    <cellStyle name="20% - Accent2 4 2 2 2 2 3 2" xfId="21984" xr:uid="{C53D3EFE-26A1-40DE-9727-FA686C22B84A}"/>
    <cellStyle name="20% - Accent2 4 2 2 2 2 4" xfId="21982" xr:uid="{44677714-8824-4236-ABBC-0EC28E2A5BA5}"/>
    <cellStyle name="20% - Accent2 4 2 2 2 3" xfId="4505" xr:uid="{FB01AD66-5940-4F9F-A81F-04D19B2630A0}"/>
    <cellStyle name="20% - Accent2 4 2 2 2 3 2" xfId="21985" xr:uid="{77999EE0-E732-4D14-A9EE-17473F38DA67}"/>
    <cellStyle name="20% - Accent2 4 2 2 2 4" xfId="4506" xr:uid="{1762F8B0-9326-4CEB-BF02-5072DA3D1A5D}"/>
    <cellStyle name="20% - Accent2 4 2 2 2 4 2" xfId="21986" xr:uid="{F8171864-B818-4EB0-833D-F1FE83F376BC}"/>
    <cellStyle name="20% - Accent2 4 2 2 2 5" xfId="4507" xr:uid="{950BA2DF-84C7-4914-91E1-EE06BCEE19EF}"/>
    <cellStyle name="20% - Accent2 4 2 2 2 5 2" xfId="21987" xr:uid="{3E6AC1DC-4EF0-49D1-98E3-56181F97058A}"/>
    <cellStyle name="20% - Accent2 4 2 2 2 6" xfId="21981" xr:uid="{719F0A60-E9FC-40A3-8911-5DF11A377EBC}"/>
    <cellStyle name="20% - Accent2 4 2 2 3" xfId="4508" xr:uid="{020C0B11-70B5-41FC-855A-0FCA3AD04B12}"/>
    <cellStyle name="20% - Accent2 4 2 2 3 2" xfId="4509" xr:uid="{00D5CF49-EEEA-4E67-8026-EED2BD3D5AF2}"/>
    <cellStyle name="20% - Accent2 4 2 2 3 2 2" xfId="4510" xr:uid="{A85FB60A-F2F5-49D4-A42D-C12189508831}"/>
    <cellStyle name="20% - Accent2 4 2 2 3 2 2 2" xfId="21990" xr:uid="{5CBC6960-E207-4122-807C-27959BC36929}"/>
    <cellStyle name="20% - Accent2 4 2 2 3 2 3" xfId="4511" xr:uid="{46926775-99F5-4183-9FF1-C8E52D5A593C}"/>
    <cellStyle name="20% - Accent2 4 2 2 3 2 3 2" xfId="21991" xr:uid="{FC6B96B9-C0AB-40A1-AD4B-10301588A28A}"/>
    <cellStyle name="20% - Accent2 4 2 2 3 2 4" xfId="21989" xr:uid="{D222464F-92BD-4AB3-93F1-C8A647AA3430}"/>
    <cellStyle name="20% - Accent2 4 2 2 3 3" xfId="4512" xr:uid="{BC5A3948-F947-462F-A2AE-F096DA182E42}"/>
    <cellStyle name="20% - Accent2 4 2 2 3 3 2" xfId="21992" xr:uid="{C7D33329-3E48-47CD-9A53-A3F1637A2E4A}"/>
    <cellStyle name="20% - Accent2 4 2 2 3 4" xfId="4513" xr:uid="{0F71A766-29C9-4D10-882C-5BB1FBB087D3}"/>
    <cellStyle name="20% - Accent2 4 2 2 3 4 2" xfId="21993" xr:uid="{1680723D-0E9A-4085-B7C7-2879F5EF7BBC}"/>
    <cellStyle name="20% - Accent2 4 2 2 3 5" xfId="4514" xr:uid="{7C811CDA-8401-4476-91EF-03C496F82E46}"/>
    <cellStyle name="20% - Accent2 4 2 2 3 5 2" xfId="21994" xr:uid="{DBBEEA09-8FF3-4EFF-B300-FF049DC32A4C}"/>
    <cellStyle name="20% - Accent2 4 2 2 3 6" xfId="21988" xr:uid="{45E9B0B9-23E5-4885-B85A-E58F0F404364}"/>
    <cellStyle name="20% - Accent2 4 2 2 4" xfId="4515" xr:uid="{1334E1AE-B789-415D-80CE-C3E825244D4A}"/>
    <cellStyle name="20% - Accent2 4 2 2 4 2" xfId="4516" xr:uid="{DE2AD3AF-62E1-49DE-960D-DF55D1966306}"/>
    <cellStyle name="20% - Accent2 4 2 2 4 2 2" xfId="21996" xr:uid="{F11716E9-B41C-4660-874F-2AD49183EC3A}"/>
    <cellStyle name="20% - Accent2 4 2 2 4 3" xfId="4517" xr:uid="{AB68AF4D-8D39-4355-B5CD-677358DDBB87}"/>
    <cellStyle name="20% - Accent2 4 2 2 4 3 2" xfId="21997" xr:uid="{0F551705-EDB4-4A77-B50A-38D31BABD93A}"/>
    <cellStyle name="20% - Accent2 4 2 2 4 4" xfId="21995" xr:uid="{4ABFB669-E3D2-4FD2-BFED-A3DCC4DC1660}"/>
    <cellStyle name="20% - Accent2 4 2 2 5" xfId="4518" xr:uid="{D69297DB-0A59-43D4-AF96-36EE6D3838C3}"/>
    <cellStyle name="20% - Accent2 4 2 2 5 2" xfId="21998" xr:uid="{643797B9-147C-4166-B8D5-67467A58723D}"/>
    <cellStyle name="20% - Accent2 4 2 2 6" xfId="4519" xr:uid="{2F618DC2-8CEB-4C57-9014-DD042F95E5E3}"/>
    <cellStyle name="20% - Accent2 4 2 2 6 2" xfId="21999" xr:uid="{8A223214-0202-4509-91E6-42E3997CEEA6}"/>
    <cellStyle name="20% - Accent2 4 2 2 7" xfId="4520" xr:uid="{A756F723-03C5-4E28-A268-B72DEEEF24B5}"/>
    <cellStyle name="20% - Accent2 4 2 2 7 2" xfId="22000" xr:uid="{673D7F60-C723-47C7-B6AD-6678C6162D2A}"/>
    <cellStyle name="20% - Accent2 4 2 2 8" xfId="17989" xr:uid="{484FFC0F-A774-4424-8822-C9AD15D22486}"/>
    <cellStyle name="20% - Accent2 4 2 2 8 2" xfId="35752" xr:uid="{8589796E-BF97-4EB0-97FE-9F43E323F47A}"/>
    <cellStyle name="20% - Accent2 4 2 2 9" xfId="4500" xr:uid="{EA080050-EF54-4A2B-9CE1-EE740A976CB7}"/>
    <cellStyle name="20% - Accent2 4 2 2 9 2" xfId="21980" xr:uid="{D962D806-FC81-4EB6-A1C0-4A7D302EFC24}"/>
    <cellStyle name="20% - Accent2 4 2 3" xfId="4521" xr:uid="{D817FFC9-8326-4C9C-B0E5-AB304A01F053}"/>
    <cellStyle name="20% - Accent2 4 2 3 2" xfId="4522" xr:uid="{32DC436B-BB53-46A4-A848-104A3952B19C}"/>
    <cellStyle name="20% - Accent2 4 2 3 2 2" xfId="4523" xr:uid="{CFFF1ADC-6A3E-4435-A89E-2013C9E2F369}"/>
    <cellStyle name="20% - Accent2 4 2 3 2 2 2" xfId="4524" xr:uid="{8999B2D0-DD7D-45B6-9D15-111001C7C367}"/>
    <cellStyle name="20% - Accent2 4 2 3 2 2 2 2" xfId="22004" xr:uid="{3225E031-7FDD-4F8B-9F9E-B314B64AB71B}"/>
    <cellStyle name="20% - Accent2 4 2 3 2 2 3" xfId="4525" xr:uid="{08DBE0EA-61DA-4A21-91F1-60E41503DF88}"/>
    <cellStyle name="20% - Accent2 4 2 3 2 2 3 2" xfId="22005" xr:uid="{B7B9AA96-16E5-4D76-9FEB-23CC19F0BA60}"/>
    <cellStyle name="20% - Accent2 4 2 3 2 2 4" xfId="22003" xr:uid="{929CCA6C-0744-4C2E-B2F2-EE3E109A6D11}"/>
    <cellStyle name="20% - Accent2 4 2 3 2 3" xfId="4526" xr:uid="{C1B1FC62-0A63-4C17-837C-DE94E3178597}"/>
    <cellStyle name="20% - Accent2 4 2 3 2 3 2" xfId="22006" xr:uid="{983BCFA6-C4D1-4A80-AB87-CF789D06C55A}"/>
    <cellStyle name="20% - Accent2 4 2 3 2 4" xfId="4527" xr:uid="{2D19085D-DA63-42CF-8399-576CDA0467EA}"/>
    <cellStyle name="20% - Accent2 4 2 3 2 4 2" xfId="22007" xr:uid="{A456E770-0F8A-4522-95BC-4CF2928A7FEB}"/>
    <cellStyle name="20% - Accent2 4 2 3 2 5" xfId="4528" xr:uid="{DA2D773F-80F9-405B-91C9-0B268FB8BB2B}"/>
    <cellStyle name="20% - Accent2 4 2 3 2 5 2" xfId="22008" xr:uid="{D12F832C-BA1D-4641-9FFE-982D40949703}"/>
    <cellStyle name="20% - Accent2 4 2 3 2 6" xfId="22002" xr:uid="{E19CD2D2-7464-4C04-8286-B0569656B05E}"/>
    <cellStyle name="20% - Accent2 4 2 3 3" xfId="4529" xr:uid="{76397564-F448-4B95-9CE2-F3D5E8785D86}"/>
    <cellStyle name="20% - Accent2 4 2 3 3 2" xfId="4530" xr:uid="{49E2B09E-0A35-4093-BDF4-6DBD73F291A0}"/>
    <cellStyle name="20% - Accent2 4 2 3 3 2 2" xfId="4531" xr:uid="{87804F84-2F74-4453-B8EB-6F6372B54A26}"/>
    <cellStyle name="20% - Accent2 4 2 3 3 2 2 2" xfId="22011" xr:uid="{C5C26D1E-0E5E-4B15-916C-43A95592D340}"/>
    <cellStyle name="20% - Accent2 4 2 3 3 2 3" xfId="4532" xr:uid="{53487587-DE5F-4854-B017-6894C9A52DCD}"/>
    <cellStyle name="20% - Accent2 4 2 3 3 2 3 2" xfId="22012" xr:uid="{B9A65844-9306-4836-8300-DEDA73ED14E7}"/>
    <cellStyle name="20% - Accent2 4 2 3 3 2 4" xfId="22010" xr:uid="{F1C74FB8-FA71-4834-916F-EED4A3064835}"/>
    <cellStyle name="20% - Accent2 4 2 3 3 3" xfId="4533" xr:uid="{010B2EC7-A286-4DE5-88E8-97557D961BD9}"/>
    <cellStyle name="20% - Accent2 4 2 3 3 3 2" xfId="22013" xr:uid="{E011339F-F284-44EB-A53F-D99BE248DCF7}"/>
    <cellStyle name="20% - Accent2 4 2 3 3 4" xfId="4534" xr:uid="{A67B272E-8A15-477C-A5C7-2D405BF8CF55}"/>
    <cellStyle name="20% - Accent2 4 2 3 3 4 2" xfId="22014" xr:uid="{B2739750-9149-4614-B1B5-4871679592B0}"/>
    <cellStyle name="20% - Accent2 4 2 3 3 5" xfId="4535" xr:uid="{A933926A-DCD0-476E-90C4-405043A83F9B}"/>
    <cellStyle name="20% - Accent2 4 2 3 3 5 2" xfId="22015" xr:uid="{93A86D51-A191-49C2-B69B-6262BC5DE013}"/>
    <cellStyle name="20% - Accent2 4 2 3 3 6" xfId="22009" xr:uid="{E26D6C56-55E3-4FFC-9CD9-7D5A419140BF}"/>
    <cellStyle name="20% - Accent2 4 2 3 4" xfId="4536" xr:uid="{CB5F86A6-8AFD-4984-B3A7-5E5D29BDCAD6}"/>
    <cellStyle name="20% - Accent2 4 2 3 4 2" xfId="4537" xr:uid="{3D16C0ED-BDDA-443A-8A3A-3F83E23E6EDE}"/>
    <cellStyle name="20% - Accent2 4 2 3 4 2 2" xfId="22017" xr:uid="{7D2D57FD-D344-4CD9-A0F7-7EC1F7986D51}"/>
    <cellStyle name="20% - Accent2 4 2 3 4 3" xfId="4538" xr:uid="{6A45D90A-EB81-4B64-AE72-780EE0F85480}"/>
    <cellStyle name="20% - Accent2 4 2 3 4 3 2" xfId="22018" xr:uid="{9669030E-928B-4070-9E58-EEFE73E5EFBD}"/>
    <cellStyle name="20% - Accent2 4 2 3 4 4" xfId="22016" xr:uid="{6DFA110D-AA90-4592-8819-580152974D45}"/>
    <cellStyle name="20% - Accent2 4 2 3 5" xfId="4539" xr:uid="{F94DFCF2-0823-4529-82D9-31D2DD0D547A}"/>
    <cellStyle name="20% - Accent2 4 2 3 5 2" xfId="22019" xr:uid="{D1D2AD2B-7973-48E8-A155-474532E11D03}"/>
    <cellStyle name="20% - Accent2 4 2 3 6" xfId="4540" xr:uid="{A64300AF-AC78-4A3F-9EA7-598E23F5CE4F}"/>
    <cellStyle name="20% - Accent2 4 2 3 6 2" xfId="22020" xr:uid="{1EE1E500-0EA1-48A7-9F2B-3477FDB3F789}"/>
    <cellStyle name="20% - Accent2 4 2 3 7" xfId="4541" xr:uid="{DA054A43-54FD-4126-982B-B0ED68609A81}"/>
    <cellStyle name="20% - Accent2 4 2 3 7 2" xfId="22021" xr:uid="{EBEF6E05-2FC6-4F53-B8F1-D74D1E658FA5}"/>
    <cellStyle name="20% - Accent2 4 2 3 8" xfId="22001" xr:uid="{56A39243-F758-4919-8528-D4D12371528E}"/>
    <cellStyle name="20% - Accent2 4 2 4" xfId="4542" xr:uid="{E8CD5890-4D2A-435D-8C93-E1EEFEA783CC}"/>
    <cellStyle name="20% - Accent2 4 2 4 2" xfId="4543" xr:uid="{5A6C8BD1-0CB5-4DD7-AA28-D07A23E04028}"/>
    <cellStyle name="20% - Accent2 4 2 4 2 2" xfId="4544" xr:uid="{EC0B95D7-E30F-44B9-A004-29FB1B64DB49}"/>
    <cellStyle name="20% - Accent2 4 2 4 2 2 2" xfId="22024" xr:uid="{A5EEB858-29B4-4004-9DDA-2560E83B4BBA}"/>
    <cellStyle name="20% - Accent2 4 2 4 2 3" xfId="4545" xr:uid="{0CFCB333-5A65-4271-A3E5-95D418CCC85A}"/>
    <cellStyle name="20% - Accent2 4 2 4 2 3 2" xfId="22025" xr:uid="{10D64770-FE12-4C80-938B-53929805D8AB}"/>
    <cellStyle name="20% - Accent2 4 2 4 2 4" xfId="22023" xr:uid="{4130CA02-0BB6-437E-8DC0-08C602B26BFD}"/>
    <cellStyle name="20% - Accent2 4 2 4 3" xfId="4546" xr:uid="{0904EEDB-5C68-49C6-BB79-B7CA773006E6}"/>
    <cellStyle name="20% - Accent2 4 2 4 3 2" xfId="22026" xr:uid="{FD3C240F-F75B-43CC-8FBD-061A559118FA}"/>
    <cellStyle name="20% - Accent2 4 2 4 4" xfId="4547" xr:uid="{10594C8F-799F-436D-B99D-327729ECE29A}"/>
    <cellStyle name="20% - Accent2 4 2 4 4 2" xfId="22027" xr:uid="{70E1FEFE-5CBD-478A-B6F4-645A5B179F47}"/>
    <cellStyle name="20% - Accent2 4 2 4 5" xfId="4548" xr:uid="{E9215ED9-3C31-4A43-AF4B-D2EFD039123D}"/>
    <cellStyle name="20% - Accent2 4 2 4 5 2" xfId="22028" xr:uid="{4455BAED-5170-4C2C-AF78-35C3CA069266}"/>
    <cellStyle name="20% - Accent2 4 2 4 6" xfId="22022" xr:uid="{733D0824-F2EA-4C0D-A6C7-C7D0CA8D12E3}"/>
    <cellStyle name="20% - Accent2 4 2 5" xfId="4549" xr:uid="{4A41B219-4B48-4C75-8F36-00E011407B21}"/>
    <cellStyle name="20% - Accent2 4 2 5 2" xfId="4550" xr:uid="{52F69239-EFBA-4DDF-BCC2-96056B05ACFE}"/>
    <cellStyle name="20% - Accent2 4 2 5 2 2" xfId="4551" xr:uid="{3DBCE2B6-1B49-4669-9D92-423B71D399C8}"/>
    <cellStyle name="20% - Accent2 4 2 5 2 2 2" xfId="22031" xr:uid="{F918A062-D7C6-40F2-9C35-10883DD89696}"/>
    <cellStyle name="20% - Accent2 4 2 5 2 3" xfId="4552" xr:uid="{8F30E027-B472-4B01-B263-1723397CBAD6}"/>
    <cellStyle name="20% - Accent2 4 2 5 2 3 2" xfId="22032" xr:uid="{E964404D-17C9-4ABB-BD52-8D92EF045438}"/>
    <cellStyle name="20% - Accent2 4 2 5 2 4" xfId="22030" xr:uid="{83AF6C21-C753-449F-A775-15C5C7CDE8E2}"/>
    <cellStyle name="20% - Accent2 4 2 5 3" xfId="4553" xr:uid="{6E14968E-0E30-4C44-8777-459524967E5B}"/>
    <cellStyle name="20% - Accent2 4 2 5 3 2" xfId="22033" xr:uid="{0B01805C-55D8-40AE-82BB-56A8A93667E8}"/>
    <cellStyle name="20% - Accent2 4 2 5 4" xfId="4554" xr:uid="{10E457D5-D6C8-404E-B179-8CC4E05BDF47}"/>
    <cellStyle name="20% - Accent2 4 2 5 4 2" xfId="22034" xr:uid="{7E65571F-1F18-4F2C-B23E-B703A6D6B32A}"/>
    <cellStyle name="20% - Accent2 4 2 5 5" xfId="4555" xr:uid="{830EDFA5-76B6-4008-89B2-E26C5EE02A30}"/>
    <cellStyle name="20% - Accent2 4 2 5 5 2" xfId="22035" xr:uid="{30EB0512-9C1F-4425-87C8-7C54F2C73409}"/>
    <cellStyle name="20% - Accent2 4 2 5 6" xfId="22029" xr:uid="{F82EEBCC-895C-480F-A00B-EC4A197F21AD}"/>
    <cellStyle name="20% - Accent2 4 2 6" xfId="4556" xr:uid="{5E5BCFC7-D34F-4630-807E-55CBD29353E1}"/>
    <cellStyle name="20% - Accent2 4 2 6 2" xfId="4557" xr:uid="{B38FD6F7-5964-488B-9F71-0028F370A4F4}"/>
    <cellStyle name="20% - Accent2 4 2 6 2 2" xfId="22037" xr:uid="{AC55CF44-C0D3-4842-9ED5-518286E52543}"/>
    <cellStyle name="20% - Accent2 4 2 6 3" xfId="4558" xr:uid="{0F7EF42C-D3EF-4CFD-8832-FA07B896D344}"/>
    <cellStyle name="20% - Accent2 4 2 6 3 2" xfId="22038" xr:uid="{EC3F6F45-729D-4A8F-9D0C-552DBC2FFFC0}"/>
    <cellStyle name="20% - Accent2 4 2 6 4" xfId="22036" xr:uid="{1B78CE27-D4F1-4271-A088-A25CE26EAD3D}"/>
    <cellStyle name="20% - Accent2 4 2 7" xfId="4559" xr:uid="{6127B7A6-818F-4232-904C-454C089A9779}"/>
    <cellStyle name="20% - Accent2 4 2 7 2" xfId="22039" xr:uid="{7EF659F6-3CC0-4DC0-B8AE-4AF6E0574EAE}"/>
    <cellStyle name="20% - Accent2 4 2 8" xfId="4560" xr:uid="{B17788B7-E1B8-4DB5-9D59-4FD92F382158}"/>
    <cellStyle name="20% - Accent2 4 2 8 2" xfId="22040" xr:uid="{14F311FB-683C-411F-8424-4D211E0C4743}"/>
    <cellStyle name="20% - Accent2 4 2 9" xfId="4561" xr:uid="{BC5B816D-C541-4887-8372-03CCB6E31E45}"/>
    <cellStyle name="20% - Accent2 4 2 9 2" xfId="22041" xr:uid="{4D8C1877-CAB6-44DC-9739-7747E6F21A8E}"/>
    <cellStyle name="20% - Accent2 4 3" xfId="481" xr:uid="{1941CB84-F1AD-4783-BDE3-AF855DF9C51E}"/>
    <cellStyle name="20% - Accent2 4 3 10" xfId="1565" xr:uid="{32D426BC-C909-452A-96B1-1BE6D323C945}"/>
    <cellStyle name="20% - Accent2 4 3 11" xfId="19168" xr:uid="{BB58179A-07A0-4C01-91AB-77DE709781CD}"/>
    <cellStyle name="20% - Accent2 4 3 2" xfId="2606" xr:uid="{B5F5D771-03B0-4F9F-BFA8-0036135BD8F0}"/>
    <cellStyle name="20% - Accent2 4 3 2 2" xfId="4564" xr:uid="{596E787F-FBE1-4B34-AB8F-903A8E3CC1E3}"/>
    <cellStyle name="20% - Accent2 4 3 2 2 2" xfId="4565" xr:uid="{F66A08EE-4F84-472B-9617-56FC32D7AD44}"/>
    <cellStyle name="20% - Accent2 4 3 2 2 2 2" xfId="22045" xr:uid="{F15BF4AB-4330-4CC3-8E98-15E7CEF0BFFA}"/>
    <cellStyle name="20% - Accent2 4 3 2 2 3" xfId="4566" xr:uid="{9A2915AB-A670-4AA8-A4DC-D093D4553D56}"/>
    <cellStyle name="20% - Accent2 4 3 2 2 3 2" xfId="22046" xr:uid="{7C8D015B-9FE1-46FF-917B-A31D6C0DD48A}"/>
    <cellStyle name="20% - Accent2 4 3 2 2 4" xfId="22044" xr:uid="{6F17DA8F-52A9-4820-9239-08B3067A7457}"/>
    <cellStyle name="20% - Accent2 4 3 2 3" xfId="4567" xr:uid="{D9888099-76B1-48AF-B8D2-76E8196155DA}"/>
    <cellStyle name="20% - Accent2 4 3 2 3 2" xfId="22047" xr:uid="{F4F9D5BA-C31B-40CC-BB3F-763462FD55EA}"/>
    <cellStyle name="20% - Accent2 4 3 2 4" xfId="4568" xr:uid="{9F6B16DF-99F9-4EBF-827A-1C30C07EB4D4}"/>
    <cellStyle name="20% - Accent2 4 3 2 4 2" xfId="22048" xr:uid="{934DED8E-5C50-4E37-8C8A-E9DBC842848A}"/>
    <cellStyle name="20% - Accent2 4 3 2 5" xfId="4569" xr:uid="{B961725C-3A5F-4362-B816-41A2AFC2FFFD}"/>
    <cellStyle name="20% - Accent2 4 3 2 5 2" xfId="22049" xr:uid="{56B00393-FFE6-44D6-8649-E034CEAF9B2B}"/>
    <cellStyle name="20% - Accent2 4 3 2 6" xfId="18125" xr:uid="{CA09D144-EE69-4F3E-8B9B-56A210D13F30}"/>
    <cellStyle name="20% - Accent2 4 3 2 6 2" xfId="36013" xr:uid="{E5436C48-0785-4199-9AAB-D3BC259C1C82}"/>
    <cellStyle name="20% - Accent2 4 3 2 7" xfId="4563" xr:uid="{CD9E79A7-1EF1-4E30-9F6B-8D53B2B6D1CC}"/>
    <cellStyle name="20% - Accent2 4 3 2 7 2" xfId="22043" xr:uid="{C552B41D-7E4D-4271-B94A-3BBAC6EACB56}"/>
    <cellStyle name="20% - Accent2 4 3 2 8" xfId="20206" xr:uid="{44C139C5-539C-41D9-A86D-E1360180FDFD}"/>
    <cellStyle name="20% - Accent2 4 3 3" xfId="4570" xr:uid="{2C2D2F9A-6380-442C-9A3A-646C6147C487}"/>
    <cellStyle name="20% - Accent2 4 3 3 2" xfId="4571" xr:uid="{23692A66-7606-4899-A8DF-C11BB434718E}"/>
    <cellStyle name="20% - Accent2 4 3 3 2 2" xfId="4572" xr:uid="{1A90C004-9A78-4F8D-8A98-1F16BA2B5A1E}"/>
    <cellStyle name="20% - Accent2 4 3 3 2 2 2" xfId="22052" xr:uid="{8785F187-F761-4E77-AAF6-9D3ECF45A1C8}"/>
    <cellStyle name="20% - Accent2 4 3 3 2 3" xfId="4573" xr:uid="{67B72E06-4E54-4145-A834-A2AFF2B9B67B}"/>
    <cellStyle name="20% - Accent2 4 3 3 2 3 2" xfId="22053" xr:uid="{AE64306E-998F-4C4D-A7C0-6649049F743C}"/>
    <cellStyle name="20% - Accent2 4 3 3 2 4" xfId="22051" xr:uid="{C0463691-8716-4A02-8354-820995F9CE3F}"/>
    <cellStyle name="20% - Accent2 4 3 3 3" xfId="4574" xr:uid="{BF04961E-3F0C-498D-A3D8-4C19E80F4EDB}"/>
    <cellStyle name="20% - Accent2 4 3 3 3 2" xfId="22054" xr:uid="{69691FFD-184B-4BDC-8C13-7DC5E80C7C4D}"/>
    <cellStyle name="20% - Accent2 4 3 3 4" xfId="4575" xr:uid="{7DAE9D99-281E-4265-8608-C338B2BBCC03}"/>
    <cellStyle name="20% - Accent2 4 3 3 4 2" xfId="22055" xr:uid="{9B674D6B-607C-47E5-8A73-8596F2E6B75B}"/>
    <cellStyle name="20% - Accent2 4 3 3 5" xfId="4576" xr:uid="{717E930F-4D6B-4B2E-A258-2C0AD26DF8DC}"/>
    <cellStyle name="20% - Accent2 4 3 3 5 2" xfId="22056" xr:uid="{12D3184A-C3A1-4BB2-B515-E7FEEE9FA5BE}"/>
    <cellStyle name="20% - Accent2 4 3 3 6" xfId="22050" xr:uid="{E60DB95D-0007-4837-94A9-3A2523C4493F}"/>
    <cellStyle name="20% - Accent2 4 3 4" xfId="4577" xr:uid="{ED43DD10-60AA-41B9-8798-8E37ED668247}"/>
    <cellStyle name="20% - Accent2 4 3 4 2" xfId="4578" xr:uid="{928F95EC-BAF7-4AD2-AA53-4EE7A585086E}"/>
    <cellStyle name="20% - Accent2 4 3 4 2 2" xfId="22058" xr:uid="{C02CC290-F586-4493-B737-B3FBDE0390C6}"/>
    <cellStyle name="20% - Accent2 4 3 4 3" xfId="4579" xr:uid="{057CA487-6654-492E-B790-39E1DAC66C0E}"/>
    <cellStyle name="20% - Accent2 4 3 4 3 2" xfId="22059" xr:uid="{2A9C8B4B-2129-4548-AE37-6A4C8558B6BC}"/>
    <cellStyle name="20% - Accent2 4 3 4 4" xfId="22057" xr:uid="{35F02963-71B9-4889-9EAD-14BB430C438D}"/>
    <cellStyle name="20% - Accent2 4 3 5" xfId="4580" xr:uid="{11DD1EA4-A219-4D91-8162-D09E416AF1C7}"/>
    <cellStyle name="20% - Accent2 4 3 5 2" xfId="22060" xr:uid="{D0B1D548-5AAC-4058-8907-B7B229C802BF}"/>
    <cellStyle name="20% - Accent2 4 3 6" xfId="4581" xr:uid="{27943BD2-B13C-4CF9-9847-3BD84FB655E8}"/>
    <cellStyle name="20% - Accent2 4 3 6 2" xfId="22061" xr:uid="{AFE84A06-DE7F-44F1-87D1-9AACC76F04F6}"/>
    <cellStyle name="20% - Accent2 4 3 7" xfId="4582" xr:uid="{6C65FB1F-36A8-4C17-9C4D-69B388649DFF}"/>
    <cellStyle name="20% - Accent2 4 3 7 2" xfId="22062" xr:uid="{3EBC6B8E-825D-468F-8C12-EEAC4F1F3390}"/>
    <cellStyle name="20% - Accent2 4 3 8" xfId="17566" xr:uid="{F225B6C4-A48E-4891-8790-FC60050CA762}"/>
    <cellStyle name="20% - Accent2 4 3 8 2" xfId="35016" xr:uid="{EB3D2C2A-2B27-4790-A0B2-35CC78163A69}"/>
    <cellStyle name="20% - Accent2 4 3 9" xfId="4562" xr:uid="{F929EBBE-D233-4B17-8242-6F8FB4985E73}"/>
    <cellStyle name="20% - Accent2 4 3 9 2" xfId="22042" xr:uid="{29304799-5ED4-4BD5-A6D9-7393D0BEC880}"/>
    <cellStyle name="20% - Accent2 4 4" xfId="2072" xr:uid="{022CD561-608F-430B-BAF2-9364BA5D5BCE}"/>
    <cellStyle name="20% - Accent2 4 4 10" xfId="19672" xr:uid="{DEBCDFA9-21BC-4611-8403-9D398D38D8A5}"/>
    <cellStyle name="20% - Accent2 4 4 2" xfId="4584" xr:uid="{C23EF253-CCBC-47C3-9EC5-317E1EB85FC2}"/>
    <cellStyle name="20% - Accent2 4 4 2 2" xfId="4585" xr:uid="{C61BD2A8-9C58-420B-B2DA-4ED513BE3658}"/>
    <cellStyle name="20% - Accent2 4 4 2 2 2" xfId="4586" xr:uid="{DA1F07D7-0573-4290-A6EA-4D8C16E27110}"/>
    <cellStyle name="20% - Accent2 4 4 2 2 2 2" xfId="22066" xr:uid="{C9A31414-016C-4276-A37E-F25F4B39AAEF}"/>
    <cellStyle name="20% - Accent2 4 4 2 2 3" xfId="4587" xr:uid="{12EF06D3-AE0E-4AF7-83EC-43143E80E762}"/>
    <cellStyle name="20% - Accent2 4 4 2 2 3 2" xfId="22067" xr:uid="{C62B0B9F-04AB-4988-B25E-61FAA0F4791E}"/>
    <cellStyle name="20% - Accent2 4 4 2 2 4" xfId="22065" xr:uid="{F354CAC9-A950-4007-8461-9436AB870F57}"/>
    <cellStyle name="20% - Accent2 4 4 2 3" xfId="4588" xr:uid="{2A5B7C88-0DBA-4F59-93CA-FB5411289CAD}"/>
    <cellStyle name="20% - Accent2 4 4 2 3 2" xfId="22068" xr:uid="{10070AB6-9B33-4136-8DBC-2322E5834C0D}"/>
    <cellStyle name="20% - Accent2 4 4 2 4" xfId="4589" xr:uid="{02E2C249-CD1B-43CC-93CC-CC9C450BE2DE}"/>
    <cellStyle name="20% - Accent2 4 4 2 4 2" xfId="22069" xr:uid="{88935F29-DBCD-4C10-AFBB-0376D61B3801}"/>
    <cellStyle name="20% - Accent2 4 4 2 5" xfId="4590" xr:uid="{E4540846-E3C5-456A-B253-43D0DBAC1FDC}"/>
    <cellStyle name="20% - Accent2 4 4 2 5 2" xfId="22070" xr:uid="{DE8FF474-1B3B-40F1-952F-20239DD07DD1}"/>
    <cellStyle name="20% - Accent2 4 4 2 6" xfId="22064" xr:uid="{A2553D65-BD61-4177-A78D-83214F3700C1}"/>
    <cellStyle name="20% - Accent2 4 4 3" xfId="4591" xr:uid="{40076519-5093-4330-8AA3-03EC674E2C92}"/>
    <cellStyle name="20% - Accent2 4 4 3 2" xfId="4592" xr:uid="{5E392346-5980-4E78-BDB3-D14BB138DBAD}"/>
    <cellStyle name="20% - Accent2 4 4 3 2 2" xfId="4593" xr:uid="{678B4B32-DE25-464A-8E1C-3800AF7EC3E3}"/>
    <cellStyle name="20% - Accent2 4 4 3 2 2 2" xfId="22073" xr:uid="{85B2D733-6885-43B0-8ED3-37338991F6F8}"/>
    <cellStyle name="20% - Accent2 4 4 3 2 3" xfId="4594" xr:uid="{9CB04184-8903-46A5-902B-99AFBC758349}"/>
    <cellStyle name="20% - Accent2 4 4 3 2 3 2" xfId="22074" xr:uid="{F254BFED-8851-4C69-8B8C-BC732EF09B35}"/>
    <cellStyle name="20% - Accent2 4 4 3 2 4" xfId="22072" xr:uid="{828179A3-5E21-45EA-B538-DF2B74D482F4}"/>
    <cellStyle name="20% - Accent2 4 4 3 3" xfId="4595" xr:uid="{1CA7D14C-C7EE-4E88-A85D-FB0C72275C28}"/>
    <cellStyle name="20% - Accent2 4 4 3 3 2" xfId="22075" xr:uid="{FDBA2585-CB16-487D-A49C-44AD4EC07551}"/>
    <cellStyle name="20% - Accent2 4 4 3 4" xfId="4596" xr:uid="{C453C00F-4A78-4880-9285-3874CD473A5D}"/>
    <cellStyle name="20% - Accent2 4 4 3 4 2" xfId="22076" xr:uid="{D6E252E5-56A1-4E44-8DBE-C32DFE81A81B}"/>
    <cellStyle name="20% - Accent2 4 4 3 5" xfId="4597" xr:uid="{A9CCF5D7-961C-41DE-9766-864AE30945BB}"/>
    <cellStyle name="20% - Accent2 4 4 3 5 2" xfId="22077" xr:uid="{F0515A24-CAFB-4FA0-B714-657F3304CD23}"/>
    <cellStyle name="20% - Accent2 4 4 3 6" xfId="22071" xr:uid="{687A5321-B388-4E48-A001-FAE3A73FFCB5}"/>
    <cellStyle name="20% - Accent2 4 4 4" xfId="4598" xr:uid="{DF2D90D8-08B5-48DE-8E58-86A1467A893C}"/>
    <cellStyle name="20% - Accent2 4 4 4 2" xfId="4599" xr:uid="{85DF7F13-A7A6-4248-8CC0-8DD6B2363739}"/>
    <cellStyle name="20% - Accent2 4 4 4 2 2" xfId="22079" xr:uid="{533D95A6-E354-4073-A5BC-BD6802BBC221}"/>
    <cellStyle name="20% - Accent2 4 4 4 3" xfId="4600" xr:uid="{44E34872-CCC8-44A3-9531-8A0A4E555540}"/>
    <cellStyle name="20% - Accent2 4 4 4 3 2" xfId="22080" xr:uid="{F178B093-F325-46CE-8F52-282344B251DF}"/>
    <cellStyle name="20% - Accent2 4 4 4 4" xfId="22078" xr:uid="{341CE080-E20F-4665-9815-D7CA49ACAC81}"/>
    <cellStyle name="20% - Accent2 4 4 5" xfId="4601" xr:uid="{20F8FC74-82A6-4524-AFF5-B2D15CB8C5C3}"/>
    <cellStyle name="20% - Accent2 4 4 5 2" xfId="22081" xr:uid="{B8E6AFB5-ACF3-49C8-A2E5-B929CE42B963}"/>
    <cellStyle name="20% - Accent2 4 4 6" xfId="4602" xr:uid="{F514E5E2-CFC7-4ECD-A3E2-5E22A0EEB3EB}"/>
    <cellStyle name="20% - Accent2 4 4 6 2" xfId="22082" xr:uid="{13EA77A7-5B1F-49E5-86A9-6760E3333F76}"/>
    <cellStyle name="20% - Accent2 4 4 7" xfId="4603" xr:uid="{795C6962-BA01-45EF-AF00-357D88C576FF}"/>
    <cellStyle name="20% - Accent2 4 4 7 2" xfId="22083" xr:uid="{5CCC8C24-C079-4499-8126-BB487ECA6F48}"/>
    <cellStyle name="20% - Accent2 4 4 8" xfId="17860" xr:uid="{E809D17F-62BC-427B-8F82-D5167768D9B2}"/>
    <cellStyle name="20% - Accent2 4 4 8 2" xfId="35505" xr:uid="{123E2738-58A5-47F2-B754-09D48942159B}"/>
    <cellStyle name="20% - Accent2 4 4 9" xfId="4583" xr:uid="{40230DB4-8A3A-4C11-A9DA-EE37F5675728}"/>
    <cellStyle name="20% - Accent2 4 4 9 2" xfId="22063" xr:uid="{E6DE5DCA-A4D0-4F4A-B912-8AEF3C58812A}"/>
    <cellStyle name="20% - Accent2 4 5" xfId="4604" xr:uid="{CCB4DE2E-E4E4-4631-96E9-ABBFDB5B0EF6}"/>
    <cellStyle name="20% - Accent2 4 5 2" xfId="4605" xr:uid="{910E389C-485F-4366-B095-658A258D2D88}"/>
    <cellStyle name="20% - Accent2 4 5 2 2" xfId="4606" xr:uid="{985CF978-E413-49C7-9074-2BD8C0E10524}"/>
    <cellStyle name="20% - Accent2 4 5 2 2 2" xfId="4607" xr:uid="{62FBC0DA-7904-4A9C-8F09-5BAE44757359}"/>
    <cellStyle name="20% - Accent2 4 5 2 2 2 2" xfId="22087" xr:uid="{A02981D6-B894-4413-9821-8EC11614F4AE}"/>
    <cellStyle name="20% - Accent2 4 5 2 2 3" xfId="4608" xr:uid="{2A2A1BEE-2EDF-489F-B1EC-38B63648580B}"/>
    <cellStyle name="20% - Accent2 4 5 2 2 3 2" xfId="22088" xr:uid="{4CD60224-52C7-4C73-9FC8-55589F41295C}"/>
    <cellStyle name="20% - Accent2 4 5 2 2 4" xfId="22086" xr:uid="{E2B13C79-074C-4D83-9B85-247AD6B30378}"/>
    <cellStyle name="20% - Accent2 4 5 2 3" xfId="4609" xr:uid="{3E1476D7-F6E4-44CB-8304-4B6D3F5EF507}"/>
    <cellStyle name="20% - Accent2 4 5 2 3 2" xfId="22089" xr:uid="{F3977129-2436-4681-A6AF-5AA83D05888E}"/>
    <cellStyle name="20% - Accent2 4 5 2 4" xfId="4610" xr:uid="{0F5780A9-5104-4E69-B0C6-A0CFCA3E74A2}"/>
    <cellStyle name="20% - Accent2 4 5 2 4 2" xfId="22090" xr:uid="{43398BC1-D4E7-4F68-8D6E-A74B5C70E86B}"/>
    <cellStyle name="20% - Accent2 4 5 2 5" xfId="4611" xr:uid="{78E84D9F-1320-4CCA-9BF0-4CFB3FD4D133}"/>
    <cellStyle name="20% - Accent2 4 5 2 5 2" xfId="22091" xr:uid="{8740ED46-5386-4D4A-95B3-A28305761C66}"/>
    <cellStyle name="20% - Accent2 4 5 2 6" xfId="22085" xr:uid="{5D060C9D-1B0E-4141-AB7B-89878A5EF7A8}"/>
    <cellStyle name="20% - Accent2 4 5 3" xfId="4612" xr:uid="{9469DA91-3A94-4804-AD1D-12678850C858}"/>
    <cellStyle name="20% - Accent2 4 5 3 2" xfId="4613" xr:uid="{C68775C7-5223-41AD-A74A-16F4FD16979D}"/>
    <cellStyle name="20% - Accent2 4 5 3 2 2" xfId="4614" xr:uid="{1B16BC46-D62C-4E2A-BC93-DFF3199D4BCA}"/>
    <cellStyle name="20% - Accent2 4 5 3 2 2 2" xfId="22094" xr:uid="{37970923-528F-4984-8E3C-D6831FB4F0C5}"/>
    <cellStyle name="20% - Accent2 4 5 3 2 3" xfId="4615" xr:uid="{ED827B5E-9F76-4A70-A0CC-130538DF03D6}"/>
    <cellStyle name="20% - Accent2 4 5 3 2 3 2" xfId="22095" xr:uid="{9FA2E793-E149-4745-980E-664980579AEA}"/>
    <cellStyle name="20% - Accent2 4 5 3 2 4" xfId="22093" xr:uid="{5402510A-CFFA-4F78-9E3B-E6E1BA8C9DFB}"/>
    <cellStyle name="20% - Accent2 4 5 3 3" xfId="4616" xr:uid="{B533C6B5-34F3-4917-89C4-7540910F077E}"/>
    <cellStyle name="20% - Accent2 4 5 3 3 2" xfId="22096" xr:uid="{077D021D-1823-42A9-99E5-977348890226}"/>
    <cellStyle name="20% - Accent2 4 5 3 4" xfId="4617" xr:uid="{458DB77C-0239-4167-8F46-F8C473082ABC}"/>
    <cellStyle name="20% - Accent2 4 5 3 4 2" xfId="22097" xr:uid="{C352A462-F4A3-452C-9149-1BA29CBED0F8}"/>
    <cellStyle name="20% - Accent2 4 5 3 5" xfId="4618" xr:uid="{6F067673-C8D9-4C25-B042-B918649B688A}"/>
    <cellStyle name="20% - Accent2 4 5 3 5 2" xfId="22098" xr:uid="{6F1C89FD-4B8E-44C3-BC88-47F5061F0CD5}"/>
    <cellStyle name="20% - Accent2 4 5 3 6" xfId="22092" xr:uid="{07388BE5-3731-4E47-8767-79D04E7F813F}"/>
    <cellStyle name="20% - Accent2 4 5 4" xfId="4619" xr:uid="{4CFCB09B-D358-433F-85FD-78A2CB636152}"/>
    <cellStyle name="20% - Accent2 4 5 4 2" xfId="4620" xr:uid="{4A8B4D62-DCC2-4923-98C9-E7A5F6EB28FF}"/>
    <cellStyle name="20% - Accent2 4 5 4 2 2" xfId="22100" xr:uid="{340C668D-9D45-4679-BCE3-294855C28334}"/>
    <cellStyle name="20% - Accent2 4 5 4 3" xfId="4621" xr:uid="{E2395155-4222-4336-8DF0-F7699E049FD9}"/>
    <cellStyle name="20% - Accent2 4 5 4 3 2" xfId="22101" xr:uid="{6C4C09BF-0550-4E93-B5CF-AF0CD6D255B5}"/>
    <cellStyle name="20% - Accent2 4 5 4 4" xfId="22099" xr:uid="{3E856D76-E4C2-4DB2-A9AE-61536BF6D39E}"/>
    <cellStyle name="20% - Accent2 4 5 5" xfId="4622" xr:uid="{647AD495-EDA4-40CD-8FB9-450A6DDB0AFC}"/>
    <cellStyle name="20% - Accent2 4 5 5 2" xfId="22102" xr:uid="{26030E8B-6629-4CCC-BA9F-91C602B364C3}"/>
    <cellStyle name="20% - Accent2 4 5 6" xfId="4623" xr:uid="{6C33F18F-0287-4CB0-BCDA-860FED9FC832}"/>
    <cellStyle name="20% - Accent2 4 5 6 2" xfId="22103" xr:uid="{4281CBA8-4BB2-4E30-B951-CEA8816E9866}"/>
    <cellStyle name="20% - Accent2 4 5 7" xfId="4624" xr:uid="{9BBF350F-76C6-45C3-840C-ECA82D580FBA}"/>
    <cellStyle name="20% - Accent2 4 5 7 2" xfId="22104" xr:uid="{1209C5DB-F0A5-4A04-8C1B-94CF24E77E8E}"/>
    <cellStyle name="20% - Accent2 4 5 8" xfId="22084" xr:uid="{CEAD3470-A5D8-4198-B37A-2153CD746DF8}"/>
    <cellStyle name="20% - Accent2 4 6" xfId="4625" xr:uid="{C0D65F90-A3F8-40CF-96F1-5435913243BD}"/>
    <cellStyle name="20% - Accent2 4 6 2" xfId="4626" xr:uid="{717A0FCB-0BE3-4E05-80A0-2D209B668F02}"/>
    <cellStyle name="20% - Accent2 4 6 2 2" xfId="4627" xr:uid="{F588B065-BB3D-48A0-9E98-BF4D6B5346F6}"/>
    <cellStyle name="20% - Accent2 4 6 2 2 2" xfId="22107" xr:uid="{347FEEDF-4870-4B47-8A48-ADB7B470C8BC}"/>
    <cellStyle name="20% - Accent2 4 6 2 3" xfId="4628" xr:uid="{7FEC2E73-2CB9-4293-8797-5497CFB4153E}"/>
    <cellStyle name="20% - Accent2 4 6 2 3 2" xfId="22108" xr:uid="{320CEF2A-1787-47A9-891F-0F51E07ABA03}"/>
    <cellStyle name="20% - Accent2 4 6 2 4" xfId="22106" xr:uid="{4E0E5B2E-6953-4035-868E-DC370289FF61}"/>
    <cellStyle name="20% - Accent2 4 6 3" xfId="4629" xr:uid="{BA78F7B3-B27C-42CD-9895-7A230623149D}"/>
    <cellStyle name="20% - Accent2 4 6 3 2" xfId="22109" xr:uid="{FB8E0147-E7D0-4DB3-B289-1279F0A6C156}"/>
    <cellStyle name="20% - Accent2 4 6 4" xfId="4630" xr:uid="{E78A802B-CCF6-45F2-AAF0-5BD3002E44F0}"/>
    <cellStyle name="20% - Accent2 4 6 4 2" xfId="22110" xr:uid="{31DF43BE-5D6A-4C54-AD68-04A5FFA98E72}"/>
    <cellStyle name="20% - Accent2 4 6 5" xfId="4631" xr:uid="{E212D373-B83B-4EAF-AD55-AB0A69DCE3BD}"/>
    <cellStyle name="20% - Accent2 4 6 5 2" xfId="22111" xr:uid="{9E8A88A0-3640-47FD-8ED6-5271C741DA8F}"/>
    <cellStyle name="20% - Accent2 4 6 6" xfId="22105" xr:uid="{DE9FD3BA-0A6A-42B6-9C19-A00CCD73DB41}"/>
    <cellStyle name="20% - Accent2 4 7" xfId="4632" xr:uid="{40788494-52B6-4128-ABF6-C5F2A70E63F5}"/>
    <cellStyle name="20% - Accent2 4 7 2" xfId="4633" xr:uid="{C2EDF2CF-95C3-4E9E-939E-2F56E671BF8B}"/>
    <cellStyle name="20% - Accent2 4 7 2 2" xfId="4634" xr:uid="{3CEB5D80-951E-432D-A8BA-008EAC41C1E7}"/>
    <cellStyle name="20% - Accent2 4 7 2 2 2" xfId="22114" xr:uid="{EB9774B1-EB1B-410C-AACF-6F30126E888E}"/>
    <cellStyle name="20% - Accent2 4 7 2 3" xfId="4635" xr:uid="{AE90BBD5-C6D0-466F-B9FD-CAA6FC124671}"/>
    <cellStyle name="20% - Accent2 4 7 2 3 2" xfId="22115" xr:uid="{7BCBF0A8-B743-46EC-93FD-70EABD25636D}"/>
    <cellStyle name="20% - Accent2 4 7 2 4" xfId="22113" xr:uid="{D0E6C1A5-2963-47DE-A22E-9FD228CDDF3F}"/>
    <cellStyle name="20% - Accent2 4 7 3" xfId="4636" xr:uid="{D7E044B5-2328-43E7-BA78-96E558A94A96}"/>
    <cellStyle name="20% - Accent2 4 7 3 2" xfId="22116" xr:uid="{84B62C25-4035-470D-AD24-F67DDF6CF6EF}"/>
    <cellStyle name="20% - Accent2 4 7 4" xfId="4637" xr:uid="{1B4CD16C-5C8E-4650-82F7-42738C3D6F90}"/>
    <cellStyle name="20% - Accent2 4 7 4 2" xfId="22117" xr:uid="{1EDF4A05-AB8B-43D1-AAFA-7E1C2F698F4A}"/>
    <cellStyle name="20% - Accent2 4 7 5" xfId="4638" xr:uid="{A1BD161D-496A-465B-A10B-E986E4B2828F}"/>
    <cellStyle name="20% - Accent2 4 7 5 2" xfId="22118" xr:uid="{C7C7877C-0DEA-455C-A56F-2B5FE09851AC}"/>
    <cellStyle name="20% - Accent2 4 7 6" xfId="22112" xr:uid="{11ECAB18-B9A4-4FEB-AAD2-54476377A8E3}"/>
    <cellStyle name="20% - Accent2 4 8" xfId="4639" xr:uid="{D7129689-ED53-4AB4-B0C5-11D2A1D1175B}"/>
    <cellStyle name="20% - Accent2 4 8 2" xfId="4640" xr:uid="{521F18FC-3DF5-4D24-B950-57FBAF29FBC2}"/>
    <cellStyle name="20% - Accent2 4 8 2 2" xfId="22120" xr:uid="{13D09299-9306-42A5-B646-2920E04CE1D1}"/>
    <cellStyle name="20% - Accent2 4 8 3" xfId="4641" xr:uid="{D8051B76-06C4-47BA-8245-5179E81E6E1F}"/>
    <cellStyle name="20% - Accent2 4 8 3 2" xfId="22121" xr:uid="{74DE24EB-E0DF-4A89-A5C9-C17D1A15E10B}"/>
    <cellStyle name="20% - Accent2 4 8 4" xfId="22119" xr:uid="{F48978BB-DAB7-4860-B960-84402B93D878}"/>
    <cellStyle name="20% - Accent2 4 9" xfId="4642" xr:uid="{0061B80F-4F54-4F91-AFB1-D216392DBD5F}"/>
    <cellStyle name="20% - Accent2 4 9 2" xfId="22122" xr:uid="{A2FAB112-5A16-4334-80B7-68D5D9A39C04}"/>
    <cellStyle name="20% - Accent2 5" xfId="211" xr:uid="{10AE1B13-B806-4365-937D-8265BFA380FC}"/>
    <cellStyle name="20% - Accent2 5 10" xfId="4644" xr:uid="{86413A2A-1BBB-4C9C-81AD-93D171380011}"/>
    <cellStyle name="20% - Accent2 5 10 2" xfId="22124" xr:uid="{9F6B9583-1DAC-443E-AD82-509DD5CB708D}"/>
    <cellStyle name="20% - Accent2 5 11" xfId="4645" xr:uid="{6D745315-9426-42E6-A07B-B04A8D1C2CA0}"/>
    <cellStyle name="20% - Accent2 5 11 2" xfId="22125" xr:uid="{470C9D11-66B2-4C01-BCFA-C9351CF3A85F}"/>
    <cellStyle name="20% - Accent2 5 12" xfId="17257" xr:uid="{689D6AD4-18E7-4430-BF2E-C52F4357A0EF}"/>
    <cellStyle name="20% - Accent2 5 12 2" xfId="34547" xr:uid="{1A71E420-8AE0-4587-A79E-EC9E48B0610F}"/>
    <cellStyle name="20% - Accent2 5 13" xfId="4643" xr:uid="{ABC3A7FC-5C4D-4399-835C-0821874CD2B2}"/>
    <cellStyle name="20% - Accent2 5 13 2" xfId="22123" xr:uid="{6793B2D9-88BC-4843-AC08-19361BF747A1}"/>
    <cellStyle name="20% - Accent2 5 14" xfId="1026" xr:uid="{A9238C7B-058B-40C3-BEDF-8776107C92BC}"/>
    <cellStyle name="20% - Accent2 5 15" xfId="18637" xr:uid="{2B4F6296-8756-4E3C-95CE-2E9175AF01C0}"/>
    <cellStyle name="20% - Accent2 5 2" xfId="334" xr:uid="{7836A342-CBEE-456B-9AA0-723B9F014977}"/>
    <cellStyle name="20% - Accent2 5 2 10" xfId="17431" xr:uid="{BFCA8A62-8BF3-4FE9-8926-56505EC8FC9E}"/>
    <cellStyle name="20% - Accent2 5 2 10 2" xfId="34787" xr:uid="{F68F9BAE-BC0D-4942-91DE-5D3D1E2E0F5A}"/>
    <cellStyle name="20% - Accent2 5 2 11" xfId="4646" xr:uid="{4B985487-DCF3-4765-979F-7ADD39326E5C}"/>
    <cellStyle name="20% - Accent2 5 2 11 2" xfId="22126" xr:uid="{E3000E25-47A8-4B01-A35B-8F6DE9F14F5A}"/>
    <cellStyle name="20% - Accent2 5 2 12" xfId="1313" xr:uid="{90020107-E2E9-4E8E-BEB6-28CF1E8DC975}"/>
    <cellStyle name="20% - Accent2 5 2 13" xfId="18917" xr:uid="{546486D0-792A-4304-99E7-30283210818E}"/>
    <cellStyle name="20% - Accent2 5 2 2" xfId="553" xr:uid="{A35A5ECC-11A9-4747-944C-676C75DAE652}"/>
    <cellStyle name="20% - Accent2 5 2 2 10" xfId="2358" xr:uid="{7C96AEB5-4FD9-4C09-B83F-8A2E3D2CAB31}"/>
    <cellStyle name="20% - Accent2 5 2 2 11" xfId="19958" xr:uid="{D2F2CC4D-2896-419D-B619-5A5D0BE9877A}"/>
    <cellStyle name="20% - Accent2 5 2 2 2" xfId="4648" xr:uid="{465C8290-8B3E-4003-AEDD-93DFDD935FF3}"/>
    <cellStyle name="20% - Accent2 5 2 2 2 2" xfId="4649" xr:uid="{4D45A7DA-469E-41A0-8EF6-275F6CB67548}"/>
    <cellStyle name="20% - Accent2 5 2 2 2 2 2" xfId="4650" xr:uid="{F9A9E6F2-712D-477C-A52E-C45DE1C126A2}"/>
    <cellStyle name="20% - Accent2 5 2 2 2 2 2 2" xfId="22130" xr:uid="{8690B21A-CD0D-4D55-8F43-C48E2682BC3E}"/>
    <cellStyle name="20% - Accent2 5 2 2 2 2 3" xfId="4651" xr:uid="{7740FC16-BCEE-44B6-8238-31DDC1BC2CCC}"/>
    <cellStyle name="20% - Accent2 5 2 2 2 2 3 2" xfId="22131" xr:uid="{C6DF3033-F0F5-4125-8D37-780DD3EE35A0}"/>
    <cellStyle name="20% - Accent2 5 2 2 2 2 4" xfId="22129" xr:uid="{43171249-0202-445A-A63B-824F47E293BE}"/>
    <cellStyle name="20% - Accent2 5 2 2 2 3" xfId="4652" xr:uid="{58F4CC97-B6CC-4FD6-A3B5-5259B0280A3B}"/>
    <cellStyle name="20% - Accent2 5 2 2 2 3 2" xfId="22132" xr:uid="{59D6422A-260B-4A4E-9A47-F478C3082415}"/>
    <cellStyle name="20% - Accent2 5 2 2 2 4" xfId="4653" xr:uid="{AD68B65E-DFF3-49F3-8AC1-052EDBDBA31B}"/>
    <cellStyle name="20% - Accent2 5 2 2 2 4 2" xfId="22133" xr:uid="{8FE8E6A3-ACD9-446C-984C-0A6940966FD8}"/>
    <cellStyle name="20% - Accent2 5 2 2 2 5" xfId="4654" xr:uid="{76FAE6C4-7905-41EB-B32F-D635B8D84ED4}"/>
    <cellStyle name="20% - Accent2 5 2 2 2 5 2" xfId="22134" xr:uid="{9891A478-2796-420F-AF39-F8D92A9157FB}"/>
    <cellStyle name="20% - Accent2 5 2 2 2 6" xfId="22128" xr:uid="{0AC93E61-C739-4BD6-AB7B-3D37DB0B6B97}"/>
    <cellStyle name="20% - Accent2 5 2 2 3" xfId="4655" xr:uid="{0BB29195-B52B-42DD-B81D-230640CBD057}"/>
    <cellStyle name="20% - Accent2 5 2 2 3 2" xfId="4656" xr:uid="{2B044D6A-A99D-4325-AA54-A8D76C9FE046}"/>
    <cellStyle name="20% - Accent2 5 2 2 3 2 2" xfId="4657" xr:uid="{103FD570-F396-4D29-A8BE-7F3536FF95C4}"/>
    <cellStyle name="20% - Accent2 5 2 2 3 2 2 2" xfId="22137" xr:uid="{0371D078-0421-44EE-8179-7884F8AFE3FE}"/>
    <cellStyle name="20% - Accent2 5 2 2 3 2 3" xfId="4658" xr:uid="{48DBA7CF-3B30-4AE1-895D-3D9FB40BBEF4}"/>
    <cellStyle name="20% - Accent2 5 2 2 3 2 3 2" xfId="22138" xr:uid="{C1506E4B-2FF4-4067-9BCC-F8ACEC83E1C7}"/>
    <cellStyle name="20% - Accent2 5 2 2 3 2 4" xfId="22136" xr:uid="{419FED61-39F1-4E21-87E3-D029FEBFD996}"/>
    <cellStyle name="20% - Accent2 5 2 2 3 3" xfId="4659" xr:uid="{66524559-0DAB-4639-8690-E54F2E9C5E00}"/>
    <cellStyle name="20% - Accent2 5 2 2 3 3 2" xfId="22139" xr:uid="{14F496D4-B3D8-4A40-A7A9-3E1DBDCD18EE}"/>
    <cellStyle name="20% - Accent2 5 2 2 3 4" xfId="4660" xr:uid="{5292C2A2-4511-4123-8AEE-5B7D6F1CA00C}"/>
    <cellStyle name="20% - Accent2 5 2 2 3 4 2" xfId="22140" xr:uid="{E923B276-9949-4B3C-9C01-952E6327C345}"/>
    <cellStyle name="20% - Accent2 5 2 2 3 5" xfId="4661" xr:uid="{AB3BE914-A0AE-4A75-9AE8-F5E6D92BD407}"/>
    <cellStyle name="20% - Accent2 5 2 2 3 5 2" xfId="22141" xr:uid="{30C04EF1-C03F-4677-88AD-A635DEA00B73}"/>
    <cellStyle name="20% - Accent2 5 2 2 3 6" xfId="22135" xr:uid="{F4AD6D71-1131-48F6-89E8-34E9D3F1D201}"/>
    <cellStyle name="20% - Accent2 5 2 2 4" xfId="4662" xr:uid="{D3A03DD4-ECC2-49AD-8999-A97B4598DCF1}"/>
    <cellStyle name="20% - Accent2 5 2 2 4 2" xfId="4663" xr:uid="{E0360FC2-1A65-433B-8077-FCDCED57D905}"/>
    <cellStyle name="20% - Accent2 5 2 2 4 2 2" xfId="22143" xr:uid="{E158E0CB-C22F-4EDD-9A75-CAF193E7ED51}"/>
    <cellStyle name="20% - Accent2 5 2 2 4 3" xfId="4664" xr:uid="{146CF2B1-7C73-472A-BB24-BD92FD8124F2}"/>
    <cellStyle name="20% - Accent2 5 2 2 4 3 2" xfId="22144" xr:uid="{530C2FF5-A7FF-42CA-924C-B540F717C6F1}"/>
    <cellStyle name="20% - Accent2 5 2 2 4 4" xfId="22142" xr:uid="{94957FB8-959A-4826-8CDB-D6D3648287D3}"/>
    <cellStyle name="20% - Accent2 5 2 2 5" xfId="4665" xr:uid="{0D9C3F8E-15BE-44BE-8A11-8B823A4EA0BA}"/>
    <cellStyle name="20% - Accent2 5 2 2 5 2" xfId="22145" xr:uid="{0AAAEAD6-F5D2-4C80-A1CA-BD83EF6E6D81}"/>
    <cellStyle name="20% - Accent2 5 2 2 6" xfId="4666" xr:uid="{3D2AD43D-14EC-42C5-92C8-84DD13823F6D}"/>
    <cellStyle name="20% - Accent2 5 2 2 6 2" xfId="22146" xr:uid="{2187453E-DF5E-4025-BBA0-CD7C20EFB822}"/>
    <cellStyle name="20% - Accent2 5 2 2 7" xfId="4667" xr:uid="{BDCEC41A-7773-4F44-AF2B-5528365B3D78}"/>
    <cellStyle name="20% - Accent2 5 2 2 7 2" xfId="22147" xr:uid="{1B90698C-A2B3-4F3A-8366-193288A8B350}"/>
    <cellStyle name="20% - Accent2 5 2 2 8" xfId="18002" xr:uid="{2F18DCFB-9277-4208-B675-1013FE764B31}"/>
    <cellStyle name="20% - Accent2 5 2 2 8 2" xfId="35770" xr:uid="{252D4F90-A796-48BA-8675-DB0FC3F0FB31}"/>
    <cellStyle name="20% - Accent2 5 2 2 9" xfId="4647" xr:uid="{B0FE2740-0F71-4815-A6BB-4708D42D18D8}"/>
    <cellStyle name="20% - Accent2 5 2 2 9 2" xfId="22127" xr:uid="{217AC8C7-41C8-4D79-9397-7861A330B576}"/>
    <cellStyle name="20% - Accent2 5 2 3" xfId="4668" xr:uid="{C9F2BBBD-4A10-4152-857D-D0026C4515DA}"/>
    <cellStyle name="20% - Accent2 5 2 3 2" xfId="4669" xr:uid="{D5C13450-18E9-42E7-A09F-310D28489BBF}"/>
    <cellStyle name="20% - Accent2 5 2 3 2 2" xfId="4670" xr:uid="{702032E1-2E68-4E71-A440-2C83D00C21BF}"/>
    <cellStyle name="20% - Accent2 5 2 3 2 2 2" xfId="4671" xr:uid="{7614A0B0-DE4B-4854-8D4E-191C5C637A93}"/>
    <cellStyle name="20% - Accent2 5 2 3 2 2 2 2" xfId="22151" xr:uid="{01921F4A-FEFE-45FD-A1A7-A93FAD0218B9}"/>
    <cellStyle name="20% - Accent2 5 2 3 2 2 3" xfId="4672" xr:uid="{11EB55BA-3A73-472A-8AD3-6EC95D9B91D0}"/>
    <cellStyle name="20% - Accent2 5 2 3 2 2 3 2" xfId="22152" xr:uid="{FCCEDD9C-B282-487D-B041-6AA803F88740}"/>
    <cellStyle name="20% - Accent2 5 2 3 2 2 4" xfId="22150" xr:uid="{CF183626-4671-4B08-BB58-D3E7309DEFFA}"/>
    <cellStyle name="20% - Accent2 5 2 3 2 3" xfId="4673" xr:uid="{CFA732F6-7692-4B1A-85E7-BA27FD287608}"/>
    <cellStyle name="20% - Accent2 5 2 3 2 3 2" xfId="22153" xr:uid="{9D820978-3D26-4A2D-BAB9-730CEC7E5612}"/>
    <cellStyle name="20% - Accent2 5 2 3 2 4" xfId="4674" xr:uid="{491C419D-33A5-42D8-A7E3-04553D604662}"/>
    <cellStyle name="20% - Accent2 5 2 3 2 4 2" xfId="22154" xr:uid="{E69B0AAA-D4E6-46F1-8427-07AF662E18C5}"/>
    <cellStyle name="20% - Accent2 5 2 3 2 5" xfId="4675" xr:uid="{12CAB9EA-810B-4A73-A8B0-9843F7ADEC3A}"/>
    <cellStyle name="20% - Accent2 5 2 3 2 5 2" xfId="22155" xr:uid="{E4149D2A-870C-443A-A74E-5D5F3483E258}"/>
    <cellStyle name="20% - Accent2 5 2 3 2 6" xfId="22149" xr:uid="{8B006730-124B-453B-BF6A-CBFF8F6CEA6B}"/>
    <cellStyle name="20% - Accent2 5 2 3 3" xfId="4676" xr:uid="{E6F841B7-DA9E-4AC8-9C59-0BC2800D47ED}"/>
    <cellStyle name="20% - Accent2 5 2 3 3 2" xfId="4677" xr:uid="{BD0ECD30-84B7-42A1-9C96-45F2998E2F59}"/>
    <cellStyle name="20% - Accent2 5 2 3 3 2 2" xfId="4678" xr:uid="{0FD4BF71-1DD5-4A23-8050-7D18F1B5BAC4}"/>
    <cellStyle name="20% - Accent2 5 2 3 3 2 2 2" xfId="22158" xr:uid="{5E919D23-D865-4D35-8E2C-D25ABCA7BB0C}"/>
    <cellStyle name="20% - Accent2 5 2 3 3 2 3" xfId="4679" xr:uid="{15E23F6C-A089-4C81-834C-2E1C297E078A}"/>
    <cellStyle name="20% - Accent2 5 2 3 3 2 3 2" xfId="22159" xr:uid="{40E31CAE-0485-437F-9D55-401393DC1F4F}"/>
    <cellStyle name="20% - Accent2 5 2 3 3 2 4" xfId="22157" xr:uid="{FF7B0F44-6C0F-4209-8A7D-9E2BC805F710}"/>
    <cellStyle name="20% - Accent2 5 2 3 3 3" xfId="4680" xr:uid="{03422F0F-7CBD-4437-8EE3-12135157F144}"/>
    <cellStyle name="20% - Accent2 5 2 3 3 3 2" xfId="22160" xr:uid="{968538DC-660C-4F99-A85D-DA11860FA250}"/>
    <cellStyle name="20% - Accent2 5 2 3 3 4" xfId="4681" xr:uid="{3EDC550F-B282-46C7-A4ED-0F49564C6EFE}"/>
    <cellStyle name="20% - Accent2 5 2 3 3 4 2" xfId="22161" xr:uid="{CD8DC8C6-C8DC-4D47-B759-D08D2706977C}"/>
    <cellStyle name="20% - Accent2 5 2 3 3 5" xfId="4682" xr:uid="{E8F79EEC-5D0E-480F-967F-F6CA7B46FAC5}"/>
    <cellStyle name="20% - Accent2 5 2 3 3 5 2" xfId="22162" xr:uid="{61BAF66F-35F5-48DA-A531-8F8BDD9D8F23}"/>
    <cellStyle name="20% - Accent2 5 2 3 3 6" xfId="22156" xr:uid="{F5852EE8-C183-40DA-8668-FE268CFB65E7}"/>
    <cellStyle name="20% - Accent2 5 2 3 4" xfId="4683" xr:uid="{00B6E0D7-03C0-4F30-BA0D-94EF950EFAEB}"/>
    <cellStyle name="20% - Accent2 5 2 3 4 2" xfId="4684" xr:uid="{F971274E-3DE8-49EB-89C7-1114D47D358F}"/>
    <cellStyle name="20% - Accent2 5 2 3 4 2 2" xfId="22164" xr:uid="{059E4D70-029E-4E14-AC25-03C16A502B5E}"/>
    <cellStyle name="20% - Accent2 5 2 3 4 3" xfId="4685" xr:uid="{74B6B44F-167D-4259-95FC-F8576451EE67}"/>
    <cellStyle name="20% - Accent2 5 2 3 4 3 2" xfId="22165" xr:uid="{64A5C685-63C5-4DA2-BFA9-057A90FD9444}"/>
    <cellStyle name="20% - Accent2 5 2 3 4 4" xfId="22163" xr:uid="{E1A8E04A-8D06-4401-A261-544FDFDC4B98}"/>
    <cellStyle name="20% - Accent2 5 2 3 5" xfId="4686" xr:uid="{2913B578-EA0E-4E31-B64F-FA075B4A5413}"/>
    <cellStyle name="20% - Accent2 5 2 3 5 2" xfId="22166" xr:uid="{0B4531BC-9D97-42A7-826C-E4FF82505DF7}"/>
    <cellStyle name="20% - Accent2 5 2 3 6" xfId="4687" xr:uid="{87A41174-84BC-4FD8-9E67-05FE3725DFDA}"/>
    <cellStyle name="20% - Accent2 5 2 3 6 2" xfId="22167" xr:uid="{AA74FFF7-A2F4-4825-BAF2-DAC2929E0EBA}"/>
    <cellStyle name="20% - Accent2 5 2 3 7" xfId="4688" xr:uid="{1A761E9B-5551-411B-AC90-AD863714B205}"/>
    <cellStyle name="20% - Accent2 5 2 3 7 2" xfId="22168" xr:uid="{F027157E-74C4-4C2D-88D0-6348C025B969}"/>
    <cellStyle name="20% - Accent2 5 2 3 8" xfId="22148" xr:uid="{9516F3DB-7D47-4801-8ED3-65CB80A30B56}"/>
    <cellStyle name="20% - Accent2 5 2 4" xfId="4689" xr:uid="{51620784-676C-4D98-B4F9-F38E5C5A17FB}"/>
    <cellStyle name="20% - Accent2 5 2 4 2" xfId="4690" xr:uid="{43235876-2306-437F-A724-1B44E1C7E027}"/>
    <cellStyle name="20% - Accent2 5 2 4 2 2" xfId="4691" xr:uid="{CE91C20C-4CC8-4115-8B9C-4E5DDA26FB25}"/>
    <cellStyle name="20% - Accent2 5 2 4 2 2 2" xfId="22171" xr:uid="{B57AC2FD-FDC0-42E6-BC31-ED3D5F9F36A8}"/>
    <cellStyle name="20% - Accent2 5 2 4 2 3" xfId="4692" xr:uid="{D58DBFD9-BA57-4916-8FA7-3EEA319FBA4B}"/>
    <cellStyle name="20% - Accent2 5 2 4 2 3 2" xfId="22172" xr:uid="{7AE12D09-3140-4133-9802-76DCA0776961}"/>
    <cellStyle name="20% - Accent2 5 2 4 2 4" xfId="22170" xr:uid="{009170EF-97FA-42C6-95FA-75A99BBF91DF}"/>
    <cellStyle name="20% - Accent2 5 2 4 3" xfId="4693" xr:uid="{BD9732D8-94B7-4241-8AD6-E7E010642607}"/>
    <cellStyle name="20% - Accent2 5 2 4 3 2" xfId="22173" xr:uid="{5F9D24C9-1825-4C70-B7A3-BAA0C488B1BD}"/>
    <cellStyle name="20% - Accent2 5 2 4 4" xfId="4694" xr:uid="{D170F220-1E74-4450-846B-A0062DB3F01D}"/>
    <cellStyle name="20% - Accent2 5 2 4 4 2" xfId="22174" xr:uid="{18A4A705-0A3C-4FE3-BF2C-117BBF2AB0B9}"/>
    <cellStyle name="20% - Accent2 5 2 4 5" xfId="4695" xr:uid="{A0D8F46A-CD87-411E-8D6F-C4B84A0EE428}"/>
    <cellStyle name="20% - Accent2 5 2 4 5 2" xfId="22175" xr:uid="{19B4430E-24A6-43CB-9F5C-7071B410C4E4}"/>
    <cellStyle name="20% - Accent2 5 2 4 6" xfId="22169" xr:uid="{C0BB46A7-665D-4996-8F61-538C2C882A7C}"/>
    <cellStyle name="20% - Accent2 5 2 5" xfId="4696" xr:uid="{86D03D8E-689F-4D10-A506-54629EC4EF06}"/>
    <cellStyle name="20% - Accent2 5 2 5 2" xfId="4697" xr:uid="{3FBD48C7-3D80-4ACD-868F-7CCE6F7D1397}"/>
    <cellStyle name="20% - Accent2 5 2 5 2 2" xfId="4698" xr:uid="{848EA435-6385-4FA4-9C2D-8D913CBA3513}"/>
    <cellStyle name="20% - Accent2 5 2 5 2 2 2" xfId="22178" xr:uid="{0AC9F810-D08D-4FBC-9E28-8192EC2A16C0}"/>
    <cellStyle name="20% - Accent2 5 2 5 2 3" xfId="4699" xr:uid="{4A6001AA-9111-4332-9CE9-6C50563BB8D2}"/>
    <cellStyle name="20% - Accent2 5 2 5 2 3 2" xfId="22179" xr:uid="{2342ACF4-FCCD-49EB-9654-C6B4BC0C65C0}"/>
    <cellStyle name="20% - Accent2 5 2 5 2 4" xfId="22177" xr:uid="{711C65AF-D934-46F1-956F-B7012459AFEC}"/>
    <cellStyle name="20% - Accent2 5 2 5 3" xfId="4700" xr:uid="{659A4456-DA1F-4BD8-BAD1-25C6B1F98C72}"/>
    <cellStyle name="20% - Accent2 5 2 5 3 2" xfId="22180" xr:uid="{963C9887-F994-4695-9383-147F06C56DA7}"/>
    <cellStyle name="20% - Accent2 5 2 5 4" xfId="4701" xr:uid="{3CA63727-3DC2-4A3C-9FB4-4C2A5CB35689}"/>
    <cellStyle name="20% - Accent2 5 2 5 4 2" xfId="22181" xr:uid="{A29AB014-28B0-4D18-9279-16B733FE0660}"/>
    <cellStyle name="20% - Accent2 5 2 5 5" xfId="4702" xr:uid="{2A46DA64-C8E7-4BE1-9F21-2A7FADC6E6E9}"/>
    <cellStyle name="20% - Accent2 5 2 5 5 2" xfId="22182" xr:uid="{BBF4ADA6-EA05-43D1-B7CE-37827DDEEF3B}"/>
    <cellStyle name="20% - Accent2 5 2 5 6" xfId="22176" xr:uid="{AA06FA7C-A1FF-4AD2-96E7-3903222E1CBB}"/>
    <cellStyle name="20% - Accent2 5 2 6" xfId="4703" xr:uid="{6AAD660F-8A6A-443F-A2CD-A2C810F5BF7B}"/>
    <cellStyle name="20% - Accent2 5 2 6 2" xfId="4704" xr:uid="{2D8959D8-2A3A-4784-8ACE-9C88DAE655F2}"/>
    <cellStyle name="20% - Accent2 5 2 6 2 2" xfId="22184" xr:uid="{CE82C740-9927-4F16-B334-25FE951DE634}"/>
    <cellStyle name="20% - Accent2 5 2 6 3" xfId="4705" xr:uid="{C6E31266-035C-4149-8061-FDB5B32122FD}"/>
    <cellStyle name="20% - Accent2 5 2 6 3 2" xfId="22185" xr:uid="{2C48CCB8-3EA5-4DD7-862F-A2CA8B124F24}"/>
    <cellStyle name="20% - Accent2 5 2 6 4" xfId="22183" xr:uid="{CE2B147E-30CF-44A0-95AF-6EFE788AF416}"/>
    <cellStyle name="20% - Accent2 5 2 7" xfId="4706" xr:uid="{6EC85F05-5C41-4E66-815B-5A301F02C8BD}"/>
    <cellStyle name="20% - Accent2 5 2 7 2" xfId="22186" xr:uid="{62F05F5B-623B-4565-902A-C4FEBC327C29}"/>
    <cellStyle name="20% - Accent2 5 2 8" xfId="4707" xr:uid="{43BA9514-A7AA-4C15-A14B-49605955DDE1}"/>
    <cellStyle name="20% - Accent2 5 2 8 2" xfId="22187" xr:uid="{1C5A2C44-7471-4802-B8DF-9D3EF178F0EE}"/>
    <cellStyle name="20% - Accent2 5 2 9" xfId="4708" xr:uid="{8EB4BE20-D532-4CBD-8B60-815ECDE8CB80}"/>
    <cellStyle name="20% - Accent2 5 2 9 2" xfId="22188" xr:uid="{D9EA3DD1-DF4B-4D48-ACD7-120185AB811B}"/>
    <cellStyle name="20% - Accent2 5 3" xfId="443" xr:uid="{1A393599-696F-48EC-BCE3-AB1995847D35}"/>
    <cellStyle name="20% - Accent2 5 3 10" xfId="1584" xr:uid="{912D59F9-DDC6-4F24-B87D-DE2E1E87C42A}"/>
    <cellStyle name="20% - Accent2 5 3 11" xfId="19187" xr:uid="{7285162F-5B2C-4F38-B935-1ECD85CD14C1}"/>
    <cellStyle name="20% - Accent2 5 3 2" xfId="2625" xr:uid="{F3B73878-E953-494B-87A6-5C62145CD5E1}"/>
    <cellStyle name="20% - Accent2 5 3 2 2" xfId="4711" xr:uid="{CB74DD18-49AB-4BAC-9BAD-C60A0526C8C2}"/>
    <cellStyle name="20% - Accent2 5 3 2 2 2" xfId="4712" xr:uid="{29D68EDE-2F24-4B97-A046-399852E5F606}"/>
    <cellStyle name="20% - Accent2 5 3 2 2 2 2" xfId="22192" xr:uid="{32D24D84-B95E-4784-A9CC-F84324D3E6B0}"/>
    <cellStyle name="20% - Accent2 5 3 2 2 3" xfId="4713" xr:uid="{B3FEC67F-A4B4-4307-ABEC-A6FB283E6AB7}"/>
    <cellStyle name="20% - Accent2 5 3 2 2 3 2" xfId="22193" xr:uid="{86F84FA9-9E0D-4946-ACC3-3A4333EEAF6E}"/>
    <cellStyle name="20% - Accent2 5 3 2 2 4" xfId="22191" xr:uid="{FED632D3-275F-4FBF-9A6F-8F495931BFCD}"/>
    <cellStyle name="20% - Accent2 5 3 2 3" xfId="4714" xr:uid="{00DDFB45-A01A-47CC-87F0-FBC28EDD2C2C}"/>
    <cellStyle name="20% - Accent2 5 3 2 3 2" xfId="22194" xr:uid="{719BB581-AC84-4687-88AA-85732609057D}"/>
    <cellStyle name="20% - Accent2 5 3 2 4" xfId="4715" xr:uid="{AC05D74F-A698-4F5C-B0E6-EF62E93F4F10}"/>
    <cellStyle name="20% - Accent2 5 3 2 4 2" xfId="22195" xr:uid="{C2AC44F2-8091-4643-8E81-659D1D5650D1}"/>
    <cellStyle name="20% - Accent2 5 3 2 5" xfId="4716" xr:uid="{FE740F1C-B731-46E1-88E2-87D7F5B43F51}"/>
    <cellStyle name="20% - Accent2 5 3 2 5 2" xfId="22196" xr:uid="{BCA20E45-2955-4623-875E-C7CA67038919}"/>
    <cellStyle name="20% - Accent2 5 3 2 6" xfId="18138" xr:uid="{5D5228C5-9B57-44C3-8436-2A737AC97C07}"/>
    <cellStyle name="20% - Accent2 5 3 2 6 2" xfId="36032" xr:uid="{8605292C-4594-4575-A6F8-54BA3A2AE6F8}"/>
    <cellStyle name="20% - Accent2 5 3 2 7" xfId="4710" xr:uid="{D2AE6AEC-B3C4-45FB-8AD8-FF22DE798EA8}"/>
    <cellStyle name="20% - Accent2 5 3 2 7 2" xfId="22190" xr:uid="{FC807B0B-3A8C-40D1-B789-E9AC3E768438}"/>
    <cellStyle name="20% - Accent2 5 3 2 8" xfId="20225" xr:uid="{197995D1-8246-43B7-9EE6-6AB12CB92A7D}"/>
    <cellStyle name="20% - Accent2 5 3 3" xfId="4717" xr:uid="{D8227DA9-5EDB-4A76-A55B-0249787A0BC6}"/>
    <cellStyle name="20% - Accent2 5 3 3 2" xfId="4718" xr:uid="{4DF85A61-EEBE-4A09-AC7C-846B362F6DC4}"/>
    <cellStyle name="20% - Accent2 5 3 3 2 2" xfId="4719" xr:uid="{479F97BA-05E0-4F18-8BF2-3DE17D11E18F}"/>
    <cellStyle name="20% - Accent2 5 3 3 2 2 2" xfId="22199" xr:uid="{D4E43642-85CC-4201-9BAA-B8BA9D4B32C5}"/>
    <cellStyle name="20% - Accent2 5 3 3 2 3" xfId="4720" xr:uid="{C728715E-682A-4F3B-9CCB-2888FEE53348}"/>
    <cellStyle name="20% - Accent2 5 3 3 2 3 2" xfId="22200" xr:uid="{2EB02945-00B7-4625-98F9-9F1C996076EA}"/>
    <cellStyle name="20% - Accent2 5 3 3 2 4" xfId="22198" xr:uid="{70E44308-372B-4E54-BBA3-24227BF76197}"/>
    <cellStyle name="20% - Accent2 5 3 3 3" xfId="4721" xr:uid="{A29B6886-F91C-4756-B90E-E25478F06191}"/>
    <cellStyle name="20% - Accent2 5 3 3 3 2" xfId="22201" xr:uid="{FCB1C3F7-1AD3-4C7C-9EB9-99CAEB35695D}"/>
    <cellStyle name="20% - Accent2 5 3 3 4" xfId="4722" xr:uid="{0BAD281F-147A-4458-B439-385D452B6310}"/>
    <cellStyle name="20% - Accent2 5 3 3 4 2" xfId="22202" xr:uid="{40E9F8DC-1C8D-47C5-BD1F-0467AAA69158}"/>
    <cellStyle name="20% - Accent2 5 3 3 5" xfId="4723" xr:uid="{6D8FDD1E-FE3E-4179-BE3B-B42313300C6B}"/>
    <cellStyle name="20% - Accent2 5 3 3 5 2" xfId="22203" xr:uid="{CA4AECB3-7C06-4446-BC3D-8C7CFC22B841}"/>
    <cellStyle name="20% - Accent2 5 3 3 6" xfId="22197" xr:uid="{D9A4A554-6C84-4D4A-A683-5A2FC3BB13B3}"/>
    <cellStyle name="20% - Accent2 5 3 4" xfId="4724" xr:uid="{622BB9AC-1EC8-46A8-8929-1BD42E88C12A}"/>
    <cellStyle name="20% - Accent2 5 3 4 2" xfId="4725" xr:uid="{1FC40FFC-DE25-4149-8785-EB939EAE5D86}"/>
    <cellStyle name="20% - Accent2 5 3 4 2 2" xfId="22205" xr:uid="{54C5DD87-B0BF-44F8-88EC-BBB1FBE2E1C2}"/>
    <cellStyle name="20% - Accent2 5 3 4 3" xfId="4726" xr:uid="{EA36938A-A134-45FE-889C-4AF20F63B1FF}"/>
    <cellStyle name="20% - Accent2 5 3 4 3 2" xfId="22206" xr:uid="{96393C2E-FA7F-40DD-A72C-188C66F13F7C}"/>
    <cellStyle name="20% - Accent2 5 3 4 4" xfId="22204" xr:uid="{A56702AC-18AC-4B05-87AB-C7CD193D1793}"/>
    <cellStyle name="20% - Accent2 5 3 5" xfId="4727" xr:uid="{5CBBB55D-A43B-4161-A610-F303964F739D}"/>
    <cellStyle name="20% - Accent2 5 3 5 2" xfId="22207" xr:uid="{A7478262-6FE8-4CD7-8E10-B8B6D85FAC49}"/>
    <cellStyle name="20% - Accent2 5 3 6" xfId="4728" xr:uid="{89AAAD05-64E3-4B07-A3E1-8D829D154134}"/>
    <cellStyle name="20% - Accent2 5 3 6 2" xfId="22208" xr:uid="{7CE17178-E547-4F7D-9758-7BB7FEB2DE4F}"/>
    <cellStyle name="20% - Accent2 5 3 7" xfId="4729" xr:uid="{FA322B9E-C529-44E1-8628-00C3F13ADE32}"/>
    <cellStyle name="20% - Accent2 5 3 7 2" xfId="22209" xr:uid="{C8451131-FBD0-4B11-977D-DE98CDE65FA2}"/>
    <cellStyle name="20% - Accent2 5 3 8" xfId="17580" xr:uid="{8EF28E7B-62DD-4AE5-B926-3C844979F995}"/>
    <cellStyle name="20% - Accent2 5 3 8 2" xfId="35034" xr:uid="{7020FFC5-2CA8-4983-BA82-AE9C607B64C8}"/>
    <cellStyle name="20% - Accent2 5 3 9" xfId="4709" xr:uid="{5E999788-3EBF-4062-892F-B4D34ED058A9}"/>
    <cellStyle name="20% - Accent2 5 3 9 2" xfId="22189" xr:uid="{17855F9D-7254-436E-8C8D-8AC2D6E754B4}"/>
    <cellStyle name="20% - Accent2 5 4" xfId="2091" xr:uid="{2BE0A868-5BA0-4335-B925-7334BCDAD4E5}"/>
    <cellStyle name="20% - Accent2 5 4 10" xfId="19691" xr:uid="{58A52964-5F9A-41B2-8E1C-193D3232A566}"/>
    <cellStyle name="20% - Accent2 5 4 2" xfId="4731" xr:uid="{510A23E2-3177-4CAC-B5AE-D006D9BDAA04}"/>
    <cellStyle name="20% - Accent2 5 4 2 2" xfId="4732" xr:uid="{FA7F47DD-7589-44BC-9107-9394C6C3E56C}"/>
    <cellStyle name="20% - Accent2 5 4 2 2 2" xfId="4733" xr:uid="{7AD7FF64-8083-4E05-8065-11F20568A84F}"/>
    <cellStyle name="20% - Accent2 5 4 2 2 2 2" xfId="22213" xr:uid="{F9AF7B56-0EF2-4C63-9F1F-8224B90948F0}"/>
    <cellStyle name="20% - Accent2 5 4 2 2 3" xfId="4734" xr:uid="{51BFDF6A-65CA-4947-A18C-A26805500198}"/>
    <cellStyle name="20% - Accent2 5 4 2 2 3 2" xfId="22214" xr:uid="{FE01D7EA-3B67-4EA3-99BF-E33D3C51A9BD}"/>
    <cellStyle name="20% - Accent2 5 4 2 2 4" xfId="22212" xr:uid="{120173FB-026C-43FF-9391-A81AA00FDABC}"/>
    <cellStyle name="20% - Accent2 5 4 2 3" xfId="4735" xr:uid="{2F7F064F-39A7-4C76-9137-F0152F819292}"/>
    <cellStyle name="20% - Accent2 5 4 2 3 2" xfId="22215" xr:uid="{E1885526-811A-4890-80D8-67AE893F7169}"/>
    <cellStyle name="20% - Accent2 5 4 2 4" xfId="4736" xr:uid="{D6A9EB02-D8CF-4D80-BF87-687D87039CD9}"/>
    <cellStyle name="20% - Accent2 5 4 2 4 2" xfId="22216" xr:uid="{203023AC-4A52-4664-B835-F5F3D01B4C72}"/>
    <cellStyle name="20% - Accent2 5 4 2 5" xfId="4737" xr:uid="{2CA299DA-181E-4A11-AB6D-CAA63032EAE8}"/>
    <cellStyle name="20% - Accent2 5 4 2 5 2" xfId="22217" xr:uid="{77B4EFB3-AC49-468D-9F75-6B240F9ADEA8}"/>
    <cellStyle name="20% - Accent2 5 4 2 6" xfId="22211" xr:uid="{C46038F2-68E5-40E0-9F29-BFCDFC762EBD}"/>
    <cellStyle name="20% - Accent2 5 4 3" xfId="4738" xr:uid="{3F5491C3-6555-4F4F-81EA-30A223B6C890}"/>
    <cellStyle name="20% - Accent2 5 4 3 2" xfId="4739" xr:uid="{6E6C9C5A-2190-45E8-8DCB-921B0F41FFF6}"/>
    <cellStyle name="20% - Accent2 5 4 3 2 2" xfId="4740" xr:uid="{3FCAF7C9-4D78-48FA-ABCC-F6F50AC52693}"/>
    <cellStyle name="20% - Accent2 5 4 3 2 2 2" xfId="22220" xr:uid="{1B648D57-B393-459F-B60E-6882FBC248B0}"/>
    <cellStyle name="20% - Accent2 5 4 3 2 3" xfId="4741" xr:uid="{619F062B-2A83-43C8-92F7-22032AB3A270}"/>
    <cellStyle name="20% - Accent2 5 4 3 2 3 2" xfId="22221" xr:uid="{E3EE58B6-6901-4A6E-9A54-49CD1F82C281}"/>
    <cellStyle name="20% - Accent2 5 4 3 2 4" xfId="22219" xr:uid="{381F98ED-72BF-4E3C-8C65-F80270484BC8}"/>
    <cellStyle name="20% - Accent2 5 4 3 3" xfId="4742" xr:uid="{88299612-4EEF-4B5E-B6CF-A2BBE87A7775}"/>
    <cellStyle name="20% - Accent2 5 4 3 3 2" xfId="22222" xr:uid="{B272AFD0-3745-42E7-9DAE-15AB6F5AE7EC}"/>
    <cellStyle name="20% - Accent2 5 4 3 4" xfId="4743" xr:uid="{D421ADB1-AAC0-4142-9DDA-20666897816A}"/>
    <cellStyle name="20% - Accent2 5 4 3 4 2" xfId="22223" xr:uid="{9E508E4A-C239-4A97-B61A-3D44D0D14A5B}"/>
    <cellStyle name="20% - Accent2 5 4 3 5" xfId="4744" xr:uid="{13C3D01E-AE16-455F-A571-9A3CF24A5B0A}"/>
    <cellStyle name="20% - Accent2 5 4 3 5 2" xfId="22224" xr:uid="{752090D4-828E-436E-842E-BB7EB81D5855}"/>
    <cellStyle name="20% - Accent2 5 4 3 6" xfId="22218" xr:uid="{4AAA78BC-F3F6-4ECF-B3BF-7258F7840B58}"/>
    <cellStyle name="20% - Accent2 5 4 4" xfId="4745" xr:uid="{3C3C0C35-93CD-445C-AB55-3D8C64341533}"/>
    <cellStyle name="20% - Accent2 5 4 4 2" xfId="4746" xr:uid="{EC618ECB-0B0F-4A9D-AE60-FA9CA9D256A8}"/>
    <cellStyle name="20% - Accent2 5 4 4 2 2" xfId="22226" xr:uid="{3B37D29F-54DF-46D6-89F6-E84A8B4CEDA2}"/>
    <cellStyle name="20% - Accent2 5 4 4 3" xfId="4747" xr:uid="{E9D6ABDA-1DFA-4680-8D4D-392BF1A22F7B}"/>
    <cellStyle name="20% - Accent2 5 4 4 3 2" xfId="22227" xr:uid="{4262EA97-6443-47A4-8FF4-99CA2B17E9E2}"/>
    <cellStyle name="20% - Accent2 5 4 4 4" xfId="22225" xr:uid="{2DC55BD7-CEF7-4624-BAC2-08FC54011347}"/>
    <cellStyle name="20% - Accent2 5 4 5" xfId="4748" xr:uid="{B04E544B-D79B-4CFD-AC7A-9586A8F41C3C}"/>
    <cellStyle name="20% - Accent2 5 4 5 2" xfId="22228" xr:uid="{A2F10248-74A1-479F-9CE0-F339E6F78AFB}"/>
    <cellStyle name="20% - Accent2 5 4 6" xfId="4749" xr:uid="{23663AF6-6995-493A-BEC4-4BC4D8E89F11}"/>
    <cellStyle name="20% - Accent2 5 4 6 2" xfId="22229" xr:uid="{3D9B5E17-40D6-4A92-96AD-7B1343FF7DDC}"/>
    <cellStyle name="20% - Accent2 5 4 7" xfId="4750" xr:uid="{3010C1E5-EABB-4B88-A16D-A8E1E93F8C4C}"/>
    <cellStyle name="20% - Accent2 5 4 7 2" xfId="22230" xr:uid="{6CB58868-D41C-4993-A16E-2FEC5E3C02D0}"/>
    <cellStyle name="20% - Accent2 5 4 8" xfId="17873" xr:uid="{7C5B317D-EF7F-4D94-91B9-F3A551B5083D}"/>
    <cellStyle name="20% - Accent2 5 4 8 2" xfId="35523" xr:uid="{C3DC3068-DEA3-4D4E-BD99-2EDC61EDB12D}"/>
    <cellStyle name="20% - Accent2 5 4 9" xfId="4730" xr:uid="{2255BBFA-C5A7-4796-8152-836FEBC9F66B}"/>
    <cellStyle name="20% - Accent2 5 4 9 2" xfId="22210" xr:uid="{85BAAA6F-AB2C-4401-8D79-848CD8E67F4A}"/>
    <cellStyle name="20% - Accent2 5 5" xfId="4751" xr:uid="{E24A43A4-6AEC-46EC-8EF6-7FEFB6FEE2C6}"/>
    <cellStyle name="20% - Accent2 5 5 2" xfId="4752" xr:uid="{EC90F584-2FA4-49D5-B449-E10CCC2C43C9}"/>
    <cellStyle name="20% - Accent2 5 5 2 2" xfId="4753" xr:uid="{A3281CCF-FB6D-44A0-9B45-E3245F1533F3}"/>
    <cellStyle name="20% - Accent2 5 5 2 2 2" xfId="4754" xr:uid="{5019C3A7-11CB-4BE6-AF41-F912EE68082B}"/>
    <cellStyle name="20% - Accent2 5 5 2 2 2 2" xfId="22234" xr:uid="{7A9BC218-86B8-49BB-835D-1D3198EE2074}"/>
    <cellStyle name="20% - Accent2 5 5 2 2 3" xfId="4755" xr:uid="{46CAA4E5-1DB1-4466-B4C0-A36F854B6CFE}"/>
    <cellStyle name="20% - Accent2 5 5 2 2 3 2" xfId="22235" xr:uid="{13F99527-B1C7-4A0B-A92A-EA435F229D3D}"/>
    <cellStyle name="20% - Accent2 5 5 2 2 4" xfId="22233" xr:uid="{DA21EBB3-051B-4F81-997C-AF3FE30DDED3}"/>
    <cellStyle name="20% - Accent2 5 5 2 3" xfId="4756" xr:uid="{6B8F3813-044D-4EFC-9C7D-97C27247D01E}"/>
    <cellStyle name="20% - Accent2 5 5 2 3 2" xfId="22236" xr:uid="{CED9D1BF-D703-4A6A-9D30-CABEBE9CF8A1}"/>
    <cellStyle name="20% - Accent2 5 5 2 4" xfId="4757" xr:uid="{4FBF9B10-796E-46C8-802A-DC2AB90F6CA8}"/>
    <cellStyle name="20% - Accent2 5 5 2 4 2" xfId="22237" xr:uid="{FAA4F5A5-0495-419E-8E91-7996A133E691}"/>
    <cellStyle name="20% - Accent2 5 5 2 5" xfId="4758" xr:uid="{D6774CAF-9772-4BFB-8905-8DF8BAE3441A}"/>
    <cellStyle name="20% - Accent2 5 5 2 5 2" xfId="22238" xr:uid="{690362C3-AA79-4880-A3AD-A8B4887C46E1}"/>
    <cellStyle name="20% - Accent2 5 5 2 6" xfId="22232" xr:uid="{AB85A81B-46D7-4D5F-AD20-25105BDBC811}"/>
    <cellStyle name="20% - Accent2 5 5 3" xfId="4759" xr:uid="{54705A73-6A47-4D1E-BC98-CDDC06C057AC}"/>
    <cellStyle name="20% - Accent2 5 5 3 2" xfId="4760" xr:uid="{CD0877B2-D6DB-4194-A8CF-F1F17BEFD58B}"/>
    <cellStyle name="20% - Accent2 5 5 3 2 2" xfId="4761" xr:uid="{CDEBEFE1-FA21-432F-9B28-3938BC345618}"/>
    <cellStyle name="20% - Accent2 5 5 3 2 2 2" xfId="22241" xr:uid="{DA611C00-C519-44E5-B6CE-9FF1B804C6DA}"/>
    <cellStyle name="20% - Accent2 5 5 3 2 3" xfId="4762" xr:uid="{B4336FAF-E811-4661-9784-601CBF3D997F}"/>
    <cellStyle name="20% - Accent2 5 5 3 2 3 2" xfId="22242" xr:uid="{B8B55B76-E2A6-4605-A48A-D50686F0A68C}"/>
    <cellStyle name="20% - Accent2 5 5 3 2 4" xfId="22240" xr:uid="{FEF63E1E-D37C-401D-9FD4-2CD7EC9E12DF}"/>
    <cellStyle name="20% - Accent2 5 5 3 3" xfId="4763" xr:uid="{AB6A395B-8AF8-4412-8CCA-C936FDCEE4F1}"/>
    <cellStyle name="20% - Accent2 5 5 3 3 2" xfId="22243" xr:uid="{347803B4-F22E-4642-A25C-E43AE8BC374E}"/>
    <cellStyle name="20% - Accent2 5 5 3 4" xfId="4764" xr:uid="{8860D046-656C-4365-B4F2-EB08C8A0D8C6}"/>
    <cellStyle name="20% - Accent2 5 5 3 4 2" xfId="22244" xr:uid="{6A4B6099-EC67-410A-856F-DD37768CA431}"/>
    <cellStyle name="20% - Accent2 5 5 3 5" xfId="4765" xr:uid="{C1FF8C57-25E1-4A9B-8DD3-BCFE39C94F85}"/>
    <cellStyle name="20% - Accent2 5 5 3 5 2" xfId="22245" xr:uid="{BD62F664-F208-45E8-B2E5-0B1B40530E28}"/>
    <cellStyle name="20% - Accent2 5 5 3 6" xfId="22239" xr:uid="{3D6A1C9B-C716-4D9F-ADD9-47D86B4233F9}"/>
    <cellStyle name="20% - Accent2 5 5 4" xfId="4766" xr:uid="{79C9833F-3C9D-43C7-BF90-7B11005A695A}"/>
    <cellStyle name="20% - Accent2 5 5 4 2" xfId="4767" xr:uid="{5A22DEA2-8169-485C-8821-C20D86C31DEA}"/>
    <cellStyle name="20% - Accent2 5 5 4 2 2" xfId="22247" xr:uid="{02765B2B-6704-4305-80B2-45B61D42F367}"/>
    <cellStyle name="20% - Accent2 5 5 4 3" xfId="4768" xr:uid="{43F129A0-6C64-4814-8755-3BC5A0D22131}"/>
    <cellStyle name="20% - Accent2 5 5 4 3 2" xfId="22248" xr:uid="{235C2C2B-2F1A-49BD-8154-63FB7887862E}"/>
    <cellStyle name="20% - Accent2 5 5 4 4" xfId="22246" xr:uid="{3F2B707E-FC5B-4436-A4D7-6BC87DBAADC1}"/>
    <cellStyle name="20% - Accent2 5 5 5" xfId="4769" xr:uid="{84D75F38-9EB6-4984-B916-C4D530F1EDAC}"/>
    <cellStyle name="20% - Accent2 5 5 5 2" xfId="22249" xr:uid="{189DE43C-C626-496F-98BF-107730FCB4D6}"/>
    <cellStyle name="20% - Accent2 5 5 6" xfId="4770" xr:uid="{A8D8F432-3F03-46A7-B2B9-9B03D26E6C6D}"/>
    <cellStyle name="20% - Accent2 5 5 6 2" xfId="22250" xr:uid="{4E1BEF29-0A14-4C1A-B765-9BDD75B0FDAF}"/>
    <cellStyle name="20% - Accent2 5 5 7" xfId="4771" xr:uid="{6AA4F7B7-871A-4394-985E-AA9D9EF4FA55}"/>
    <cellStyle name="20% - Accent2 5 5 7 2" xfId="22251" xr:uid="{906A34D7-4D79-4842-984A-5F63BDEA2B09}"/>
    <cellStyle name="20% - Accent2 5 5 8" xfId="22231" xr:uid="{3D9776D8-8D6C-42EA-8C4C-C0CA3D727BB6}"/>
    <cellStyle name="20% - Accent2 5 6" xfId="4772" xr:uid="{9FEA6F09-7DAA-42B4-BCC8-53360BE12F7D}"/>
    <cellStyle name="20% - Accent2 5 6 2" xfId="4773" xr:uid="{193E164B-323D-4BAC-84A8-E96891EE15AB}"/>
    <cellStyle name="20% - Accent2 5 6 2 2" xfId="4774" xr:uid="{D7BEDA40-EF06-4989-8C18-94AA373F62B7}"/>
    <cellStyle name="20% - Accent2 5 6 2 2 2" xfId="22254" xr:uid="{17AD4949-F37F-4AD7-A917-5DC64998AFFE}"/>
    <cellStyle name="20% - Accent2 5 6 2 3" xfId="4775" xr:uid="{00BB2EB7-A80E-44A9-B6B0-02678CE9D604}"/>
    <cellStyle name="20% - Accent2 5 6 2 3 2" xfId="22255" xr:uid="{D239DE20-BAC2-4994-A81A-ABFC0F2D4FB1}"/>
    <cellStyle name="20% - Accent2 5 6 2 4" xfId="22253" xr:uid="{A80D5F71-F847-4DFB-A29F-B6B39C3CED16}"/>
    <cellStyle name="20% - Accent2 5 6 3" xfId="4776" xr:uid="{2AA81088-9811-4D26-8DC0-0A53E566F444}"/>
    <cellStyle name="20% - Accent2 5 6 3 2" xfId="22256" xr:uid="{32240CB1-F511-4BFB-A8F1-2F57443DFC34}"/>
    <cellStyle name="20% - Accent2 5 6 4" xfId="4777" xr:uid="{78F81D20-5609-465A-880A-90B00D2C4CEC}"/>
    <cellStyle name="20% - Accent2 5 6 4 2" xfId="22257" xr:uid="{93AD3FFB-E472-453D-99CD-889CF457B129}"/>
    <cellStyle name="20% - Accent2 5 6 5" xfId="4778" xr:uid="{78D20D18-8FDA-434A-AE51-2A9DA0C07F71}"/>
    <cellStyle name="20% - Accent2 5 6 5 2" xfId="22258" xr:uid="{061FE764-239F-48C1-BA1C-CCD5D87DCF0D}"/>
    <cellStyle name="20% - Accent2 5 6 6" xfId="22252" xr:uid="{024593C6-EB99-4562-A51F-71AC2B6FE623}"/>
    <cellStyle name="20% - Accent2 5 7" xfId="4779" xr:uid="{B0497E02-77F1-4D6C-99E6-6B97338E3BC2}"/>
    <cellStyle name="20% - Accent2 5 7 2" xfId="4780" xr:uid="{8F8B4648-C2BC-48AD-B311-7C776C45E7D5}"/>
    <cellStyle name="20% - Accent2 5 7 2 2" xfId="4781" xr:uid="{1E2443CA-AD1F-4DDC-BD49-A1F9EDEF3A0A}"/>
    <cellStyle name="20% - Accent2 5 7 2 2 2" xfId="22261" xr:uid="{6AD1587F-5D2D-438F-930F-58D5208575FB}"/>
    <cellStyle name="20% - Accent2 5 7 2 3" xfId="4782" xr:uid="{3FE5DF2C-F931-4D58-8C78-7E14D4ADE357}"/>
    <cellStyle name="20% - Accent2 5 7 2 3 2" xfId="22262" xr:uid="{864BEB52-4818-4BC7-BF0F-FB1AECFBF320}"/>
    <cellStyle name="20% - Accent2 5 7 2 4" xfId="22260" xr:uid="{FFFAD300-F28F-40D9-9971-C08E89BD933D}"/>
    <cellStyle name="20% - Accent2 5 7 3" xfId="4783" xr:uid="{D854D4EE-1A4B-4960-A552-1B393804FA3C}"/>
    <cellStyle name="20% - Accent2 5 7 3 2" xfId="22263" xr:uid="{33D3EE0F-6E6E-4A09-AC7B-DD4CDC52D8E2}"/>
    <cellStyle name="20% - Accent2 5 7 4" xfId="4784" xr:uid="{92028EF9-8C40-42D2-B689-D1F80A33B279}"/>
    <cellStyle name="20% - Accent2 5 7 4 2" xfId="22264" xr:uid="{507B2169-51C3-4868-A73A-AA70464CCFEE}"/>
    <cellStyle name="20% - Accent2 5 7 5" xfId="4785" xr:uid="{354837D6-447F-4525-9CE9-DD8CAACD87AB}"/>
    <cellStyle name="20% - Accent2 5 7 5 2" xfId="22265" xr:uid="{CB44AE7B-2A47-44BA-9FF7-7B2AF930EA6A}"/>
    <cellStyle name="20% - Accent2 5 7 6" xfId="22259" xr:uid="{780A7D3B-FF59-4474-8466-1C8407EB0E1B}"/>
    <cellStyle name="20% - Accent2 5 8" xfId="4786" xr:uid="{BA88A53B-8079-4C77-B0D6-63F1F11EF01C}"/>
    <cellStyle name="20% - Accent2 5 8 2" xfId="4787" xr:uid="{24599699-35C0-4644-869A-79414C753E7E}"/>
    <cellStyle name="20% - Accent2 5 8 2 2" xfId="22267" xr:uid="{0C14CDA5-EAE1-407C-9D02-B8DD7C059C58}"/>
    <cellStyle name="20% - Accent2 5 8 3" xfId="4788" xr:uid="{D499F2D3-8EDD-42FE-97DD-37AA519361A7}"/>
    <cellStyle name="20% - Accent2 5 8 3 2" xfId="22268" xr:uid="{4801A23D-3379-492C-9340-7246A1CF4458}"/>
    <cellStyle name="20% - Accent2 5 8 4" xfId="22266" xr:uid="{7863E77A-71C2-458B-9298-0B7996792D6C}"/>
    <cellStyle name="20% - Accent2 5 9" xfId="4789" xr:uid="{54563AEF-5CE4-4164-B8DC-08FA002D55EB}"/>
    <cellStyle name="20% - Accent2 5 9 2" xfId="22269" xr:uid="{B637E381-6E3A-427E-A3FF-469AB24FA8F0}"/>
    <cellStyle name="20% - Accent2 6" xfId="285" xr:uid="{096D91F2-0731-4583-8E68-1AD06D0D6A33}"/>
    <cellStyle name="20% - Accent2 6 10" xfId="4791" xr:uid="{8700C4F2-7255-4006-A4CC-1C5E197AB715}"/>
    <cellStyle name="20% - Accent2 6 10 2" xfId="22271" xr:uid="{4FE1FC9D-70E3-440D-ADD8-AA04265B5AF2}"/>
    <cellStyle name="20% - Accent2 6 11" xfId="17273" xr:uid="{F785387C-E4C3-4A68-849E-D2485DE4DDD8}"/>
    <cellStyle name="20% - Accent2 6 11 2" xfId="34564" xr:uid="{9802B25B-3E26-4369-A1AC-B917D77B43BC}"/>
    <cellStyle name="20% - Accent2 6 12" xfId="4790" xr:uid="{4ABA3FFB-B5C6-4B13-9ED0-809DAF2E1C6E}"/>
    <cellStyle name="20% - Accent2 6 12 2" xfId="22270" xr:uid="{BB1B5842-F02A-4DF6-BBFB-ABDE2DF9E438}"/>
    <cellStyle name="20% - Accent2 6 13" xfId="1044" xr:uid="{F4B0AE29-705F-4062-BF46-8672AC61CF3A}"/>
    <cellStyle name="20% - Accent2 6 14" xfId="18655" xr:uid="{4898C666-0A74-4AD2-B5E8-4B3E70C585DB}"/>
    <cellStyle name="20% - Accent2 6 2" xfId="507" xr:uid="{484CF1C8-02B9-4463-BA2E-3E17117F3785}"/>
    <cellStyle name="20% - Accent2 6 2 10" xfId="1334" xr:uid="{27E45DF3-BC08-4962-9653-C8A379DD0439}"/>
    <cellStyle name="20% - Accent2 6 2 11" xfId="18938" xr:uid="{87CEB9C3-CAC0-458A-B288-95819F564CB3}"/>
    <cellStyle name="20% - Accent2 6 2 2" xfId="2379" xr:uid="{5FA99759-CC28-428A-9D0C-F360D5C255C3}"/>
    <cellStyle name="20% - Accent2 6 2 2 2" xfId="4794" xr:uid="{37C8117A-76A2-49BD-9395-19D932084187}"/>
    <cellStyle name="20% - Accent2 6 2 2 2 2" xfId="4795" xr:uid="{0F5A99F9-4EB1-4824-A1E1-C1EFFC4FF28D}"/>
    <cellStyle name="20% - Accent2 6 2 2 2 2 2" xfId="22275" xr:uid="{2E78B93A-7951-49F6-BC1E-9D0F18C9B5F1}"/>
    <cellStyle name="20% - Accent2 6 2 2 2 3" xfId="4796" xr:uid="{4D209EE1-F1DA-47A2-AC69-E3C69FCB774D}"/>
    <cellStyle name="20% - Accent2 6 2 2 2 3 2" xfId="22276" xr:uid="{A98601FC-B2B1-4905-AA55-423ECCDEE2AD}"/>
    <cellStyle name="20% - Accent2 6 2 2 2 4" xfId="22274" xr:uid="{397995B9-FFD5-4949-B614-920012828CF4}"/>
    <cellStyle name="20% - Accent2 6 2 2 3" xfId="4797" xr:uid="{8712C707-2F34-4B8C-8E26-FA20CFE38DEE}"/>
    <cellStyle name="20% - Accent2 6 2 2 3 2" xfId="22277" xr:uid="{82B1F820-EC55-41D1-B45E-4141EAE924F0}"/>
    <cellStyle name="20% - Accent2 6 2 2 4" xfId="4798" xr:uid="{38AFC759-5D45-4C50-AD21-5D00112E2898}"/>
    <cellStyle name="20% - Accent2 6 2 2 4 2" xfId="22278" xr:uid="{7B236810-1319-4291-8AE7-87F3440ED741}"/>
    <cellStyle name="20% - Accent2 6 2 2 5" xfId="4799" xr:uid="{7887671C-1E14-43FB-AE22-6DEAB0E61A4D}"/>
    <cellStyle name="20% - Accent2 6 2 2 5 2" xfId="22279" xr:uid="{F11470B5-9A35-4140-88E2-77D7925EA3BB}"/>
    <cellStyle name="20% - Accent2 6 2 2 6" xfId="18018" xr:uid="{0E0CA2CF-7202-4C78-96A5-0E9FB764CD66}"/>
    <cellStyle name="20% - Accent2 6 2 2 6 2" xfId="35790" xr:uid="{D3481973-27EC-4EF7-A894-B8C5D3FB9177}"/>
    <cellStyle name="20% - Accent2 6 2 2 7" xfId="4793" xr:uid="{C750CCE7-06FA-4FC5-A397-31FDDD340A16}"/>
    <cellStyle name="20% - Accent2 6 2 2 7 2" xfId="22273" xr:uid="{0FDCE861-BE2B-4C69-AC2A-FF999BEAB56B}"/>
    <cellStyle name="20% - Accent2 6 2 2 8" xfId="19979" xr:uid="{267A8946-F051-4ACE-9F77-3E16AAC9A5DC}"/>
    <cellStyle name="20% - Accent2 6 2 3" xfId="4800" xr:uid="{C1B90EC4-0230-47BC-A417-D5BF55369450}"/>
    <cellStyle name="20% - Accent2 6 2 3 2" xfId="4801" xr:uid="{056D8534-C557-4664-960C-1DA334B298CE}"/>
    <cellStyle name="20% - Accent2 6 2 3 2 2" xfId="4802" xr:uid="{9F1C6565-702D-47E8-95B6-8213976311A7}"/>
    <cellStyle name="20% - Accent2 6 2 3 2 2 2" xfId="22282" xr:uid="{B51B25FF-B0B4-4B5D-8D5D-3D51058FB694}"/>
    <cellStyle name="20% - Accent2 6 2 3 2 3" xfId="4803" xr:uid="{662C92B9-631B-4863-9769-934320D42FA2}"/>
    <cellStyle name="20% - Accent2 6 2 3 2 3 2" xfId="22283" xr:uid="{18FB97A5-423E-403B-BA30-14F1161E68B7}"/>
    <cellStyle name="20% - Accent2 6 2 3 2 4" xfId="22281" xr:uid="{D156733C-DD14-4768-B62D-3BFAA2F73870}"/>
    <cellStyle name="20% - Accent2 6 2 3 3" xfId="4804" xr:uid="{6A35CAE7-0D22-4F73-AC3C-85D04CB686A2}"/>
    <cellStyle name="20% - Accent2 6 2 3 3 2" xfId="22284" xr:uid="{78450578-DB14-4446-B52F-E7ED0B12D713}"/>
    <cellStyle name="20% - Accent2 6 2 3 4" xfId="4805" xr:uid="{46C064D0-0B5B-4B08-8C59-44A23B74131C}"/>
    <cellStyle name="20% - Accent2 6 2 3 4 2" xfId="22285" xr:uid="{13462654-78CC-45F5-A06E-68DDC490709D}"/>
    <cellStyle name="20% - Accent2 6 2 3 5" xfId="4806" xr:uid="{DB84C2AC-79D5-49F2-8409-BA1456EB979A}"/>
    <cellStyle name="20% - Accent2 6 2 3 5 2" xfId="22286" xr:uid="{EA394B41-50BD-43F6-8BB3-A5FDAD48AA45}"/>
    <cellStyle name="20% - Accent2 6 2 3 6" xfId="22280" xr:uid="{D0A75298-66F2-4506-AA2A-F610E50F5E41}"/>
    <cellStyle name="20% - Accent2 6 2 4" xfId="4807" xr:uid="{64F9C18C-5D70-47FD-97B6-F13C10373731}"/>
    <cellStyle name="20% - Accent2 6 2 4 2" xfId="4808" xr:uid="{649614E8-7304-4D74-BBFA-B5EFEAEAB5CA}"/>
    <cellStyle name="20% - Accent2 6 2 4 2 2" xfId="22288" xr:uid="{07BF5657-8924-413E-8215-99F55185BEED}"/>
    <cellStyle name="20% - Accent2 6 2 4 3" xfId="4809" xr:uid="{E77075C7-9956-4993-8567-ED2990600338}"/>
    <cellStyle name="20% - Accent2 6 2 4 3 2" xfId="22289" xr:uid="{58731C88-B5FD-41B7-8DC2-9AD3CC85B130}"/>
    <cellStyle name="20% - Accent2 6 2 4 4" xfId="22287" xr:uid="{3A47A519-0CB5-4929-8F33-D702354F91EB}"/>
    <cellStyle name="20% - Accent2 6 2 5" xfId="4810" xr:uid="{11E62B39-9923-4A15-B600-D2A02BFBF0EB}"/>
    <cellStyle name="20% - Accent2 6 2 5 2" xfId="22290" xr:uid="{9CD9431B-22B1-4B52-9E2F-4111134D3B9E}"/>
    <cellStyle name="20% - Accent2 6 2 6" xfId="4811" xr:uid="{8C2C0070-086A-42DD-A31C-31642D68CD66}"/>
    <cellStyle name="20% - Accent2 6 2 6 2" xfId="22291" xr:uid="{5230FEC9-25EF-4E73-9EFA-DC4DD06ACDE1}"/>
    <cellStyle name="20% - Accent2 6 2 7" xfId="4812" xr:uid="{61805040-1532-40F1-B994-4D30B3747542}"/>
    <cellStyle name="20% - Accent2 6 2 7 2" xfId="22292" xr:uid="{A8C56F03-7226-4B11-BF63-BADA975B1DA4}"/>
    <cellStyle name="20% - Accent2 6 2 8" xfId="17448" xr:uid="{DA8BB787-CD64-4A58-B1F8-6E59BB4F346F}"/>
    <cellStyle name="20% - Accent2 6 2 8 2" xfId="34806" xr:uid="{7BC364CB-823A-4971-AFC3-0681F9166FB3}"/>
    <cellStyle name="20% - Accent2 6 2 9" xfId="4792" xr:uid="{05DE071A-5404-4993-9C60-EC7E9F19BD64}"/>
    <cellStyle name="20% - Accent2 6 2 9 2" xfId="22272" xr:uid="{04D6BF22-6C46-4539-A066-2E7CBDEA4889}"/>
    <cellStyle name="20% - Accent2 6 3" xfId="1605" xr:uid="{84E36E05-3B33-4AC1-AE5C-0109FACF62A7}"/>
    <cellStyle name="20% - Accent2 6 3 10" xfId="19208" xr:uid="{0AA36CBD-8B36-456F-A975-4B4ABB4F16D4}"/>
    <cellStyle name="20% - Accent2 6 3 2" xfId="2646" xr:uid="{17FA2EC8-1BEC-4AA9-931F-E3607BE99DFD}"/>
    <cellStyle name="20% - Accent2 6 3 2 2" xfId="4815" xr:uid="{09A1A1FD-A63B-4FE1-9E41-D9594178D283}"/>
    <cellStyle name="20% - Accent2 6 3 2 2 2" xfId="4816" xr:uid="{EDD7ED02-8CFE-447A-A655-17F8CC640F32}"/>
    <cellStyle name="20% - Accent2 6 3 2 2 2 2" xfId="22296" xr:uid="{ECF5C1A0-4265-4F17-9E5D-0CA8141BFE5C}"/>
    <cellStyle name="20% - Accent2 6 3 2 2 3" xfId="4817" xr:uid="{6FA76120-4F12-4D2E-A770-AFE2DE04754C}"/>
    <cellStyle name="20% - Accent2 6 3 2 2 3 2" xfId="22297" xr:uid="{FCDBCC95-1C1B-41CA-A34E-82C5E7E6373D}"/>
    <cellStyle name="20% - Accent2 6 3 2 2 4" xfId="22295" xr:uid="{A8E64543-33E4-418E-B181-377EA03A2F68}"/>
    <cellStyle name="20% - Accent2 6 3 2 3" xfId="4818" xr:uid="{F9BDE553-C87E-4F0E-B2C2-4BA96CB50D9B}"/>
    <cellStyle name="20% - Accent2 6 3 2 3 2" xfId="22298" xr:uid="{AB5B33AD-FCE9-48AE-B309-3F577F7DC629}"/>
    <cellStyle name="20% - Accent2 6 3 2 4" xfId="4819" xr:uid="{BA9E4D4C-C087-4102-8C31-1894EDB7B8EE}"/>
    <cellStyle name="20% - Accent2 6 3 2 4 2" xfId="22299" xr:uid="{A3097FCD-CBA3-4307-AC5A-F3C123428260}"/>
    <cellStyle name="20% - Accent2 6 3 2 5" xfId="4820" xr:uid="{49F75A49-9496-4DF8-9489-7553089E4456}"/>
    <cellStyle name="20% - Accent2 6 3 2 5 2" xfId="22300" xr:uid="{15078A20-AC9B-4B46-B9E0-36EB5435D7E4}"/>
    <cellStyle name="20% - Accent2 6 3 2 6" xfId="18153" xr:uid="{C58CC65F-9FDB-46D9-9DB0-56FA0C6D7C18}"/>
    <cellStyle name="20% - Accent2 6 3 2 6 2" xfId="36053" xr:uid="{3E4C596D-B83B-4AFF-B208-44941A1C2934}"/>
    <cellStyle name="20% - Accent2 6 3 2 7" xfId="4814" xr:uid="{759847AC-E2B6-4FBE-AB25-4EE94869B438}"/>
    <cellStyle name="20% - Accent2 6 3 2 7 2" xfId="22294" xr:uid="{5D892F33-F027-4044-88D0-7B0C60180917}"/>
    <cellStyle name="20% - Accent2 6 3 2 8" xfId="20246" xr:uid="{98551A63-9409-4CDC-9F36-015F9F86ABD3}"/>
    <cellStyle name="20% - Accent2 6 3 3" xfId="4821" xr:uid="{95CFBBA9-4AA7-4B39-ACF2-D6BF884EF06B}"/>
    <cellStyle name="20% - Accent2 6 3 3 2" xfId="4822" xr:uid="{5918BA13-A18E-4432-9C34-9FF65A95A21E}"/>
    <cellStyle name="20% - Accent2 6 3 3 2 2" xfId="4823" xr:uid="{971A385E-C3E3-43DD-AB3E-A5DB74347ABD}"/>
    <cellStyle name="20% - Accent2 6 3 3 2 2 2" xfId="22303" xr:uid="{07BCB206-87B1-443C-B288-0698380682E6}"/>
    <cellStyle name="20% - Accent2 6 3 3 2 3" xfId="4824" xr:uid="{A3C34874-4A9A-4A97-B0C4-39D334B0FA85}"/>
    <cellStyle name="20% - Accent2 6 3 3 2 3 2" xfId="22304" xr:uid="{B24E0BE1-2019-4DE1-B6BC-3787266B64A6}"/>
    <cellStyle name="20% - Accent2 6 3 3 2 4" xfId="22302" xr:uid="{3AB0D46A-CE84-4675-9EA0-157CC7A09563}"/>
    <cellStyle name="20% - Accent2 6 3 3 3" xfId="4825" xr:uid="{2B24903A-37BC-4552-992A-B79297CD96D7}"/>
    <cellStyle name="20% - Accent2 6 3 3 3 2" xfId="22305" xr:uid="{E8B7E6A7-75B9-418F-89E6-824070102E44}"/>
    <cellStyle name="20% - Accent2 6 3 3 4" xfId="4826" xr:uid="{B803338C-B405-427A-B9A7-BB599BF07988}"/>
    <cellStyle name="20% - Accent2 6 3 3 4 2" xfId="22306" xr:uid="{88ACB878-7744-4639-8878-ABF2E89FF17B}"/>
    <cellStyle name="20% - Accent2 6 3 3 5" xfId="4827" xr:uid="{777DDBE4-F4AC-49B6-B667-5A87D3A52AC3}"/>
    <cellStyle name="20% - Accent2 6 3 3 5 2" xfId="22307" xr:uid="{39C7B053-8DBD-498E-8B65-A7331597BE24}"/>
    <cellStyle name="20% - Accent2 6 3 3 6" xfId="22301" xr:uid="{3AB8D241-B7D0-4412-A29C-14861D409D0B}"/>
    <cellStyle name="20% - Accent2 6 3 4" xfId="4828" xr:uid="{79996F75-20B5-4B8B-89D7-F74D3218199A}"/>
    <cellStyle name="20% - Accent2 6 3 4 2" xfId="4829" xr:uid="{CA60079B-ED3D-4EF6-B4C9-1B5D39504879}"/>
    <cellStyle name="20% - Accent2 6 3 4 2 2" xfId="22309" xr:uid="{6216E798-683D-4504-B963-6487A5AFBE02}"/>
    <cellStyle name="20% - Accent2 6 3 4 3" xfId="4830" xr:uid="{0751FFF2-1798-4B23-A2F6-BAFCFF7F093F}"/>
    <cellStyle name="20% - Accent2 6 3 4 3 2" xfId="22310" xr:uid="{F2B39A45-37DA-484D-A40F-45F35B3BE8D8}"/>
    <cellStyle name="20% - Accent2 6 3 4 4" xfId="22308" xr:uid="{B3229751-016F-4835-988A-B7A1E206EA21}"/>
    <cellStyle name="20% - Accent2 6 3 5" xfId="4831" xr:uid="{73AD8D2D-20BA-4074-974A-82D9B073A2DC}"/>
    <cellStyle name="20% - Accent2 6 3 5 2" xfId="22311" xr:uid="{B1124E0A-027E-465F-8BF8-6EB2C3C1405F}"/>
    <cellStyle name="20% - Accent2 6 3 6" xfId="4832" xr:uid="{9E51C963-3E90-436E-BC03-7A0317274CFE}"/>
    <cellStyle name="20% - Accent2 6 3 6 2" xfId="22312" xr:uid="{39CFAC60-BB33-4AF4-A5CB-2469A026A013}"/>
    <cellStyle name="20% - Accent2 6 3 7" xfId="4833" xr:uid="{0C9A5A22-E58A-4795-9F3F-2E1C7C2B50C1}"/>
    <cellStyle name="20% - Accent2 6 3 7 2" xfId="22313" xr:uid="{E691B4AD-EAD7-4DA2-AAB6-E91FE1AE07D3}"/>
    <cellStyle name="20% - Accent2 6 3 8" xfId="17596" xr:uid="{F947E57E-A4D4-4A29-92E5-C9D54B16991C}"/>
    <cellStyle name="20% - Accent2 6 3 8 2" xfId="35054" xr:uid="{E59A7CDC-B4A9-4351-AC24-E55C550A4178}"/>
    <cellStyle name="20% - Accent2 6 3 9" xfId="4813" xr:uid="{AB75F975-A784-4E79-B3A9-0F832CCEA486}"/>
    <cellStyle name="20% - Accent2 6 3 9 2" xfId="22293" xr:uid="{16B7F198-CECD-4500-8F02-C251A6551530}"/>
    <cellStyle name="20% - Accent2 6 4" xfId="2109" xr:uid="{43C6B0CB-B914-4325-A8C1-03E62E99DCB8}"/>
    <cellStyle name="20% - Accent2 6 4 10" xfId="19709" xr:uid="{9BA5B779-43ED-4E2A-B388-67E77424F66C}"/>
    <cellStyle name="20% - Accent2 6 4 2" xfId="4835" xr:uid="{E94A37E7-FD47-4711-994F-4BC85BFD7692}"/>
    <cellStyle name="20% - Accent2 6 4 2 2" xfId="4836" xr:uid="{21C97A8A-A68E-43E4-B0A4-CB515755DFE0}"/>
    <cellStyle name="20% - Accent2 6 4 2 2 2" xfId="4837" xr:uid="{22142325-BC1F-4217-A647-3B35ECD6A148}"/>
    <cellStyle name="20% - Accent2 6 4 2 2 2 2" xfId="22317" xr:uid="{E61EB721-3FF3-4FBA-BE6A-C68742A22D8D}"/>
    <cellStyle name="20% - Accent2 6 4 2 2 3" xfId="4838" xr:uid="{C0EDCF7E-7C03-4B95-9763-A68A7ACE0C26}"/>
    <cellStyle name="20% - Accent2 6 4 2 2 3 2" xfId="22318" xr:uid="{A82AA1D9-B5BA-48E3-96F3-E4A0152D5093}"/>
    <cellStyle name="20% - Accent2 6 4 2 2 4" xfId="22316" xr:uid="{01B480C3-1E0A-413F-8DFD-FE58F9429759}"/>
    <cellStyle name="20% - Accent2 6 4 2 3" xfId="4839" xr:uid="{B4419DD3-7EE5-46CA-9537-701BB2C7A4FF}"/>
    <cellStyle name="20% - Accent2 6 4 2 3 2" xfId="22319" xr:uid="{B1B14168-6C8A-46FE-A869-B16131F85BEE}"/>
    <cellStyle name="20% - Accent2 6 4 2 4" xfId="4840" xr:uid="{B06089BF-DA08-4998-B678-0AE9FB0CA955}"/>
    <cellStyle name="20% - Accent2 6 4 2 4 2" xfId="22320" xr:uid="{BF665F48-E2E3-4B50-85D4-8228A093024E}"/>
    <cellStyle name="20% - Accent2 6 4 2 5" xfId="4841" xr:uid="{C61F0237-F53E-40BB-8AC0-96547EDF8D22}"/>
    <cellStyle name="20% - Accent2 6 4 2 5 2" xfId="22321" xr:uid="{333B3490-65DC-4EC2-8952-26A1129B8728}"/>
    <cellStyle name="20% - Accent2 6 4 2 6" xfId="22315" xr:uid="{AD39EC87-F7CB-406C-AEF8-DD78BCDB1BA9}"/>
    <cellStyle name="20% - Accent2 6 4 3" xfId="4842" xr:uid="{79F09901-73E9-49C7-BB28-68CA4C8793D4}"/>
    <cellStyle name="20% - Accent2 6 4 3 2" xfId="4843" xr:uid="{15F110C7-B38F-412C-803B-4B43C083CA62}"/>
    <cellStyle name="20% - Accent2 6 4 3 2 2" xfId="4844" xr:uid="{5895D1BC-C79A-4662-AA41-9E2CBB48A1D9}"/>
    <cellStyle name="20% - Accent2 6 4 3 2 2 2" xfId="22324" xr:uid="{9A3A8984-89E3-46A8-BA3B-E17C1D1E586E}"/>
    <cellStyle name="20% - Accent2 6 4 3 2 3" xfId="4845" xr:uid="{1246B4FA-C25F-4EBA-85D6-4B01199CE689}"/>
    <cellStyle name="20% - Accent2 6 4 3 2 3 2" xfId="22325" xr:uid="{BF8DC86D-5731-4506-B0AC-BDF8DAE20683}"/>
    <cellStyle name="20% - Accent2 6 4 3 2 4" xfId="22323" xr:uid="{12DCC88E-A510-4C5D-A329-791BFEE219D0}"/>
    <cellStyle name="20% - Accent2 6 4 3 3" xfId="4846" xr:uid="{39615463-2959-49A7-92C6-1532FDC722FD}"/>
    <cellStyle name="20% - Accent2 6 4 3 3 2" xfId="22326" xr:uid="{F856A897-D7E5-4D2C-A0EE-A741348D6057}"/>
    <cellStyle name="20% - Accent2 6 4 3 4" xfId="4847" xr:uid="{22D176B2-E959-4347-AB0E-A7397ADADB3B}"/>
    <cellStyle name="20% - Accent2 6 4 3 4 2" xfId="22327" xr:uid="{9EEF78EB-7C57-4AF1-A2BE-E69B0251B0C2}"/>
    <cellStyle name="20% - Accent2 6 4 3 5" xfId="4848" xr:uid="{4EA4E6C9-DE0B-466B-9E75-3B0EE9A6F3F0}"/>
    <cellStyle name="20% - Accent2 6 4 3 5 2" xfId="22328" xr:uid="{CC81DB2F-FED2-44EC-A746-E2A328961C5C}"/>
    <cellStyle name="20% - Accent2 6 4 3 6" xfId="22322" xr:uid="{027356B0-014D-4B99-9FC4-1FCDC3E6CE9F}"/>
    <cellStyle name="20% - Accent2 6 4 4" xfId="4849" xr:uid="{DCFF289B-E214-4039-B46D-A776E02ADCF9}"/>
    <cellStyle name="20% - Accent2 6 4 4 2" xfId="4850" xr:uid="{DEB93772-565B-4450-A6D9-03C0C1D0AC11}"/>
    <cellStyle name="20% - Accent2 6 4 4 2 2" xfId="22330" xr:uid="{CE3F4DB4-9CFC-4884-8BF4-7E402207333D}"/>
    <cellStyle name="20% - Accent2 6 4 4 3" xfId="4851" xr:uid="{576B1721-F647-461B-89A6-BFAF8CB9F139}"/>
    <cellStyle name="20% - Accent2 6 4 4 3 2" xfId="22331" xr:uid="{5D16AA0B-1C76-41F4-8A19-30DA38218536}"/>
    <cellStyle name="20% - Accent2 6 4 4 4" xfId="22329" xr:uid="{9D2CCBE4-3B0B-4CF3-9F55-F347FD06BC6A}"/>
    <cellStyle name="20% - Accent2 6 4 5" xfId="4852" xr:uid="{472D8F0E-01B9-491A-8CFE-BACE1D03C8FA}"/>
    <cellStyle name="20% - Accent2 6 4 5 2" xfId="22332" xr:uid="{E534D2FA-76E2-4B7B-87ED-0404A1CB1A01}"/>
    <cellStyle name="20% - Accent2 6 4 6" xfId="4853" xr:uid="{22317502-0DA9-41D6-92A0-1E0DD31644E5}"/>
    <cellStyle name="20% - Accent2 6 4 6 2" xfId="22333" xr:uid="{8016F3D9-99CB-47DD-95A8-2610C7AF29B0}"/>
    <cellStyle name="20% - Accent2 6 4 7" xfId="4854" xr:uid="{4B4F7072-2231-46D8-9858-CA7D1042C670}"/>
    <cellStyle name="20% - Accent2 6 4 7 2" xfId="22334" xr:uid="{33E39580-61F8-4020-851D-A5E83D020254}"/>
    <cellStyle name="20% - Accent2 6 4 8" xfId="17886" xr:uid="{987013B3-878C-4D7E-A9EA-DEE5AA74EF75}"/>
    <cellStyle name="20% - Accent2 6 4 8 2" xfId="35540" xr:uid="{34F17984-6AFE-4CE6-8559-7BFEA92C9A6E}"/>
    <cellStyle name="20% - Accent2 6 4 9" xfId="4834" xr:uid="{81C08FB4-7C55-478E-91FE-C846548204A9}"/>
    <cellStyle name="20% - Accent2 6 4 9 2" xfId="22314" xr:uid="{D769BE88-DEF8-47D8-A64C-5B4BD0C6B119}"/>
    <cellStyle name="20% - Accent2 6 5" xfId="4855" xr:uid="{BA62D8E0-F088-4516-BFBE-C816538C074D}"/>
    <cellStyle name="20% - Accent2 6 5 2" xfId="4856" xr:uid="{86FB5F9B-2E63-4176-8A14-58E13536FA6F}"/>
    <cellStyle name="20% - Accent2 6 5 2 2" xfId="4857" xr:uid="{0DA2AE83-0F51-449E-B75A-61443115635A}"/>
    <cellStyle name="20% - Accent2 6 5 2 2 2" xfId="22337" xr:uid="{2124736E-DC60-4457-A9E3-4DC5F2258A1A}"/>
    <cellStyle name="20% - Accent2 6 5 2 3" xfId="4858" xr:uid="{C31B6606-C5B9-4EDA-8BAA-ED56AA79AB00}"/>
    <cellStyle name="20% - Accent2 6 5 2 3 2" xfId="22338" xr:uid="{BF53B020-FFE1-4731-A8DC-4FFB2EFF6735}"/>
    <cellStyle name="20% - Accent2 6 5 2 4" xfId="22336" xr:uid="{A5D397C9-FDA8-419C-9B4B-89B16AACDDFB}"/>
    <cellStyle name="20% - Accent2 6 5 3" xfId="4859" xr:uid="{041BC305-3677-4023-94E2-792FB9B1BC6C}"/>
    <cellStyle name="20% - Accent2 6 5 3 2" xfId="22339" xr:uid="{9653AC4D-0998-4838-9CA5-C789295AA46F}"/>
    <cellStyle name="20% - Accent2 6 5 4" xfId="4860" xr:uid="{B2D96F80-C1C4-4BC2-9845-F2654967585D}"/>
    <cellStyle name="20% - Accent2 6 5 4 2" xfId="22340" xr:uid="{5F5D1AFF-E319-4D8E-A8F8-6B327C441E39}"/>
    <cellStyle name="20% - Accent2 6 5 5" xfId="4861" xr:uid="{B3B390EE-4D9F-452A-9F79-4CD27D290626}"/>
    <cellStyle name="20% - Accent2 6 5 5 2" xfId="22341" xr:uid="{30A8EF8D-2277-4E51-B22A-05BAEF797B36}"/>
    <cellStyle name="20% - Accent2 6 5 6" xfId="22335" xr:uid="{0A93EC57-5113-4FB1-989D-192438E76497}"/>
    <cellStyle name="20% - Accent2 6 6" xfId="4862" xr:uid="{B1CD5492-87F6-4EFA-8D17-0DEA9AA6D076}"/>
    <cellStyle name="20% - Accent2 6 6 2" xfId="4863" xr:uid="{89DDCF60-E56A-48ED-8FA0-2DD1C7ADA9D2}"/>
    <cellStyle name="20% - Accent2 6 6 2 2" xfId="4864" xr:uid="{A4BEABB1-2F32-4CFB-A660-52B0FC9A3748}"/>
    <cellStyle name="20% - Accent2 6 6 2 2 2" xfId="22344" xr:uid="{DF3AA5B9-88B4-4D4F-BC8A-E6B5AFFF4A55}"/>
    <cellStyle name="20% - Accent2 6 6 2 3" xfId="4865" xr:uid="{5728CD99-EE20-4CDA-BEB8-AB29646485E0}"/>
    <cellStyle name="20% - Accent2 6 6 2 3 2" xfId="22345" xr:uid="{AD813EF7-45F9-4E23-BC34-18E875AB0C52}"/>
    <cellStyle name="20% - Accent2 6 6 2 4" xfId="22343" xr:uid="{1792E43C-16F3-4FB9-B97F-4CC3AC07AD90}"/>
    <cellStyle name="20% - Accent2 6 6 3" xfId="4866" xr:uid="{5E927A6D-E84A-4863-92CF-C45CB88BCAF0}"/>
    <cellStyle name="20% - Accent2 6 6 3 2" xfId="22346" xr:uid="{56FA38E5-8B24-4AE6-A3A6-6700969A2B88}"/>
    <cellStyle name="20% - Accent2 6 6 4" xfId="4867" xr:uid="{37F7DF30-D14C-4177-AE16-814AAE07E232}"/>
    <cellStyle name="20% - Accent2 6 6 4 2" xfId="22347" xr:uid="{5377C2FA-9663-4ED1-8F5A-BD193D2CF1D0}"/>
    <cellStyle name="20% - Accent2 6 6 5" xfId="4868" xr:uid="{2A954C9C-1011-4621-B715-F0A15CFCED7A}"/>
    <cellStyle name="20% - Accent2 6 6 5 2" xfId="22348" xr:uid="{7932411A-0FA9-4848-8319-2FED2F2DDAC5}"/>
    <cellStyle name="20% - Accent2 6 6 6" xfId="22342" xr:uid="{490DC8D1-C57A-4682-BF6B-C61FCCA706DF}"/>
    <cellStyle name="20% - Accent2 6 7" xfId="4869" xr:uid="{44072C10-7EC4-457C-8BF0-F3175C213811}"/>
    <cellStyle name="20% - Accent2 6 7 2" xfId="4870" xr:uid="{1A06EDDD-5ADD-4517-9D41-4ED6301FC686}"/>
    <cellStyle name="20% - Accent2 6 7 2 2" xfId="22350" xr:uid="{8921FEEE-EB4E-4119-9F87-E2EBCF6E49B7}"/>
    <cellStyle name="20% - Accent2 6 7 3" xfId="4871" xr:uid="{1B12797C-A54A-4DB7-B4A5-36769CFEF142}"/>
    <cellStyle name="20% - Accent2 6 7 3 2" xfId="22351" xr:uid="{D28692A2-4491-4FB5-92E5-C9180D91D2A5}"/>
    <cellStyle name="20% - Accent2 6 7 4" xfId="22349" xr:uid="{0B03FBB8-ED68-423D-B69F-647FB5ACB0BA}"/>
    <cellStyle name="20% - Accent2 6 8" xfId="4872" xr:uid="{4436EE4A-1ECC-4036-8A90-C9D34061AAEC}"/>
    <cellStyle name="20% - Accent2 6 8 2" xfId="22352" xr:uid="{E328AAC0-5F64-486D-8C09-CBC46B4EEE3A}"/>
    <cellStyle name="20% - Accent2 6 9" xfId="4873" xr:uid="{FACD8A24-24C2-486A-91C9-C8C344A0E5CC}"/>
    <cellStyle name="20% - Accent2 6 9 2" xfId="22353" xr:uid="{9240619C-9C38-40D6-9520-DBC44146ED47}"/>
    <cellStyle name="20% - Accent2 7" xfId="397" xr:uid="{677F4C33-1102-4A35-884E-788729F9CB7C}"/>
    <cellStyle name="20% - Accent2 7 10" xfId="17291" xr:uid="{5E564614-E232-401D-9A2A-866248161C03}"/>
    <cellStyle name="20% - Accent2 7 10 2" xfId="34582" xr:uid="{98C8AB78-D940-4D41-B818-B676389FB992}"/>
    <cellStyle name="20% - Accent2 7 11" xfId="4874" xr:uid="{97F8A880-8D30-4B4F-AA5D-751A239A93C5}"/>
    <cellStyle name="20% - Accent2 7 11 2" xfId="22354" xr:uid="{EA06F77C-4B2D-4158-B31C-0BECE5E806A3}"/>
    <cellStyle name="20% - Accent2 7 12" xfId="1066" xr:uid="{90DC50A1-F1D9-4DCA-9EC8-1E8982504BF9}"/>
    <cellStyle name="20% - Accent2 7 13" xfId="18676" xr:uid="{D6242750-C430-4025-94B5-2300C95E4D6D}"/>
    <cellStyle name="20% - Accent2 7 2" xfId="1361" xr:uid="{01B03438-448B-4641-89FC-20BE8687C1FF}"/>
    <cellStyle name="20% - Accent2 7 2 10" xfId="18965" xr:uid="{23C81B98-4939-4DF2-BD66-8A1318D767E5}"/>
    <cellStyle name="20% - Accent2 7 2 2" xfId="2406" xr:uid="{0FCA3D61-F9DE-4F51-9D81-CBB4ABB1A980}"/>
    <cellStyle name="20% - Accent2 7 2 2 2" xfId="4877" xr:uid="{564B48AE-E653-4068-818B-CD3A71AAD119}"/>
    <cellStyle name="20% - Accent2 7 2 2 2 2" xfId="4878" xr:uid="{9F426024-29A7-4BCD-A5D3-CB0C7315CA5B}"/>
    <cellStyle name="20% - Accent2 7 2 2 2 2 2" xfId="22358" xr:uid="{A86D1E11-87D3-459C-9795-E17041067175}"/>
    <cellStyle name="20% - Accent2 7 2 2 2 3" xfId="4879" xr:uid="{A077EAFD-50A3-4B78-9B07-921BE3FDFFA7}"/>
    <cellStyle name="20% - Accent2 7 2 2 2 3 2" xfId="22359" xr:uid="{8456667F-BFF8-482C-80BA-49F896535CC9}"/>
    <cellStyle name="20% - Accent2 7 2 2 2 4" xfId="22357" xr:uid="{D60BB4B0-4476-4AE9-87C5-EB281B1F939D}"/>
    <cellStyle name="20% - Accent2 7 2 2 3" xfId="4880" xr:uid="{131044EF-53B9-435F-94B9-5A07848656CE}"/>
    <cellStyle name="20% - Accent2 7 2 2 3 2" xfId="22360" xr:uid="{B9186338-A40C-4AFA-A66B-291D3A23CEEF}"/>
    <cellStyle name="20% - Accent2 7 2 2 4" xfId="4881" xr:uid="{2FD0EA9A-7129-4AD6-A70F-E47B6CCEA4D0}"/>
    <cellStyle name="20% - Accent2 7 2 2 4 2" xfId="22361" xr:uid="{8DA1EA5A-538B-4379-8BF5-16B5D613922F}"/>
    <cellStyle name="20% - Accent2 7 2 2 5" xfId="4882" xr:uid="{0B95488E-1C82-4F3E-A414-3C149DAE5D8E}"/>
    <cellStyle name="20% - Accent2 7 2 2 5 2" xfId="22362" xr:uid="{B746FEE4-C90B-417D-A99A-EF462FC3AD52}"/>
    <cellStyle name="20% - Accent2 7 2 2 6" xfId="18033" xr:uid="{AA6B289C-7956-4557-A1AA-541CF635E6CA}"/>
    <cellStyle name="20% - Accent2 7 2 2 6 2" xfId="35817" xr:uid="{16184099-2E08-45FE-8547-36544A0785D9}"/>
    <cellStyle name="20% - Accent2 7 2 2 7" xfId="4876" xr:uid="{C2203DF9-2150-466F-97D5-54A692859F4F}"/>
    <cellStyle name="20% - Accent2 7 2 2 7 2" xfId="22356" xr:uid="{3D684CD9-E7E8-49A3-9111-CA9CA16EA603}"/>
    <cellStyle name="20% - Accent2 7 2 2 8" xfId="20006" xr:uid="{5B760DC5-70FC-492D-B097-1C78565FC9E8}"/>
    <cellStyle name="20% - Accent2 7 2 3" xfId="4883" xr:uid="{E1330F58-DFDC-40EF-B87B-97344D3ED955}"/>
    <cellStyle name="20% - Accent2 7 2 3 2" xfId="4884" xr:uid="{AA617AED-1AEF-47E6-8EF9-04FDB2CBDC53}"/>
    <cellStyle name="20% - Accent2 7 2 3 2 2" xfId="4885" xr:uid="{B2CD9538-823B-49F9-ABDB-BEAD2EB11D6D}"/>
    <cellStyle name="20% - Accent2 7 2 3 2 2 2" xfId="22365" xr:uid="{2A8F2BB6-D020-419A-ABFB-73BA37C9570A}"/>
    <cellStyle name="20% - Accent2 7 2 3 2 3" xfId="4886" xr:uid="{107C8786-2D83-4553-ADAE-C39151BEDB04}"/>
    <cellStyle name="20% - Accent2 7 2 3 2 3 2" xfId="22366" xr:uid="{00244781-2891-4BB4-9397-E9C7925115AF}"/>
    <cellStyle name="20% - Accent2 7 2 3 2 4" xfId="22364" xr:uid="{10F1DBF8-3AC8-4582-8029-6305EF7FBF78}"/>
    <cellStyle name="20% - Accent2 7 2 3 3" xfId="4887" xr:uid="{568139F8-9144-4040-A46A-8D26746E8BDB}"/>
    <cellStyle name="20% - Accent2 7 2 3 3 2" xfId="22367" xr:uid="{D939A9E7-2E67-4F22-9371-B7CBFA7BA7FE}"/>
    <cellStyle name="20% - Accent2 7 2 3 4" xfId="4888" xr:uid="{25AD4298-E329-4FEC-AB69-16CCDE28AA24}"/>
    <cellStyle name="20% - Accent2 7 2 3 4 2" xfId="22368" xr:uid="{BB945976-90C4-4D06-9F69-0458DC596485}"/>
    <cellStyle name="20% - Accent2 7 2 3 5" xfId="4889" xr:uid="{C576E1DF-F453-4168-9F90-46A2061B8F5B}"/>
    <cellStyle name="20% - Accent2 7 2 3 5 2" xfId="22369" xr:uid="{9321F03C-7443-4CD5-B9A5-D5BAC5DBE8F8}"/>
    <cellStyle name="20% - Accent2 7 2 3 6" xfId="22363" xr:uid="{9C884B3B-93B4-4681-84B2-81353502DFA0}"/>
    <cellStyle name="20% - Accent2 7 2 4" xfId="4890" xr:uid="{65B1B1DA-0171-4B62-8694-D82A0FBFF0D9}"/>
    <cellStyle name="20% - Accent2 7 2 4 2" xfId="4891" xr:uid="{124DC611-3902-4352-BDFA-CF20CADD5CE2}"/>
    <cellStyle name="20% - Accent2 7 2 4 2 2" xfId="22371" xr:uid="{016975FF-3B29-4222-931F-6221CC9FAFCB}"/>
    <cellStyle name="20% - Accent2 7 2 4 3" xfId="4892" xr:uid="{51531D8D-08EB-497D-9FBF-B2B4832EB66C}"/>
    <cellStyle name="20% - Accent2 7 2 4 3 2" xfId="22372" xr:uid="{224F8742-7640-47A7-83AE-2B8A70873449}"/>
    <cellStyle name="20% - Accent2 7 2 4 4" xfId="22370" xr:uid="{E6B39D5C-7072-44DA-BFEB-4E7B96241B6F}"/>
    <cellStyle name="20% - Accent2 7 2 5" xfId="4893" xr:uid="{7577A569-7F8F-416C-B9D4-643B920DDE11}"/>
    <cellStyle name="20% - Accent2 7 2 5 2" xfId="22373" xr:uid="{9FB4556D-27B4-41E1-800C-35227509875C}"/>
    <cellStyle name="20% - Accent2 7 2 6" xfId="4894" xr:uid="{8FF6704A-7A3E-4329-9BD4-1BE4B2570394}"/>
    <cellStyle name="20% - Accent2 7 2 6 2" xfId="22374" xr:uid="{A63081C8-D4F4-4C32-9806-51ACA21FC814}"/>
    <cellStyle name="20% - Accent2 7 2 7" xfId="4895" xr:uid="{5A75C9DF-1367-4498-83B6-45ACA25EF4F3}"/>
    <cellStyle name="20% - Accent2 7 2 7 2" xfId="22375" xr:uid="{E70B7426-55C0-4DE5-8178-2CA3ADF5E10E}"/>
    <cellStyle name="20% - Accent2 7 2 8" xfId="17466" xr:uid="{26F8AE40-2312-4D4F-B7BE-ED8D5D1DF82E}"/>
    <cellStyle name="20% - Accent2 7 2 8 2" xfId="34831" xr:uid="{85BF7F52-C6B5-4601-B1E0-7BF6AD41E57B}"/>
    <cellStyle name="20% - Accent2 7 2 9" xfId="4875" xr:uid="{49B0ED14-7EB5-4B41-8568-599D4CD8DACD}"/>
    <cellStyle name="20% - Accent2 7 2 9 2" xfId="22355" xr:uid="{614FAA72-660A-4D54-B3E0-C47900385891}"/>
    <cellStyle name="20% - Accent2 7 3" xfId="1632" xr:uid="{2129BE9C-2927-49E6-81D2-74CD715DC70B}"/>
    <cellStyle name="20% - Accent2 7 3 10" xfId="19235" xr:uid="{C5A571EB-1BDE-4925-ABE8-031CC605540B}"/>
    <cellStyle name="20% - Accent2 7 3 2" xfId="2673" xr:uid="{02EF4F4A-52D8-422C-9C2D-838D5732A758}"/>
    <cellStyle name="20% - Accent2 7 3 2 2" xfId="4898" xr:uid="{DF02CA75-FE45-4669-8206-65FE4AC97DC3}"/>
    <cellStyle name="20% - Accent2 7 3 2 2 2" xfId="4899" xr:uid="{C95CDA1E-8587-4DA4-8103-39CD2395C174}"/>
    <cellStyle name="20% - Accent2 7 3 2 2 2 2" xfId="22379" xr:uid="{1C816C63-7A86-4E3C-89F6-EA6F5002AB3A}"/>
    <cellStyle name="20% - Accent2 7 3 2 2 3" xfId="4900" xr:uid="{4F4F8086-9C44-4421-A003-506A5EC5D4E2}"/>
    <cellStyle name="20% - Accent2 7 3 2 2 3 2" xfId="22380" xr:uid="{6A47088F-1F88-4780-ABF8-9B89CF637C00}"/>
    <cellStyle name="20% - Accent2 7 3 2 2 4" xfId="22378" xr:uid="{53014783-7063-4648-8CF8-F8C81563AD67}"/>
    <cellStyle name="20% - Accent2 7 3 2 3" xfId="4901" xr:uid="{823EDCA0-5B68-44A9-9979-90D505FF466E}"/>
    <cellStyle name="20% - Accent2 7 3 2 3 2" xfId="22381" xr:uid="{24F4AF49-57ED-4A97-9A0E-845B98BE7679}"/>
    <cellStyle name="20% - Accent2 7 3 2 4" xfId="4902" xr:uid="{A45A9048-C513-4936-9525-145AF244AF82}"/>
    <cellStyle name="20% - Accent2 7 3 2 4 2" xfId="22382" xr:uid="{DA8F80EC-85B1-455F-B490-47AC99238C6A}"/>
    <cellStyle name="20% - Accent2 7 3 2 5" xfId="4903" xr:uid="{4381DA63-D811-4670-A05F-A65609B38664}"/>
    <cellStyle name="20% - Accent2 7 3 2 5 2" xfId="22383" xr:uid="{5BFDB95C-63F0-4041-A869-B47BAD597A86}"/>
    <cellStyle name="20% - Accent2 7 3 2 6" xfId="18166" xr:uid="{48EBF003-4723-4284-AA2D-6094C485EB9E}"/>
    <cellStyle name="20% - Accent2 7 3 2 6 2" xfId="36080" xr:uid="{8A31E449-CC0E-4263-AFFD-CF6E11FBFE2F}"/>
    <cellStyle name="20% - Accent2 7 3 2 7" xfId="4897" xr:uid="{1B6894DA-C694-4C46-8924-18AFD8545E7D}"/>
    <cellStyle name="20% - Accent2 7 3 2 7 2" xfId="22377" xr:uid="{8FF88679-24FB-4383-9469-5C4528AAEA82}"/>
    <cellStyle name="20% - Accent2 7 3 2 8" xfId="20273" xr:uid="{F360DE62-4D71-4FF7-8AB5-238DE1FEB2D4}"/>
    <cellStyle name="20% - Accent2 7 3 3" xfId="4904" xr:uid="{741D2510-85AC-4801-BAEF-B4E2007CBC53}"/>
    <cellStyle name="20% - Accent2 7 3 3 2" xfId="4905" xr:uid="{F44E8C6A-B56C-48BE-958F-AA329A670531}"/>
    <cellStyle name="20% - Accent2 7 3 3 2 2" xfId="4906" xr:uid="{17814FB1-171F-4078-9DF5-32E33B865205}"/>
    <cellStyle name="20% - Accent2 7 3 3 2 2 2" xfId="22386" xr:uid="{FF7A4A09-A9EE-4B41-9E7D-DC33288962CD}"/>
    <cellStyle name="20% - Accent2 7 3 3 2 3" xfId="4907" xr:uid="{926C850B-A2B5-4D81-8C95-A1869FCDAEB5}"/>
    <cellStyle name="20% - Accent2 7 3 3 2 3 2" xfId="22387" xr:uid="{95527637-B578-45D5-9B50-067DED29E030}"/>
    <cellStyle name="20% - Accent2 7 3 3 2 4" xfId="22385" xr:uid="{ECF8E549-00E3-4FF0-887F-250D93E44F98}"/>
    <cellStyle name="20% - Accent2 7 3 3 3" xfId="4908" xr:uid="{7F846EA4-EF57-4466-A6AF-A3981341747F}"/>
    <cellStyle name="20% - Accent2 7 3 3 3 2" xfId="22388" xr:uid="{A5D19677-6CD1-4D52-9B7F-EEC7B8FE6AED}"/>
    <cellStyle name="20% - Accent2 7 3 3 4" xfId="4909" xr:uid="{EED2FB94-3D2F-49F8-95D2-32BEECECBDEF}"/>
    <cellStyle name="20% - Accent2 7 3 3 4 2" xfId="22389" xr:uid="{AA3DF634-F8F6-4E6D-9E62-F4BC7440E337}"/>
    <cellStyle name="20% - Accent2 7 3 3 5" xfId="4910" xr:uid="{944488B6-8164-4643-8CB4-8F5A6A5804B6}"/>
    <cellStyle name="20% - Accent2 7 3 3 5 2" xfId="22390" xr:uid="{CAA141AB-ABE4-482E-8A5F-41870738A4CD}"/>
    <cellStyle name="20% - Accent2 7 3 3 6" xfId="22384" xr:uid="{ECC16376-0844-4178-A693-64D7997A5296}"/>
    <cellStyle name="20% - Accent2 7 3 4" xfId="4911" xr:uid="{4DB24ECA-14AB-4022-935A-79C98E0D8ECE}"/>
    <cellStyle name="20% - Accent2 7 3 4 2" xfId="4912" xr:uid="{E532DA7C-59FE-408D-9693-492F0155319A}"/>
    <cellStyle name="20% - Accent2 7 3 4 2 2" xfId="22392" xr:uid="{49A983B8-F8DF-4479-8C6C-3BBB4BBF6B27}"/>
    <cellStyle name="20% - Accent2 7 3 4 3" xfId="4913" xr:uid="{23665FE6-CF5B-40E5-8F5D-A82EE413C8DF}"/>
    <cellStyle name="20% - Accent2 7 3 4 3 2" xfId="22393" xr:uid="{2055C72E-A0E4-4BE7-AAFE-1D64EAE281F7}"/>
    <cellStyle name="20% - Accent2 7 3 4 4" xfId="22391" xr:uid="{017A15F5-4348-4001-AF6F-A915F497929A}"/>
    <cellStyle name="20% - Accent2 7 3 5" xfId="4914" xr:uid="{8DEF0957-3A20-4AA2-B9AE-A4D64144E450}"/>
    <cellStyle name="20% - Accent2 7 3 5 2" xfId="22394" xr:uid="{E6EAE369-D644-4DF5-92E3-B1F6FF016950}"/>
    <cellStyle name="20% - Accent2 7 3 6" xfId="4915" xr:uid="{C692F699-6819-4160-A5AA-395038240F2A}"/>
    <cellStyle name="20% - Accent2 7 3 6 2" xfId="22395" xr:uid="{8C23A8B3-3929-4AE4-A40D-7BB2D896ED3B}"/>
    <cellStyle name="20% - Accent2 7 3 7" xfId="4916" xr:uid="{CA94DB67-7F52-4CC2-BC88-92C984890F42}"/>
    <cellStyle name="20% - Accent2 7 3 7 2" xfId="22396" xr:uid="{A48E9CD8-A509-46A1-9201-529389AF1E36}"/>
    <cellStyle name="20% - Accent2 7 3 8" xfId="17611" xr:uid="{DA6AA46F-2A18-4C8C-A664-C56CDF93D112}"/>
    <cellStyle name="20% - Accent2 7 3 8 2" xfId="35080" xr:uid="{784CFCA4-7AB9-4ACE-9CF6-62923CC37E0E}"/>
    <cellStyle name="20% - Accent2 7 3 9" xfId="4896" xr:uid="{EF5B22E6-B744-4ECF-BA77-DEE355300B40}"/>
    <cellStyle name="20% - Accent2 7 3 9 2" xfId="22376" xr:uid="{A654C6A0-A9E3-40DC-A722-7B06D922DC3F}"/>
    <cellStyle name="20% - Accent2 7 4" xfId="2130" xr:uid="{F088F897-0E3F-459B-9B67-A7E8A60EF8FE}"/>
    <cellStyle name="20% - Accent2 7 4 2" xfId="4918" xr:uid="{8014A723-6680-4ABD-AFF9-CB5C9287D8C3}"/>
    <cellStyle name="20% - Accent2 7 4 2 2" xfId="4919" xr:uid="{27D9AD54-5657-4827-A935-858DFCFAAA03}"/>
    <cellStyle name="20% - Accent2 7 4 2 2 2" xfId="22399" xr:uid="{FE6E495E-ADA9-486D-8F98-046B1F1CCD75}"/>
    <cellStyle name="20% - Accent2 7 4 2 3" xfId="4920" xr:uid="{05265D99-B102-461D-BE5B-DD2A3B339DEF}"/>
    <cellStyle name="20% - Accent2 7 4 2 3 2" xfId="22400" xr:uid="{C84B542E-F80C-4028-ADA2-2B0AAEB3A851}"/>
    <cellStyle name="20% - Accent2 7 4 2 4" xfId="22398" xr:uid="{81C1D874-0757-41ED-85C0-F5A332DA1C9C}"/>
    <cellStyle name="20% - Accent2 7 4 3" xfId="4921" xr:uid="{2E75F0C2-C80C-4CB0-AE7B-CDB4F7B67767}"/>
    <cellStyle name="20% - Accent2 7 4 3 2" xfId="22401" xr:uid="{F61165A1-80AF-4D18-9063-D29AB00310BA}"/>
    <cellStyle name="20% - Accent2 7 4 4" xfId="4922" xr:uid="{DF7D7375-2D41-4969-B2F9-C22528321EFA}"/>
    <cellStyle name="20% - Accent2 7 4 4 2" xfId="22402" xr:uid="{1AA557F0-9D62-42F6-A20E-D8B91C31098F}"/>
    <cellStyle name="20% - Accent2 7 4 5" xfId="4923" xr:uid="{59B2769E-883E-43B2-9C46-89E8843A6CBA}"/>
    <cellStyle name="20% - Accent2 7 4 5 2" xfId="22403" xr:uid="{2C63FAB7-4B81-47BB-BE5A-BCC8C5805645}"/>
    <cellStyle name="20% - Accent2 7 4 6" xfId="17901" xr:uid="{19EB8AD1-B556-448B-A8E1-01B724EB2BB6}"/>
    <cellStyle name="20% - Accent2 7 4 6 2" xfId="35560" xr:uid="{CC6BC37C-CB64-45C2-8858-C50359672986}"/>
    <cellStyle name="20% - Accent2 7 4 7" xfId="4917" xr:uid="{F34E281E-9222-4765-82A8-CF4048A3B976}"/>
    <cellStyle name="20% - Accent2 7 4 7 2" xfId="22397" xr:uid="{477309C0-70F7-46D9-8A25-42F50392B54B}"/>
    <cellStyle name="20% - Accent2 7 4 8" xfId="19730" xr:uid="{556F7E5D-10F5-41F6-B839-545204DF7E49}"/>
    <cellStyle name="20% - Accent2 7 5" xfId="4924" xr:uid="{7C9172B6-AC83-4B28-9532-99D55BF671F4}"/>
    <cellStyle name="20% - Accent2 7 5 2" xfId="4925" xr:uid="{30743239-B0B5-4FFE-9F5D-58499E02BFAF}"/>
    <cellStyle name="20% - Accent2 7 5 2 2" xfId="4926" xr:uid="{76AA50EB-C409-47E0-BEAD-45EA7BDDB3B0}"/>
    <cellStyle name="20% - Accent2 7 5 2 2 2" xfId="22406" xr:uid="{1D7860E6-13F9-43F2-BEE8-3359A0F9A5F4}"/>
    <cellStyle name="20% - Accent2 7 5 2 3" xfId="4927" xr:uid="{F7802331-706A-427F-A2E7-EB557510A192}"/>
    <cellStyle name="20% - Accent2 7 5 2 3 2" xfId="22407" xr:uid="{E82F72C1-822E-44B0-8FE5-3FAEC0693D3D}"/>
    <cellStyle name="20% - Accent2 7 5 2 4" xfId="22405" xr:uid="{A7584FFC-FCBD-4247-B9D4-4C5D473CA44F}"/>
    <cellStyle name="20% - Accent2 7 5 3" xfId="4928" xr:uid="{18D43487-5A95-4B52-9237-545B8BACF58F}"/>
    <cellStyle name="20% - Accent2 7 5 3 2" xfId="22408" xr:uid="{5697B3A7-981B-4105-95A5-E0525EFD4DDD}"/>
    <cellStyle name="20% - Accent2 7 5 4" xfId="4929" xr:uid="{8823CEDA-81CC-4272-9680-B5D325C465E7}"/>
    <cellStyle name="20% - Accent2 7 5 4 2" xfId="22409" xr:uid="{8CAFB75C-3EFA-4CF1-A5B5-C0A2E5A80CD4}"/>
    <cellStyle name="20% - Accent2 7 5 5" xfId="4930" xr:uid="{96228A13-6164-46EA-B8EC-C9719374BEBD}"/>
    <cellStyle name="20% - Accent2 7 5 5 2" xfId="22410" xr:uid="{0D6D9844-25F7-4F85-9C09-CA23372497E5}"/>
    <cellStyle name="20% - Accent2 7 5 6" xfId="22404" xr:uid="{E2DD4575-2C6C-4ACC-B143-AB85215DF1E2}"/>
    <cellStyle name="20% - Accent2 7 6" xfId="4931" xr:uid="{2AB959F5-54E3-4399-A84C-EBB09C084CAC}"/>
    <cellStyle name="20% - Accent2 7 6 2" xfId="4932" xr:uid="{FDEDCBD6-1E3C-4D06-A8FF-B1880C5DE7AA}"/>
    <cellStyle name="20% - Accent2 7 6 2 2" xfId="22412" xr:uid="{10A279C3-1946-4987-86D1-37083E7DD234}"/>
    <cellStyle name="20% - Accent2 7 6 3" xfId="4933" xr:uid="{5FE843A8-9241-49A8-B9C5-0EF2F3673E60}"/>
    <cellStyle name="20% - Accent2 7 6 3 2" xfId="22413" xr:uid="{9DE98CB5-4F84-45AB-AFC0-FD08BF250310}"/>
    <cellStyle name="20% - Accent2 7 6 4" xfId="22411" xr:uid="{B37D63D4-2C30-4BC8-B8DB-77624FEE0A89}"/>
    <cellStyle name="20% - Accent2 7 7" xfId="4934" xr:uid="{E4F8CC02-FBC4-401A-B82C-7F38E95896D1}"/>
    <cellStyle name="20% - Accent2 7 7 2" xfId="22414" xr:uid="{C0F084B4-5082-49AE-BA18-E5E1135E5D9F}"/>
    <cellStyle name="20% - Accent2 7 8" xfId="4935" xr:uid="{F3E0EEB5-9D3D-41DD-8782-9FF98088F78E}"/>
    <cellStyle name="20% - Accent2 7 8 2" xfId="22415" xr:uid="{6D4F009F-7ABB-4D7B-B77C-A4909BE33639}"/>
    <cellStyle name="20% - Accent2 7 9" xfId="4936" xr:uid="{DA40C663-7E56-46FB-B2D7-FA1ACDCC416C}"/>
    <cellStyle name="20% - Accent2 7 9 2" xfId="22416" xr:uid="{140C4E46-3367-4835-919E-3C35B888AD44}"/>
    <cellStyle name="20% - Accent2 8" xfId="163" xr:uid="{D7E5BA10-4D10-4E75-8813-05923360AF71}"/>
    <cellStyle name="20% - Accent2 8 10" xfId="1096" xr:uid="{B30825E3-890F-47AA-9516-BCFEBBCB9DB3}"/>
    <cellStyle name="20% - Accent2 8 11" xfId="18704" xr:uid="{7878D777-2D4B-48B2-B6B3-EA5ABA10BFA5}"/>
    <cellStyle name="20% - Accent2 8 2" xfId="1383" xr:uid="{94733F4E-52D3-431E-A37C-E7FF52435883}"/>
    <cellStyle name="20% - Accent2 8 2 2" xfId="2424" xr:uid="{3EAF9721-D8B3-4AFF-BC91-C823C8554862}"/>
    <cellStyle name="20% - Accent2 8 2 2 2" xfId="4940" xr:uid="{51DD9FEB-4118-424B-931D-A2AE32509D2B}"/>
    <cellStyle name="20% - Accent2 8 2 2 2 2" xfId="22420" xr:uid="{DE9C55A7-091B-4669-B1CC-AE9F6C7E276E}"/>
    <cellStyle name="20% - Accent2 8 2 2 3" xfId="4941" xr:uid="{4C94716F-97C1-4B22-BE9D-BF9131E9DC61}"/>
    <cellStyle name="20% - Accent2 8 2 2 3 2" xfId="22421" xr:uid="{B83176CF-70C4-46E0-AA71-13AD8D7D37DA}"/>
    <cellStyle name="20% - Accent2 8 2 2 4" xfId="18046" xr:uid="{C363EB48-A408-4A97-849D-4C8457F49D7E}"/>
    <cellStyle name="20% - Accent2 8 2 2 4 2" xfId="35835" xr:uid="{EFAD5228-EBC8-4C87-8C3F-DB35260BCED5}"/>
    <cellStyle name="20% - Accent2 8 2 2 5" xfId="4939" xr:uid="{089E8835-CC6B-4B9C-BBED-0061543EE29B}"/>
    <cellStyle name="20% - Accent2 8 2 2 5 2" xfId="22419" xr:uid="{27BF188C-A9C6-4195-841B-5C9CDFFBDF0D}"/>
    <cellStyle name="20% - Accent2 8 2 2 6" xfId="20024" xr:uid="{44E98C69-BCD5-4F16-B665-A90DC65F25CE}"/>
    <cellStyle name="20% - Accent2 8 2 3" xfId="4942" xr:uid="{E9EA243D-AC8E-4194-8D8B-5585FA60FC46}"/>
    <cellStyle name="20% - Accent2 8 2 3 2" xfId="22422" xr:uid="{4D6A1807-85E3-4582-BD0F-82F7AF2AC72E}"/>
    <cellStyle name="20% - Accent2 8 2 4" xfId="4943" xr:uid="{315C1E46-9B4C-42A2-8268-C04F3B14E71A}"/>
    <cellStyle name="20% - Accent2 8 2 4 2" xfId="22423" xr:uid="{7E83B9A4-52BB-4180-9F81-84B6754405C2}"/>
    <cellStyle name="20% - Accent2 8 2 5" xfId="4944" xr:uid="{79A0F7B2-2812-4720-9C44-8049778E1F10}"/>
    <cellStyle name="20% - Accent2 8 2 5 2" xfId="22424" xr:uid="{6F1F368E-9C21-473C-85FF-95A40E1E428A}"/>
    <cellStyle name="20% - Accent2 8 2 6" xfId="17482" xr:uid="{36DF7564-E774-44EC-9A81-44546E2AD551}"/>
    <cellStyle name="20% - Accent2 8 2 6 2" xfId="34851" xr:uid="{3D72EBAA-05BE-4225-BA3B-00C397F7BF4D}"/>
    <cellStyle name="20% - Accent2 8 2 7" xfId="4938" xr:uid="{990E00B4-B8C5-4DC1-B38A-A403BA447FD4}"/>
    <cellStyle name="20% - Accent2 8 2 7 2" xfId="22418" xr:uid="{DA95C6F1-CDA8-4CFB-9A97-7737E7077C6C}"/>
    <cellStyle name="20% - Accent2 8 2 8" xfId="18986" xr:uid="{BDAA76E7-7003-4017-8B13-47959A006E0A}"/>
    <cellStyle name="20% - Accent2 8 3" xfId="1650" xr:uid="{CD0804C4-757D-4E24-976B-1D2EE6A1CD64}"/>
    <cellStyle name="20% - Accent2 8 3 2" xfId="2691" xr:uid="{849C94A6-1CF2-49F7-B9A3-D35EB0AEEEE6}"/>
    <cellStyle name="20% - Accent2 8 3 2 2" xfId="4947" xr:uid="{E2135C4D-4C46-4BE6-8F09-AB550F92D47B}"/>
    <cellStyle name="20% - Accent2 8 3 2 2 2" xfId="22427" xr:uid="{C73BCE5C-F5B9-44C3-A3E8-D3D6F07F8EBC}"/>
    <cellStyle name="20% - Accent2 8 3 2 3" xfId="4948" xr:uid="{3D694363-0348-4389-900B-621D96B2EFBC}"/>
    <cellStyle name="20% - Accent2 8 3 2 3 2" xfId="22428" xr:uid="{323DEDC5-FFF3-4B0A-8BED-3D595848217A}"/>
    <cellStyle name="20% - Accent2 8 3 2 4" xfId="18178" xr:uid="{A942564D-2596-46EA-BACA-BAE7B9D913E3}"/>
    <cellStyle name="20% - Accent2 8 3 2 4 2" xfId="36098" xr:uid="{2BA2D97E-69EE-4DE3-920B-9FB7658DEC74}"/>
    <cellStyle name="20% - Accent2 8 3 2 5" xfId="4946" xr:uid="{07B5F8A8-1980-4DB9-BEE2-B0EE1EC87800}"/>
    <cellStyle name="20% - Accent2 8 3 2 5 2" xfId="22426" xr:uid="{87837000-2994-470B-9CC9-18501ABE003D}"/>
    <cellStyle name="20% - Accent2 8 3 2 6" xfId="20291" xr:uid="{9493CAB4-2958-4150-988B-3B13D3FA4C9E}"/>
    <cellStyle name="20% - Accent2 8 3 3" xfId="4949" xr:uid="{6F2E851F-EA8B-4C80-8C36-CE76C6FB14C6}"/>
    <cellStyle name="20% - Accent2 8 3 3 2" xfId="22429" xr:uid="{6ECCC8A6-E66E-47CC-AF47-05E43847A020}"/>
    <cellStyle name="20% - Accent2 8 3 4" xfId="4950" xr:uid="{3AFC2702-3D48-41CB-86BB-5B9B7FC1E9A8}"/>
    <cellStyle name="20% - Accent2 8 3 4 2" xfId="22430" xr:uid="{41B4DCC3-781F-492C-B0E7-8A65564234A2}"/>
    <cellStyle name="20% - Accent2 8 3 5" xfId="4951" xr:uid="{50B93D74-0EFD-486B-8D36-4EBAA0C0E91D}"/>
    <cellStyle name="20% - Accent2 8 3 5 2" xfId="22431" xr:uid="{00F7AD04-ECA0-4979-BCCE-A2299635BF61}"/>
    <cellStyle name="20% - Accent2 8 3 6" xfId="17624" xr:uid="{D3D6ADC2-458B-475A-BBF2-6E22783C5CAC}"/>
    <cellStyle name="20% - Accent2 8 3 6 2" xfId="35098" xr:uid="{49DD6588-E196-4878-BC51-BC6AB8C711E3}"/>
    <cellStyle name="20% - Accent2 8 3 7" xfId="4945" xr:uid="{C95F0D06-925F-4644-A8B9-6533F1C61609}"/>
    <cellStyle name="20% - Accent2 8 3 7 2" xfId="22425" xr:uid="{5CAA296E-B0E7-41ED-BE1E-3813630F881E}"/>
    <cellStyle name="20% - Accent2 8 3 8" xfId="19253" xr:uid="{CCBB3363-50F5-4E14-91A9-32AE9CD27821}"/>
    <cellStyle name="20% - Accent2 8 4" xfId="2154" xr:uid="{82C92FC6-2BBE-4C96-961F-BE191199E657}"/>
    <cellStyle name="20% - Accent2 8 4 2" xfId="4953" xr:uid="{1BCFFEC1-7BA0-4183-A993-65FF3CB1FCA6}"/>
    <cellStyle name="20% - Accent2 8 4 2 2" xfId="22433" xr:uid="{9D3DA515-E6D3-49DD-8CFD-C9411118DB37}"/>
    <cellStyle name="20% - Accent2 8 4 3" xfId="4954" xr:uid="{CB4DEF47-DC47-4049-8339-45E705108FB4}"/>
    <cellStyle name="20% - Accent2 8 4 3 2" xfId="22434" xr:uid="{6BAD9EA9-6AB7-4F88-9B0B-3244F451C623}"/>
    <cellStyle name="20% - Accent2 8 4 4" xfId="17916" xr:uid="{C94CBC6D-0506-43C3-B963-E4493265C49D}"/>
    <cellStyle name="20% - Accent2 8 4 4 2" xfId="35584" xr:uid="{519211C6-6C43-4B96-9D9A-E6BD387CFA71}"/>
    <cellStyle name="20% - Accent2 8 4 5" xfId="4952" xr:uid="{D192D0FD-DF9A-4C73-8A46-77AE195799C6}"/>
    <cellStyle name="20% - Accent2 8 4 5 2" xfId="22432" xr:uid="{D67DE6C4-6BE9-478A-BCD2-38EA49DE3485}"/>
    <cellStyle name="20% - Accent2 8 4 6" xfId="19754" xr:uid="{383C5DD9-2DA7-4DEB-B8A2-3EB3AFF9A5F8}"/>
    <cellStyle name="20% - Accent2 8 5" xfId="4955" xr:uid="{2823345B-F965-4847-9C8C-F2BC338A2B10}"/>
    <cellStyle name="20% - Accent2 8 5 2" xfId="22435" xr:uid="{D28B68F4-15DD-49BC-8429-A5A529CE4603}"/>
    <cellStyle name="20% - Accent2 8 6" xfId="4956" xr:uid="{3691781D-6194-445C-8B80-CF4AE0E1DCC9}"/>
    <cellStyle name="20% - Accent2 8 6 2" xfId="22436" xr:uid="{3EBBFEF2-2819-4350-96BF-0911379D8D53}"/>
    <cellStyle name="20% - Accent2 8 7" xfId="4957" xr:uid="{378E00A8-4724-48B6-8334-4BDF54239585}"/>
    <cellStyle name="20% - Accent2 8 7 2" xfId="22437" xr:uid="{6E84D3FC-59DA-4F73-B984-3FA5F0947963}"/>
    <cellStyle name="20% - Accent2 8 8" xfId="17317" xr:uid="{74B12775-B98B-4BC8-A2E4-28BD2306DA8C}"/>
    <cellStyle name="20% - Accent2 8 8 2" xfId="34607" xr:uid="{C761655E-B783-460F-8D48-85CE1B84F8DF}"/>
    <cellStyle name="20% - Accent2 8 9" xfId="4937" xr:uid="{EBC69CA6-BA67-4085-B816-F1CAEA271251}"/>
    <cellStyle name="20% - Accent2 8 9 2" xfId="22417" xr:uid="{7CE97C14-610E-422D-8C24-3D63FD107FDF}"/>
    <cellStyle name="20% - Accent2 9" xfId="1120" xr:uid="{059EC43F-0CDB-42D0-BA37-8E34AFFC665E}"/>
    <cellStyle name="20% - Accent2 9 10" xfId="18728" xr:uid="{AB933F3F-FCA9-4A6F-B4EA-CB7C9A1CBBA1}"/>
    <cellStyle name="20% - Accent2 9 2" xfId="1404" xr:uid="{6AB0BCF4-2168-496E-98A2-F84962239620}"/>
    <cellStyle name="20% - Accent2 9 2 2" xfId="2445" xr:uid="{236BC9ED-84EB-4191-BD92-BEA2DBDA083C}"/>
    <cellStyle name="20% - Accent2 9 2 2 2" xfId="4961" xr:uid="{08B78F06-8A88-40EC-8480-70E4F573A50F}"/>
    <cellStyle name="20% - Accent2 9 2 2 2 2" xfId="22441" xr:uid="{9CC5320A-299F-471A-B143-FF004E33CA77}"/>
    <cellStyle name="20% - Accent2 9 2 2 3" xfId="4962" xr:uid="{75212707-152F-42A2-B5C7-8EB6AB946DB9}"/>
    <cellStyle name="20% - Accent2 9 2 2 3 2" xfId="22442" xr:uid="{2F73D3AC-2927-41A7-B54E-D0FEAABE8193}"/>
    <cellStyle name="20% - Accent2 9 2 2 4" xfId="18059" xr:uid="{AD274F1E-D7D6-4A0E-A471-7681848EE51B}"/>
    <cellStyle name="20% - Accent2 9 2 2 4 2" xfId="35856" xr:uid="{ED73338A-1FB6-4C02-98E5-0E70793DE45C}"/>
    <cellStyle name="20% - Accent2 9 2 2 5" xfId="4960" xr:uid="{E1D555C3-8D8F-48FE-A99C-C46D71E55A9C}"/>
    <cellStyle name="20% - Accent2 9 2 2 5 2" xfId="22440" xr:uid="{8BC1DA09-E958-4797-A5D8-FBE1B21A6585}"/>
    <cellStyle name="20% - Accent2 9 2 2 6" xfId="20045" xr:uid="{D1352160-1FB9-43F7-89EE-817D0B0E227D}"/>
    <cellStyle name="20% - Accent2 9 2 3" xfId="4963" xr:uid="{FB09E4F5-FA1E-44F7-B2BC-D2B520EC0961}"/>
    <cellStyle name="20% - Accent2 9 2 3 2" xfId="22443" xr:uid="{3A3AE5F2-5DC2-4196-B18C-3A8ABCC61F36}"/>
    <cellStyle name="20% - Accent2 9 2 4" xfId="4964" xr:uid="{D4682C04-D04A-4F56-B4B2-61F355BC578B}"/>
    <cellStyle name="20% - Accent2 9 2 4 2" xfId="22444" xr:uid="{04B615AA-0B9B-41EB-935C-7065024CFAFF}"/>
    <cellStyle name="20% - Accent2 9 2 5" xfId="4965" xr:uid="{0F59008E-5233-4878-85AD-EA6822A5BCED}"/>
    <cellStyle name="20% - Accent2 9 2 5 2" xfId="22445" xr:uid="{4DD9F172-C780-4144-99EB-C43533B3931B}"/>
    <cellStyle name="20% - Accent2 9 2 6" xfId="17496" xr:uid="{B5D6E29E-FC54-4562-94D9-68768321ADFC}"/>
    <cellStyle name="20% - Accent2 9 2 6 2" xfId="34871" xr:uid="{021D8223-F1C8-41F1-8179-22C31366B59A}"/>
    <cellStyle name="20% - Accent2 9 2 7" xfId="4959" xr:uid="{B9830FFC-FC2D-464C-954F-1B5C9609B92E}"/>
    <cellStyle name="20% - Accent2 9 2 7 2" xfId="22439" xr:uid="{0B259826-1AC5-45C4-87A6-7E64A3D4F4FE}"/>
    <cellStyle name="20% - Accent2 9 2 8" xfId="19007" xr:uid="{8ADD9BEA-16D1-4B4E-A92B-635ABC9BA4D5}"/>
    <cellStyle name="20% - Accent2 9 3" xfId="1671" xr:uid="{412D733E-BAB5-4973-998D-595863E09604}"/>
    <cellStyle name="20% - Accent2 9 3 2" xfId="2712" xr:uid="{C499F6DE-5A4D-40F0-A392-57472C2A43E9}"/>
    <cellStyle name="20% - Accent2 9 3 2 2" xfId="4968" xr:uid="{78BA6DBF-427D-447C-88F4-37AB916DF63A}"/>
    <cellStyle name="20% - Accent2 9 3 2 2 2" xfId="22448" xr:uid="{189AC900-FD54-4EF4-9E46-3E33AA5D38F6}"/>
    <cellStyle name="20% - Accent2 9 3 2 3" xfId="4969" xr:uid="{281F912F-54F6-4A93-B640-398B94909560}"/>
    <cellStyle name="20% - Accent2 9 3 2 3 2" xfId="22449" xr:uid="{9A3B092C-DEE7-4FA1-AE62-6D2A396FA340}"/>
    <cellStyle name="20% - Accent2 9 3 2 4" xfId="18191" xr:uid="{914AB596-A5ED-48D3-A219-E3736A6675CD}"/>
    <cellStyle name="20% - Accent2 9 3 2 4 2" xfId="36119" xr:uid="{1DC5BD7E-2006-4A55-B190-EC27ABCCD8F4}"/>
    <cellStyle name="20% - Accent2 9 3 2 5" xfId="4967" xr:uid="{AB551872-58A2-456A-8F8F-962E16BDFEFA}"/>
    <cellStyle name="20% - Accent2 9 3 2 5 2" xfId="22447" xr:uid="{F28289C7-A434-4830-8E9B-5F4D742238E8}"/>
    <cellStyle name="20% - Accent2 9 3 2 6" xfId="20312" xr:uid="{D43653CA-6FD4-4CB5-B7A3-BA12E8856D9F}"/>
    <cellStyle name="20% - Accent2 9 3 3" xfId="4970" xr:uid="{E44330FC-578A-488C-A983-D357035C61DD}"/>
    <cellStyle name="20% - Accent2 9 3 3 2" xfId="22450" xr:uid="{D1D804A4-265F-4623-A8C7-38F7170D5213}"/>
    <cellStyle name="20% - Accent2 9 3 4" xfId="4971" xr:uid="{5F29B568-B6EF-4913-A723-CEF786448958}"/>
    <cellStyle name="20% - Accent2 9 3 4 2" xfId="22451" xr:uid="{95FDD560-975F-4193-8355-092183C55B38}"/>
    <cellStyle name="20% - Accent2 9 3 5" xfId="4972" xr:uid="{AE0ED0D2-F26E-43E2-8614-979930AF2191}"/>
    <cellStyle name="20% - Accent2 9 3 5 2" xfId="22452" xr:uid="{F9DBB789-79CC-4979-B8CE-002A277943B2}"/>
    <cellStyle name="20% - Accent2 9 3 6" xfId="17638" xr:uid="{5BEE897D-6320-4116-B779-A0B16DCCFD21}"/>
    <cellStyle name="20% - Accent2 9 3 6 2" xfId="35119" xr:uid="{696943C5-DB1D-43DA-9FE7-69BBEB1EC784}"/>
    <cellStyle name="20% - Accent2 9 3 7" xfId="4966" xr:uid="{E3191B62-1E39-4D24-8BB5-63D8D8F3C924}"/>
    <cellStyle name="20% - Accent2 9 3 7 2" xfId="22446" xr:uid="{8A2F95C9-08B4-41C4-9667-02579A7917C6}"/>
    <cellStyle name="20% - Accent2 9 3 8" xfId="19274" xr:uid="{11DAC013-BBB1-4F3B-BDD3-BCA989CCC5B9}"/>
    <cellStyle name="20% - Accent2 9 4" xfId="2178" xr:uid="{17016448-C2E5-47DA-8C64-460493839095}"/>
    <cellStyle name="20% - Accent2 9 4 2" xfId="4974" xr:uid="{BEE529DD-37B1-4E3F-96EB-685271050297}"/>
    <cellStyle name="20% - Accent2 9 4 2 2" xfId="22454" xr:uid="{CE1F709D-F87A-4031-AF0E-2D17A35492AA}"/>
    <cellStyle name="20% - Accent2 9 4 3" xfId="4975" xr:uid="{20BE9A07-6E29-401B-9351-61F1824BDFFF}"/>
    <cellStyle name="20% - Accent2 9 4 3 2" xfId="22455" xr:uid="{D3028603-DFDB-4F3D-81A4-BA6AA904F569}"/>
    <cellStyle name="20% - Accent2 9 4 4" xfId="17931" xr:uid="{9BDDEE1F-0ED5-4B36-A870-9FC50FD5F668}"/>
    <cellStyle name="20% - Accent2 9 4 4 2" xfId="35608" xr:uid="{353868A2-92DF-47CB-9814-7888307DD12F}"/>
    <cellStyle name="20% - Accent2 9 4 5" xfId="4973" xr:uid="{AAE9A7A3-A405-467A-A108-CD9B74562EAB}"/>
    <cellStyle name="20% - Accent2 9 4 5 2" xfId="22453" xr:uid="{7343463A-5473-4D5F-A1DF-2DCC155CAD7E}"/>
    <cellStyle name="20% - Accent2 9 4 6" xfId="19778" xr:uid="{D590B313-0F79-49B8-8ED4-57595AE5F835}"/>
    <cellStyle name="20% - Accent2 9 5" xfId="4976" xr:uid="{5E936913-1565-4706-BC11-EB0A9D26407C}"/>
    <cellStyle name="20% - Accent2 9 5 2" xfId="22456" xr:uid="{05916A57-914D-4F9A-8C35-1FF8CF8687D8}"/>
    <cellStyle name="20% - Accent2 9 6" xfId="4977" xr:uid="{381FCE14-FE67-43F5-983E-873484B642CB}"/>
    <cellStyle name="20% - Accent2 9 6 2" xfId="22457" xr:uid="{F68C3184-FD0F-4582-8B5B-7BB7863A4FF2}"/>
    <cellStyle name="20% - Accent2 9 7" xfId="4978" xr:uid="{B9FC7272-0817-4F02-A63D-9CFF09A5E316}"/>
    <cellStyle name="20% - Accent2 9 7 2" xfId="22458" xr:uid="{61E47C23-C26C-4E77-B837-00EE4235C220}"/>
    <cellStyle name="20% - Accent2 9 8" xfId="17337" xr:uid="{C6E5F81D-5650-4C08-8F44-F479D753D8A8}"/>
    <cellStyle name="20% - Accent2 9 8 2" xfId="34628" xr:uid="{BE386213-909B-4373-A7A3-920C7724BC4A}"/>
    <cellStyle name="20% - Accent2 9 9" xfId="4958" xr:uid="{D31D8D0E-161A-408E-B52E-DCE6DC5C991D}"/>
    <cellStyle name="20% - Accent2 9 9 2" xfId="22438" xr:uid="{827DB96B-2DE3-4CBD-B89C-DADB737070BB}"/>
    <cellStyle name="20% - Accent3" xfId="26" builtinId="38" customBuiltin="1"/>
    <cellStyle name="20% - Accent3 10" xfId="1146" xr:uid="{A60993A9-03D2-4DAB-9104-DF9B8640E358}"/>
    <cellStyle name="20% - Accent3 10 10" xfId="18754" xr:uid="{71E7685E-91CD-4FBC-9E3D-BE12CF0060C7}"/>
    <cellStyle name="20% - Accent3 10 2" xfId="2204" xr:uid="{4E9A4661-2122-41B8-B9D2-6F59BC6A9EC2}"/>
    <cellStyle name="20% - Accent3 10 2 2" xfId="4982" xr:uid="{BEE42E77-338E-4905-9E69-CFE7EE6EA8FA}"/>
    <cellStyle name="20% - Accent3 10 2 2 2" xfId="4983" xr:uid="{410ED336-04D5-49AD-8991-9ED0F63695D4}"/>
    <cellStyle name="20% - Accent3 10 2 2 2 2" xfId="22463" xr:uid="{301ABB18-96D6-49BB-8242-E984FA633EE0}"/>
    <cellStyle name="20% - Accent3 10 2 2 3" xfId="4984" xr:uid="{1A7AA539-2031-4D31-9041-3F7ED6FF961C}"/>
    <cellStyle name="20% - Accent3 10 2 2 3 2" xfId="22464" xr:uid="{D61DEF02-942D-4277-9B00-4DD4B46D7AEC}"/>
    <cellStyle name="20% - Accent3 10 2 2 4" xfId="22462" xr:uid="{228B775F-E396-48DD-9C47-B0DC09264ACD}"/>
    <cellStyle name="20% - Accent3 10 2 3" xfId="4985" xr:uid="{934CBDC9-5567-48AF-9109-8086891859E4}"/>
    <cellStyle name="20% - Accent3 10 2 3 2" xfId="22465" xr:uid="{421A5844-B7A5-4EAF-A035-B34CB5665FB1}"/>
    <cellStyle name="20% - Accent3 10 2 4" xfId="4986" xr:uid="{CD599B84-C67F-42DA-8187-2C9AB9DAEB12}"/>
    <cellStyle name="20% - Accent3 10 2 4 2" xfId="22466" xr:uid="{97800292-19F2-412B-96F8-C463AE0A0F4B}"/>
    <cellStyle name="20% - Accent3 10 2 5" xfId="4987" xr:uid="{42614BFB-0B2A-4B70-8492-0A81549C1EFD}"/>
    <cellStyle name="20% - Accent3 10 2 5 2" xfId="22467" xr:uid="{A7A413A7-7BE0-4A20-BE3C-FC1C09DD8E53}"/>
    <cellStyle name="20% - Accent3 10 2 6" xfId="17947" xr:uid="{7EE7C287-C0B2-464F-ACE9-ABD7E7541EED}"/>
    <cellStyle name="20% - Accent3 10 2 6 2" xfId="35634" xr:uid="{68F21E42-71C6-4D30-AA17-80A307981BE1}"/>
    <cellStyle name="20% - Accent3 10 2 7" xfId="4981" xr:uid="{82164331-1239-47EB-911D-ADDB64CADC75}"/>
    <cellStyle name="20% - Accent3 10 2 7 2" xfId="22461" xr:uid="{35173335-026D-4E68-AA78-A1460D317BB5}"/>
    <cellStyle name="20% - Accent3 10 2 8" xfId="19804" xr:uid="{DD410BD9-7CC6-4AEF-8A44-FF7A76BD4296}"/>
    <cellStyle name="20% - Accent3 10 3" xfId="4988" xr:uid="{FA753192-5710-476A-BA1D-1690D75E00F7}"/>
    <cellStyle name="20% - Accent3 10 3 2" xfId="4989" xr:uid="{B375393C-F745-455D-AD59-9F4273F660DB}"/>
    <cellStyle name="20% - Accent3 10 3 2 2" xfId="4990" xr:uid="{ED678099-4791-41B0-8CEB-A3B408542A42}"/>
    <cellStyle name="20% - Accent3 10 3 2 2 2" xfId="22470" xr:uid="{89CEE584-E65B-4448-A322-6C641B6C146C}"/>
    <cellStyle name="20% - Accent3 10 3 2 3" xfId="4991" xr:uid="{75A332E9-74A8-432A-AEA9-190F3EF98FFB}"/>
    <cellStyle name="20% - Accent3 10 3 2 3 2" xfId="22471" xr:uid="{6F4D3C6F-87BE-4870-8B86-02A3DF473B54}"/>
    <cellStyle name="20% - Accent3 10 3 2 4" xfId="22469" xr:uid="{E12E448D-2D67-40FA-9AF2-1C516189F5B5}"/>
    <cellStyle name="20% - Accent3 10 3 3" xfId="4992" xr:uid="{5CFF4407-E383-4BC5-92B7-BEF3B267D33B}"/>
    <cellStyle name="20% - Accent3 10 3 3 2" xfId="22472" xr:uid="{0D1701F4-B190-420A-BA94-B8957EA8649C}"/>
    <cellStyle name="20% - Accent3 10 3 4" xfId="4993" xr:uid="{4BBAB227-216B-4B9F-B5B8-D8A977553748}"/>
    <cellStyle name="20% - Accent3 10 3 4 2" xfId="22473" xr:uid="{DC1CD59F-EC7A-4394-A8D1-111FFDF47249}"/>
    <cellStyle name="20% - Accent3 10 3 5" xfId="4994" xr:uid="{7D84843D-3FC7-4E52-A0E5-D4E1FE238ADB}"/>
    <cellStyle name="20% - Accent3 10 3 5 2" xfId="22474" xr:uid="{BC63935E-24C5-4224-8378-847E8684CE68}"/>
    <cellStyle name="20% - Accent3 10 3 6" xfId="22468" xr:uid="{E783C5B4-F365-4B37-9DE7-087663A7CE17}"/>
    <cellStyle name="20% - Accent3 10 4" xfId="4995" xr:uid="{B59B102E-CA63-406B-8CE2-C42C23A10B61}"/>
    <cellStyle name="20% - Accent3 10 4 2" xfId="4996" xr:uid="{B16F1314-2F63-49BC-9F01-9869B3FCE2B4}"/>
    <cellStyle name="20% - Accent3 10 4 2 2" xfId="22476" xr:uid="{A6457FBD-2749-473B-89D8-0C265B9E5AAA}"/>
    <cellStyle name="20% - Accent3 10 4 3" xfId="4997" xr:uid="{E282BE55-3B03-446C-9959-4E1B79F954F7}"/>
    <cellStyle name="20% - Accent3 10 4 3 2" xfId="22477" xr:uid="{AE4D3E6D-1A72-4F5F-B6AA-5E67CDB24AE4}"/>
    <cellStyle name="20% - Accent3 10 4 4" xfId="22475" xr:uid="{C81732E2-9D91-45A2-8239-7F3B859DBD37}"/>
    <cellStyle name="20% - Accent3 10 5" xfId="4998" xr:uid="{47E9C631-C231-4A42-9555-03BB636D028E}"/>
    <cellStyle name="20% - Accent3 10 5 2" xfId="22478" xr:uid="{5049E15D-7DE3-4076-8BE3-A1D005455750}"/>
    <cellStyle name="20% - Accent3 10 6" xfId="4999" xr:uid="{13EE0E4C-08B9-4E02-96EA-321202421F04}"/>
    <cellStyle name="20% - Accent3 10 6 2" xfId="22479" xr:uid="{90BF0237-1CC7-4587-B692-2C7D27BF0A3D}"/>
    <cellStyle name="20% - Accent3 10 7" xfId="5000" xr:uid="{142A6640-45F5-4A86-B77D-96E0E0707C2F}"/>
    <cellStyle name="20% - Accent3 10 7 2" xfId="22480" xr:uid="{E22DC6C5-FCA6-467E-A07C-798C6B1A650A}"/>
    <cellStyle name="20% - Accent3 10 8" xfId="17359" xr:uid="{FF06850B-B707-4FAD-B6EB-6AF8B78E47C3}"/>
    <cellStyle name="20% - Accent3 10 8 2" xfId="34651" xr:uid="{A0D57638-1A02-459A-86F2-D7CFDC2AEEED}"/>
    <cellStyle name="20% - Accent3 10 9" xfId="4980" xr:uid="{92D6A53D-C4F7-4C5C-A468-8C0D8E42D03C}"/>
    <cellStyle name="20% - Accent3 10 9 2" xfId="22460" xr:uid="{791D1F31-E502-4F0C-9EFA-65C7B3B7034D}"/>
    <cellStyle name="20% - Accent3 11" xfId="1430" xr:uid="{52448747-29F4-48F6-8ED0-5DAC3437C8F4}"/>
    <cellStyle name="20% - Accent3 11 10" xfId="19033" xr:uid="{ED63CA9A-A6B7-47AC-A082-E0EEB7C01B72}"/>
    <cellStyle name="20% - Accent3 11 2" xfId="2471" xr:uid="{FC45A472-8C27-4198-B9C5-049CEC1A11F0}"/>
    <cellStyle name="20% - Accent3 11 2 2" xfId="5003" xr:uid="{147FF40E-EAAF-45DB-845B-F1968F438449}"/>
    <cellStyle name="20% - Accent3 11 2 2 2" xfId="5004" xr:uid="{7C6711E3-B71D-4FE7-BD19-7DBF39403952}"/>
    <cellStyle name="20% - Accent3 11 2 2 2 2" xfId="22484" xr:uid="{0CDDA517-3C9F-4DA3-AB47-3507DEB48F91}"/>
    <cellStyle name="20% - Accent3 11 2 2 3" xfId="5005" xr:uid="{A0DAFFB5-7CD8-4904-ADBB-780C4318CD02}"/>
    <cellStyle name="20% - Accent3 11 2 2 3 2" xfId="22485" xr:uid="{C9C4C8EA-C2DC-4719-AAB1-FA8AC4866DC6}"/>
    <cellStyle name="20% - Accent3 11 2 2 4" xfId="22483" xr:uid="{E5DBC86D-D2F9-4DAA-BAC9-F1A7884A800E}"/>
    <cellStyle name="20% - Accent3 11 2 3" xfId="5006" xr:uid="{2BB7D263-F77C-4EB0-A26B-13F1D3BF461F}"/>
    <cellStyle name="20% - Accent3 11 2 3 2" xfId="22486" xr:uid="{1EDAE68E-4E43-4592-99A5-7457BFCC4458}"/>
    <cellStyle name="20% - Accent3 11 2 4" xfId="5007" xr:uid="{C61408E5-85DB-4181-A7FF-C5DE395EE91A}"/>
    <cellStyle name="20% - Accent3 11 2 4 2" xfId="22487" xr:uid="{3E6C838B-06D9-4671-90D2-BB01E3A66B9E}"/>
    <cellStyle name="20% - Accent3 11 2 5" xfId="5008" xr:uid="{5B41C050-5787-489B-80E2-8029D39D4D48}"/>
    <cellStyle name="20% - Accent3 11 2 5 2" xfId="22488" xr:uid="{B8829CA0-546B-4BFB-9C09-C2FE6DE192C3}"/>
    <cellStyle name="20% - Accent3 11 2 6" xfId="18075" xr:uid="{F722620E-A2E8-4DE0-9B14-83C65C0002F1}"/>
    <cellStyle name="20% - Accent3 11 2 6 2" xfId="35882" xr:uid="{55282791-C4FC-4E90-9694-A57FC9277B8A}"/>
    <cellStyle name="20% - Accent3 11 2 7" xfId="5002" xr:uid="{4124BDAE-7B49-4BBF-92CC-5CA8B789F503}"/>
    <cellStyle name="20% - Accent3 11 2 7 2" xfId="22482" xr:uid="{FEF599F4-CF01-48E2-A0D0-28A871529B6F}"/>
    <cellStyle name="20% - Accent3 11 2 8" xfId="20071" xr:uid="{73C95F66-830A-476B-BDC4-EE33B5D93EE8}"/>
    <cellStyle name="20% - Accent3 11 3" xfId="5009" xr:uid="{9000F842-EDB5-4013-AB36-3558D9C8DEC9}"/>
    <cellStyle name="20% - Accent3 11 3 2" xfId="5010" xr:uid="{A2527229-5789-46A8-AA3C-3255CD505603}"/>
    <cellStyle name="20% - Accent3 11 3 2 2" xfId="5011" xr:uid="{10A5CF17-9109-491E-AADF-D7E81D186763}"/>
    <cellStyle name="20% - Accent3 11 3 2 2 2" xfId="22491" xr:uid="{94443C82-496B-4C49-9350-CF820E8DB053}"/>
    <cellStyle name="20% - Accent3 11 3 2 3" xfId="5012" xr:uid="{7491CFF5-6AEB-4DB2-8CA3-7E449370B917}"/>
    <cellStyle name="20% - Accent3 11 3 2 3 2" xfId="22492" xr:uid="{33CE94CB-76E5-4FC9-9920-3A89B7BE8901}"/>
    <cellStyle name="20% - Accent3 11 3 2 4" xfId="22490" xr:uid="{0AE669A9-B6EE-4895-A32D-26CC014C0A94}"/>
    <cellStyle name="20% - Accent3 11 3 3" xfId="5013" xr:uid="{BFA95A37-216A-4F40-A71B-4968A5A9E70F}"/>
    <cellStyle name="20% - Accent3 11 3 3 2" xfId="22493" xr:uid="{E394505A-B0EE-4842-B534-C10DADEED94E}"/>
    <cellStyle name="20% - Accent3 11 3 4" xfId="5014" xr:uid="{E2DDA4DE-468B-4A5D-A7C4-C16F0282B2AA}"/>
    <cellStyle name="20% - Accent3 11 3 4 2" xfId="22494" xr:uid="{63EAC29E-A449-45B0-865D-97C274B04436}"/>
    <cellStyle name="20% - Accent3 11 3 5" xfId="5015" xr:uid="{773E9ED2-5D5B-4B43-909D-5118B0017F82}"/>
    <cellStyle name="20% - Accent3 11 3 5 2" xfId="22495" xr:uid="{0D20318F-A89D-4535-8A1B-509B3A9E55A3}"/>
    <cellStyle name="20% - Accent3 11 3 6" xfId="22489" xr:uid="{9C0025FB-0C05-44BB-8DF9-69EF55D59F71}"/>
    <cellStyle name="20% - Accent3 11 4" xfId="5016" xr:uid="{0CCED123-E677-494C-9F14-3657B86C642C}"/>
    <cellStyle name="20% - Accent3 11 4 2" xfId="5017" xr:uid="{6307AEF4-6585-4372-8223-2759E3944C1B}"/>
    <cellStyle name="20% - Accent3 11 4 2 2" xfId="22497" xr:uid="{47BD7FB3-5903-49D6-986D-EDF77EE3F729}"/>
    <cellStyle name="20% - Accent3 11 4 3" xfId="5018" xr:uid="{4DAB2A20-99BA-48E7-BC35-2DB582F0CA38}"/>
    <cellStyle name="20% - Accent3 11 4 3 2" xfId="22498" xr:uid="{8AFB267B-FCA9-44D6-8F29-AC410A128575}"/>
    <cellStyle name="20% - Accent3 11 4 4" xfId="22496" xr:uid="{A74B3E4E-7DCB-41BF-9FFD-0321B61510E3}"/>
    <cellStyle name="20% - Accent3 11 5" xfId="5019" xr:uid="{0A242C75-9377-4B34-AF0B-C721C970660B}"/>
    <cellStyle name="20% - Accent3 11 5 2" xfId="22499" xr:uid="{94CED768-0FAA-470A-A058-CFF78EAB50AD}"/>
    <cellStyle name="20% - Accent3 11 6" xfId="5020" xr:uid="{C3CCA156-9A96-485F-A447-7278863DA47E}"/>
    <cellStyle name="20% - Accent3 11 6 2" xfId="22500" xr:uid="{40094781-0B79-49F4-A693-8B8009957E6B}"/>
    <cellStyle name="20% - Accent3 11 7" xfId="5021" xr:uid="{4FD465DD-40B5-43A7-B0F4-C17CA8072496}"/>
    <cellStyle name="20% - Accent3 11 7 2" xfId="22501" xr:uid="{455ADEFF-F0C5-4D6C-BDE9-497402589256}"/>
    <cellStyle name="20% - Accent3 11 8" xfId="17514" xr:uid="{A58E7524-7097-481E-A541-0EB37EB01BFE}"/>
    <cellStyle name="20% - Accent3 11 8 2" xfId="34897" xr:uid="{124F8019-9B94-4F65-A92A-E90833C8966F}"/>
    <cellStyle name="20% - Accent3 11 9" xfId="5001" xr:uid="{6D3699BD-86DC-42C6-84DA-BD6DC8A2B93C}"/>
    <cellStyle name="20% - Accent3 11 9 2" xfId="22481" xr:uid="{B5A14A7E-C647-4D46-A47D-E7F4C9740F25}"/>
    <cellStyle name="20% - Accent3 12" xfId="1699" xr:uid="{34258DA6-C230-418C-861A-9ECCF15ACC8F}"/>
    <cellStyle name="20% - Accent3 12 10" xfId="19302" xr:uid="{A43FB083-CC5D-4CC6-A284-7C5B055AC3E7}"/>
    <cellStyle name="20% - Accent3 12 2" xfId="2740" xr:uid="{C00377B5-4253-4E00-B289-4C65E745053C}"/>
    <cellStyle name="20% - Accent3 12 2 2" xfId="5024" xr:uid="{0B1297BE-11B0-40D1-B10D-5A6A31A05E8F}"/>
    <cellStyle name="20% - Accent3 12 2 2 2" xfId="5025" xr:uid="{8C560CD8-F721-46A4-B373-8E72C35ECC77}"/>
    <cellStyle name="20% - Accent3 12 2 2 2 2" xfId="22505" xr:uid="{751FB2E7-DF1B-4C1D-8536-F0A3A59C056E}"/>
    <cellStyle name="20% - Accent3 12 2 2 3" xfId="5026" xr:uid="{725444F8-A656-4E0D-A5E0-5AEE4FED35F9}"/>
    <cellStyle name="20% - Accent3 12 2 2 3 2" xfId="22506" xr:uid="{352CA371-CB3E-4C13-95BC-1DB3E71B994F}"/>
    <cellStyle name="20% - Accent3 12 2 2 4" xfId="22504" xr:uid="{A2F1113C-0ECC-4DCC-83BA-52204001099E}"/>
    <cellStyle name="20% - Accent3 12 2 3" xfId="5027" xr:uid="{BB023390-1CD4-4E36-A6D8-CF76FECD2C07}"/>
    <cellStyle name="20% - Accent3 12 2 3 2" xfId="22507" xr:uid="{4BC998E6-2152-4678-ABC5-78E5F8CAF502}"/>
    <cellStyle name="20% - Accent3 12 2 4" xfId="5028" xr:uid="{556A910B-FE55-4DFD-B246-1AB9A9900D44}"/>
    <cellStyle name="20% - Accent3 12 2 4 2" xfId="22508" xr:uid="{5B5FB7CE-E4E8-4D78-B3BF-4F20A082C435}"/>
    <cellStyle name="20% - Accent3 12 2 5" xfId="5029" xr:uid="{7DEBC5C4-76FB-4071-A797-8426B8707E4C}"/>
    <cellStyle name="20% - Accent3 12 2 5 2" xfId="22509" xr:uid="{57CDADB7-5F61-4BC8-9AF7-08924B67E0F2}"/>
    <cellStyle name="20% - Accent3 12 2 6" xfId="18205" xr:uid="{A78A19C1-5317-4527-956B-A18EFBC06CC3}"/>
    <cellStyle name="20% - Accent3 12 2 6 2" xfId="36147" xr:uid="{A6D847CE-1849-4E4E-8205-3F313805D204}"/>
    <cellStyle name="20% - Accent3 12 2 7" xfId="5023" xr:uid="{522F2DE6-53A1-4181-B12D-A4D9EE2F53B1}"/>
    <cellStyle name="20% - Accent3 12 2 7 2" xfId="22503" xr:uid="{894ACB33-820F-4691-9985-1EF88FEF2C10}"/>
    <cellStyle name="20% - Accent3 12 2 8" xfId="20340" xr:uid="{6F7EE3D1-D055-4DEF-8689-57C69C5495A3}"/>
    <cellStyle name="20% - Accent3 12 3" xfId="5030" xr:uid="{B9B0D8E4-2355-47D0-8FFD-FD267BAC0B4D}"/>
    <cellStyle name="20% - Accent3 12 3 2" xfId="5031" xr:uid="{6541ECF2-8880-460F-B09C-AA85B6FFC04A}"/>
    <cellStyle name="20% - Accent3 12 3 2 2" xfId="5032" xr:uid="{F8B2AAEA-5655-4060-ADB8-48144B6505DF}"/>
    <cellStyle name="20% - Accent3 12 3 2 2 2" xfId="22512" xr:uid="{D586ABE7-8DB0-4E19-8561-7F02E8B1E0EF}"/>
    <cellStyle name="20% - Accent3 12 3 2 3" xfId="5033" xr:uid="{7E5A3502-50A5-442A-AA8E-B53727D030AC}"/>
    <cellStyle name="20% - Accent3 12 3 2 3 2" xfId="22513" xr:uid="{E11A46D3-DFA6-458B-9B67-6B79B0B795B7}"/>
    <cellStyle name="20% - Accent3 12 3 2 4" xfId="22511" xr:uid="{6A24FC8F-9883-4095-8AE7-1A9898D5A583}"/>
    <cellStyle name="20% - Accent3 12 3 3" xfId="5034" xr:uid="{F4F2B286-F4EB-445A-8693-42A24CEA76B4}"/>
    <cellStyle name="20% - Accent3 12 3 3 2" xfId="22514" xr:uid="{85133AC4-E569-45B8-AD1B-4E56B1865C31}"/>
    <cellStyle name="20% - Accent3 12 3 4" xfId="5035" xr:uid="{CB7D44D4-548C-4A51-BF28-70C8EEF2C273}"/>
    <cellStyle name="20% - Accent3 12 3 4 2" xfId="22515" xr:uid="{0C6304FA-EDEA-4327-8F2A-ED17D397ABC1}"/>
    <cellStyle name="20% - Accent3 12 3 5" xfId="5036" xr:uid="{82D0BB0D-8B56-4BE9-B43C-391D1396A8A5}"/>
    <cellStyle name="20% - Accent3 12 3 5 2" xfId="22516" xr:uid="{CC07762F-C03A-4EB4-AC91-461489D1516D}"/>
    <cellStyle name="20% - Accent3 12 3 6" xfId="22510" xr:uid="{CB2D30DF-A15E-4E5A-B05E-95D10D2FE29F}"/>
    <cellStyle name="20% - Accent3 12 4" xfId="5037" xr:uid="{6E17F7FB-63B3-48B5-8196-BE5D9742EC59}"/>
    <cellStyle name="20% - Accent3 12 4 2" xfId="5038" xr:uid="{288FC968-8CE4-4D7B-962F-B87D52772D73}"/>
    <cellStyle name="20% - Accent3 12 4 2 2" xfId="22518" xr:uid="{CBE8AF84-7B84-476C-83D2-8143EDC63D08}"/>
    <cellStyle name="20% - Accent3 12 4 3" xfId="5039" xr:uid="{2A706714-F223-4EB1-A393-9F9265EAC067}"/>
    <cellStyle name="20% - Accent3 12 4 3 2" xfId="22519" xr:uid="{B0077DB5-6BDA-4D26-B6A6-4CB54CA2DCB2}"/>
    <cellStyle name="20% - Accent3 12 4 4" xfId="22517" xr:uid="{7148D8D7-48B9-4F8C-A6E9-671B29C65ACC}"/>
    <cellStyle name="20% - Accent3 12 5" xfId="5040" xr:uid="{3895C403-C89E-492B-A6B1-302E4528D1BA}"/>
    <cellStyle name="20% - Accent3 12 5 2" xfId="22520" xr:uid="{8717EB09-E4C0-462F-BEC3-B88BFE8ABB09}"/>
    <cellStyle name="20% - Accent3 12 6" xfId="5041" xr:uid="{300ECC4E-7F7A-4AE9-A7AB-1F92E2C8C9D3}"/>
    <cellStyle name="20% - Accent3 12 6 2" xfId="22521" xr:uid="{BDCC0A54-2430-4B34-9F10-5CCBA11F136C}"/>
    <cellStyle name="20% - Accent3 12 7" xfId="5042" xr:uid="{E669107C-CE6E-4741-9085-8955C075E4DB}"/>
    <cellStyle name="20% - Accent3 12 7 2" xfId="22522" xr:uid="{F2D85030-5061-4746-B36A-2F4E01485D3A}"/>
    <cellStyle name="20% - Accent3 12 8" xfId="17658" xr:uid="{ACB8D949-F5B6-4AA9-8B51-AB89AC54D5F4}"/>
    <cellStyle name="20% - Accent3 12 8 2" xfId="35147" xr:uid="{F5691FC4-F059-49FE-934B-381A99904CFE}"/>
    <cellStyle name="20% - Accent3 12 9" xfId="5022" xr:uid="{CA33806D-782E-4371-8FAD-CF72E901DD0A}"/>
    <cellStyle name="20% - Accent3 12 9 2" xfId="22502" xr:uid="{554B3716-54BB-4E0B-B564-C391E144F09D}"/>
    <cellStyle name="20% - Accent3 13" xfId="1724" xr:uid="{5CF14B3C-6A0C-4F21-B93C-07D16C9068F1}"/>
    <cellStyle name="20% - Accent3 13 10" xfId="19327" xr:uid="{0A78AAC7-0612-4E40-BC0E-37758E415DA8}"/>
    <cellStyle name="20% - Accent3 13 2" xfId="2765" xr:uid="{78EEB2D5-3A2A-4F73-9D6E-51D1CAAB5B79}"/>
    <cellStyle name="20% - Accent3 13 2 2" xfId="5045" xr:uid="{C9038E0B-E82A-4C23-99C9-A4B0DAC1333E}"/>
    <cellStyle name="20% - Accent3 13 2 2 2" xfId="5046" xr:uid="{43CF68A6-BECB-4B5E-B883-8A07DF74F1C3}"/>
    <cellStyle name="20% - Accent3 13 2 2 2 2" xfId="22526" xr:uid="{7D0623DD-B72C-457B-8C22-D34937624CCE}"/>
    <cellStyle name="20% - Accent3 13 2 2 3" xfId="5047" xr:uid="{DD2B931F-396C-4EF4-B009-1C5B88CE1FC5}"/>
    <cellStyle name="20% - Accent3 13 2 2 3 2" xfId="22527" xr:uid="{51724A10-2415-4A72-9882-28FA2E14E7E0}"/>
    <cellStyle name="20% - Accent3 13 2 2 4" xfId="22525" xr:uid="{666D75DE-37C6-42B7-9372-8EC7F9DD4D70}"/>
    <cellStyle name="20% - Accent3 13 2 3" xfId="5048" xr:uid="{E92D2C67-4E07-403A-8B11-B60B2B80D4FD}"/>
    <cellStyle name="20% - Accent3 13 2 3 2" xfId="22528" xr:uid="{376EB182-B627-4BDA-8BAE-24FDB0BB8AF8}"/>
    <cellStyle name="20% - Accent3 13 2 4" xfId="5049" xr:uid="{B2BB2A51-2BB8-4075-B52B-7CF4CFCF540A}"/>
    <cellStyle name="20% - Accent3 13 2 4 2" xfId="22529" xr:uid="{668FFEA6-0A9B-418A-8543-0AF17DA50AC1}"/>
    <cellStyle name="20% - Accent3 13 2 5" xfId="5050" xr:uid="{2E0E6D9D-60EF-4C18-9B03-18790436A03F}"/>
    <cellStyle name="20% - Accent3 13 2 5 2" xfId="22530" xr:uid="{2622CFE7-FB71-4127-B794-A6AC56654B23}"/>
    <cellStyle name="20% - Accent3 13 2 6" xfId="18216" xr:uid="{9632EFD9-B03D-4DB8-826A-A96C732B3743}"/>
    <cellStyle name="20% - Accent3 13 2 6 2" xfId="36171" xr:uid="{B0CFCBFD-2AB3-439C-B827-375AF378AEC7}"/>
    <cellStyle name="20% - Accent3 13 2 7" xfId="5044" xr:uid="{93084660-8944-4E79-86B4-6EA90E626576}"/>
    <cellStyle name="20% - Accent3 13 2 7 2" xfId="22524" xr:uid="{C4EE1FDF-307A-468E-BA42-64464051B0CC}"/>
    <cellStyle name="20% - Accent3 13 2 8" xfId="20365" xr:uid="{A26FBEC4-432C-4ED3-A7B6-294CF0BB6EFD}"/>
    <cellStyle name="20% - Accent3 13 3" xfId="5051" xr:uid="{670453AF-9039-4005-BFAA-4875A9E599EC}"/>
    <cellStyle name="20% - Accent3 13 3 2" xfId="5052" xr:uid="{5899B26A-9036-4079-A205-BCC0E6036070}"/>
    <cellStyle name="20% - Accent3 13 3 2 2" xfId="5053" xr:uid="{AC07A539-1E56-42BD-B239-0C954CAAAC9A}"/>
    <cellStyle name="20% - Accent3 13 3 2 2 2" xfId="22533" xr:uid="{5E36AD01-957F-4DDE-80E6-E7E00881899B}"/>
    <cellStyle name="20% - Accent3 13 3 2 3" xfId="5054" xr:uid="{08D6874F-A5A5-4352-A140-55A8E9F14E6A}"/>
    <cellStyle name="20% - Accent3 13 3 2 3 2" xfId="22534" xr:uid="{D43C7009-04EE-4204-8E8D-FE7A25420265}"/>
    <cellStyle name="20% - Accent3 13 3 2 4" xfId="22532" xr:uid="{A4763F75-8FBB-4B88-9D09-CBAE23E8173C}"/>
    <cellStyle name="20% - Accent3 13 3 3" xfId="5055" xr:uid="{CE83294A-652D-4BB9-BA0D-CF90B16555D4}"/>
    <cellStyle name="20% - Accent3 13 3 3 2" xfId="22535" xr:uid="{6D2F5AF1-D663-4148-AE66-1BFED9392F35}"/>
    <cellStyle name="20% - Accent3 13 3 4" xfId="5056" xr:uid="{0F3B78F1-B1BA-422A-A08C-AC9192EDAA7E}"/>
    <cellStyle name="20% - Accent3 13 3 4 2" xfId="22536" xr:uid="{49FEB4B0-325D-4204-AEF6-C6664EFBE185}"/>
    <cellStyle name="20% - Accent3 13 3 5" xfId="5057" xr:uid="{ECF97281-854C-4B51-9A4A-EEE93C0A80A9}"/>
    <cellStyle name="20% - Accent3 13 3 5 2" xfId="22537" xr:uid="{515E177A-40EE-48F2-98D6-CD8698FC9707}"/>
    <cellStyle name="20% - Accent3 13 3 6" xfId="22531" xr:uid="{4D9AC940-486F-4D9B-BBE6-395B1D96BAD1}"/>
    <cellStyle name="20% - Accent3 13 4" xfId="5058" xr:uid="{C7544731-83F6-4B49-8471-79BDAA932B6A}"/>
    <cellStyle name="20% - Accent3 13 4 2" xfId="5059" xr:uid="{9F331A1B-4E73-4B8B-8D02-8F90F82B5E6F}"/>
    <cellStyle name="20% - Accent3 13 4 2 2" xfId="22539" xr:uid="{E02ECA3E-00DD-46DF-8275-CA955F7905D4}"/>
    <cellStyle name="20% - Accent3 13 4 3" xfId="5060" xr:uid="{2E848136-951A-468B-BB37-87A65BEA01FE}"/>
    <cellStyle name="20% - Accent3 13 4 3 2" xfId="22540" xr:uid="{F1084CB9-8CBF-4E87-9F29-27FFD0476CDD}"/>
    <cellStyle name="20% - Accent3 13 4 4" xfId="22538" xr:uid="{8E47865D-27F0-4B0D-8052-35A22416AB4E}"/>
    <cellStyle name="20% - Accent3 13 5" xfId="5061" xr:uid="{2B04C347-B6B8-4551-9C0D-54705FC8615D}"/>
    <cellStyle name="20% - Accent3 13 5 2" xfId="22541" xr:uid="{8700744A-00DD-4DBE-8489-CA6F4E6790F2}"/>
    <cellStyle name="20% - Accent3 13 6" xfId="5062" xr:uid="{E835CCCB-4297-4787-A123-2CE91FABB724}"/>
    <cellStyle name="20% - Accent3 13 6 2" xfId="22542" xr:uid="{F281634D-C6A3-4987-9D19-E41F1DB279A2}"/>
    <cellStyle name="20% - Accent3 13 7" xfId="5063" xr:uid="{4BF9C1D1-DF36-44E7-BECB-B50A7F90A1A7}"/>
    <cellStyle name="20% - Accent3 13 7 2" xfId="22543" xr:uid="{5DBEAD0C-398B-40D2-ADF8-BE8DAC2CFB85}"/>
    <cellStyle name="20% - Accent3 13 8" xfId="17676" xr:uid="{E855D527-1541-4787-8C52-D3549FEC1B29}"/>
    <cellStyle name="20% - Accent3 13 8 2" xfId="35170" xr:uid="{B1BECFB2-0956-4CCD-A89B-20D1A04A246E}"/>
    <cellStyle name="20% - Accent3 13 9" xfId="5043" xr:uid="{E93068B0-AB18-4456-B3F3-6EBBC39B7EFF}"/>
    <cellStyle name="20% - Accent3 13 9 2" xfId="22523" xr:uid="{2BE88C64-F7CC-4144-92CE-9F1F1E7255C8}"/>
    <cellStyle name="20% - Accent3 14" xfId="1749" xr:uid="{EB64B786-8296-42B0-8CE4-018DCFD17E09}"/>
    <cellStyle name="20% - Accent3 14 10" xfId="19352" xr:uid="{A6AF1889-7CD9-4FE3-8CD5-82810C9A711E}"/>
    <cellStyle name="20% - Accent3 14 2" xfId="2790" xr:uid="{39E4AF28-9CFA-489B-BCA1-DD0540F01731}"/>
    <cellStyle name="20% - Accent3 14 2 2" xfId="5066" xr:uid="{464C6128-B86B-421A-9962-5162EE8B4E6A}"/>
    <cellStyle name="20% - Accent3 14 2 2 2" xfId="5067" xr:uid="{AF80DA3A-196F-41EC-8562-554068920297}"/>
    <cellStyle name="20% - Accent3 14 2 2 2 2" xfId="22547" xr:uid="{B4008984-D15D-42EA-B190-E4D8BDF13213}"/>
    <cellStyle name="20% - Accent3 14 2 2 3" xfId="5068" xr:uid="{1E04E29A-CB8A-40EA-8805-C8B42D0A4D3B}"/>
    <cellStyle name="20% - Accent3 14 2 2 3 2" xfId="22548" xr:uid="{55D7B74F-AB7A-4BAD-BE85-92BE44C5EB03}"/>
    <cellStyle name="20% - Accent3 14 2 2 4" xfId="22546" xr:uid="{7F91F529-B0B8-4857-AE1E-DE9C6107DC89}"/>
    <cellStyle name="20% - Accent3 14 2 3" xfId="5069" xr:uid="{23D45CAE-5C4B-4F72-8C3C-B60815D55254}"/>
    <cellStyle name="20% - Accent3 14 2 3 2" xfId="22549" xr:uid="{3B6AF23D-3744-438C-94DA-B216AE3B3CB2}"/>
    <cellStyle name="20% - Accent3 14 2 4" xfId="5070" xr:uid="{7C5EF660-3497-4412-86A5-DD1FB92774B1}"/>
    <cellStyle name="20% - Accent3 14 2 4 2" xfId="22550" xr:uid="{BD98B1E0-1D94-4B91-8B11-1754672DC0A5}"/>
    <cellStyle name="20% - Accent3 14 2 5" xfId="5071" xr:uid="{4C3215CD-E966-4AA2-8819-7BE26125A4C2}"/>
    <cellStyle name="20% - Accent3 14 2 5 2" xfId="22551" xr:uid="{F6F45025-150A-4A6F-B108-BC9DAF647DB9}"/>
    <cellStyle name="20% - Accent3 14 2 6" xfId="18227" xr:uid="{5B591FAC-A7DD-4644-AC60-9903F2023F95}"/>
    <cellStyle name="20% - Accent3 14 2 6 2" xfId="36195" xr:uid="{DAD3E463-3A96-4403-B152-3D005DD89527}"/>
    <cellStyle name="20% - Accent3 14 2 7" xfId="5065" xr:uid="{A16DA863-0003-4D87-A4BA-7F357C235276}"/>
    <cellStyle name="20% - Accent3 14 2 7 2" xfId="22545" xr:uid="{5899372E-DA72-458C-B52C-88046527ED47}"/>
    <cellStyle name="20% - Accent3 14 2 8" xfId="20390" xr:uid="{828459AF-0229-4B2E-8092-EC6ED54FD0D6}"/>
    <cellStyle name="20% - Accent3 14 3" xfId="5072" xr:uid="{39220166-5E67-42C1-86C9-2495CAAF4CC5}"/>
    <cellStyle name="20% - Accent3 14 3 2" xfId="5073" xr:uid="{6E06BA28-CD82-4938-86EA-062A11C89C38}"/>
    <cellStyle name="20% - Accent3 14 3 2 2" xfId="5074" xr:uid="{89FE24AD-955A-42E5-9CFE-2E6B40A91E27}"/>
    <cellStyle name="20% - Accent3 14 3 2 2 2" xfId="22554" xr:uid="{5A7322CE-4B33-4A93-A852-AC2CB1C54706}"/>
    <cellStyle name="20% - Accent3 14 3 2 3" xfId="5075" xr:uid="{336847B6-336D-4069-9466-CB1DBD2B9819}"/>
    <cellStyle name="20% - Accent3 14 3 2 3 2" xfId="22555" xr:uid="{FCE73670-74A7-40D3-9915-910AF6D41AF2}"/>
    <cellStyle name="20% - Accent3 14 3 2 4" xfId="22553" xr:uid="{6490A2D9-B277-4ED6-863B-6BE0B203A08E}"/>
    <cellStyle name="20% - Accent3 14 3 3" xfId="5076" xr:uid="{AD2246CA-2438-4483-A61B-F3397FE95645}"/>
    <cellStyle name="20% - Accent3 14 3 3 2" xfId="22556" xr:uid="{1FBE8528-F1B9-41BD-A4B0-87AE91AEAE40}"/>
    <cellStyle name="20% - Accent3 14 3 4" xfId="5077" xr:uid="{D7E30AF6-3197-402B-9D0E-B076118C8155}"/>
    <cellStyle name="20% - Accent3 14 3 4 2" xfId="22557" xr:uid="{0D0781DE-CE28-4DF8-92D4-C56D207C383C}"/>
    <cellStyle name="20% - Accent3 14 3 5" xfId="5078" xr:uid="{94B24C12-087E-43E6-8D5A-026A6AB59522}"/>
    <cellStyle name="20% - Accent3 14 3 5 2" xfId="22558" xr:uid="{1BC562B8-2B40-44BB-85B9-3D8F9AC60DC8}"/>
    <cellStyle name="20% - Accent3 14 3 6" xfId="22552" xr:uid="{B07D150C-EE86-4E53-B84F-6BA048F1828D}"/>
    <cellStyle name="20% - Accent3 14 4" xfId="5079" xr:uid="{51C1BEA8-0BE2-41F5-9475-A6916BABC875}"/>
    <cellStyle name="20% - Accent3 14 4 2" xfId="5080" xr:uid="{6D55F29E-28A0-4642-A9B1-5AAB72C68E27}"/>
    <cellStyle name="20% - Accent3 14 4 2 2" xfId="22560" xr:uid="{4D8D3740-BC96-458E-B1D1-4601E3E7178E}"/>
    <cellStyle name="20% - Accent3 14 4 3" xfId="5081" xr:uid="{0CF9BA22-884F-433E-B181-C6BAEF4AFEAF}"/>
    <cellStyle name="20% - Accent3 14 4 3 2" xfId="22561" xr:uid="{1DFD2E6C-A74C-4223-8C3E-D255A0328C7E}"/>
    <cellStyle name="20% - Accent3 14 4 4" xfId="22559" xr:uid="{87E37A34-9FF7-480B-ABD9-8D284CE62361}"/>
    <cellStyle name="20% - Accent3 14 5" xfId="5082" xr:uid="{E65E73A0-570B-467D-92E6-75DF2FEF560F}"/>
    <cellStyle name="20% - Accent3 14 5 2" xfId="22562" xr:uid="{51B78EC0-F6C1-4A15-AC8D-562A88893FF7}"/>
    <cellStyle name="20% - Accent3 14 6" xfId="5083" xr:uid="{3572B5D7-36E1-44F1-B5B6-8B875A73C620}"/>
    <cellStyle name="20% - Accent3 14 6 2" xfId="22563" xr:uid="{56D22325-465D-4880-9822-2E68C346060F}"/>
    <cellStyle name="20% - Accent3 14 7" xfId="5084" xr:uid="{60D18D36-B96B-4ADE-9513-F5363E413E18}"/>
    <cellStyle name="20% - Accent3 14 7 2" xfId="22564" xr:uid="{CE162D38-2D45-43F4-89DB-ABDEB0A86716}"/>
    <cellStyle name="20% - Accent3 14 8" xfId="17693" xr:uid="{C91B4BA7-3C08-4ADF-B179-1A3DEF44BEFA}"/>
    <cellStyle name="20% - Accent3 14 8 2" xfId="35193" xr:uid="{9BAD3E71-63C9-4FA2-AB00-0C0337E401AE}"/>
    <cellStyle name="20% - Accent3 14 9" xfId="5064" xr:uid="{DEE1C938-E0EA-4C42-8279-1F81CE52999E}"/>
    <cellStyle name="20% - Accent3 14 9 2" xfId="22544" xr:uid="{70F99075-2C11-4D38-94D4-EA2EA6C2D15E}"/>
    <cellStyle name="20% - Accent3 15" xfId="1772" xr:uid="{1AB90B9B-2190-4E30-811A-CB808D2D644F}"/>
    <cellStyle name="20% - Accent3 15 10" xfId="19375" xr:uid="{F8DD854C-A4A4-498F-9B1F-E78B1922A779}"/>
    <cellStyle name="20% - Accent3 15 2" xfId="2813" xr:uid="{3EE20E94-352A-481C-9E59-24B3D8B33CDF}"/>
    <cellStyle name="20% - Accent3 15 2 2" xfId="5087" xr:uid="{00B6E69B-080A-4D04-99F6-BF44774EF897}"/>
    <cellStyle name="20% - Accent3 15 2 2 2" xfId="5088" xr:uid="{C6193D9B-DD85-4064-A33C-7A330380C177}"/>
    <cellStyle name="20% - Accent3 15 2 2 2 2" xfId="22568" xr:uid="{F307D12A-5D87-406D-A2F4-A97FAB3F4A52}"/>
    <cellStyle name="20% - Accent3 15 2 2 3" xfId="5089" xr:uid="{34EBC091-15BB-4670-A059-74B7B02F8005}"/>
    <cellStyle name="20% - Accent3 15 2 2 3 2" xfId="22569" xr:uid="{A89AE5AC-14BB-4179-A826-0BBDF525F11C}"/>
    <cellStyle name="20% - Accent3 15 2 2 4" xfId="22567" xr:uid="{88F83DA8-379B-45DA-B602-8C4253112CF6}"/>
    <cellStyle name="20% - Accent3 15 2 3" xfId="5090" xr:uid="{F40F7FE1-ED88-40B3-84A9-823035B7125F}"/>
    <cellStyle name="20% - Accent3 15 2 3 2" xfId="22570" xr:uid="{33109CAE-6A5C-4895-94B9-48E0E4B73FAB}"/>
    <cellStyle name="20% - Accent3 15 2 4" xfId="5091" xr:uid="{0A83919C-9FC9-40CD-AA3C-35F7BC335972}"/>
    <cellStyle name="20% - Accent3 15 2 4 2" xfId="22571" xr:uid="{0E496425-DD1C-44F9-8C88-997D72CA4B0C}"/>
    <cellStyle name="20% - Accent3 15 2 5" xfId="5092" xr:uid="{7E68C893-F19D-4537-BC2B-9AD3C1D7CD88}"/>
    <cellStyle name="20% - Accent3 15 2 5 2" xfId="22572" xr:uid="{ADB20515-9780-4F1D-A234-CA9A3A779252}"/>
    <cellStyle name="20% - Accent3 15 2 6" xfId="18238" xr:uid="{8B038C81-4AAA-4DA6-820E-5A5B7D6D56DA}"/>
    <cellStyle name="20% - Accent3 15 2 6 2" xfId="36217" xr:uid="{784F7970-F54A-4292-BFE7-0BF2DB88DA2A}"/>
    <cellStyle name="20% - Accent3 15 2 7" xfId="5086" xr:uid="{1CC18B50-B86A-4436-B981-8829EA24A9CA}"/>
    <cellStyle name="20% - Accent3 15 2 7 2" xfId="22566" xr:uid="{C2F8CF1F-4EA0-4FDD-ACCF-7A6BD5C67426}"/>
    <cellStyle name="20% - Accent3 15 2 8" xfId="20413" xr:uid="{BE13BB29-46AA-43BC-A1FF-91C8C0BF67AA}"/>
    <cellStyle name="20% - Accent3 15 3" xfId="5093" xr:uid="{D14398AF-86E7-43E6-8206-2932AB6CBF7C}"/>
    <cellStyle name="20% - Accent3 15 3 2" xfId="5094" xr:uid="{C2BBA10B-2103-4200-A612-15A621C40F95}"/>
    <cellStyle name="20% - Accent3 15 3 2 2" xfId="5095" xr:uid="{EA48F2C8-C2C9-4926-8E5D-5CF790190997}"/>
    <cellStyle name="20% - Accent3 15 3 2 2 2" xfId="22575" xr:uid="{1AB64E82-279D-4144-A4E2-320542534245}"/>
    <cellStyle name="20% - Accent3 15 3 2 3" xfId="5096" xr:uid="{270CE680-B39F-4808-9E54-2FC0548AC1E1}"/>
    <cellStyle name="20% - Accent3 15 3 2 3 2" xfId="22576" xr:uid="{B99C6BF9-925A-441F-8995-687D0306B9B4}"/>
    <cellStyle name="20% - Accent3 15 3 2 4" xfId="22574" xr:uid="{8A1394DE-A9DE-463B-917F-44D643557F5C}"/>
    <cellStyle name="20% - Accent3 15 3 3" xfId="5097" xr:uid="{8C082F1F-18E4-4873-B594-5FE9B0B2187D}"/>
    <cellStyle name="20% - Accent3 15 3 3 2" xfId="22577" xr:uid="{351642BB-443E-45CF-87F2-D2E3B23C691C}"/>
    <cellStyle name="20% - Accent3 15 3 4" xfId="5098" xr:uid="{A89EDD44-510F-4360-B91A-3D5DE5188823}"/>
    <cellStyle name="20% - Accent3 15 3 4 2" xfId="22578" xr:uid="{448CBC41-A277-4B2F-97C9-89E692957315}"/>
    <cellStyle name="20% - Accent3 15 3 5" xfId="5099" xr:uid="{8C86202E-B60B-4E1E-B630-D8531DA8FCBB}"/>
    <cellStyle name="20% - Accent3 15 3 5 2" xfId="22579" xr:uid="{61F45AB5-026B-4096-B2A7-B7202FF44E9D}"/>
    <cellStyle name="20% - Accent3 15 3 6" xfId="22573" xr:uid="{9330B745-D50D-4CE5-8BD3-0CEFD26BCB83}"/>
    <cellStyle name="20% - Accent3 15 4" xfId="5100" xr:uid="{4EBC33E8-5D84-46DF-82A7-38BB214F0D2A}"/>
    <cellStyle name="20% - Accent3 15 4 2" xfId="5101" xr:uid="{B6B75E93-59A8-43A5-A52A-F5C6427FA7BC}"/>
    <cellStyle name="20% - Accent3 15 4 2 2" xfId="22581" xr:uid="{3E726191-F84D-4DF0-9134-1A33AEA4C78F}"/>
    <cellStyle name="20% - Accent3 15 4 3" xfId="5102" xr:uid="{B1D4230A-C461-42FC-A7C2-99A6DAD5C031}"/>
    <cellStyle name="20% - Accent3 15 4 3 2" xfId="22582" xr:uid="{5A2F3E31-5309-47DB-BBC9-B623F0165E4E}"/>
    <cellStyle name="20% - Accent3 15 4 4" xfId="22580" xr:uid="{98A12382-7AF3-455B-BBF0-156985BE58C8}"/>
    <cellStyle name="20% - Accent3 15 5" xfId="5103" xr:uid="{167FEC56-1E1F-4CFE-A76A-5BA32717DBB2}"/>
    <cellStyle name="20% - Accent3 15 5 2" xfId="22583" xr:uid="{1AE40358-061D-4F42-9C84-8117FB35660E}"/>
    <cellStyle name="20% - Accent3 15 6" xfId="5104" xr:uid="{34372EA6-6DC6-4A98-9A3F-82F3D33C40EF}"/>
    <cellStyle name="20% - Accent3 15 6 2" xfId="22584" xr:uid="{2ABF2BAF-6EDB-45B7-9AE0-F361A7746EB3}"/>
    <cellStyle name="20% - Accent3 15 7" xfId="5105" xr:uid="{C1FA6650-8C15-4018-941E-0BBF2E98341F}"/>
    <cellStyle name="20% - Accent3 15 7 2" xfId="22585" xr:uid="{682995CC-4ECC-49DA-9A84-32CA5C027028}"/>
    <cellStyle name="20% - Accent3 15 8" xfId="17708" xr:uid="{9D1EF315-2D65-4031-AC87-892A447A99A1}"/>
    <cellStyle name="20% - Accent3 15 8 2" xfId="35215" xr:uid="{8F184C3B-F3D7-45BA-B8B5-0CE7DE6F1108}"/>
    <cellStyle name="20% - Accent3 15 9" xfId="5085" xr:uid="{7D3AAB41-4335-4F79-A56C-B2F2DDBAD53D}"/>
    <cellStyle name="20% - Accent3 15 9 2" xfId="22565" xr:uid="{5827B067-5A45-43C0-9925-B3AD035D5D1A}"/>
    <cellStyle name="20% - Accent3 16" xfId="1796" xr:uid="{9578531E-7A08-4815-9F36-158B0F40C6DC}"/>
    <cellStyle name="20% - Accent3 16 10" xfId="19399" xr:uid="{3AD0C3BE-364C-4BD4-883D-9E2040401A8E}"/>
    <cellStyle name="20% - Accent3 16 2" xfId="2837" xr:uid="{111E021A-2457-4C61-B81E-3C41A23911C6}"/>
    <cellStyle name="20% - Accent3 16 2 2" xfId="5108" xr:uid="{26D40A65-1B26-4052-934F-7714A79A7954}"/>
    <cellStyle name="20% - Accent3 16 2 2 2" xfId="5109" xr:uid="{ED77A3A9-7C4D-4155-ACFF-0B09DD916A6D}"/>
    <cellStyle name="20% - Accent3 16 2 2 2 2" xfId="22589" xr:uid="{0202D731-D4D2-4A45-9DC3-9A7511A6ACFB}"/>
    <cellStyle name="20% - Accent3 16 2 2 3" xfId="5110" xr:uid="{EB348C08-0168-4EA7-AF14-353D30E9892D}"/>
    <cellStyle name="20% - Accent3 16 2 2 3 2" xfId="22590" xr:uid="{0C671BFF-B902-4F3C-AFD3-EE7772DFD85C}"/>
    <cellStyle name="20% - Accent3 16 2 2 4" xfId="22588" xr:uid="{EF9F4B9E-EE8E-474E-AF0D-0FAD08B29623}"/>
    <cellStyle name="20% - Accent3 16 2 3" xfId="5111" xr:uid="{215942C1-CE4B-4FFD-86BB-897FB9B19D2C}"/>
    <cellStyle name="20% - Accent3 16 2 3 2" xfId="22591" xr:uid="{6D96CF67-3B37-4ECF-80F9-81B2E9824C5F}"/>
    <cellStyle name="20% - Accent3 16 2 4" xfId="5112" xr:uid="{BA2D5ABA-FE3E-4CC7-8C4B-3C820E6C9EAD}"/>
    <cellStyle name="20% - Accent3 16 2 4 2" xfId="22592" xr:uid="{6C879538-84EF-4D94-A828-3AFEB2F67235}"/>
    <cellStyle name="20% - Accent3 16 2 5" xfId="5113" xr:uid="{E3B201A0-C33E-49DE-A725-46D02DA20630}"/>
    <cellStyle name="20% - Accent3 16 2 5 2" xfId="22593" xr:uid="{13BC8AAD-B566-44F2-89D0-2DF8B268D4F4}"/>
    <cellStyle name="20% - Accent3 16 2 6" xfId="18249" xr:uid="{DB2A3E11-C58B-4574-82BA-E325EAEF1033}"/>
    <cellStyle name="20% - Accent3 16 2 6 2" xfId="36240" xr:uid="{A0FFFF66-89D7-426A-B6FF-1DB2B8C7F903}"/>
    <cellStyle name="20% - Accent3 16 2 7" xfId="5107" xr:uid="{1A2D4C61-565B-4A1F-800C-8EF69D9EFA36}"/>
    <cellStyle name="20% - Accent3 16 2 7 2" xfId="22587" xr:uid="{9921CC2B-1459-4AE5-A3C5-F70427B3BD3F}"/>
    <cellStyle name="20% - Accent3 16 2 8" xfId="20437" xr:uid="{F9ECD093-0C63-4EFC-8394-F0CEC0E9CE9C}"/>
    <cellStyle name="20% - Accent3 16 3" xfId="5114" xr:uid="{AC567BE5-7111-4134-8303-95A312158231}"/>
    <cellStyle name="20% - Accent3 16 3 2" xfId="5115" xr:uid="{3A5F7E65-D8CC-4867-B4A8-74582442A9CD}"/>
    <cellStyle name="20% - Accent3 16 3 2 2" xfId="5116" xr:uid="{825577FC-4719-494F-B46B-BC7310D571F2}"/>
    <cellStyle name="20% - Accent3 16 3 2 2 2" xfId="22596" xr:uid="{1A268834-F18A-4522-B014-489C99275406}"/>
    <cellStyle name="20% - Accent3 16 3 2 3" xfId="5117" xr:uid="{141110E2-7626-4990-9390-1199B0A4D77B}"/>
    <cellStyle name="20% - Accent3 16 3 2 3 2" xfId="22597" xr:uid="{A5ED34D7-FC00-414F-B4D1-E9935E728707}"/>
    <cellStyle name="20% - Accent3 16 3 2 4" xfId="22595" xr:uid="{3CA2191F-7D08-4F45-A2DA-39DADB1D75C2}"/>
    <cellStyle name="20% - Accent3 16 3 3" xfId="5118" xr:uid="{103E8FB3-7B42-46FA-958B-BC41DC867730}"/>
    <cellStyle name="20% - Accent3 16 3 3 2" xfId="22598" xr:uid="{C7581B8F-AA34-4689-B9A7-BD83A8297102}"/>
    <cellStyle name="20% - Accent3 16 3 4" xfId="5119" xr:uid="{E5DDB7E6-91A1-4933-A180-50CEF8084A55}"/>
    <cellStyle name="20% - Accent3 16 3 4 2" xfId="22599" xr:uid="{702F7CFD-0AD2-42A4-9F32-40DEFB829FF3}"/>
    <cellStyle name="20% - Accent3 16 3 5" xfId="5120" xr:uid="{6442764F-E420-4AEE-825D-E3F24D996996}"/>
    <cellStyle name="20% - Accent3 16 3 5 2" xfId="22600" xr:uid="{F64A740E-8573-42FF-8309-30A75B6CD013}"/>
    <cellStyle name="20% - Accent3 16 3 6" xfId="22594" xr:uid="{98EA363D-77B5-4E9F-8DCC-4820E7D759D4}"/>
    <cellStyle name="20% - Accent3 16 4" xfId="5121" xr:uid="{D117CEDF-F2C1-48BC-8A9D-727BC9A6307A}"/>
    <cellStyle name="20% - Accent3 16 4 2" xfId="5122" xr:uid="{F558C5FF-BF7E-4851-A92B-06C79303B2DA}"/>
    <cellStyle name="20% - Accent3 16 4 2 2" xfId="22602" xr:uid="{965654B4-0E2F-4B13-BB69-4764180AA886}"/>
    <cellStyle name="20% - Accent3 16 4 3" xfId="5123" xr:uid="{E2045AF4-118C-4554-BCCA-2437D97996B5}"/>
    <cellStyle name="20% - Accent3 16 4 3 2" xfId="22603" xr:uid="{6BEACCEC-2973-4BC5-BCF3-807514629E78}"/>
    <cellStyle name="20% - Accent3 16 4 4" xfId="22601" xr:uid="{379709ED-38C8-469F-9C60-2A33733594E6}"/>
    <cellStyle name="20% - Accent3 16 5" xfId="5124" xr:uid="{D94F97EF-74A4-412D-9052-53AA210E3622}"/>
    <cellStyle name="20% - Accent3 16 5 2" xfId="22604" xr:uid="{B87908BE-B4FC-4D47-9EEF-896B51754EBC}"/>
    <cellStyle name="20% - Accent3 16 6" xfId="5125" xr:uid="{06787783-977D-4683-845E-A717F9EE0E73}"/>
    <cellStyle name="20% - Accent3 16 6 2" xfId="22605" xr:uid="{0161DFC7-E88F-4696-93F5-F7B100C47846}"/>
    <cellStyle name="20% - Accent3 16 7" xfId="5126" xr:uid="{62BD2174-7923-4820-8ECD-24193FDDFB07}"/>
    <cellStyle name="20% - Accent3 16 7 2" xfId="22606" xr:uid="{6A4678E6-C519-4163-8AA0-8A1F618C77FA}"/>
    <cellStyle name="20% - Accent3 16 8" xfId="17723" xr:uid="{3432B5EA-7A95-4C5C-8BC8-11585BFE9651}"/>
    <cellStyle name="20% - Accent3 16 8 2" xfId="35238" xr:uid="{3B3D457B-EFE6-4193-95A9-0642FC1A5A19}"/>
    <cellStyle name="20% - Accent3 16 9" xfId="5106" xr:uid="{7E341659-014B-4FB5-AF82-D6983082CC27}"/>
    <cellStyle name="20% - Accent3 16 9 2" xfId="22586" xr:uid="{EF1EFDBD-0030-4E57-904E-6DAFB37CB721}"/>
    <cellStyle name="20% - Accent3 17" xfId="1820" xr:uid="{9A417D3C-7740-4BB9-88A0-C492F91EDD50}"/>
    <cellStyle name="20% - Accent3 17 2" xfId="2861" xr:uid="{24BFBFF6-A91F-4046-97BA-E382555B1504}"/>
    <cellStyle name="20% - Accent3 17 2 2" xfId="5129" xr:uid="{5E2835AC-0C67-483E-807E-095BBB3AEFA7}"/>
    <cellStyle name="20% - Accent3 17 2 2 2" xfId="22609" xr:uid="{C541302B-D794-4CA4-8951-4127B9423FBE}"/>
    <cellStyle name="20% - Accent3 17 2 3" xfId="5130" xr:uid="{38B3BD1A-88B9-4241-BA29-9770E79F0940}"/>
    <cellStyle name="20% - Accent3 17 2 3 2" xfId="22610" xr:uid="{D44F6D9B-DB70-46D4-BF7A-37DB53C64C38}"/>
    <cellStyle name="20% - Accent3 17 2 4" xfId="18260" xr:uid="{9F9F5886-E7A3-4B45-B013-EDAFA84A8E0A}"/>
    <cellStyle name="20% - Accent3 17 2 4 2" xfId="36263" xr:uid="{BC658242-C815-4D85-AF54-3BDD27D3FB9C}"/>
    <cellStyle name="20% - Accent3 17 2 5" xfId="5128" xr:uid="{BE69F718-D5EE-481C-97C8-EC4E160FF21A}"/>
    <cellStyle name="20% - Accent3 17 2 5 2" xfId="22608" xr:uid="{CABBD81A-AB59-4B6E-9DA9-2B05AF5F6FAC}"/>
    <cellStyle name="20% - Accent3 17 2 6" xfId="20461" xr:uid="{4BB8E383-59A0-469D-B139-69011A9E1B8D}"/>
    <cellStyle name="20% - Accent3 17 3" xfId="5131" xr:uid="{2A778015-67E1-4D0B-B4D3-0F16D301F14C}"/>
    <cellStyle name="20% - Accent3 17 3 2" xfId="22611" xr:uid="{0655E912-6CF8-4B91-A8D8-27CB9AF06D11}"/>
    <cellStyle name="20% - Accent3 17 4" xfId="5132" xr:uid="{57FBBC2F-E0D2-47E2-AF7A-0CBB114C9FB5}"/>
    <cellStyle name="20% - Accent3 17 4 2" xfId="22612" xr:uid="{5379FD48-1973-4B6A-B830-6D940C6A39B3}"/>
    <cellStyle name="20% - Accent3 17 5" xfId="5133" xr:uid="{EFD69F07-D263-409A-A3B0-70CCFF8AEE8D}"/>
    <cellStyle name="20% - Accent3 17 5 2" xfId="22613" xr:uid="{D704CE1B-B5B7-44F4-A0B0-EEE0D42892B3}"/>
    <cellStyle name="20% - Accent3 17 6" xfId="17738" xr:uid="{CD2B457D-DF4E-4687-A927-BE66FD511488}"/>
    <cellStyle name="20% - Accent3 17 6 2" xfId="35261" xr:uid="{3E0CC7E9-013A-4291-A8FA-43D68E710CA5}"/>
    <cellStyle name="20% - Accent3 17 7" xfId="5127" xr:uid="{14F995CE-791D-4AF1-BC4E-A867E5BC21AE}"/>
    <cellStyle name="20% - Accent3 17 7 2" xfId="22607" xr:uid="{CC2D779F-B6C9-46B2-A534-A27D92532DDE}"/>
    <cellStyle name="20% - Accent3 17 8" xfId="19423" xr:uid="{F9D4E7D7-C324-4BAF-9EB0-ACA5D8D75F7A}"/>
    <cellStyle name="20% - Accent3 18" xfId="1845" xr:uid="{9D205467-981C-4B10-94FA-E2EBCD676FFA}"/>
    <cellStyle name="20% - Accent3 18 2" xfId="5135" xr:uid="{874DE647-EB45-4F5F-A2AB-625083061DAD}"/>
    <cellStyle name="20% - Accent3 18 2 2" xfId="5136" xr:uid="{B5DED74A-6D12-4CCF-9815-7799C4B6EF00}"/>
    <cellStyle name="20% - Accent3 18 2 2 2" xfId="22616" xr:uid="{A5AFA49A-774D-4E55-8FC9-A6E271B5CC6A}"/>
    <cellStyle name="20% - Accent3 18 2 3" xfId="5137" xr:uid="{5FC62A81-A0BB-43EA-9821-FD1640B5691D}"/>
    <cellStyle name="20% - Accent3 18 2 3 2" xfId="22617" xr:uid="{EB9DA81F-EB9C-4F56-8BB7-2B1D7673EC90}"/>
    <cellStyle name="20% - Accent3 18 2 4" xfId="22615" xr:uid="{40CBD254-21B6-464A-8014-C630F795BD43}"/>
    <cellStyle name="20% - Accent3 18 3" xfId="5138" xr:uid="{6FB5A816-4E8E-4200-AD1B-F11A1F42197D}"/>
    <cellStyle name="20% - Accent3 18 3 2" xfId="22618" xr:uid="{77323226-F113-42B4-A520-78D3BC326161}"/>
    <cellStyle name="20% - Accent3 18 4" xfId="5139" xr:uid="{6A42C779-934E-4505-A229-7491D2E09150}"/>
    <cellStyle name="20% - Accent3 18 4 2" xfId="22619" xr:uid="{3F0C76C7-C841-47E4-8A50-014CEA17FB0A}"/>
    <cellStyle name="20% - Accent3 18 5" xfId="5140" xr:uid="{E39C0217-9675-436C-85E8-57A78FEAB2CC}"/>
    <cellStyle name="20% - Accent3 18 5 2" xfId="22620" xr:uid="{5DAE4CF0-6D0A-4AA6-B861-E0B7E0A1CB70}"/>
    <cellStyle name="20% - Accent3 18 6" xfId="17753" xr:uid="{D396F2D4-0E1B-4963-815F-69984B8391C1}"/>
    <cellStyle name="20% - Accent3 18 6 2" xfId="35285" xr:uid="{BB2B2DF2-27E7-4F18-881F-DB59EF38CCB0}"/>
    <cellStyle name="20% - Accent3 18 7" xfId="5134" xr:uid="{44FBD248-28FA-49B2-A265-C163D8307575}"/>
    <cellStyle name="20% - Accent3 18 7 2" xfId="22614" xr:uid="{21CB4561-A1A7-4B72-8CC6-2E0949E790B1}"/>
    <cellStyle name="20% - Accent3 18 8" xfId="19448" xr:uid="{8D3D6FB5-BF54-47C1-80AE-A5C0C327F2B1}"/>
    <cellStyle name="20% - Accent3 19" xfId="1869" xr:uid="{FC338564-E47D-4EFC-BFA5-D8A35BAD3129}"/>
    <cellStyle name="20% - Accent3 19 2" xfId="5142" xr:uid="{7D48A281-11D9-4172-8301-1EB0FC1DEFF0}"/>
    <cellStyle name="20% - Accent3 19 2 2" xfId="22622" xr:uid="{0898C4A2-B726-4EB5-A089-17B3724DAF50}"/>
    <cellStyle name="20% - Accent3 19 3" xfId="5143" xr:uid="{197AB9BA-A9F4-4FA2-B099-AF3A79F13901}"/>
    <cellStyle name="20% - Accent3 19 3 2" xfId="22623" xr:uid="{E0D846B7-4CF6-474C-8CDC-7D438C4171CF}"/>
    <cellStyle name="20% - Accent3 19 4" xfId="5144" xr:uid="{ABB687DC-D20A-4592-B526-816387B8BB2B}"/>
    <cellStyle name="20% - Accent3 19 4 2" xfId="22624" xr:uid="{711A76EB-1037-49C3-BF85-C1C34CEFB74A}"/>
    <cellStyle name="20% - Accent3 19 5" xfId="17765" xr:uid="{9B579F3B-8EA3-46A8-9084-F0D80E4CF079}"/>
    <cellStyle name="20% - Accent3 19 5 2" xfId="35308" xr:uid="{82D0928C-4198-4D2A-8B4D-0950A7290D1A}"/>
    <cellStyle name="20% - Accent3 19 6" xfId="5141" xr:uid="{36542181-85BE-49AA-92E0-26781B9403BF}"/>
    <cellStyle name="20% - Accent3 19 6 2" xfId="22621" xr:uid="{34DF958E-2DC1-4FD7-ABE2-6723A92F944D}"/>
    <cellStyle name="20% - Accent3 19 7" xfId="19472" xr:uid="{8D3EF8E7-C071-4A6A-BF54-A688F7EF65EE}"/>
    <cellStyle name="20% - Accent3 2" xfId="59" xr:uid="{8118B8E6-9208-457A-BF08-57A28703781E}"/>
    <cellStyle name="20% - Accent3 2 10" xfId="5146" xr:uid="{6E633ABB-CE97-495A-8151-D739054E672B}"/>
    <cellStyle name="20% - Accent3 2 10 2" xfId="22626" xr:uid="{6945BEE4-FCB5-4F5F-A8ED-56D2C6D5787B}"/>
    <cellStyle name="20% - Accent3 2 11" xfId="5147" xr:uid="{0B2A821A-2DE2-45CB-9B08-6898BC2BBF0B}"/>
    <cellStyle name="20% - Accent3 2 11 2" xfId="22627" xr:uid="{B082DBF3-66DC-4328-A23E-37970C603907}"/>
    <cellStyle name="20% - Accent3 2 12" xfId="5148" xr:uid="{2E92AF73-9744-4D5D-9FA0-41DDBB48131D}"/>
    <cellStyle name="20% - Accent3 2 12 2" xfId="22628" xr:uid="{8B1349B8-218F-4D86-9325-4ED7B2188FF4}"/>
    <cellStyle name="20% - Accent3 2 13" xfId="16909" xr:uid="{CD764240-1052-4B38-9896-3D601E35F6DC}"/>
    <cellStyle name="20% - Accent3 2 13 2" xfId="34313" xr:uid="{C9D761C7-0103-4832-A1F5-1CE71EF7A9D1}"/>
    <cellStyle name="20% - Accent3 2 14" xfId="5145" xr:uid="{E4D063CE-5271-4D32-AA8C-2F9FB678F410}"/>
    <cellStyle name="20% - Accent3 2 14 2" xfId="22625" xr:uid="{96BDDCE3-8ABD-4AEB-843E-FF70C20FB936}"/>
    <cellStyle name="20% - Accent3 2 15" xfId="948" xr:uid="{3CEE44DC-E90C-44A1-BE4D-CF548E0997DD}"/>
    <cellStyle name="20% - Accent3 2 15 2" xfId="20503" xr:uid="{A8AF181B-D7EE-4B66-8715-A5D858C4052B}"/>
    <cellStyle name="20% - Accent3 2 16" xfId="18564" xr:uid="{D4C19B7E-B88D-4242-A987-F7637D95CCFF}"/>
    <cellStyle name="20% - Accent3 2 17" xfId="36596" xr:uid="{8B7E9DC4-4A9F-46EE-8A9D-B6CFFF1D48E9}"/>
    <cellStyle name="20% - Accent3 2 2" xfId="1185" xr:uid="{E3BE8EFA-B25B-4CFD-AE1C-D6565EBAEBDF}"/>
    <cellStyle name="20% - Accent3 2 2 10" xfId="16910" xr:uid="{F453D597-7438-4117-BE29-B862E3F2AA1C}"/>
    <cellStyle name="20% - Accent3 2 2 10 2" xfId="34314" xr:uid="{7AD91CDB-3BA4-4497-91BF-9D17DF116380}"/>
    <cellStyle name="20% - Accent3 2 2 11" xfId="5149" xr:uid="{BBB3DACD-7616-4403-BA53-D765C98A3729}"/>
    <cellStyle name="20% - Accent3 2 2 11 2" xfId="22629" xr:uid="{0A52B716-C8EC-4F07-AD75-0F69AB34AF79}"/>
    <cellStyle name="20% - Accent3 2 2 12" xfId="18789" xr:uid="{6F077B61-6373-4E39-9FA9-E59000C6EEA9}"/>
    <cellStyle name="20% - Accent3 2 2 2" xfId="2232" xr:uid="{02555773-D364-4345-AD8E-C547C9BD7101}"/>
    <cellStyle name="20% - Accent3 2 2 2 10" xfId="19832" xr:uid="{1818F2BC-74F3-4130-9491-5A29DAA536B8}"/>
    <cellStyle name="20% - Accent3 2 2 2 2" xfId="5151" xr:uid="{5E6ABE22-E991-49B4-A741-B469F6C456C1}"/>
    <cellStyle name="20% - Accent3 2 2 2 2 2" xfId="5152" xr:uid="{798D7840-8FCB-4709-93F1-A1B2148854E6}"/>
    <cellStyle name="20% - Accent3 2 2 2 2 2 2" xfId="5153" xr:uid="{B97961EA-9D07-47F0-A9C0-43FB647F1D8F}"/>
    <cellStyle name="20% - Accent3 2 2 2 2 2 2 2" xfId="22633" xr:uid="{B5F1B945-EA7D-4873-B82B-61F623350CB2}"/>
    <cellStyle name="20% - Accent3 2 2 2 2 2 3" xfId="5154" xr:uid="{BDA73EE1-D35C-413D-ADCC-D2FD6CF4B207}"/>
    <cellStyle name="20% - Accent3 2 2 2 2 2 3 2" xfId="22634" xr:uid="{DA1B2ED6-D101-40B8-BDA6-4D2EB77984BA}"/>
    <cellStyle name="20% - Accent3 2 2 2 2 2 4" xfId="22632" xr:uid="{FB07304B-452B-48BD-848B-2E66D610E63E}"/>
    <cellStyle name="20% - Accent3 2 2 2 2 3" xfId="5155" xr:uid="{C39C9FDA-9CC6-4CF9-96EB-F3A06BC890F1}"/>
    <cellStyle name="20% - Accent3 2 2 2 2 3 2" xfId="22635" xr:uid="{02F3493D-3195-457F-8DCD-FF024266EF02}"/>
    <cellStyle name="20% - Accent3 2 2 2 2 4" xfId="5156" xr:uid="{AA0992D1-5AAF-4CBF-950E-8820AC058472}"/>
    <cellStyle name="20% - Accent3 2 2 2 2 4 2" xfId="22636" xr:uid="{2C9BF600-4C3E-4A0F-9753-DA03700F1452}"/>
    <cellStyle name="20% - Accent3 2 2 2 2 5" xfId="5157" xr:uid="{202BF8EB-5E1E-46B7-B141-EA68894DB48F}"/>
    <cellStyle name="20% - Accent3 2 2 2 2 5 2" xfId="22637" xr:uid="{D18862B3-2B76-4E4D-B6D7-CFAEF92930CF}"/>
    <cellStyle name="20% - Accent3 2 2 2 2 6" xfId="22631" xr:uid="{06B4D8C7-6192-464A-8CAA-EDAE3403A8FD}"/>
    <cellStyle name="20% - Accent3 2 2 2 3" xfId="5158" xr:uid="{7FFD770A-0ECB-4C03-A62E-266D9D7754DA}"/>
    <cellStyle name="20% - Accent3 2 2 2 3 2" xfId="5159" xr:uid="{79C30871-FCBC-42F2-9C0F-0F80DAE0A459}"/>
    <cellStyle name="20% - Accent3 2 2 2 3 2 2" xfId="5160" xr:uid="{C7E4C29B-48BC-4763-A06D-F0C82C4C2BDB}"/>
    <cellStyle name="20% - Accent3 2 2 2 3 2 2 2" xfId="22640" xr:uid="{3A3465C3-17FD-44EF-91D2-E4098F0EE14F}"/>
    <cellStyle name="20% - Accent3 2 2 2 3 2 3" xfId="5161" xr:uid="{DFFB2837-B91B-4B10-9D0D-3493C3290ABC}"/>
    <cellStyle name="20% - Accent3 2 2 2 3 2 3 2" xfId="22641" xr:uid="{A240205C-902A-43B6-B397-A55ED22A1772}"/>
    <cellStyle name="20% - Accent3 2 2 2 3 2 4" xfId="22639" xr:uid="{B4B08D57-A673-4763-8E06-9EB26A37578A}"/>
    <cellStyle name="20% - Accent3 2 2 2 3 3" xfId="5162" xr:uid="{00790953-2239-4B7A-9661-A678F60BEA95}"/>
    <cellStyle name="20% - Accent3 2 2 2 3 3 2" xfId="22642" xr:uid="{5113C871-BFA5-4CC3-B175-099F9383C7BC}"/>
    <cellStyle name="20% - Accent3 2 2 2 3 4" xfId="5163" xr:uid="{BDACBE3A-2D75-4284-B9EF-35C1C95D2BDB}"/>
    <cellStyle name="20% - Accent3 2 2 2 3 4 2" xfId="22643" xr:uid="{AAAD170F-7CA0-4B95-A38B-49702623B9E6}"/>
    <cellStyle name="20% - Accent3 2 2 2 3 5" xfId="5164" xr:uid="{BAD535AD-3493-4577-9984-4DC15B677096}"/>
    <cellStyle name="20% - Accent3 2 2 2 3 5 2" xfId="22644" xr:uid="{971015C3-959F-475B-BB7A-5BD7D87BE3FF}"/>
    <cellStyle name="20% - Accent3 2 2 2 3 6" xfId="22638" xr:uid="{E62DF033-0377-4449-A2A5-FAB6DF91029F}"/>
    <cellStyle name="20% - Accent3 2 2 2 4" xfId="5165" xr:uid="{01202E1C-C1CC-4F2D-81D7-0FD361E8DB7D}"/>
    <cellStyle name="20% - Accent3 2 2 2 4 2" xfId="5166" xr:uid="{0BD8C00F-5485-4106-85F2-18009E595BAC}"/>
    <cellStyle name="20% - Accent3 2 2 2 4 2 2" xfId="22646" xr:uid="{FAF9D04A-D293-4C79-8312-FAD762726AB6}"/>
    <cellStyle name="20% - Accent3 2 2 2 4 3" xfId="5167" xr:uid="{9D481CD5-930E-46EB-A6CB-CF2E0B9C184F}"/>
    <cellStyle name="20% - Accent3 2 2 2 4 3 2" xfId="22647" xr:uid="{043134C7-E623-4E34-A6AE-C8E7636EB1DF}"/>
    <cellStyle name="20% - Accent3 2 2 2 4 4" xfId="22645" xr:uid="{567C235C-C98F-41FE-A2D5-C6087B3F2F89}"/>
    <cellStyle name="20% - Accent3 2 2 2 5" xfId="5168" xr:uid="{78354C0D-BB16-4666-9DA5-2E862B5477F5}"/>
    <cellStyle name="20% - Accent3 2 2 2 5 2" xfId="22648" xr:uid="{D7B4951E-BE49-4E9B-8A71-4AE5D25C6510}"/>
    <cellStyle name="20% - Accent3 2 2 2 6" xfId="5169" xr:uid="{F9B97383-8455-429D-A617-4EFD8886564D}"/>
    <cellStyle name="20% - Accent3 2 2 2 6 2" xfId="22649" xr:uid="{DA2FE93C-7734-4AFC-9C5F-7D29AC166766}"/>
    <cellStyle name="20% - Accent3 2 2 2 7" xfId="5170" xr:uid="{404DA120-1339-4190-94CA-B6825ACAB747}"/>
    <cellStyle name="20% - Accent3 2 2 2 7 2" xfId="22650" xr:uid="{5B9ECE3B-B7CF-42A5-87F9-3DB9012F3F45}"/>
    <cellStyle name="20% - Accent3 2 2 2 8" xfId="17007" xr:uid="{A6B1976E-3C4E-4669-9599-B079F3E7631C}"/>
    <cellStyle name="20% - Accent3 2 2 2 8 2" xfId="34364" xr:uid="{EF2FBC1A-B4E0-4183-8292-7EF59CF089A8}"/>
    <cellStyle name="20% - Accent3 2 2 2 9" xfId="5150" xr:uid="{060F48B6-327C-48B4-A6FA-D942DA66852E}"/>
    <cellStyle name="20% - Accent3 2 2 2 9 2" xfId="22630" xr:uid="{DDEF662A-F71C-4C9D-91F9-F4A839D3AB30}"/>
    <cellStyle name="20% - Accent3 2 2 3" xfId="5171" xr:uid="{36379702-BCBB-42C7-8A82-74E8393EE21D}"/>
    <cellStyle name="20% - Accent3 2 2 3 2" xfId="5172" xr:uid="{A28B6756-82BD-4783-B246-A74BC7E4176A}"/>
    <cellStyle name="20% - Accent3 2 2 3 2 2" xfId="5173" xr:uid="{E2738D81-9580-4DE6-B5D1-358D2A591B7B}"/>
    <cellStyle name="20% - Accent3 2 2 3 2 2 2" xfId="5174" xr:uid="{134B86B0-A055-4C71-8F58-C0BC6D07EE7F}"/>
    <cellStyle name="20% - Accent3 2 2 3 2 2 2 2" xfId="22654" xr:uid="{424B2CEA-8DE6-4A49-9D99-78AC78B35D7A}"/>
    <cellStyle name="20% - Accent3 2 2 3 2 2 3" xfId="5175" xr:uid="{2C233594-2B20-4A89-A979-42F0EE29F74F}"/>
    <cellStyle name="20% - Accent3 2 2 3 2 2 3 2" xfId="22655" xr:uid="{9D4A8545-5731-4E05-B65D-BFAD51D6C27D}"/>
    <cellStyle name="20% - Accent3 2 2 3 2 2 4" xfId="22653" xr:uid="{A1BA476B-4FAC-4D56-ABC9-80DF151F99B4}"/>
    <cellStyle name="20% - Accent3 2 2 3 2 3" xfId="5176" xr:uid="{3FB403E9-8645-4978-BA16-A52A0F8AA465}"/>
    <cellStyle name="20% - Accent3 2 2 3 2 3 2" xfId="22656" xr:uid="{03D013F7-9BE0-4FFC-A107-D3F4126A303B}"/>
    <cellStyle name="20% - Accent3 2 2 3 2 4" xfId="5177" xr:uid="{313D5A85-8660-4D81-9C68-B46617C28662}"/>
    <cellStyle name="20% - Accent3 2 2 3 2 4 2" xfId="22657" xr:uid="{6552D607-6D00-42D6-8D0D-03A06116B0CB}"/>
    <cellStyle name="20% - Accent3 2 2 3 2 5" xfId="5178" xr:uid="{B7DB0CB6-3426-42DD-AE71-A9FC89B5870B}"/>
    <cellStyle name="20% - Accent3 2 2 3 2 5 2" xfId="22658" xr:uid="{F9FB96C0-F28F-4BF7-A470-27DA78DA2624}"/>
    <cellStyle name="20% - Accent3 2 2 3 2 6" xfId="22652" xr:uid="{D59C15AF-2B51-4E9A-9D0D-950687F6521E}"/>
    <cellStyle name="20% - Accent3 2 2 3 3" xfId="5179" xr:uid="{BF72D196-85BF-4E1C-AA5B-F661D0C78543}"/>
    <cellStyle name="20% - Accent3 2 2 3 3 2" xfId="5180" xr:uid="{0E3B5F63-938C-468C-8F8B-914074C24916}"/>
    <cellStyle name="20% - Accent3 2 2 3 3 2 2" xfId="5181" xr:uid="{B52F6D1C-C03C-4A1C-9758-E4654C148AE5}"/>
    <cellStyle name="20% - Accent3 2 2 3 3 2 2 2" xfId="22661" xr:uid="{C8B4643B-7708-43F0-9D38-25AE8C8842EE}"/>
    <cellStyle name="20% - Accent3 2 2 3 3 2 3" xfId="5182" xr:uid="{138D98A6-0DDB-4C93-8970-6DCEC5C021E4}"/>
    <cellStyle name="20% - Accent3 2 2 3 3 2 3 2" xfId="22662" xr:uid="{7F8C00F9-5632-4215-9421-25C269BB42B6}"/>
    <cellStyle name="20% - Accent3 2 2 3 3 2 4" xfId="22660" xr:uid="{B3EFE81A-0B0D-484A-90B3-F7B4BD9BCFC6}"/>
    <cellStyle name="20% - Accent3 2 2 3 3 3" xfId="5183" xr:uid="{65AC8445-FBED-4860-B228-5F14AA31FCFE}"/>
    <cellStyle name="20% - Accent3 2 2 3 3 3 2" xfId="22663" xr:uid="{7161F027-35C7-45FE-8E98-F8D6A7BE9EEF}"/>
    <cellStyle name="20% - Accent3 2 2 3 3 4" xfId="5184" xr:uid="{780CEDFB-679B-452C-AE67-1D069255C41A}"/>
    <cellStyle name="20% - Accent3 2 2 3 3 4 2" xfId="22664" xr:uid="{4C5F3642-3CAE-467D-81FC-83E2915B34D9}"/>
    <cellStyle name="20% - Accent3 2 2 3 3 5" xfId="5185" xr:uid="{B289A2BF-FE38-420D-AA63-D344C0FA5377}"/>
    <cellStyle name="20% - Accent3 2 2 3 3 5 2" xfId="22665" xr:uid="{81646540-6F96-420A-98C7-AEB2DF680076}"/>
    <cellStyle name="20% - Accent3 2 2 3 3 6" xfId="22659" xr:uid="{80BC3E71-8D8E-4969-90DE-758012D9E2BC}"/>
    <cellStyle name="20% - Accent3 2 2 3 4" xfId="5186" xr:uid="{48D3D35B-5C54-42BB-A45B-2592DECDE016}"/>
    <cellStyle name="20% - Accent3 2 2 3 4 2" xfId="5187" xr:uid="{2A042890-8729-48C6-8AD9-C3B5DA0DC556}"/>
    <cellStyle name="20% - Accent3 2 2 3 4 2 2" xfId="22667" xr:uid="{531471C9-AA5F-4C5D-9858-10ACF967C70C}"/>
    <cellStyle name="20% - Accent3 2 2 3 4 3" xfId="5188" xr:uid="{D058FC6B-00AF-46E0-8946-5126CF8C29E4}"/>
    <cellStyle name="20% - Accent3 2 2 3 4 3 2" xfId="22668" xr:uid="{1A6C8882-AFB8-4E56-8442-47E9D113C54E}"/>
    <cellStyle name="20% - Accent3 2 2 3 4 4" xfId="22666" xr:uid="{EA69AAF0-AE39-400F-923E-C91E2118C86C}"/>
    <cellStyle name="20% - Accent3 2 2 3 5" xfId="5189" xr:uid="{B0CDADBB-2849-44E6-A1E6-252196E25F78}"/>
    <cellStyle name="20% - Accent3 2 2 3 5 2" xfId="22669" xr:uid="{2679FDD1-76F2-41D0-A55F-AD4ADF73A9FB}"/>
    <cellStyle name="20% - Accent3 2 2 3 6" xfId="5190" xr:uid="{0FC17FF5-E590-4494-BA80-122C30E5DDB4}"/>
    <cellStyle name="20% - Accent3 2 2 3 6 2" xfId="22670" xr:uid="{E5EEFE4D-4888-4E38-993D-E2FF529E624D}"/>
    <cellStyle name="20% - Accent3 2 2 3 7" xfId="5191" xr:uid="{4F733B5D-2C11-4C6B-8E3A-A6E40D00CFF7}"/>
    <cellStyle name="20% - Accent3 2 2 3 7 2" xfId="22671" xr:uid="{CBD5788B-C678-4A37-8265-546E4CE03D41}"/>
    <cellStyle name="20% - Accent3 2 2 3 8" xfId="22651" xr:uid="{078B9149-0692-448D-BAD4-821D31E0AB9C}"/>
    <cellStyle name="20% - Accent3 2 2 4" xfId="5192" xr:uid="{39866ECB-334E-4C4F-8B67-681EF092B955}"/>
    <cellStyle name="20% - Accent3 2 2 4 2" xfId="5193" xr:uid="{557B48CF-4D82-4DC3-9BD3-52FB1867D85D}"/>
    <cellStyle name="20% - Accent3 2 2 4 2 2" xfId="5194" xr:uid="{E4C85688-722B-4847-A468-1B71092BE1F2}"/>
    <cellStyle name="20% - Accent3 2 2 4 2 2 2" xfId="22674" xr:uid="{4441832F-EA92-4EF4-BC3C-04908D0B95D2}"/>
    <cellStyle name="20% - Accent3 2 2 4 2 3" xfId="5195" xr:uid="{E708F671-3028-4EC0-B2AE-77C1166F1768}"/>
    <cellStyle name="20% - Accent3 2 2 4 2 3 2" xfId="22675" xr:uid="{509BB995-D2DF-4D4D-8223-8A2D4E89EF1A}"/>
    <cellStyle name="20% - Accent3 2 2 4 2 4" xfId="22673" xr:uid="{9ED97659-E261-44E8-BBFB-6C514DAA017B}"/>
    <cellStyle name="20% - Accent3 2 2 4 3" xfId="5196" xr:uid="{EB7FB386-C9B3-4F81-BF9B-88EBB77DEC81}"/>
    <cellStyle name="20% - Accent3 2 2 4 3 2" xfId="22676" xr:uid="{02FDC0B6-A551-4020-9E95-6D9CF1E25FF5}"/>
    <cellStyle name="20% - Accent3 2 2 4 4" xfId="5197" xr:uid="{A65CC9C2-D728-408B-8292-C2D6B25F1E25}"/>
    <cellStyle name="20% - Accent3 2 2 4 4 2" xfId="22677" xr:uid="{B442571C-E199-4C7E-A36A-787A420C3A33}"/>
    <cellStyle name="20% - Accent3 2 2 4 5" xfId="5198" xr:uid="{D87DEEA3-F688-4A15-AA47-96F37565A826}"/>
    <cellStyle name="20% - Accent3 2 2 4 5 2" xfId="22678" xr:uid="{CAC04048-7895-4000-B606-486C3D5E576B}"/>
    <cellStyle name="20% - Accent3 2 2 4 6" xfId="22672" xr:uid="{2BD6AE9A-9E5C-4A25-BCF5-5A3914EAE3AB}"/>
    <cellStyle name="20% - Accent3 2 2 5" xfId="5199" xr:uid="{4AD1365B-A75F-4DBE-98FE-903E663CE84B}"/>
    <cellStyle name="20% - Accent3 2 2 5 2" xfId="5200" xr:uid="{08A20C40-54DA-4A07-9F04-097535CC7BF4}"/>
    <cellStyle name="20% - Accent3 2 2 5 2 2" xfId="5201" xr:uid="{DE75F4C1-CFA5-427F-8113-410B4A66D77B}"/>
    <cellStyle name="20% - Accent3 2 2 5 2 2 2" xfId="22681" xr:uid="{C469E001-25C9-4C5D-BAE8-ACACA94734CF}"/>
    <cellStyle name="20% - Accent3 2 2 5 2 3" xfId="5202" xr:uid="{432185B3-0DC7-41B6-B5B2-4A365921C93B}"/>
    <cellStyle name="20% - Accent3 2 2 5 2 3 2" xfId="22682" xr:uid="{FA65B776-9BDA-40B4-B2A4-BAFF3A208A54}"/>
    <cellStyle name="20% - Accent3 2 2 5 2 4" xfId="22680" xr:uid="{64BA82D6-15FB-4B40-AF15-1246719E215F}"/>
    <cellStyle name="20% - Accent3 2 2 5 3" xfId="5203" xr:uid="{49E0318C-CF86-402D-8AFA-5E18279B8939}"/>
    <cellStyle name="20% - Accent3 2 2 5 3 2" xfId="22683" xr:uid="{DC47C6DD-91B3-46C4-B85A-CDC9F179C240}"/>
    <cellStyle name="20% - Accent3 2 2 5 4" xfId="5204" xr:uid="{19E0993D-69F1-4FBB-A5BC-68A4C6D1F648}"/>
    <cellStyle name="20% - Accent3 2 2 5 4 2" xfId="22684" xr:uid="{850747EC-8B2A-49AE-A239-FDEA0F579B1A}"/>
    <cellStyle name="20% - Accent3 2 2 5 5" xfId="5205" xr:uid="{30EC7EFF-073B-4EEA-9B2E-257293C97E42}"/>
    <cellStyle name="20% - Accent3 2 2 5 5 2" xfId="22685" xr:uid="{F41C6E7E-9705-471A-AF4F-BAD32766DAE3}"/>
    <cellStyle name="20% - Accent3 2 2 5 6" xfId="22679" xr:uid="{9E3F2C29-F5D4-4504-B05E-3A88181F0E80}"/>
    <cellStyle name="20% - Accent3 2 2 6" xfId="5206" xr:uid="{61C8673C-A26B-4C86-B9D6-EB50FAE3190C}"/>
    <cellStyle name="20% - Accent3 2 2 6 2" xfId="5207" xr:uid="{4DAC715F-07F5-4CB0-A647-9EDCC60B64D5}"/>
    <cellStyle name="20% - Accent3 2 2 6 2 2" xfId="22687" xr:uid="{2723F25A-B90F-4E13-9FD1-FA50C92B29AB}"/>
    <cellStyle name="20% - Accent3 2 2 6 3" xfId="5208" xr:uid="{7634799C-8E62-4D6A-9F5A-4FA86FADCB1B}"/>
    <cellStyle name="20% - Accent3 2 2 6 3 2" xfId="22688" xr:uid="{0C5D911B-E42C-465D-8FE6-F15C2A756A1B}"/>
    <cellStyle name="20% - Accent3 2 2 6 4" xfId="22686" xr:uid="{93A828A2-B155-4B1E-9E28-BDC5712415F9}"/>
    <cellStyle name="20% - Accent3 2 2 7" xfId="5209" xr:uid="{66AFC335-2C2C-457F-9712-1F9E05B4BDD9}"/>
    <cellStyle name="20% - Accent3 2 2 7 2" xfId="22689" xr:uid="{9D2DCD2E-71BB-4D3E-9144-5F30DFFDA0EC}"/>
    <cellStyle name="20% - Accent3 2 2 8" xfId="5210" xr:uid="{B7280026-00DE-4ABE-B7FC-ACF88B1D8F0F}"/>
    <cellStyle name="20% - Accent3 2 2 8 2" xfId="22690" xr:uid="{D4AD327C-112F-4CB0-A23E-2FE19915FD77}"/>
    <cellStyle name="20% - Accent3 2 2 9" xfId="5211" xr:uid="{9FFC50DC-7FB5-4972-A6D1-71C0C021E22A}"/>
    <cellStyle name="20% - Accent3 2 2 9 2" xfId="22691" xr:uid="{8F164C1A-62C0-4E0E-9EAD-424D7D67EADC}"/>
    <cellStyle name="20% - Accent3 2 3" xfId="1458" xr:uid="{A9FD19A9-21A0-497A-8965-805D58E6DCA8}"/>
    <cellStyle name="20% - Accent3 2 3 10" xfId="19061" xr:uid="{7AC48E63-CD7F-4663-B127-43DA9F33F03B}"/>
    <cellStyle name="20% - Accent3 2 3 2" xfId="2499" xr:uid="{FBB3D06E-284A-45AB-81F4-ECA6AAF6B609}"/>
    <cellStyle name="20% - Accent3 2 3 2 2" xfId="5214" xr:uid="{908C9B3F-2CCA-4FD9-B655-1D5CCE169C87}"/>
    <cellStyle name="20% - Accent3 2 3 2 2 2" xfId="5215" xr:uid="{F8629CA3-2240-44FF-A39C-F14E35753B1C}"/>
    <cellStyle name="20% - Accent3 2 3 2 2 2 2" xfId="22695" xr:uid="{A0D2AB75-D4FD-4161-87D8-50ABFB3D0065}"/>
    <cellStyle name="20% - Accent3 2 3 2 2 3" xfId="5216" xr:uid="{5987971B-4D4E-459B-959A-EBB9F9579129}"/>
    <cellStyle name="20% - Accent3 2 3 2 2 3 2" xfId="22696" xr:uid="{D80370A8-65E8-4CB9-A33B-061277836892}"/>
    <cellStyle name="20% - Accent3 2 3 2 2 4" xfId="22694" xr:uid="{E5DA3788-F165-490F-81C5-4BF1289A82AA}"/>
    <cellStyle name="20% - Accent3 2 3 2 3" xfId="5217" xr:uid="{0DB0E922-8C06-4FFE-9C7B-7D6BE902B473}"/>
    <cellStyle name="20% - Accent3 2 3 2 3 2" xfId="22697" xr:uid="{46FC0995-0A1A-4DC6-ADA8-0195AC97491F}"/>
    <cellStyle name="20% - Accent3 2 3 2 4" xfId="5218" xr:uid="{2E8F1870-12BD-4DF0-A11C-B4ABC22C568D}"/>
    <cellStyle name="20% - Accent3 2 3 2 4 2" xfId="22698" xr:uid="{7FF62D31-91E6-478E-ADD4-D37BC1187577}"/>
    <cellStyle name="20% - Accent3 2 3 2 5" xfId="5219" xr:uid="{9C720DD4-C963-4178-BE63-8F1DD0862F29}"/>
    <cellStyle name="20% - Accent3 2 3 2 5 2" xfId="22699" xr:uid="{25EDAE49-E64B-46FE-9AB8-EE2A2CFC6C7C}"/>
    <cellStyle name="20% - Accent3 2 3 2 6" xfId="18088" xr:uid="{3836DD2E-D5EB-4A3D-8FC4-A674558D5405}"/>
    <cellStyle name="20% - Accent3 2 3 2 6 2" xfId="35908" xr:uid="{19DA5D31-91C3-4D6E-B998-6E3EE7231421}"/>
    <cellStyle name="20% - Accent3 2 3 2 7" xfId="5213" xr:uid="{EED96228-11C6-4E40-9CBE-5501EEC2CA47}"/>
    <cellStyle name="20% - Accent3 2 3 2 7 2" xfId="22693" xr:uid="{CDDD8D5C-E3E1-464D-AF6D-5E8BC460B26B}"/>
    <cellStyle name="20% - Accent3 2 3 2 8" xfId="20099" xr:uid="{8DAE4901-47A2-44B1-80F3-1CEEECD92693}"/>
    <cellStyle name="20% - Accent3 2 3 3" xfId="5220" xr:uid="{B8206AD5-905A-4308-B78A-B32FB331B4F8}"/>
    <cellStyle name="20% - Accent3 2 3 3 2" xfId="5221" xr:uid="{5A67AAE7-929B-4E46-8F79-E3909D875C64}"/>
    <cellStyle name="20% - Accent3 2 3 3 2 2" xfId="5222" xr:uid="{957E7141-11AC-4FB9-9DB6-1D46376AA88F}"/>
    <cellStyle name="20% - Accent3 2 3 3 2 2 2" xfId="22702" xr:uid="{CDBE43D5-5426-43D9-BDB4-6D79E4C412C8}"/>
    <cellStyle name="20% - Accent3 2 3 3 2 3" xfId="5223" xr:uid="{88CDCC7F-FAF0-45EB-BB0E-ACCD8B4E559B}"/>
    <cellStyle name="20% - Accent3 2 3 3 2 3 2" xfId="22703" xr:uid="{750210DC-6110-497C-90CC-D880377B034D}"/>
    <cellStyle name="20% - Accent3 2 3 3 2 4" xfId="22701" xr:uid="{B305DD66-B8C3-4B4F-803C-43E262DD2D26}"/>
    <cellStyle name="20% - Accent3 2 3 3 3" xfId="5224" xr:uid="{2C49DC25-9D0B-47BD-80D4-FAA12FC58610}"/>
    <cellStyle name="20% - Accent3 2 3 3 3 2" xfId="22704" xr:uid="{B00222BD-D901-451B-853A-6BF35BB6D4D8}"/>
    <cellStyle name="20% - Accent3 2 3 3 4" xfId="5225" xr:uid="{DEB227FF-9FD2-4204-A936-BFE0A19BBF98}"/>
    <cellStyle name="20% - Accent3 2 3 3 4 2" xfId="22705" xr:uid="{24CBDD53-9A1A-4136-865A-EA62F2934FA8}"/>
    <cellStyle name="20% - Accent3 2 3 3 5" xfId="5226" xr:uid="{660E617E-05B4-475B-8CC7-6CBDB982517D}"/>
    <cellStyle name="20% - Accent3 2 3 3 5 2" xfId="22706" xr:uid="{F303A873-84B3-4203-93A1-1FC81FB93288}"/>
    <cellStyle name="20% - Accent3 2 3 3 6" xfId="22700" xr:uid="{B59CBB8C-211B-481F-8A9E-DFD9A464FC03}"/>
    <cellStyle name="20% - Accent3 2 3 4" xfId="5227" xr:uid="{74699DB7-9E02-4FCD-B577-90704AB42DB1}"/>
    <cellStyle name="20% - Accent3 2 3 4 2" xfId="5228" xr:uid="{1158D52E-310F-4814-84D5-F638A248E177}"/>
    <cellStyle name="20% - Accent3 2 3 4 2 2" xfId="22708" xr:uid="{403E797E-551E-4A51-8D59-097EE2A9C96B}"/>
    <cellStyle name="20% - Accent3 2 3 4 3" xfId="5229" xr:uid="{12082BF0-A83C-4CAA-A74C-DD55FE8BB898}"/>
    <cellStyle name="20% - Accent3 2 3 4 3 2" xfId="22709" xr:uid="{3B919BD6-271B-446A-9211-F5D7655E77FF}"/>
    <cellStyle name="20% - Accent3 2 3 4 4" xfId="22707" xr:uid="{02EF9A6B-8866-454E-A68C-1072238E308E}"/>
    <cellStyle name="20% - Accent3 2 3 5" xfId="5230" xr:uid="{949E114D-1FBD-498E-91D8-1BE6C74B1805}"/>
    <cellStyle name="20% - Accent3 2 3 5 2" xfId="22710" xr:uid="{EAF4E87F-FEE5-48E2-93C1-B620C3DE19FA}"/>
    <cellStyle name="20% - Accent3 2 3 6" xfId="5231" xr:uid="{8196A961-02A4-45DD-B2C3-FAFF75DB5D34}"/>
    <cellStyle name="20% - Accent3 2 3 6 2" xfId="22711" xr:uid="{B1AA52CE-0839-4D67-9D90-67A92E9FBB88}"/>
    <cellStyle name="20% - Accent3 2 3 7" xfId="5232" xr:uid="{8CDAF831-13F7-4D4E-894B-37F86769E185}"/>
    <cellStyle name="20% - Accent3 2 3 7 2" xfId="22712" xr:uid="{BEA5D926-B4F0-4EE0-8DC7-1E57B25F20DC}"/>
    <cellStyle name="20% - Accent3 2 3 8" xfId="17006" xr:uid="{FD30242D-C286-4F0D-BCD9-3580559DDEBE}"/>
    <cellStyle name="20% - Accent3 2 3 8 2" xfId="34363" xr:uid="{61A2A8A5-A6BB-4842-BCA0-8D0B810EA1AB}"/>
    <cellStyle name="20% - Accent3 2 3 9" xfId="5212" xr:uid="{C4351FB7-264B-4AF5-B56B-376976382199}"/>
    <cellStyle name="20% - Accent3 2 3 9 2" xfId="22692" xr:uid="{31A0974B-4DC1-41EA-90A9-DDF6C79ED2EC}"/>
    <cellStyle name="20% - Accent3 2 4" xfId="1962" xr:uid="{00A50229-9CD2-4958-A9AD-0969043C0A1F}"/>
    <cellStyle name="20% - Accent3 2 4 10" xfId="19564" xr:uid="{EDEDB6FD-FE84-4E55-83B5-2E934DC45877}"/>
    <cellStyle name="20% - Accent3 2 4 2" xfId="5234" xr:uid="{2DD1020E-EA90-4585-8094-C5184959A364}"/>
    <cellStyle name="20% - Accent3 2 4 2 2" xfId="5235" xr:uid="{143E4055-4FE4-4A10-9706-13FA1BF5EA78}"/>
    <cellStyle name="20% - Accent3 2 4 2 2 2" xfId="5236" xr:uid="{CF7D4902-1313-43BC-A9F0-4A35C2421744}"/>
    <cellStyle name="20% - Accent3 2 4 2 2 2 2" xfId="22716" xr:uid="{5D5E32FF-7155-413F-9278-BE26B7C4C2BD}"/>
    <cellStyle name="20% - Accent3 2 4 2 2 3" xfId="5237" xr:uid="{D3D9829E-B52E-4C56-8389-85051A1B8649}"/>
    <cellStyle name="20% - Accent3 2 4 2 2 3 2" xfId="22717" xr:uid="{6EFA6221-AE3F-424A-AD13-2C54CE6E05B9}"/>
    <cellStyle name="20% - Accent3 2 4 2 2 4" xfId="22715" xr:uid="{F70244A1-F367-4140-810A-9A1121325F85}"/>
    <cellStyle name="20% - Accent3 2 4 2 3" xfId="5238" xr:uid="{2E2CD294-4829-47B5-961E-944D17A9C7E1}"/>
    <cellStyle name="20% - Accent3 2 4 2 3 2" xfId="22718" xr:uid="{6D8CC0DF-940A-44A2-9580-3FE3B27FCB8D}"/>
    <cellStyle name="20% - Accent3 2 4 2 4" xfId="5239" xr:uid="{3993417E-06B6-4FAC-9070-BB7CF56E28C3}"/>
    <cellStyle name="20% - Accent3 2 4 2 4 2" xfId="22719" xr:uid="{7E7C8B74-93E6-4134-ACD3-59CF5FB9FC97}"/>
    <cellStyle name="20% - Accent3 2 4 2 5" xfId="5240" xr:uid="{4F25BB92-2FFF-4035-9CD0-054871002C47}"/>
    <cellStyle name="20% - Accent3 2 4 2 5 2" xfId="22720" xr:uid="{7293841C-3FC3-421C-A6D9-CF39E2D76232}"/>
    <cellStyle name="20% - Accent3 2 4 2 6" xfId="22714" xr:uid="{FFE4C41B-1048-4958-A36C-C3698C396FDF}"/>
    <cellStyle name="20% - Accent3 2 4 3" xfId="5241" xr:uid="{200052D5-9664-4E56-B325-AF62AC8C98E3}"/>
    <cellStyle name="20% - Accent3 2 4 3 2" xfId="5242" xr:uid="{A28A9045-1FF0-41BD-A647-0839B91D8399}"/>
    <cellStyle name="20% - Accent3 2 4 3 2 2" xfId="5243" xr:uid="{901AC133-DFA8-42E3-9962-0A9663D851F2}"/>
    <cellStyle name="20% - Accent3 2 4 3 2 2 2" xfId="22723" xr:uid="{A276EBD1-3A85-4104-AF22-9978AAEC4161}"/>
    <cellStyle name="20% - Accent3 2 4 3 2 3" xfId="5244" xr:uid="{7738C98C-6065-4C48-97FE-288A664B031D}"/>
    <cellStyle name="20% - Accent3 2 4 3 2 3 2" xfId="22724" xr:uid="{0D3EA1DA-3393-4493-AF03-B5A18F711CAE}"/>
    <cellStyle name="20% - Accent3 2 4 3 2 4" xfId="22722" xr:uid="{DEE34097-BCE8-455A-BDF4-4FC9E95FA100}"/>
    <cellStyle name="20% - Accent3 2 4 3 3" xfId="5245" xr:uid="{A3E1D39E-6CB2-4F3C-B667-497DD3B8EB0A}"/>
    <cellStyle name="20% - Accent3 2 4 3 3 2" xfId="22725" xr:uid="{E75C9E8A-5BBE-4B58-9CC8-FF4AE24A81F2}"/>
    <cellStyle name="20% - Accent3 2 4 3 4" xfId="5246" xr:uid="{8DA0E034-B9D4-4EA1-9C7E-25F8A3D05DB8}"/>
    <cellStyle name="20% - Accent3 2 4 3 4 2" xfId="22726" xr:uid="{E46567E6-A982-426D-BB78-BB05563FE7FD}"/>
    <cellStyle name="20% - Accent3 2 4 3 5" xfId="5247" xr:uid="{41C23F24-575B-4DC5-A915-DA78440CB4AE}"/>
    <cellStyle name="20% - Accent3 2 4 3 5 2" xfId="22727" xr:uid="{4B615B79-E700-4B94-AC53-193166064BA5}"/>
    <cellStyle name="20% - Accent3 2 4 3 6" xfId="22721" xr:uid="{82261677-5D69-4844-8C43-B81E5972A849}"/>
    <cellStyle name="20% - Accent3 2 4 4" xfId="5248" xr:uid="{1270D12A-79AC-4A39-8A9F-5D3B04A3BBA6}"/>
    <cellStyle name="20% - Accent3 2 4 4 2" xfId="5249" xr:uid="{4913B594-291B-4D64-AD41-BA7EBEFD4B47}"/>
    <cellStyle name="20% - Accent3 2 4 4 2 2" xfId="22729" xr:uid="{077D8F7D-1B35-4079-8599-836997BF3267}"/>
    <cellStyle name="20% - Accent3 2 4 4 3" xfId="5250" xr:uid="{AC403DAB-3324-4D2D-94EB-ABF55A6C02C0}"/>
    <cellStyle name="20% - Accent3 2 4 4 3 2" xfId="22730" xr:uid="{6414F78C-5003-4927-B674-5A515C22A193}"/>
    <cellStyle name="20% - Accent3 2 4 4 4" xfId="22728" xr:uid="{F47F08AE-7833-4B0F-8F4B-5468C9124D42}"/>
    <cellStyle name="20% - Accent3 2 4 5" xfId="5251" xr:uid="{C57743F8-EF46-46F5-A512-B1569D9B6ED1}"/>
    <cellStyle name="20% - Accent3 2 4 5 2" xfId="22731" xr:uid="{34FE5845-AF5F-40EF-82F0-BEF6446B6A22}"/>
    <cellStyle name="20% - Accent3 2 4 6" xfId="5252" xr:uid="{1F9703F6-ECDF-4974-B7C4-727B58F9C858}"/>
    <cellStyle name="20% - Accent3 2 4 6 2" xfId="22732" xr:uid="{2142EA3E-BB7B-4CE9-96AB-9815084EC863}"/>
    <cellStyle name="20% - Accent3 2 4 7" xfId="5253" xr:uid="{58769C37-D766-4405-83E5-8454E6B0F545}"/>
    <cellStyle name="20% - Accent3 2 4 7 2" xfId="22733" xr:uid="{0A97A333-F45F-4D9C-9DC6-796B8BFEA030}"/>
    <cellStyle name="20% - Accent3 2 4 8" xfId="17816" xr:uid="{E1DF5DE5-C71D-4F7F-BD19-6CD61F937CC7}"/>
    <cellStyle name="20% - Accent3 2 4 8 2" xfId="35398" xr:uid="{DF919029-4C17-4D2D-9E1E-F412B4560364}"/>
    <cellStyle name="20% - Accent3 2 4 9" xfId="5233" xr:uid="{C10D7C74-4157-461D-8C1C-293E3A81092F}"/>
    <cellStyle name="20% - Accent3 2 4 9 2" xfId="22713" xr:uid="{64C6A8A4-0DB2-4347-A8AD-084E51DF577C}"/>
    <cellStyle name="20% - Accent3 2 5" xfId="5254" xr:uid="{871D4719-C871-4067-9218-896F47A29CFF}"/>
    <cellStyle name="20% - Accent3 2 5 2" xfId="5255" xr:uid="{31FC15AF-DFB2-448E-B968-AB8D247FFE5B}"/>
    <cellStyle name="20% - Accent3 2 5 2 2" xfId="5256" xr:uid="{450F5310-8E84-4116-9486-C846A3AF2DE3}"/>
    <cellStyle name="20% - Accent3 2 5 2 2 2" xfId="5257" xr:uid="{96265A43-DB57-449D-A17A-150DFFE6980C}"/>
    <cellStyle name="20% - Accent3 2 5 2 2 2 2" xfId="22737" xr:uid="{6AA921EA-11AF-4D80-A3B2-BAE38DB7078E}"/>
    <cellStyle name="20% - Accent3 2 5 2 2 3" xfId="5258" xr:uid="{79AAD3BA-E499-456F-85A1-698ACD02A860}"/>
    <cellStyle name="20% - Accent3 2 5 2 2 3 2" xfId="22738" xr:uid="{16520DA8-5548-44D2-8BB9-2463C5F470DA}"/>
    <cellStyle name="20% - Accent3 2 5 2 2 4" xfId="22736" xr:uid="{BB590029-79D9-4A07-827D-FDD8BFFC4AC7}"/>
    <cellStyle name="20% - Accent3 2 5 2 3" xfId="5259" xr:uid="{1DDF489E-81FA-4897-88BA-2CF98E0922F4}"/>
    <cellStyle name="20% - Accent3 2 5 2 3 2" xfId="22739" xr:uid="{2A9D64E8-AE1A-4BA1-A452-20C8D9900B89}"/>
    <cellStyle name="20% - Accent3 2 5 2 4" xfId="5260" xr:uid="{7BBF3592-7B13-47A2-AD5E-2D78F9570245}"/>
    <cellStyle name="20% - Accent3 2 5 2 4 2" xfId="22740" xr:uid="{7404E27D-89F0-4325-9A25-1FDE10CE036C}"/>
    <cellStyle name="20% - Accent3 2 5 2 5" xfId="5261" xr:uid="{45AC3EA6-1440-4BE7-B7FD-D7385D53F49D}"/>
    <cellStyle name="20% - Accent3 2 5 2 5 2" xfId="22741" xr:uid="{F855FCAA-E357-4A91-929C-36101E8F65A9}"/>
    <cellStyle name="20% - Accent3 2 5 2 6" xfId="22735" xr:uid="{EDAFAE36-519D-4A00-9A37-74FB5A428887}"/>
    <cellStyle name="20% - Accent3 2 5 3" xfId="5262" xr:uid="{D2CFCC31-5B36-4B2E-A03C-B9DECC06C1FF}"/>
    <cellStyle name="20% - Accent3 2 5 3 2" xfId="5263" xr:uid="{5D5CE46C-2F4A-4550-9B9A-21CB594806E1}"/>
    <cellStyle name="20% - Accent3 2 5 3 2 2" xfId="5264" xr:uid="{E8EF509D-844C-457A-BDD2-957C066CC66E}"/>
    <cellStyle name="20% - Accent3 2 5 3 2 2 2" xfId="22744" xr:uid="{95D94E41-A285-4580-8F2A-18987AFADD5F}"/>
    <cellStyle name="20% - Accent3 2 5 3 2 3" xfId="5265" xr:uid="{53F32DF9-CC29-4BD1-AE12-28BF0046AB4E}"/>
    <cellStyle name="20% - Accent3 2 5 3 2 3 2" xfId="22745" xr:uid="{D009BE0C-6C90-424E-AB57-427C69632892}"/>
    <cellStyle name="20% - Accent3 2 5 3 2 4" xfId="22743" xr:uid="{F66BB575-0249-422D-9B5E-7FD395684EC3}"/>
    <cellStyle name="20% - Accent3 2 5 3 3" xfId="5266" xr:uid="{9A999D27-F3F7-47B5-B083-FACEF6CFCBBC}"/>
    <cellStyle name="20% - Accent3 2 5 3 3 2" xfId="22746" xr:uid="{91F824AC-A990-4980-ACFE-0E62DACDFBBA}"/>
    <cellStyle name="20% - Accent3 2 5 3 4" xfId="5267" xr:uid="{B760B868-8495-4FC1-8995-6498819D8ED7}"/>
    <cellStyle name="20% - Accent3 2 5 3 4 2" xfId="22747" xr:uid="{015D00B0-60D7-4171-8564-F560F30F7198}"/>
    <cellStyle name="20% - Accent3 2 5 3 5" xfId="5268" xr:uid="{CC8B03EF-A7F2-4313-B44A-067DEB596C41}"/>
    <cellStyle name="20% - Accent3 2 5 3 5 2" xfId="22748" xr:uid="{B7082621-02B8-431B-A0C4-52E37CF41F0A}"/>
    <cellStyle name="20% - Accent3 2 5 3 6" xfId="22742" xr:uid="{F5DB8F63-AE31-4B63-8CBC-D4418567FD73}"/>
    <cellStyle name="20% - Accent3 2 5 4" xfId="5269" xr:uid="{4358C09A-AE75-4ADF-B983-0FB160AC3828}"/>
    <cellStyle name="20% - Accent3 2 5 4 2" xfId="5270" xr:uid="{A52C685E-242D-4D59-BEC7-6346601445E0}"/>
    <cellStyle name="20% - Accent3 2 5 4 2 2" xfId="22750" xr:uid="{E8C29607-7276-404B-842A-D7D4CFA767F9}"/>
    <cellStyle name="20% - Accent3 2 5 4 3" xfId="5271" xr:uid="{B7EB65F3-5155-4E69-89C6-E64FFD0DABAC}"/>
    <cellStyle name="20% - Accent3 2 5 4 3 2" xfId="22751" xr:uid="{C0FB30F8-151F-49CA-8997-CBC11AA1DB1B}"/>
    <cellStyle name="20% - Accent3 2 5 4 4" xfId="22749" xr:uid="{0CF76ACE-F53F-4EE5-BC20-99B822FFA978}"/>
    <cellStyle name="20% - Accent3 2 5 5" xfId="5272" xr:uid="{93F99B1D-1AAC-44F0-96B5-45A75FBC9286}"/>
    <cellStyle name="20% - Accent3 2 5 5 2" xfId="22752" xr:uid="{64B1A9F8-B163-42C6-A7EC-B742A845C4C7}"/>
    <cellStyle name="20% - Accent3 2 5 6" xfId="5273" xr:uid="{BA18CA02-AA8D-4A13-8924-64EC3F3C11AB}"/>
    <cellStyle name="20% - Accent3 2 5 6 2" xfId="22753" xr:uid="{AB2D6BD1-CB11-4CA1-9651-B97039142F0F}"/>
    <cellStyle name="20% - Accent3 2 5 7" xfId="5274" xr:uid="{62B38E9A-3D75-4C0B-BA23-C1B47A62848D}"/>
    <cellStyle name="20% - Accent3 2 5 7 2" xfId="22754" xr:uid="{3A5210C6-6032-490D-B17B-807F864A6791}"/>
    <cellStyle name="20% - Accent3 2 5 8" xfId="22734" xr:uid="{7F57E505-5E4D-4E80-833C-C609FBA3DD68}"/>
    <cellStyle name="20% - Accent3 2 6" xfId="5275" xr:uid="{430854D4-D81A-4FC3-A4B3-FA6A5D4FD277}"/>
    <cellStyle name="20% - Accent3 2 6 2" xfId="5276" xr:uid="{05C57DD6-F385-47E5-A5A4-8936C1CC317C}"/>
    <cellStyle name="20% - Accent3 2 6 2 2" xfId="5277" xr:uid="{987DF2E0-5918-41A3-A45A-61EB12824493}"/>
    <cellStyle name="20% - Accent3 2 6 2 2 2" xfId="22757" xr:uid="{16BC9258-4DAB-49D9-8FFE-DD3980A7500C}"/>
    <cellStyle name="20% - Accent3 2 6 2 3" xfId="5278" xr:uid="{4681A4F2-2293-4731-B576-4B5344D2B905}"/>
    <cellStyle name="20% - Accent3 2 6 2 3 2" xfId="22758" xr:uid="{EE39AAEE-5589-490D-A795-FE6E17860486}"/>
    <cellStyle name="20% - Accent3 2 6 2 4" xfId="22756" xr:uid="{7DA7E3C5-6662-44B7-8975-ACBC2BB8125E}"/>
    <cellStyle name="20% - Accent3 2 6 3" xfId="5279" xr:uid="{5DB116FF-96FC-4337-B598-B23C7D1B30E8}"/>
    <cellStyle name="20% - Accent3 2 6 3 2" xfId="22759" xr:uid="{BCCA0B3F-A937-4957-A071-53758FFC6E6D}"/>
    <cellStyle name="20% - Accent3 2 6 4" xfId="5280" xr:uid="{FD994290-B275-4845-8901-43CC178B7A87}"/>
    <cellStyle name="20% - Accent3 2 6 4 2" xfId="22760" xr:uid="{6A1589F7-70E1-4B39-9688-824F910C0063}"/>
    <cellStyle name="20% - Accent3 2 6 5" xfId="5281" xr:uid="{877806BB-D1DB-4A49-82CF-C10E1F0857DD}"/>
    <cellStyle name="20% - Accent3 2 6 5 2" xfId="22761" xr:uid="{B382B3F4-7E8E-4270-88E6-9063EFE99430}"/>
    <cellStyle name="20% - Accent3 2 6 6" xfId="22755" xr:uid="{D34F5285-F9C0-498E-B713-37376EF911A7}"/>
    <cellStyle name="20% - Accent3 2 7" xfId="5282" xr:uid="{B9184559-D56F-4390-A5A1-D1C3DCBA6EBE}"/>
    <cellStyle name="20% - Accent3 2 7 2" xfId="5283" xr:uid="{C2180341-3668-4044-9EEB-A61906706769}"/>
    <cellStyle name="20% - Accent3 2 7 2 2" xfId="5284" xr:uid="{B99EFA65-18BC-445D-9E55-5D2BFCD90CF4}"/>
    <cellStyle name="20% - Accent3 2 7 2 2 2" xfId="22764" xr:uid="{0DD41B5A-81F3-447F-B295-7EFB36ED9E6E}"/>
    <cellStyle name="20% - Accent3 2 7 2 3" xfId="5285" xr:uid="{C86B2ED2-899C-4437-9D02-81C807E9CBAA}"/>
    <cellStyle name="20% - Accent3 2 7 2 3 2" xfId="22765" xr:uid="{27724F3F-21FA-4A76-A5F5-5B1DFFF4EF9D}"/>
    <cellStyle name="20% - Accent3 2 7 2 4" xfId="22763" xr:uid="{00D78171-6C37-4794-BE9B-46068380999A}"/>
    <cellStyle name="20% - Accent3 2 7 3" xfId="5286" xr:uid="{D585BB03-1514-490F-86B2-D1C77E858F2A}"/>
    <cellStyle name="20% - Accent3 2 7 3 2" xfId="22766" xr:uid="{4D4ADD62-C170-4512-BF79-9E3EDA899D2F}"/>
    <cellStyle name="20% - Accent3 2 7 4" xfId="5287" xr:uid="{78592B56-C173-462F-8BBA-BD95B1B2CA8E}"/>
    <cellStyle name="20% - Accent3 2 7 4 2" xfId="22767" xr:uid="{5340C575-784D-41AC-BDAD-B6FA62523CD7}"/>
    <cellStyle name="20% - Accent3 2 7 5" xfId="5288" xr:uid="{D1E8FCE8-2F9F-4CCE-B0E8-12F22F744893}"/>
    <cellStyle name="20% - Accent3 2 7 5 2" xfId="22768" xr:uid="{D838941B-EFB4-4A2D-BE9F-025646CB408A}"/>
    <cellStyle name="20% - Accent3 2 7 6" xfId="22762" xr:uid="{9D24CC02-0B8C-44FA-ADD2-25074B18FAA0}"/>
    <cellStyle name="20% - Accent3 2 8" xfId="5289" xr:uid="{C12DD116-2F1D-424A-94D9-562632C9B576}"/>
    <cellStyle name="20% - Accent3 2 8 2" xfId="5290" xr:uid="{ACD06A79-0AA1-4DCB-A2F6-5981A46ED4EC}"/>
    <cellStyle name="20% - Accent3 2 8 2 2" xfId="22770" xr:uid="{07202D43-A5AC-4478-84D9-89336AE9ACA8}"/>
    <cellStyle name="20% - Accent3 2 8 3" xfId="5291" xr:uid="{1D414297-D835-4EDB-8C75-1D7800114042}"/>
    <cellStyle name="20% - Accent3 2 8 3 2" xfId="22771" xr:uid="{D8BA6248-2434-4021-A190-8F6240BBB881}"/>
    <cellStyle name="20% - Accent3 2 8 4" xfId="22769" xr:uid="{04707BFD-E87A-4C24-8883-09BE86F47637}"/>
    <cellStyle name="20% - Accent3 2 9" xfId="5292" xr:uid="{CD13F569-58BD-43C6-A217-A3A46A2CCC84}"/>
    <cellStyle name="20% - Accent3 2 9 2" xfId="22772" xr:uid="{12A7A988-87ED-468E-B357-5F26FE1DE21D}"/>
    <cellStyle name="20% - Accent3 20" xfId="1893" xr:uid="{6F76ED4F-ACEE-4F7D-BE0B-7B82CDB0D8F9}"/>
    <cellStyle name="20% - Accent3 20 2" xfId="17777" xr:uid="{1FC4B2D3-D150-4C59-8B79-6876EF269DE1}"/>
    <cellStyle name="20% - Accent3 20 2 2" xfId="35331" xr:uid="{FB1B6483-9102-47C5-B8C6-91E05DC511D0}"/>
    <cellStyle name="20% - Accent3 20 3" xfId="5293" xr:uid="{A0DB4074-7E95-4CF4-A2B7-745450A8A25E}"/>
    <cellStyle name="20% - Accent3 20 3 2" xfId="22773" xr:uid="{25FDCCE6-664C-40CB-86EE-B30D401DC19C}"/>
    <cellStyle name="20% - Accent3 20 4" xfId="19496" xr:uid="{F8E14F13-CE24-4AD2-A192-29D3876F7302}"/>
    <cellStyle name="20% - Accent3 21" xfId="1917" xr:uid="{DD85467E-B385-4081-9F2C-B0C62A963D9E}"/>
    <cellStyle name="20% - Accent3 21 2" xfId="17790" xr:uid="{E100066D-E849-4FC0-8E24-8717958EA024}"/>
    <cellStyle name="20% - Accent3 21 2 2" xfId="35355" xr:uid="{4795C375-7CD8-48E0-8050-14B09D43DA93}"/>
    <cellStyle name="20% - Accent3 21 3" xfId="5294" xr:uid="{74BF26C5-A308-4EF6-B28D-07DD3E69F3C9}"/>
    <cellStyle name="20% - Accent3 21 3 2" xfId="22774" xr:uid="{27EE34B7-1A73-47B6-9A0A-C8AEF5CA7881}"/>
    <cellStyle name="20% - Accent3 21 4" xfId="19520" xr:uid="{929B75F2-E63F-4BFF-93C3-F7C102AA1396}"/>
    <cellStyle name="20% - Accent3 22" xfId="1943" xr:uid="{A8B9C3E9-CE03-4EF0-A327-60057DC89AD5}"/>
    <cellStyle name="20% - Accent3 22 2" xfId="17803" xr:uid="{DDF1ABFC-07AF-4590-A05C-BBD1A051EDDF}"/>
    <cellStyle name="20% - Accent3 22 2 2" xfId="35380" xr:uid="{9369C63A-24AB-4554-A791-F25B0BCCAF75}"/>
    <cellStyle name="20% - Accent3 22 3" xfId="5295" xr:uid="{655757BD-E02D-4304-A559-793FDCE42323}"/>
    <cellStyle name="20% - Accent3 22 3 2" xfId="22775" xr:uid="{D8A49DB7-1E90-48F5-9F2F-8A5CE46B2592}"/>
    <cellStyle name="20% - Accent3 22 4" xfId="19545" xr:uid="{2368909D-7368-4265-B7C1-126D633DDEDA}"/>
    <cellStyle name="20% - Accent3 23" xfId="5296" xr:uid="{5D4D002B-FBAE-4461-926B-C9999ED5FF64}"/>
    <cellStyle name="20% - Accent3 23 2" xfId="22776" xr:uid="{85209312-D6B2-43A7-AC78-D1C0A53DD2A5}"/>
    <cellStyle name="20% - Accent3 23 3" xfId="18419" xr:uid="{38EE45C4-ADC8-49DF-A825-0AEAEA6A09FA}"/>
    <cellStyle name="20% - Accent3 24" xfId="5297" xr:uid="{E1CD1453-5487-45A4-B195-A8F3E62B85FF}"/>
    <cellStyle name="20% - Accent3 24 2" xfId="22777" xr:uid="{46F0AA15-6C5D-4E01-BB1B-2920389317B0}"/>
    <cellStyle name="20% - Accent3 25" xfId="5298" xr:uid="{9DDE2EA2-303B-4738-B654-8CB24825C056}"/>
    <cellStyle name="20% - Accent3 25 2" xfId="22778" xr:uid="{51B632E0-FFFD-4663-AC0C-F27075221FFA}"/>
    <cellStyle name="20% - Accent3 26" xfId="5299" xr:uid="{A670BBC6-13B7-4E93-B680-AC31FD22F196}"/>
    <cellStyle name="20% - Accent3 26 2" xfId="22779" xr:uid="{55BE9169-6B9B-47A8-AB05-C0E4FDA1E761}"/>
    <cellStyle name="20% - Accent3 27" xfId="5300" xr:uid="{63A1556E-D236-4F45-8B9F-23D5F134AAC0}"/>
    <cellStyle name="20% - Accent3 27 2" xfId="22780" xr:uid="{53C8F9A8-C2A8-4246-8132-B0DD6A2FE44F}"/>
    <cellStyle name="20% - Accent3 28" xfId="5301" xr:uid="{4BDC5343-D92C-4D6B-94D0-3728FD3C209C}"/>
    <cellStyle name="20% - Accent3 28 2" xfId="22781" xr:uid="{DB5C662C-7F1D-4902-8848-33293DDDC9DE}"/>
    <cellStyle name="20% - Accent3 29" xfId="5302" xr:uid="{7837D566-9F9F-41C4-AC75-4255F555D0E6}"/>
    <cellStyle name="20% - Accent3 29 2" xfId="22782" xr:uid="{2C536FB4-A018-46DE-ACCA-B5C00EC44FE6}"/>
    <cellStyle name="20% - Accent3 3" xfId="141" xr:uid="{B5938CDD-558B-4BDB-90D8-243AB5128E4B}"/>
    <cellStyle name="20% - Accent3 3 10" xfId="5304" xr:uid="{42981168-0EA0-440E-9BA7-16F270D2E5ED}"/>
    <cellStyle name="20% - Accent3 3 10 2" xfId="22784" xr:uid="{35735A39-4FF8-4D38-A7D8-80EBDA2DC95E}"/>
    <cellStyle name="20% - Accent3 3 11" xfId="5305" xr:uid="{B112CD51-E984-420F-89A5-70C1159188BF}"/>
    <cellStyle name="20% - Accent3 3 11 2" xfId="22785" xr:uid="{BB4024A6-07F5-4516-83F0-62152B482E15}"/>
    <cellStyle name="20% - Accent3 3 12" xfId="5306" xr:uid="{8794435C-13F2-4D56-9294-0C19F88F00B5}"/>
    <cellStyle name="20% - Accent3 3 13" xfId="5303" xr:uid="{3577B8C9-9E7A-4ED4-AC96-12CF8228E102}"/>
    <cellStyle name="20% - Accent3 3 13 2" xfId="22783" xr:uid="{A9F04737-AF8B-405C-A2C5-0394D14C1816}"/>
    <cellStyle name="20% - Accent3 3 14" xfId="17239" xr:uid="{C3DDC312-DE48-4E2B-9904-A7CE15136FAF}"/>
    <cellStyle name="20% - Accent3 3 14 2" xfId="34528" xr:uid="{3D73DDAC-264C-4128-9E55-290FC7F2C212}"/>
    <cellStyle name="20% - Accent3 3 15" xfId="2944" xr:uid="{40EC5E87-F4BB-4BC7-B67B-3A5915132A42}"/>
    <cellStyle name="20% - Accent3 3 16" xfId="991" xr:uid="{DD1EF957-E851-415B-B1BD-A5B8EE9ECBDB}"/>
    <cellStyle name="20% - Accent3 3 17" xfId="18602" xr:uid="{B0830AFF-3382-4712-BE90-220C209AC411}"/>
    <cellStyle name="20% - Accent3 3 18" xfId="36597" xr:uid="{892CB940-7E4C-418B-977E-78AB0D6BB163}"/>
    <cellStyle name="20% - Accent3 3 2" xfId="237" xr:uid="{B8F6FFF6-15F7-4423-AB26-000F9D5F7C01}"/>
    <cellStyle name="20% - Accent3 3 2 10" xfId="17402" xr:uid="{49F98C62-75B7-4A36-A06E-63A6F1AF73F7}"/>
    <cellStyle name="20% - Accent3 3 2 10 2" xfId="34754" xr:uid="{21CCC147-69EE-4F2F-B2E6-A5DAC544C02D}"/>
    <cellStyle name="20% - Accent3 3 2 11" xfId="5307" xr:uid="{189D23B8-CA34-417D-B05A-305DD2B25891}"/>
    <cellStyle name="20% - Accent3 3 2 11 2" xfId="22786" xr:uid="{08AC2AE6-FD20-4FCB-B3D9-25C20F081D3B}"/>
    <cellStyle name="20% - Accent3 3 2 12" xfId="1278" xr:uid="{33F5DE23-6E54-4680-A0E0-F47ABB237071}"/>
    <cellStyle name="20% - Accent3 3 2 13" xfId="18882" xr:uid="{6F4802F9-18A0-4616-86BC-4B61854D182C}"/>
    <cellStyle name="20% - Accent3 3 2 14" xfId="36912" xr:uid="{AB715CD2-214D-4679-8CA0-DA1D879B4FB7}"/>
    <cellStyle name="20% - Accent3 3 2 2" xfId="355" xr:uid="{A756D4C4-57B1-4B2B-8E3E-BF062E3CF495}"/>
    <cellStyle name="20% - Accent3 3 2 2 10" xfId="2323" xr:uid="{E3EFFA1C-2AD9-43AA-BF5E-29CF9F4A5670}"/>
    <cellStyle name="20% - Accent3 3 2 2 11" xfId="19923" xr:uid="{41C01D36-C84F-445C-8092-A55F4F0B5CEA}"/>
    <cellStyle name="20% - Accent3 3 2 2 2" xfId="574" xr:uid="{ABD98139-7E91-4F49-82BB-71747B318A63}"/>
    <cellStyle name="20% - Accent3 3 2 2 2 2" xfId="5310" xr:uid="{EA23E931-4F46-49D5-86BA-E221F360159B}"/>
    <cellStyle name="20% - Accent3 3 2 2 2 2 2" xfId="5311" xr:uid="{DAA25D6C-5B7E-4505-86EF-7A4F9BAEACC3}"/>
    <cellStyle name="20% - Accent3 3 2 2 2 2 2 2" xfId="22790" xr:uid="{02DBC85F-B7AA-485E-A9E5-68CF189EE15D}"/>
    <cellStyle name="20% - Accent3 3 2 2 2 2 3" xfId="5312" xr:uid="{6E3D90E3-A583-4FC7-BA69-37B74497DBEA}"/>
    <cellStyle name="20% - Accent3 3 2 2 2 2 3 2" xfId="22791" xr:uid="{C05A38E8-3E2E-4B82-BEF3-E76F134D5686}"/>
    <cellStyle name="20% - Accent3 3 2 2 2 2 4" xfId="22789" xr:uid="{6DFB458A-CFF8-4772-8B71-1CA068F79FFF}"/>
    <cellStyle name="20% - Accent3 3 2 2 2 3" xfId="5313" xr:uid="{D0E9A5E5-E292-4BF1-93CC-F1A1012BAEE3}"/>
    <cellStyle name="20% - Accent3 3 2 2 2 3 2" xfId="22792" xr:uid="{8562029A-3A63-4742-873D-1F3DE61DBA4F}"/>
    <cellStyle name="20% - Accent3 3 2 2 2 4" xfId="5314" xr:uid="{14340DD6-D9EA-4704-A2C4-11E4202E3292}"/>
    <cellStyle name="20% - Accent3 3 2 2 2 4 2" xfId="22793" xr:uid="{48F6396E-40B7-4C7A-B482-2DB7AD4C4A1D}"/>
    <cellStyle name="20% - Accent3 3 2 2 2 5" xfId="5315" xr:uid="{47E73D81-FCA9-469D-899F-287712D12BC2}"/>
    <cellStyle name="20% - Accent3 3 2 2 2 5 2" xfId="22794" xr:uid="{7A63300E-60E1-474C-A9C9-1FFCC9E35ED5}"/>
    <cellStyle name="20% - Accent3 3 2 2 2 6" xfId="5309" xr:uid="{059E6195-0735-4D36-A1A9-940CA3534D16}"/>
    <cellStyle name="20% - Accent3 3 2 2 2 7" xfId="22788" xr:uid="{C605488E-67D0-4205-B6A0-69AAA22929E5}"/>
    <cellStyle name="20% - Accent3 3 2 2 3" xfId="5316" xr:uid="{1D725ABE-AAA1-4EAF-8615-1246D130A3A4}"/>
    <cellStyle name="20% - Accent3 3 2 2 3 2" xfId="5317" xr:uid="{54E6A43C-EDA8-4BAC-B091-DE4B2BE6D0A8}"/>
    <cellStyle name="20% - Accent3 3 2 2 3 2 2" xfId="5318" xr:uid="{05FF4CEA-989B-4A70-B026-4F99461C7CA2}"/>
    <cellStyle name="20% - Accent3 3 2 2 3 2 2 2" xfId="22797" xr:uid="{70342356-DEC0-4187-B5CE-B818766FC6FF}"/>
    <cellStyle name="20% - Accent3 3 2 2 3 2 3" xfId="5319" xr:uid="{6F43D672-2833-4FE0-AF55-1CD18041517A}"/>
    <cellStyle name="20% - Accent3 3 2 2 3 2 3 2" xfId="22798" xr:uid="{590E50B5-BB4D-4988-8BD2-31FFFC51C1E8}"/>
    <cellStyle name="20% - Accent3 3 2 2 3 2 4" xfId="22796" xr:uid="{477A4EF9-6E37-4160-91C4-606A214FB29F}"/>
    <cellStyle name="20% - Accent3 3 2 2 3 3" xfId="5320" xr:uid="{5AEA4DBF-4392-40A6-8E8D-5B12304A4963}"/>
    <cellStyle name="20% - Accent3 3 2 2 3 3 2" xfId="22799" xr:uid="{B628EDEC-2080-48BF-AB53-D768B45CEC2E}"/>
    <cellStyle name="20% - Accent3 3 2 2 3 4" xfId="5321" xr:uid="{36DD2835-DC11-48DD-8F4B-4A01903E014F}"/>
    <cellStyle name="20% - Accent3 3 2 2 3 4 2" xfId="22800" xr:uid="{B9250357-715F-4E88-AE8D-769481509396}"/>
    <cellStyle name="20% - Accent3 3 2 2 3 5" xfId="5322" xr:uid="{5E634ADF-11D3-448F-81E0-9AA6F66CC0A4}"/>
    <cellStyle name="20% - Accent3 3 2 2 3 5 2" xfId="22801" xr:uid="{A0F30968-264C-4C36-9FA7-7195BFE8856C}"/>
    <cellStyle name="20% - Accent3 3 2 2 3 6" xfId="22795" xr:uid="{90615B00-1806-4704-AC17-2D4FB562598C}"/>
    <cellStyle name="20% - Accent3 3 2 2 4" xfId="5323" xr:uid="{D1DC0F87-AF28-4A7D-B068-52646DB5DF86}"/>
    <cellStyle name="20% - Accent3 3 2 2 4 2" xfId="5324" xr:uid="{E12BC9B2-B916-4A61-8BD9-7D5EBF45A01D}"/>
    <cellStyle name="20% - Accent3 3 2 2 4 2 2" xfId="22803" xr:uid="{984CB49B-9CD8-4DEE-ADB7-4E89A1FDA725}"/>
    <cellStyle name="20% - Accent3 3 2 2 4 3" xfId="5325" xr:uid="{8E3FB579-A6DE-4C64-952C-EDD836F427BC}"/>
    <cellStyle name="20% - Accent3 3 2 2 4 3 2" xfId="22804" xr:uid="{8B46FFF9-6325-4801-BFDD-17F5912E410C}"/>
    <cellStyle name="20% - Accent3 3 2 2 4 4" xfId="22802" xr:uid="{BA736617-0F43-4B6B-BF8C-CEC16455DD1F}"/>
    <cellStyle name="20% - Accent3 3 2 2 5" xfId="5326" xr:uid="{0C79EA96-6F41-4E35-9432-C16173664FDB}"/>
    <cellStyle name="20% - Accent3 3 2 2 5 2" xfId="22805" xr:uid="{3359463C-6AE9-4393-B30D-6AFCAEE17F70}"/>
    <cellStyle name="20% - Accent3 3 2 2 6" xfId="5327" xr:uid="{93832776-0744-4796-A0DF-8888EE5D2ED8}"/>
    <cellStyle name="20% - Accent3 3 2 2 6 2" xfId="22806" xr:uid="{0D078AD7-B0F0-48AD-A29F-8E3D9DD7D0ED}"/>
    <cellStyle name="20% - Accent3 3 2 2 7" xfId="5328" xr:uid="{418A94A9-F249-4AAD-8284-EB7A535B4503}"/>
    <cellStyle name="20% - Accent3 3 2 2 7 2" xfId="22807" xr:uid="{B7A60D84-C26B-4AA4-A998-20D807558016}"/>
    <cellStyle name="20% - Accent3 3 2 2 8" xfId="17978" xr:uid="{37F20357-0F55-4645-B8C0-F537B3693117}"/>
    <cellStyle name="20% - Accent3 3 2 2 8 2" xfId="35737" xr:uid="{8CF8CC89-3C3F-44B8-93BE-B75BC2426930}"/>
    <cellStyle name="20% - Accent3 3 2 2 9" xfId="5308" xr:uid="{07CF901D-7A68-4031-9DAD-8DD139B092CE}"/>
    <cellStyle name="20% - Accent3 3 2 2 9 2" xfId="22787" xr:uid="{689286CB-C1CD-40E5-A2BF-7DE5C9F6663B}"/>
    <cellStyle name="20% - Accent3 3 2 3" xfId="464" xr:uid="{551C6A2E-5502-403D-80D0-733FA2F506D8}"/>
    <cellStyle name="20% - Accent3 3 2 3 2" xfId="5330" xr:uid="{645ECC50-DEC9-418B-A3A3-F2F85DD3EED0}"/>
    <cellStyle name="20% - Accent3 3 2 3 2 2" xfId="5331" xr:uid="{6B3D869A-756D-49C5-BA2D-0A22C8616EE4}"/>
    <cellStyle name="20% - Accent3 3 2 3 2 2 2" xfId="5332" xr:uid="{FA2546E1-F71B-46B0-9942-E936255E2F63}"/>
    <cellStyle name="20% - Accent3 3 2 3 2 2 2 2" xfId="22811" xr:uid="{82A3B9ED-754F-4580-B88F-063B293569CC}"/>
    <cellStyle name="20% - Accent3 3 2 3 2 2 3" xfId="5333" xr:uid="{E97EBECE-1359-4DC4-8CAE-D390C55D8BC1}"/>
    <cellStyle name="20% - Accent3 3 2 3 2 2 3 2" xfId="22812" xr:uid="{C7B54E81-3944-4F1F-A7B7-2163741630B6}"/>
    <cellStyle name="20% - Accent3 3 2 3 2 2 4" xfId="22810" xr:uid="{EF680933-6DC3-4266-BAB1-CFA6AA005E0D}"/>
    <cellStyle name="20% - Accent3 3 2 3 2 3" xfId="5334" xr:uid="{DFFF5B9A-0C19-4B0D-99EA-C6D2F6D1E838}"/>
    <cellStyle name="20% - Accent3 3 2 3 2 3 2" xfId="22813" xr:uid="{82F5EE0A-A407-47A6-A774-F34A9D9E3EB4}"/>
    <cellStyle name="20% - Accent3 3 2 3 2 4" xfId="5335" xr:uid="{B2E5E593-C1FF-407D-A69A-DFE5C091EC6C}"/>
    <cellStyle name="20% - Accent3 3 2 3 2 4 2" xfId="22814" xr:uid="{4F700960-78EB-4EF9-AAFE-ED9418009EDE}"/>
    <cellStyle name="20% - Accent3 3 2 3 2 5" xfId="5336" xr:uid="{0CB7C5F6-FFA5-4931-AA56-2DE5F11F5612}"/>
    <cellStyle name="20% - Accent3 3 2 3 2 5 2" xfId="22815" xr:uid="{6172276D-C0D4-4A4B-96A7-7A9C29FE97CE}"/>
    <cellStyle name="20% - Accent3 3 2 3 2 6" xfId="22809" xr:uid="{DEE7B5AE-5582-484E-88D4-CDA174C23F31}"/>
    <cellStyle name="20% - Accent3 3 2 3 3" xfId="5337" xr:uid="{D446F267-4DF2-4F7C-A85C-3A27CDB704FD}"/>
    <cellStyle name="20% - Accent3 3 2 3 3 2" xfId="5338" xr:uid="{80C94F5F-DA3C-4373-ABF1-92F2EF99E8CA}"/>
    <cellStyle name="20% - Accent3 3 2 3 3 2 2" xfId="5339" xr:uid="{66B6A933-BC68-4170-857B-52622FB703FA}"/>
    <cellStyle name="20% - Accent3 3 2 3 3 2 2 2" xfId="22818" xr:uid="{BBD3D230-41A7-46DE-88E8-332BA33C01E2}"/>
    <cellStyle name="20% - Accent3 3 2 3 3 2 3" xfId="5340" xr:uid="{3FECB6F2-B238-48DF-B163-65354FD44D4E}"/>
    <cellStyle name="20% - Accent3 3 2 3 3 2 3 2" xfId="22819" xr:uid="{AFF6BC36-D1E5-4C27-B2BB-888BFB2CA991}"/>
    <cellStyle name="20% - Accent3 3 2 3 3 2 4" xfId="22817" xr:uid="{73EB5A31-4A78-4D1B-89EC-69DA896A8D62}"/>
    <cellStyle name="20% - Accent3 3 2 3 3 3" xfId="5341" xr:uid="{225EDE9D-42DC-4E97-922A-F3AF068DF7C1}"/>
    <cellStyle name="20% - Accent3 3 2 3 3 3 2" xfId="22820" xr:uid="{54538A20-3AE2-4269-8090-E6747B297279}"/>
    <cellStyle name="20% - Accent3 3 2 3 3 4" xfId="5342" xr:uid="{CBEFCD16-544D-4841-B218-2DD409AF2F25}"/>
    <cellStyle name="20% - Accent3 3 2 3 3 4 2" xfId="22821" xr:uid="{CB8AED16-4CE4-4F0E-BDDA-FB8A1D8F8132}"/>
    <cellStyle name="20% - Accent3 3 2 3 3 5" xfId="5343" xr:uid="{781A10D3-1F43-4856-B7C3-CC70C855883E}"/>
    <cellStyle name="20% - Accent3 3 2 3 3 5 2" xfId="22822" xr:uid="{DD423536-6DEE-4E11-9155-C7AAE15DA163}"/>
    <cellStyle name="20% - Accent3 3 2 3 3 6" xfId="22816" xr:uid="{119E888C-FA3C-4A36-8D45-B9B03C5B74D8}"/>
    <cellStyle name="20% - Accent3 3 2 3 4" xfId="5344" xr:uid="{1A4F3AAF-30DD-4D9A-AF2D-E4B184ABF330}"/>
    <cellStyle name="20% - Accent3 3 2 3 4 2" xfId="5345" xr:uid="{3508997D-65F9-4E31-AC0E-5575BD823A04}"/>
    <cellStyle name="20% - Accent3 3 2 3 4 2 2" xfId="22824" xr:uid="{8C480B7D-72E7-4F57-ADD4-EAC0EB06A926}"/>
    <cellStyle name="20% - Accent3 3 2 3 4 3" xfId="5346" xr:uid="{3AD1664F-113E-4ED9-B837-6AFF24FEBD67}"/>
    <cellStyle name="20% - Accent3 3 2 3 4 3 2" xfId="22825" xr:uid="{D0C9FDA1-70A2-4DD3-B19F-C89BBC56C091}"/>
    <cellStyle name="20% - Accent3 3 2 3 4 4" xfId="22823" xr:uid="{2411A892-D5CC-437C-9880-7440528530A4}"/>
    <cellStyle name="20% - Accent3 3 2 3 5" xfId="5347" xr:uid="{E798B4A6-2A47-4F90-B8C2-AF56A99E7C68}"/>
    <cellStyle name="20% - Accent3 3 2 3 5 2" xfId="22826" xr:uid="{768DA8C0-ADBB-4B2C-A101-9579AB65B243}"/>
    <cellStyle name="20% - Accent3 3 2 3 6" xfId="5348" xr:uid="{29181CAD-1A75-405C-80E2-626B32375C95}"/>
    <cellStyle name="20% - Accent3 3 2 3 6 2" xfId="22827" xr:uid="{96433AAA-4C1D-43B0-9801-625F7FEC7DC5}"/>
    <cellStyle name="20% - Accent3 3 2 3 7" xfId="5349" xr:uid="{FF37C07A-5E46-4C34-8408-4E0308C67A01}"/>
    <cellStyle name="20% - Accent3 3 2 3 7 2" xfId="22828" xr:uid="{5D2EDD51-C5BF-4752-8B6A-A855D13F81FA}"/>
    <cellStyle name="20% - Accent3 3 2 3 8" xfId="5329" xr:uid="{734A8111-8D25-41B5-B140-68BE986E585A}"/>
    <cellStyle name="20% - Accent3 3 2 3 9" xfId="22808" xr:uid="{60985990-F3EF-458A-B8EA-95078382FBD4}"/>
    <cellStyle name="20% - Accent3 3 2 4" xfId="5350" xr:uid="{9B16CDD7-25B9-4879-BA70-CFD3E7C02749}"/>
    <cellStyle name="20% - Accent3 3 2 4 2" xfId="5351" xr:uid="{843C6FCF-A183-487F-B0A8-70EE3E0DD35F}"/>
    <cellStyle name="20% - Accent3 3 2 4 2 2" xfId="5352" xr:uid="{F4C74A98-89F7-4307-8E8C-6489D9A803BD}"/>
    <cellStyle name="20% - Accent3 3 2 4 2 2 2" xfId="22831" xr:uid="{846B3D0E-4121-4906-BA5F-3C64659AF4EC}"/>
    <cellStyle name="20% - Accent3 3 2 4 2 3" xfId="5353" xr:uid="{9446AA25-C8DC-4F0F-98A1-326667523AFA}"/>
    <cellStyle name="20% - Accent3 3 2 4 2 3 2" xfId="22832" xr:uid="{B9A44E57-BEF0-4EE3-BE3F-02BC2B1F0E77}"/>
    <cellStyle name="20% - Accent3 3 2 4 2 4" xfId="22830" xr:uid="{AF9FE0F4-665E-45B6-9F7F-2E631CAA839E}"/>
    <cellStyle name="20% - Accent3 3 2 4 3" xfId="5354" xr:uid="{F1949DD4-7B05-4466-8B43-CB5BA2247501}"/>
    <cellStyle name="20% - Accent3 3 2 4 3 2" xfId="22833" xr:uid="{80F77A35-B9FE-4FF9-8771-7F9237831C32}"/>
    <cellStyle name="20% - Accent3 3 2 4 4" xfId="5355" xr:uid="{DAD2275C-3884-420D-8F46-41AC9CE43EDE}"/>
    <cellStyle name="20% - Accent3 3 2 4 4 2" xfId="22834" xr:uid="{F04D5A8F-F0B9-4E7B-B1F3-1A1C88445A78}"/>
    <cellStyle name="20% - Accent3 3 2 4 5" xfId="5356" xr:uid="{FDB9C1CD-A6DC-483F-BB2F-8872E0B36CFE}"/>
    <cellStyle name="20% - Accent3 3 2 4 5 2" xfId="22835" xr:uid="{499B6EA0-A16D-48FB-8C76-388D213A8867}"/>
    <cellStyle name="20% - Accent3 3 2 4 6" xfId="22829" xr:uid="{769097CB-9C17-4FE4-8D30-F1E9872ECBA1}"/>
    <cellStyle name="20% - Accent3 3 2 5" xfId="5357" xr:uid="{253B2F19-22B3-4E10-A5BE-9F07BCBE26B6}"/>
    <cellStyle name="20% - Accent3 3 2 5 2" xfId="5358" xr:uid="{1D232B06-C491-4E72-943D-8984F625C3C5}"/>
    <cellStyle name="20% - Accent3 3 2 5 2 2" xfId="5359" xr:uid="{47E3438B-DF91-4F7C-8D00-AFAEAB235E3A}"/>
    <cellStyle name="20% - Accent3 3 2 5 2 2 2" xfId="22838" xr:uid="{E93A90CB-515B-4FDB-8691-5BCB0C1C9A28}"/>
    <cellStyle name="20% - Accent3 3 2 5 2 3" xfId="5360" xr:uid="{E3E8460A-9559-409C-A3D3-A3AE2441798F}"/>
    <cellStyle name="20% - Accent3 3 2 5 2 3 2" xfId="22839" xr:uid="{FD894F1A-F32A-45C3-87AF-AB98C9731DD8}"/>
    <cellStyle name="20% - Accent3 3 2 5 2 4" xfId="22837" xr:uid="{0725A4FD-C47C-4262-9833-3FB68DE370AB}"/>
    <cellStyle name="20% - Accent3 3 2 5 3" xfId="5361" xr:uid="{8BFA80D7-8739-401F-A0DC-C5189478A64C}"/>
    <cellStyle name="20% - Accent3 3 2 5 3 2" xfId="22840" xr:uid="{9B3DCCB9-7DEE-4D99-AE6B-C2F6D8E4134E}"/>
    <cellStyle name="20% - Accent3 3 2 5 4" xfId="5362" xr:uid="{4B47C65F-B1A0-482C-B6E9-0143E8B30FA1}"/>
    <cellStyle name="20% - Accent3 3 2 5 4 2" xfId="22841" xr:uid="{33B549C3-87D1-4F52-AA97-1A46B17AFF92}"/>
    <cellStyle name="20% - Accent3 3 2 5 5" xfId="5363" xr:uid="{8E839B0F-FA66-4805-82E2-37867A48F64A}"/>
    <cellStyle name="20% - Accent3 3 2 5 5 2" xfId="22842" xr:uid="{01B099F9-853A-4CEB-BA63-70F3ABCAAE1E}"/>
    <cellStyle name="20% - Accent3 3 2 5 6" xfId="22836" xr:uid="{8513DB25-87B8-4FBD-BCDE-83D4003C684A}"/>
    <cellStyle name="20% - Accent3 3 2 6" xfId="5364" xr:uid="{F95EA149-066B-4C9D-89DF-D3996EA40798}"/>
    <cellStyle name="20% - Accent3 3 2 6 2" xfId="5365" xr:uid="{69769010-0A61-4ED4-A1BA-75842B536863}"/>
    <cellStyle name="20% - Accent3 3 2 6 2 2" xfId="22844" xr:uid="{B7AD2C4C-3613-4EB8-9189-C548A57A4D5A}"/>
    <cellStyle name="20% - Accent3 3 2 6 3" xfId="5366" xr:uid="{FAFA3D8D-F4AA-48E9-97FF-C3FB374D97E9}"/>
    <cellStyle name="20% - Accent3 3 2 6 3 2" xfId="22845" xr:uid="{B0F77869-00B7-41C8-A549-CF7AA74CCD0B}"/>
    <cellStyle name="20% - Accent3 3 2 6 4" xfId="22843" xr:uid="{C0054096-CFBB-4E38-8CBE-BCBE5D0F55DB}"/>
    <cellStyle name="20% - Accent3 3 2 7" xfId="5367" xr:uid="{3204B366-6AB7-4669-A91B-A31668149404}"/>
    <cellStyle name="20% - Accent3 3 2 7 2" xfId="22846" xr:uid="{0C8A4BA0-9284-409B-9B62-D4A677AA65DB}"/>
    <cellStyle name="20% - Accent3 3 2 8" xfId="5368" xr:uid="{2CD64F16-313F-464C-9EA3-16CBC87BE4D2}"/>
    <cellStyle name="20% - Accent3 3 2 8 2" xfId="22847" xr:uid="{D58E3F8A-258A-4BA4-9F26-59D7FC43506D}"/>
    <cellStyle name="20% - Accent3 3 2 9" xfId="5369" xr:uid="{D7E268B8-3FB8-4FF1-ADBE-7DC282FB5E55}"/>
    <cellStyle name="20% - Accent3 3 2 9 2" xfId="22848" xr:uid="{6156AF9E-1A12-494F-8805-A30CCF51AF1F}"/>
    <cellStyle name="20% - Accent3 3 3" xfId="312" xr:uid="{D925A588-05E2-4498-9CEF-D17822251E9B}"/>
    <cellStyle name="20% - Accent3 3 3 10" xfId="1549" xr:uid="{9BFDF546-8773-42C8-BE66-81DA427723A1}"/>
    <cellStyle name="20% - Accent3 3 3 11" xfId="19152" xr:uid="{31001DE6-77C8-49ED-B8B5-89FEB0BDEE68}"/>
    <cellStyle name="20% - Accent3 3 3 12" xfId="37018" xr:uid="{EEDAD443-13D8-4DDA-81E2-9962BFE47255}"/>
    <cellStyle name="20% - Accent3 3 3 2" xfId="531" xr:uid="{6BE28DC4-3671-45C8-9AE0-306E29EA4FCB}"/>
    <cellStyle name="20% - Accent3 3 3 2 2" xfId="5372" xr:uid="{30DA6548-7EA2-4EA1-8AAF-4EC092FC9C1B}"/>
    <cellStyle name="20% - Accent3 3 3 2 2 2" xfId="5373" xr:uid="{3FC4ADA6-1FBA-4AFB-9A7E-047893F0D723}"/>
    <cellStyle name="20% - Accent3 3 3 2 2 2 2" xfId="22852" xr:uid="{46DA2013-4D7F-4D35-BDAD-1F6C4978671E}"/>
    <cellStyle name="20% - Accent3 3 3 2 2 3" xfId="5374" xr:uid="{DAA780B2-C41C-4C20-AA6B-5E24B6B3B5D5}"/>
    <cellStyle name="20% - Accent3 3 3 2 2 3 2" xfId="22853" xr:uid="{2448407E-6738-4320-AC97-DB1747C6A859}"/>
    <cellStyle name="20% - Accent3 3 3 2 2 4" xfId="22851" xr:uid="{A3DCAAE0-B883-430A-8E78-ECDC519D2CA6}"/>
    <cellStyle name="20% - Accent3 3 3 2 3" xfId="5375" xr:uid="{AB624C71-A03F-4C66-9922-5B06C1ACF301}"/>
    <cellStyle name="20% - Accent3 3 3 2 3 2" xfId="22854" xr:uid="{30ACD017-0EEA-45C1-B738-7FE7688F2467}"/>
    <cellStyle name="20% - Accent3 3 3 2 4" xfId="5376" xr:uid="{CB07A7AE-F63E-4DA6-B387-022BA875A525}"/>
    <cellStyle name="20% - Accent3 3 3 2 4 2" xfId="22855" xr:uid="{7F6AB31A-9720-4088-BFA7-B58A22ADFC68}"/>
    <cellStyle name="20% - Accent3 3 3 2 5" xfId="5377" xr:uid="{CA82D83B-DD5E-4339-8BA3-4424C33D6EAC}"/>
    <cellStyle name="20% - Accent3 3 3 2 5 2" xfId="22856" xr:uid="{C2383942-2D7C-45AF-9F66-EAFBA660E6AB}"/>
    <cellStyle name="20% - Accent3 3 3 2 6" xfId="18114" xr:uid="{874CE4D7-3D2A-44BF-AA75-CA47ED376307}"/>
    <cellStyle name="20% - Accent3 3 3 2 6 2" xfId="35998" xr:uid="{349F17DB-DE2C-423B-8218-EC57EA5AB6EA}"/>
    <cellStyle name="20% - Accent3 3 3 2 7" xfId="5371" xr:uid="{2A4212C5-A8C2-4F2B-B844-DEA8D351B424}"/>
    <cellStyle name="20% - Accent3 3 3 2 7 2" xfId="22850" xr:uid="{185AE478-FD20-43AF-B9B1-CB66B8DF8692}"/>
    <cellStyle name="20% - Accent3 3 3 2 8" xfId="2590" xr:uid="{8886694B-3868-472F-9A12-196945B82D01}"/>
    <cellStyle name="20% - Accent3 3 3 2 9" xfId="20190" xr:uid="{E597A701-CDF2-494A-88BF-6EE8F90FB74F}"/>
    <cellStyle name="20% - Accent3 3 3 3" xfId="5378" xr:uid="{B6B204B5-DB44-47A2-94AC-83B8321A16A9}"/>
    <cellStyle name="20% - Accent3 3 3 3 2" xfId="5379" xr:uid="{FC9DC63F-FFEB-40E4-B0E8-814CFBBF7569}"/>
    <cellStyle name="20% - Accent3 3 3 3 2 2" xfId="5380" xr:uid="{ED26E5B2-F476-4441-A593-E6FA0F440442}"/>
    <cellStyle name="20% - Accent3 3 3 3 2 2 2" xfId="22859" xr:uid="{D0F4333D-1950-4686-876B-039BA5C769A3}"/>
    <cellStyle name="20% - Accent3 3 3 3 2 3" xfId="5381" xr:uid="{86820654-C6BD-447F-8C21-650EA24E5AC3}"/>
    <cellStyle name="20% - Accent3 3 3 3 2 3 2" xfId="22860" xr:uid="{A04548A4-3A2D-4B9F-8092-CCA9BC32D143}"/>
    <cellStyle name="20% - Accent3 3 3 3 2 4" xfId="22858" xr:uid="{0EAFB834-A486-49C3-9825-23ACB9D9F198}"/>
    <cellStyle name="20% - Accent3 3 3 3 3" xfId="5382" xr:uid="{6F074417-59B7-4C78-AE83-9968E897F87F}"/>
    <cellStyle name="20% - Accent3 3 3 3 3 2" xfId="22861" xr:uid="{A50FA56E-B399-491C-ABE5-89D1D6E4356C}"/>
    <cellStyle name="20% - Accent3 3 3 3 4" xfId="5383" xr:uid="{95BFBCB2-1CD2-422C-AAA2-3889D0543303}"/>
    <cellStyle name="20% - Accent3 3 3 3 4 2" xfId="22862" xr:uid="{6E09B27A-3746-4263-B56D-F7F43C6DED6A}"/>
    <cellStyle name="20% - Accent3 3 3 3 5" xfId="5384" xr:uid="{A486A245-DB05-49CD-B116-62F6EB9AF4C7}"/>
    <cellStyle name="20% - Accent3 3 3 3 5 2" xfId="22863" xr:uid="{2E98E81F-8C52-47A4-B4B6-45C6734D2147}"/>
    <cellStyle name="20% - Accent3 3 3 3 6" xfId="22857" xr:uid="{F6331216-B9EA-4F0C-87E7-752364A44FD1}"/>
    <cellStyle name="20% - Accent3 3 3 4" xfId="5385" xr:uid="{5648033C-FA4F-4B1C-8CC9-E1C3B2856FD4}"/>
    <cellStyle name="20% - Accent3 3 3 4 2" xfId="5386" xr:uid="{F8DB78D7-E3CB-4873-A594-4CF173A71A2A}"/>
    <cellStyle name="20% - Accent3 3 3 4 2 2" xfId="22865" xr:uid="{2F20B030-BA60-469D-8C9D-2C5EB9D5C40E}"/>
    <cellStyle name="20% - Accent3 3 3 4 3" xfId="5387" xr:uid="{0AC6CA15-4894-4648-9AAB-0BE37332CC11}"/>
    <cellStyle name="20% - Accent3 3 3 4 3 2" xfId="22866" xr:uid="{A412958C-15A0-4261-BB79-D713527538FC}"/>
    <cellStyle name="20% - Accent3 3 3 4 4" xfId="22864" xr:uid="{4AAF7EC1-AB35-4A4E-AC85-EA0DD6A14C37}"/>
    <cellStyle name="20% - Accent3 3 3 5" xfId="5388" xr:uid="{603BD093-DA92-4B59-9899-D21AD3583A07}"/>
    <cellStyle name="20% - Accent3 3 3 5 2" xfId="22867" xr:uid="{11008A07-55DD-453F-A260-FA56D530353E}"/>
    <cellStyle name="20% - Accent3 3 3 6" xfId="5389" xr:uid="{66D6E946-7EB7-42A8-9E23-9C79F0985540}"/>
    <cellStyle name="20% - Accent3 3 3 6 2" xfId="22868" xr:uid="{284308C5-5F05-4D9A-B982-6AF8E6A2EDAD}"/>
    <cellStyle name="20% - Accent3 3 3 7" xfId="5390" xr:uid="{D82B3383-BA67-4AAE-A15E-43BC79478ABB}"/>
    <cellStyle name="20% - Accent3 3 3 7 2" xfId="22869" xr:uid="{AF4CB405-236C-4D74-9B33-B53CCC60D275}"/>
    <cellStyle name="20% - Accent3 3 3 8" xfId="17553" xr:uid="{BAD5F7F3-0C17-46A9-96C1-BD2354222F84}"/>
    <cellStyle name="20% - Accent3 3 3 8 2" xfId="35001" xr:uid="{6623456E-8C20-4D55-AD60-766C9BB2F8EC}"/>
    <cellStyle name="20% - Accent3 3 3 9" xfId="5370" xr:uid="{08B6C866-D568-4954-860F-D387FA069153}"/>
    <cellStyle name="20% - Accent3 3 3 9 2" xfId="22849" xr:uid="{6385E124-1D03-4D6D-B303-FE0E08672704}"/>
    <cellStyle name="20% - Accent3 3 4" xfId="421" xr:uid="{59F69B05-168B-4492-A828-C03F1DB36B02}"/>
    <cellStyle name="20% - Accent3 3 4 10" xfId="2056" xr:uid="{1B2E26C4-802C-4069-A2B0-A01B45077688}"/>
    <cellStyle name="20% - Accent3 3 4 11" xfId="19656" xr:uid="{2B0611BA-22F1-4E14-BBA9-29FF0CAE8F60}"/>
    <cellStyle name="20% - Accent3 3 4 12" xfId="36842" xr:uid="{3C64B4D2-6714-4E7E-AC7D-510B575DCA7E}"/>
    <cellStyle name="20% - Accent3 3 4 2" xfId="5392" xr:uid="{4084F789-1381-40A7-AEBA-0F2D3A5B8120}"/>
    <cellStyle name="20% - Accent3 3 4 2 2" xfId="5393" xr:uid="{8F16F4F9-20E2-432E-9016-DE9F51050B00}"/>
    <cellStyle name="20% - Accent3 3 4 2 2 2" xfId="5394" xr:uid="{2E1F4FCA-C4F8-440C-BB5C-5A55F2A06099}"/>
    <cellStyle name="20% - Accent3 3 4 2 2 2 2" xfId="22873" xr:uid="{03E8F01D-CC34-476A-9A47-CECBEC279E2A}"/>
    <cellStyle name="20% - Accent3 3 4 2 2 3" xfId="5395" xr:uid="{9282B5AF-0BBE-486D-B0A8-F5E9544D53D5}"/>
    <cellStyle name="20% - Accent3 3 4 2 2 3 2" xfId="22874" xr:uid="{FF08CAEF-B2DD-43A4-BDFA-BFA2C07A0662}"/>
    <cellStyle name="20% - Accent3 3 4 2 2 4" xfId="22872" xr:uid="{F5F04025-5A69-405F-A692-CDA6E697B333}"/>
    <cellStyle name="20% - Accent3 3 4 2 3" xfId="5396" xr:uid="{A25EBCD3-AE4F-447C-89A8-99DF110C7F01}"/>
    <cellStyle name="20% - Accent3 3 4 2 3 2" xfId="22875" xr:uid="{49315604-20E7-4DFD-82D1-B8EED8EFF697}"/>
    <cellStyle name="20% - Accent3 3 4 2 4" xfId="5397" xr:uid="{50AC2ACC-AD91-4486-8198-873E5F2BA9DA}"/>
    <cellStyle name="20% - Accent3 3 4 2 4 2" xfId="22876" xr:uid="{04C6D1EB-D14A-42BE-BC6F-88CABEC920DD}"/>
    <cellStyle name="20% - Accent3 3 4 2 5" xfId="5398" xr:uid="{95D6C1E5-E731-4D41-BB3F-D37D8B93BCDC}"/>
    <cellStyle name="20% - Accent3 3 4 2 5 2" xfId="22877" xr:uid="{4441A17F-C99F-4599-B25E-BF8D8A016DA3}"/>
    <cellStyle name="20% - Accent3 3 4 2 6" xfId="22871" xr:uid="{05DCBD1F-9FA7-4CDB-85FC-D381C12898A3}"/>
    <cellStyle name="20% - Accent3 3 4 3" xfId="5399" xr:uid="{1D1BA7E3-0FA1-4B51-984E-9B47A7212262}"/>
    <cellStyle name="20% - Accent3 3 4 3 2" xfId="5400" xr:uid="{4F9C0765-953C-47B3-BE9F-B3E18370ECDC}"/>
    <cellStyle name="20% - Accent3 3 4 3 2 2" xfId="5401" xr:uid="{D5A47EE0-CE06-449B-847C-DD74F570FF44}"/>
    <cellStyle name="20% - Accent3 3 4 3 2 2 2" xfId="22880" xr:uid="{3FBB041E-2407-4FEC-B219-BA7DDE32AC94}"/>
    <cellStyle name="20% - Accent3 3 4 3 2 3" xfId="5402" xr:uid="{881F3749-EFAF-43EE-AEF4-F58D61B1490C}"/>
    <cellStyle name="20% - Accent3 3 4 3 2 3 2" xfId="22881" xr:uid="{EB1E6162-7565-481F-8278-E70B12980C68}"/>
    <cellStyle name="20% - Accent3 3 4 3 2 4" xfId="22879" xr:uid="{51C0EBF5-FD81-4E21-A9B3-8C618F5733B3}"/>
    <cellStyle name="20% - Accent3 3 4 3 3" xfId="5403" xr:uid="{E670BA46-BDA9-4B7C-AB68-539475E2724B}"/>
    <cellStyle name="20% - Accent3 3 4 3 3 2" xfId="22882" xr:uid="{CF8FB40B-759E-4160-975D-16BB6502A3A9}"/>
    <cellStyle name="20% - Accent3 3 4 3 4" xfId="5404" xr:uid="{1567DC3C-8EF9-4142-B032-AE597D06ECF3}"/>
    <cellStyle name="20% - Accent3 3 4 3 4 2" xfId="22883" xr:uid="{2560A917-0883-4DC3-925E-5883CB43E65B}"/>
    <cellStyle name="20% - Accent3 3 4 3 5" xfId="5405" xr:uid="{25F5CA72-8856-4D0A-A852-270B5F656354}"/>
    <cellStyle name="20% - Accent3 3 4 3 5 2" xfId="22884" xr:uid="{4A6C7AB6-64D9-4A1C-A655-F682885B7B51}"/>
    <cellStyle name="20% - Accent3 3 4 3 6" xfId="22878" xr:uid="{6B412EAD-5040-4F23-B431-854C0CCE7F78}"/>
    <cellStyle name="20% - Accent3 3 4 4" xfId="5406" xr:uid="{62949B2F-A5A2-4560-B83C-AE25BD119B87}"/>
    <cellStyle name="20% - Accent3 3 4 4 2" xfId="5407" xr:uid="{FE901D2E-B63D-4BDB-9F40-AAEAE6BE6403}"/>
    <cellStyle name="20% - Accent3 3 4 4 2 2" xfId="22886" xr:uid="{E27167D5-B28E-4527-91C7-A13AA4838659}"/>
    <cellStyle name="20% - Accent3 3 4 4 3" xfId="5408" xr:uid="{43AC0B36-B425-4E78-B053-8C751351026B}"/>
    <cellStyle name="20% - Accent3 3 4 4 3 2" xfId="22887" xr:uid="{D86E1873-EE43-4707-A42D-BE79054D17EA}"/>
    <cellStyle name="20% - Accent3 3 4 4 4" xfId="22885" xr:uid="{0A1B275D-F35D-48CF-94B0-85B11346CE35}"/>
    <cellStyle name="20% - Accent3 3 4 5" xfId="5409" xr:uid="{7FDD4BDC-9690-45CE-95C1-08ABB678C5D9}"/>
    <cellStyle name="20% - Accent3 3 4 5 2" xfId="22888" xr:uid="{1EC25F8B-1FBD-49AE-A1C7-0B88925DD307}"/>
    <cellStyle name="20% - Accent3 3 4 6" xfId="5410" xr:uid="{2A38773F-A6F5-4967-A940-840AF544EAA9}"/>
    <cellStyle name="20% - Accent3 3 4 6 2" xfId="22889" xr:uid="{4AEB0930-6D85-46CF-A4E9-B0B14AD71B4D}"/>
    <cellStyle name="20% - Accent3 3 4 7" xfId="5411" xr:uid="{71968EBA-0AC1-4C7A-A11A-615DEF6F15D5}"/>
    <cellStyle name="20% - Accent3 3 4 7 2" xfId="22890" xr:uid="{B1F3D127-3D20-4B41-8C6C-92C69966EE93}"/>
    <cellStyle name="20% - Accent3 3 4 8" xfId="17848" xr:uid="{AD55CD94-DC39-488B-BF28-FFF9EC559DF2}"/>
    <cellStyle name="20% - Accent3 3 4 8 2" xfId="35490" xr:uid="{3B47FB9C-FC26-4F51-8ECE-7C9F4C990141}"/>
    <cellStyle name="20% - Accent3 3 4 9" xfId="5391" xr:uid="{EF6894BD-A0A8-4849-AE9F-C2F125A7C77E}"/>
    <cellStyle name="20% - Accent3 3 4 9 2" xfId="22870" xr:uid="{CCD161B1-DAC6-4B62-8A00-49CB7A027CC7}"/>
    <cellStyle name="20% - Accent3 3 5" xfId="189" xr:uid="{79D5A22F-61A0-4B27-939B-F804F9EBACD5}"/>
    <cellStyle name="20% - Accent3 3 5 10" xfId="37111" xr:uid="{AC5585D5-0714-4DE5-A4EC-C2BFAC858D10}"/>
    <cellStyle name="20% - Accent3 3 5 2" xfId="5413" xr:uid="{E887636E-29F7-4D98-A526-2DD9520F2320}"/>
    <cellStyle name="20% - Accent3 3 5 2 2" xfId="5414" xr:uid="{4F91E46B-22F6-4C83-BAAA-2C65D6AB4D05}"/>
    <cellStyle name="20% - Accent3 3 5 2 2 2" xfId="5415" xr:uid="{93359178-1C37-46D2-A633-91516CC3F160}"/>
    <cellStyle name="20% - Accent3 3 5 2 2 2 2" xfId="22894" xr:uid="{D854C612-351D-41C9-AFAB-3F683989ABBA}"/>
    <cellStyle name="20% - Accent3 3 5 2 2 3" xfId="5416" xr:uid="{84FAA27B-193E-4C39-AD8D-0D1A27C1B4B4}"/>
    <cellStyle name="20% - Accent3 3 5 2 2 3 2" xfId="22895" xr:uid="{410F0EA5-BADD-4727-BCD9-CE173E480136}"/>
    <cellStyle name="20% - Accent3 3 5 2 2 4" xfId="22893" xr:uid="{77AA6877-3754-4D37-9225-5C1F2B7FBC6D}"/>
    <cellStyle name="20% - Accent3 3 5 2 3" xfId="5417" xr:uid="{F2B08B91-B724-44F6-A360-C5B43C72C9C7}"/>
    <cellStyle name="20% - Accent3 3 5 2 3 2" xfId="22896" xr:uid="{837EDEE4-C908-48B3-A03C-2B9725B07887}"/>
    <cellStyle name="20% - Accent3 3 5 2 4" xfId="5418" xr:uid="{CC75A9A4-017F-4B77-AC2A-54A36D286E7C}"/>
    <cellStyle name="20% - Accent3 3 5 2 4 2" xfId="22897" xr:uid="{4B771ABE-54B9-418B-9ED3-003DB14DCDBC}"/>
    <cellStyle name="20% - Accent3 3 5 2 5" xfId="5419" xr:uid="{6B0302CF-0F60-4F5D-B2E0-3CA586753371}"/>
    <cellStyle name="20% - Accent3 3 5 2 5 2" xfId="22898" xr:uid="{471F4761-263A-491B-8922-4F9652F35504}"/>
    <cellStyle name="20% - Accent3 3 5 2 6" xfId="22892" xr:uid="{95F5E5AF-4CDE-4E81-B082-04B2D2720CAD}"/>
    <cellStyle name="20% - Accent3 3 5 3" xfId="5420" xr:uid="{1FBD82D5-EED4-47CE-ADD4-154F2AD5979D}"/>
    <cellStyle name="20% - Accent3 3 5 3 2" xfId="5421" xr:uid="{EF1A347A-FD76-49D5-B688-AD4CD00802AE}"/>
    <cellStyle name="20% - Accent3 3 5 3 2 2" xfId="5422" xr:uid="{9AD45398-5B8F-4057-9972-049BFF87DDC4}"/>
    <cellStyle name="20% - Accent3 3 5 3 2 2 2" xfId="22901" xr:uid="{823B96BC-2879-4FF0-B5B0-09ED1C4F80B4}"/>
    <cellStyle name="20% - Accent3 3 5 3 2 3" xfId="5423" xr:uid="{1BFCB761-259A-4E6D-B06F-B611B88244D3}"/>
    <cellStyle name="20% - Accent3 3 5 3 2 3 2" xfId="22902" xr:uid="{C76CCF83-134C-4E12-B59B-C6043DD78FD7}"/>
    <cellStyle name="20% - Accent3 3 5 3 2 4" xfId="22900" xr:uid="{97239F17-4749-48F9-A6CD-94E09F2E21EB}"/>
    <cellStyle name="20% - Accent3 3 5 3 3" xfId="5424" xr:uid="{9510DE4B-B4C4-4A38-95EA-E53BCA343B3F}"/>
    <cellStyle name="20% - Accent3 3 5 3 3 2" xfId="22903" xr:uid="{9D5915B5-288E-4960-90CE-CF9D66C263A5}"/>
    <cellStyle name="20% - Accent3 3 5 3 4" xfId="5425" xr:uid="{6B06AF31-6BFD-4BF7-94F2-4702553DA185}"/>
    <cellStyle name="20% - Accent3 3 5 3 4 2" xfId="22904" xr:uid="{62C19272-2FA1-4AB2-912D-E3E5F05F7058}"/>
    <cellStyle name="20% - Accent3 3 5 3 5" xfId="5426" xr:uid="{964F4256-2E0F-4B3E-9B42-A67C8B2303AC}"/>
    <cellStyle name="20% - Accent3 3 5 3 5 2" xfId="22905" xr:uid="{C113A401-07EE-4081-8C05-FE88B43E19CC}"/>
    <cellStyle name="20% - Accent3 3 5 3 6" xfId="22899" xr:uid="{FD7DA9C1-66C0-4564-AC87-6142489A09D2}"/>
    <cellStyle name="20% - Accent3 3 5 4" xfId="5427" xr:uid="{47265C1D-68AE-4376-A78E-CB36C6D2B995}"/>
    <cellStyle name="20% - Accent3 3 5 4 2" xfId="5428" xr:uid="{FD1CB6AA-7353-428E-8D40-DDB926A3B692}"/>
    <cellStyle name="20% - Accent3 3 5 4 2 2" xfId="22907" xr:uid="{1ABA98F2-B441-4A02-B8F8-4B16C830F35E}"/>
    <cellStyle name="20% - Accent3 3 5 4 3" xfId="5429" xr:uid="{34333007-2841-4B55-BC0C-59C92F59F242}"/>
    <cellStyle name="20% - Accent3 3 5 4 3 2" xfId="22908" xr:uid="{A92E9947-501F-4EB7-8409-A02CA57928F3}"/>
    <cellStyle name="20% - Accent3 3 5 4 4" xfId="22906" xr:uid="{99FCE6B7-88F3-42CE-B8F2-C16AAF9632BB}"/>
    <cellStyle name="20% - Accent3 3 5 5" xfId="5430" xr:uid="{CD8C18F8-006D-4C75-8B0C-809271018E6D}"/>
    <cellStyle name="20% - Accent3 3 5 5 2" xfId="22909" xr:uid="{D1B319C3-28B8-4F76-909B-B98DE39C5679}"/>
    <cellStyle name="20% - Accent3 3 5 6" xfId="5431" xr:uid="{B481714F-CD42-475F-89FF-AF3B83616F1C}"/>
    <cellStyle name="20% - Accent3 3 5 6 2" xfId="22910" xr:uid="{B28D3121-2FB9-47C7-A309-B356729B237C}"/>
    <cellStyle name="20% - Accent3 3 5 7" xfId="5432" xr:uid="{70CE7FD7-D7A0-46D3-81C0-99D6F22B8927}"/>
    <cellStyle name="20% - Accent3 3 5 7 2" xfId="22911" xr:uid="{E83A604E-0689-4F6B-A792-007EB1106BC0}"/>
    <cellStyle name="20% - Accent3 3 5 8" xfId="5412" xr:uid="{87511844-96E3-42AD-AA75-26961B7852F1}"/>
    <cellStyle name="20% - Accent3 3 5 9" xfId="22891" xr:uid="{BE301443-AB60-424D-942F-FBDADFF376C1}"/>
    <cellStyle name="20% - Accent3 3 6" xfId="5433" xr:uid="{BDA040C3-BB66-4CC2-A7F9-97649038C9BB}"/>
    <cellStyle name="20% - Accent3 3 6 2" xfId="5434" xr:uid="{684103C2-F231-4899-B4DE-4D0C67523748}"/>
    <cellStyle name="20% - Accent3 3 6 2 2" xfId="5435" xr:uid="{301671D8-836B-4CF7-8169-5A4B583AE81C}"/>
    <cellStyle name="20% - Accent3 3 6 2 2 2" xfId="22913" xr:uid="{01A6DA59-DCF2-415E-8274-3BE45D28FC5B}"/>
    <cellStyle name="20% - Accent3 3 6 2 3" xfId="5436" xr:uid="{014F6495-E561-4D92-8486-6FD2E626995E}"/>
    <cellStyle name="20% - Accent3 3 6 2 3 2" xfId="22914" xr:uid="{73314092-DED0-4849-8784-D30E1F314CCF}"/>
    <cellStyle name="20% - Accent3 3 6 2 4" xfId="22912" xr:uid="{9E277B0E-D1F8-4CE8-A799-72EA0EE9352E}"/>
    <cellStyle name="20% - Accent3 3 6 3" xfId="5437" xr:uid="{E1E696DB-F86A-4171-92F9-D1F7E5383ED9}"/>
    <cellStyle name="20% - Accent3 3 6 3 2" xfId="22915" xr:uid="{22AC069F-DDE3-4F5F-87B8-E8E88208634C}"/>
    <cellStyle name="20% - Accent3 3 6 4" xfId="5438" xr:uid="{2BC709AD-2EF0-423F-9CB6-5A3C562590CD}"/>
    <cellStyle name="20% - Accent3 3 6 4 2" xfId="22916" xr:uid="{27DE4DEA-1DB5-4733-AA74-8755FEC255FC}"/>
    <cellStyle name="20% - Accent3 3 6 5" xfId="5439" xr:uid="{2D5FC0C8-262A-445D-B996-627EEA86A414}"/>
    <cellStyle name="20% - Accent3 3 6 5 2" xfId="22917" xr:uid="{A578E7AE-64DD-4385-9BBB-E3D56555461C}"/>
    <cellStyle name="20% - Accent3 3 6 6" xfId="5440" xr:uid="{9ED2EBCB-75AB-49F7-A25E-1AB9BC3F69D5}"/>
    <cellStyle name="20% - Accent3 3 6 6 2" xfId="22918" xr:uid="{4A4DE0B7-DBC4-4FB8-A947-4E05C41592DC}"/>
    <cellStyle name="20% - Accent3 3 7" xfId="5441" xr:uid="{65EA55A4-5AC6-4911-A822-FA1EC76669B9}"/>
    <cellStyle name="20% - Accent3 3 7 2" xfId="5442" xr:uid="{102E4C9D-0757-49E7-8D02-E96376001A62}"/>
    <cellStyle name="20% - Accent3 3 7 2 2" xfId="5443" xr:uid="{59FDBC15-5E83-457D-9C5D-261EEDB24D9F}"/>
    <cellStyle name="20% - Accent3 3 7 2 2 2" xfId="22921" xr:uid="{08250F90-68B9-4DDC-AD43-BED13DEAF63E}"/>
    <cellStyle name="20% - Accent3 3 7 2 3" xfId="5444" xr:uid="{038757E8-AF58-4EB7-BB0F-E3F3654A3E7B}"/>
    <cellStyle name="20% - Accent3 3 7 2 3 2" xfId="22922" xr:uid="{9668AF9F-D2BA-4611-A5EC-3A99A349F85D}"/>
    <cellStyle name="20% - Accent3 3 7 2 4" xfId="22920" xr:uid="{E2FF6EE3-3801-4636-8CF6-B96A30E5F74A}"/>
    <cellStyle name="20% - Accent3 3 7 3" xfId="5445" xr:uid="{473D0933-6463-4BED-A279-604596D2DA50}"/>
    <cellStyle name="20% - Accent3 3 7 3 2" xfId="22923" xr:uid="{589ED2B2-D3C2-4D94-8D59-52492D378C84}"/>
    <cellStyle name="20% - Accent3 3 7 4" xfId="5446" xr:uid="{34674864-C5C2-4139-B145-0F43900C19A1}"/>
    <cellStyle name="20% - Accent3 3 7 4 2" xfId="22924" xr:uid="{A60965C3-FE7B-462E-A65A-C0951BA692A3}"/>
    <cellStyle name="20% - Accent3 3 7 5" xfId="5447" xr:uid="{60DF5CA5-C23C-4F84-A026-D71117A1EE8D}"/>
    <cellStyle name="20% - Accent3 3 7 5 2" xfId="22925" xr:uid="{4C2FD918-DBC2-438B-88AA-412FACA96D2A}"/>
    <cellStyle name="20% - Accent3 3 7 6" xfId="22919" xr:uid="{DFE28DA6-C9F0-4E67-90EB-595F07D29E1D}"/>
    <cellStyle name="20% - Accent3 3 8" xfId="5448" xr:uid="{828D3FC1-D18D-4900-8BD9-3FD5D4FCD715}"/>
    <cellStyle name="20% - Accent3 3 8 2" xfId="5449" xr:uid="{C1A7521E-2C50-4C59-A0C8-A01313B1A6E3}"/>
    <cellStyle name="20% - Accent3 3 8 2 2" xfId="22927" xr:uid="{36787776-87F9-45B2-9D2C-AD36955DE494}"/>
    <cellStyle name="20% - Accent3 3 8 3" xfId="5450" xr:uid="{DEC3F8C0-CBE8-44B5-8106-896D69AE404B}"/>
    <cellStyle name="20% - Accent3 3 8 3 2" xfId="22928" xr:uid="{D90A7BBD-CE54-44D8-B12A-066192353650}"/>
    <cellStyle name="20% - Accent3 3 8 4" xfId="22926" xr:uid="{93CA5A17-6448-43CA-9A85-4E925578BDD2}"/>
    <cellStyle name="20% - Accent3 3 9" xfId="5451" xr:uid="{6DE93CC0-D4E9-471E-9159-F766B2AFFDB4}"/>
    <cellStyle name="20% - Accent3 3 9 2" xfId="22929" xr:uid="{CD348203-DA52-4CBD-858A-1EF0A805805A}"/>
    <cellStyle name="20% - Accent3 30" xfId="5452" xr:uid="{BCA3DD2C-C38D-4069-A5D8-B51A657006D9}"/>
    <cellStyle name="20% - Accent3 30 2" xfId="22930" xr:uid="{92AA88F6-F299-48DC-9B63-8B6250D0F8DB}"/>
    <cellStyle name="20% - Accent3 31" xfId="5453" xr:uid="{ECC5F12C-69C6-4516-BBEF-603EE65BC716}"/>
    <cellStyle name="20% - Accent3 31 2" xfId="22931" xr:uid="{62F2DD33-AD5E-44E8-B4F2-2DA4313611CC}"/>
    <cellStyle name="20% - Accent3 32" xfId="5454" xr:uid="{D5C5C55E-FFAA-4B3C-934C-13D6285E0F92}"/>
    <cellStyle name="20% - Accent3 32 2" xfId="22932" xr:uid="{9BA0D816-AA7D-4709-A897-22377A18A3D3}"/>
    <cellStyle name="20% - Accent3 33" xfId="5455" xr:uid="{8B722A7E-8535-42C7-ACC4-7AB46BA5F819}"/>
    <cellStyle name="20% - Accent3 33 2" xfId="22933" xr:uid="{640986A6-96DF-49DE-8E0B-1D543DABEFED}"/>
    <cellStyle name="20% - Accent3 34" xfId="5456" xr:uid="{94F8EE30-686C-46FE-AF13-2BB9CFB0B5E3}"/>
    <cellStyle name="20% - Accent3 34 2" xfId="22934" xr:uid="{50CE0CB9-00E3-4864-BA7D-957CE60C248E}"/>
    <cellStyle name="20% - Accent3 35" xfId="5457" xr:uid="{94BE35E6-A7BC-49D4-9265-4E88B1B201CB}"/>
    <cellStyle name="20% - Accent3 35 2" xfId="22935" xr:uid="{D9EB55F3-9710-427F-B9D1-65E8DBD18F6D}"/>
    <cellStyle name="20% - Accent3 36" xfId="4979" xr:uid="{8FF01DA3-2374-44FF-A810-843426CFBB7C}"/>
    <cellStyle name="20% - Accent3 36 2" xfId="22459" xr:uid="{A25F14ED-43A8-48BD-8204-DEA4006EBD12}"/>
    <cellStyle name="20% - Accent3 37" xfId="621" xr:uid="{36B99719-B7B4-45F7-A4C0-AEE480AF67EB}"/>
    <cellStyle name="20% - Accent3 37 2" xfId="20487" xr:uid="{D88EC565-EC2D-4664-B876-98FB165DBF0D}"/>
    <cellStyle name="20% - Accent3 38" xfId="18391" xr:uid="{F857ABBB-44ED-4F72-A74C-2F2BFD9B6B57}"/>
    <cellStyle name="20% - Accent3 39" xfId="36595" xr:uid="{36A3A709-AB9A-4E3B-8B8E-713FB4FC97F0}"/>
    <cellStyle name="20% - Accent3 4" xfId="256" xr:uid="{41176D6B-DDB6-4E57-9F35-9C35130B2E77}"/>
    <cellStyle name="20% - Accent3 4 10" xfId="5459" xr:uid="{4357400F-9A7A-4176-91D8-9A63DBFF5911}"/>
    <cellStyle name="20% - Accent3 4 10 2" xfId="22937" xr:uid="{15E56CF0-F407-4CD3-B4EA-609EE5B12954}"/>
    <cellStyle name="20% - Accent3 4 11" xfId="5460" xr:uid="{A5635A59-6C5B-4883-8B6F-E7A6DF47AC72}"/>
    <cellStyle name="20% - Accent3 4 11 2" xfId="22938" xr:uid="{E4811DBA-8783-4435-B65D-4160B4F863D9}"/>
    <cellStyle name="20% - Accent3 4 12" xfId="5458" xr:uid="{8680B5CE-7372-4548-82E3-C072D0BF7391}"/>
    <cellStyle name="20% - Accent3 4 12 2" xfId="22936" xr:uid="{43E1643A-0C55-4C97-BBF0-4678461C7599}"/>
    <cellStyle name="20% - Accent3 4 13" xfId="1009" xr:uid="{DA685F67-A310-48CB-A2BA-9C6A815F08E1}"/>
    <cellStyle name="20% - Accent3 4 13 2" xfId="20529" xr:uid="{98F3E453-2493-4C0D-BA66-B99EBA3BE4CA}"/>
    <cellStyle name="20% - Accent3 4 14" xfId="18620" xr:uid="{D1F4430B-78FD-41B9-B538-BC41B211598A}"/>
    <cellStyle name="20% - Accent3 4 15" xfId="36911" xr:uid="{667558D4-3D81-4503-B439-6AAE7A41EB96}"/>
    <cellStyle name="20% - Accent3 4 2" xfId="374" xr:uid="{465B79A1-00C5-4CD1-85C1-7C14DF138D5E}"/>
    <cellStyle name="20% - Accent3 4 2 10" xfId="17418" xr:uid="{D24FC405-3605-40C7-BAD1-BFEF4033C2C3}"/>
    <cellStyle name="20% - Accent3 4 2 10 2" xfId="34771" xr:uid="{9FB48940-D603-46BB-B695-2AD19F8B3B50}"/>
    <cellStyle name="20% - Accent3 4 2 11" xfId="5461" xr:uid="{677E7454-C445-41DB-94E2-202F3234A149}"/>
    <cellStyle name="20% - Accent3 4 2 11 2" xfId="22939" xr:uid="{1C91BEB8-E16B-43E2-83D6-B193CBD49960}"/>
    <cellStyle name="20% - Accent3 4 2 12" xfId="1296" xr:uid="{C1E6E203-F5A5-4CB2-910A-7EF53F8AB725}"/>
    <cellStyle name="20% - Accent3 4 2 13" xfId="18900" xr:uid="{E823A643-D78A-4A8D-8117-1A459F617010}"/>
    <cellStyle name="20% - Accent3 4 2 2" xfId="593" xr:uid="{889C982A-0F10-4053-A5FE-9DBDBCB1426E}"/>
    <cellStyle name="20% - Accent3 4 2 2 10" xfId="2341" xr:uid="{1E304A5A-4879-4301-8A5D-DAB4A51DF4EB}"/>
    <cellStyle name="20% - Accent3 4 2 2 11" xfId="19941" xr:uid="{0E170A5C-58B1-49E9-8BBD-96B19E79F6CA}"/>
    <cellStyle name="20% - Accent3 4 2 2 2" xfId="5463" xr:uid="{600F55D1-CC8A-45BB-BF55-FD5E5949E79A}"/>
    <cellStyle name="20% - Accent3 4 2 2 2 2" xfId="5464" xr:uid="{5E4D918A-1C67-4411-89AF-09F9A140A703}"/>
    <cellStyle name="20% - Accent3 4 2 2 2 2 2" xfId="5465" xr:uid="{C9EF8A90-998D-4912-B47B-A88331B507BE}"/>
    <cellStyle name="20% - Accent3 4 2 2 2 2 2 2" xfId="22943" xr:uid="{9FB89049-7238-43C1-9451-A7DC1FE7D40A}"/>
    <cellStyle name="20% - Accent3 4 2 2 2 2 3" xfId="5466" xr:uid="{91EA585B-A224-48F2-89C7-E0DBC9BAF724}"/>
    <cellStyle name="20% - Accent3 4 2 2 2 2 3 2" xfId="22944" xr:uid="{D3CECE45-F5F6-4AD7-BB26-B7F6966408D2}"/>
    <cellStyle name="20% - Accent3 4 2 2 2 2 4" xfId="22942" xr:uid="{C451426A-A2AC-417B-A520-287224ABA7CD}"/>
    <cellStyle name="20% - Accent3 4 2 2 2 3" xfId="5467" xr:uid="{1455A617-C922-4B12-B9CE-B8862492746A}"/>
    <cellStyle name="20% - Accent3 4 2 2 2 3 2" xfId="22945" xr:uid="{5C7EE00A-51B2-4E38-A8F6-4CA230AE39BD}"/>
    <cellStyle name="20% - Accent3 4 2 2 2 4" xfId="5468" xr:uid="{B184321A-A1AD-4941-BC19-8E04052500CB}"/>
    <cellStyle name="20% - Accent3 4 2 2 2 4 2" xfId="22946" xr:uid="{481356F9-576C-4FE1-BBE9-A82888130DCF}"/>
    <cellStyle name="20% - Accent3 4 2 2 2 5" xfId="5469" xr:uid="{36E4B490-2A01-4ABA-8DB9-24C7F8DEE7D7}"/>
    <cellStyle name="20% - Accent3 4 2 2 2 5 2" xfId="22947" xr:uid="{872044AD-D926-4AF6-B67D-622E52F95743}"/>
    <cellStyle name="20% - Accent3 4 2 2 2 6" xfId="22941" xr:uid="{960BE573-5340-4D6A-BA6E-94A3E3D16938}"/>
    <cellStyle name="20% - Accent3 4 2 2 3" xfId="5470" xr:uid="{56D31FD6-6489-4AA2-85AD-E90F1C96FB64}"/>
    <cellStyle name="20% - Accent3 4 2 2 3 2" xfId="5471" xr:uid="{3BF21722-917B-41A4-B413-34C28F1C2D2F}"/>
    <cellStyle name="20% - Accent3 4 2 2 3 2 2" xfId="5472" xr:uid="{F93D99C6-1DAD-4D53-A356-D745C1BFBA2B}"/>
    <cellStyle name="20% - Accent3 4 2 2 3 2 2 2" xfId="22950" xr:uid="{6B7971E7-C85D-4C9E-80CB-0C7AF9B8A80B}"/>
    <cellStyle name="20% - Accent3 4 2 2 3 2 3" xfId="5473" xr:uid="{C3CC751F-B55B-4E9A-97B6-D3A44435C3D4}"/>
    <cellStyle name="20% - Accent3 4 2 2 3 2 3 2" xfId="22951" xr:uid="{107BA967-1359-4439-9253-6CC4A8A17210}"/>
    <cellStyle name="20% - Accent3 4 2 2 3 2 4" xfId="22949" xr:uid="{F18655AD-AE90-41D3-A80F-5F17DD23E789}"/>
    <cellStyle name="20% - Accent3 4 2 2 3 3" xfId="5474" xr:uid="{2DE29392-F36B-4661-AE29-8EA6B5757C6C}"/>
    <cellStyle name="20% - Accent3 4 2 2 3 3 2" xfId="22952" xr:uid="{52E46BED-9E60-4D9B-80B2-08F88FB054C4}"/>
    <cellStyle name="20% - Accent3 4 2 2 3 4" xfId="5475" xr:uid="{69208F58-28B6-434B-8D85-A344B0E71117}"/>
    <cellStyle name="20% - Accent3 4 2 2 3 4 2" xfId="22953" xr:uid="{6F0FE8FD-9B56-4FAC-9E51-FB97254A119D}"/>
    <cellStyle name="20% - Accent3 4 2 2 3 5" xfId="5476" xr:uid="{72DFCD4C-298D-4CA9-ABE0-429192965E5B}"/>
    <cellStyle name="20% - Accent3 4 2 2 3 5 2" xfId="22954" xr:uid="{607B7AB9-98B1-49A8-AC0B-DDC88D045612}"/>
    <cellStyle name="20% - Accent3 4 2 2 3 6" xfId="22948" xr:uid="{96B97187-A499-4724-8E74-82B2171A8311}"/>
    <cellStyle name="20% - Accent3 4 2 2 4" xfId="5477" xr:uid="{A66C60D3-F8A2-400B-8548-1ED1950BDEF9}"/>
    <cellStyle name="20% - Accent3 4 2 2 4 2" xfId="5478" xr:uid="{324A60C3-AE7E-4010-9FD2-68DDB223AA89}"/>
    <cellStyle name="20% - Accent3 4 2 2 4 2 2" xfId="22956" xr:uid="{02FAD4BA-738D-4AA2-A7E2-5363489CE715}"/>
    <cellStyle name="20% - Accent3 4 2 2 4 3" xfId="5479" xr:uid="{87E2B85B-F0E4-4BAD-8E5B-FEC9144716D8}"/>
    <cellStyle name="20% - Accent3 4 2 2 4 3 2" xfId="22957" xr:uid="{29A3CC48-72A5-4742-8C54-823F47335658}"/>
    <cellStyle name="20% - Accent3 4 2 2 4 4" xfId="22955" xr:uid="{2A4B4D7A-DF41-4948-8485-83850A4C9248}"/>
    <cellStyle name="20% - Accent3 4 2 2 5" xfId="5480" xr:uid="{FD2281F7-A396-40E9-91D4-4FE2DCDB9921}"/>
    <cellStyle name="20% - Accent3 4 2 2 5 2" xfId="22958" xr:uid="{84AAAAC3-048B-4D82-A1E7-E2D4C409C42C}"/>
    <cellStyle name="20% - Accent3 4 2 2 6" xfId="5481" xr:uid="{2D4F3565-CEC2-44C3-A065-1694CB9392F0}"/>
    <cellStyle name="20% - Accent3 4 2 2 6 2" xfId="22959" xr:uid="{AEDBCE62-55C3-4BC0-86EA-8BB7CAE98FFA}"/>
    <cellStyle name="20% - Accent3 4 2 2 7" xfId="5482" xr:uid="{E04B2409-D7D9-4005-80BD-D5E2693C06E2}"/>
    <cellStyle name="20% - Accent3 4 2 2 7 2" xfId="22960" xr:uid="{476E9CF2-032C-4C4A-A376-A2B3086A9021}"/>
    <cellStyle name="20% - Accent3 4 2 2 8" xfId="17991" xr:uid="{F98C5E75-DCD0-4281-A96D-DADF97149738}"/>
    <cellStyle name="20% - Accent3 4 2 2 8 2" xfId="35754" xr:uid="{ADF44655-5DB9-46FE-9064-C39BF436F013}"/>
    <cellStyle name="20% - Accent3 4 2 2 9" xfId="5462" xr:uid="{F55AEEF1-5648-495F-AB6C-08C7504BADFE}"/>
    <cellStyle name="20% - Accent3 4 2 2 9 2" xfId="22940" xr:uid="{1A2BB87A-62EC-4583-8DFA-5BE253921148}"/>
    <cellStyle name="20% - Accent3 4 2 3" xfId="5483" xr:uid="{BCAD0858-12B4-41C7-A113-E258E3A779FA}"/>
    <cellStyle name="20% - Accent3 4 2 3 2" xfId="5484" xr:uid="{32A389D1-59EA-4904-89AA-86E91E9F9BD9}"/>
    <cellStyle name="20% - Accent3 4 2 3 2 2" xfId="5485" xr:uid="{C8DCC35E-C18E-4AFA-BF37-209B4FA38DAF}"/>
    <cellStyle name="20% - Accent3 4 2 3 2 2 2" xfId="5486" xr:uid="{821704CC-8F7B-4C3D-852B-7299413CB0AC}"/>
    <cellStyle name="20% - Accent3 4 2 3 2 2 2 2" xfId="22964" xr:uid="{916E68DA-ADBF-48A9-A299-40741AB0AA53}"/>
    <cellStyle name="20% - Accent3 4 2 3 2 2 3" xfId="5487" xr:uid="{876B769B-94CF-40ED-9BE4-4349900FB4A3}"/>
    <cellStyle name="20% - Accent3 4 2 3 2 2 3 2" xfId="22965" xr:uid="{CAD5A1C8-D133-426D-923A-ACA54348D819}"/>
    <cellStyle name="20% - Accent3 4 2 3 2 2 4" xfId="22963" xr:uid="{BB1D2020-83E7-4E63-83D3-BB05A609A209}"/>
    <cellStyle name="20% - Accent3 4 2 3 2 3" xfId="5488" xr:uid="{C3693A25-94FA-4143-9776-51A68C180A6A}"/>
    <cellStyle name="20% - Accent3 4 2 3 2 3 2" xfId="22966" xr:uid="{0C922CDA-9EC7-4CD5-A304-22FB1EE79235}"/>
    <cellStyle name="20% - Accent3 4 2 3 2 4" xfId="5489" xr:uid="{B3DFA2BB-FD89-4E58-9A5F-22BB0ACAEF68}"/>
    <cellStyle name="20% - Accent3 4 2 3 2 4 2" xfId="22967" xr:uid="{CF7B06C1-1BA5-42F9-96A2-8EBAA4AB5F28}"/>
    <cellStyle name="20% - Accent3 4 2 3 2 5" xfId="5490" xr:uid="{4F5EDBEB-6EB1-4839-8243-2ABA05274CF3}"/>
    <cellStyle name="20% - Accent3 4 2 3 2 5 2" xfId="22968" xr:uid="{DFA1A011-0966-49D2-B546-5B6F0D2E02B7}"/>
    <cellStyle name="20% - Accent3 4 2 3 2 6" xfId="22962" xr:uid="{B96D6449-5236-4936-BF1B-66BEACC1F3EA}"/>
    <cellStyle name="20% - Accent3 4 2 3 3" xfId="5491" xr:uid="{A1F0CD6F-05FA-46EE-AF04-7BE5D1D8997C}"/>
    <cellStyle name="20% - Accent3 4 2 3 3 2" xfId="5492" xr:uid="{30795EAD-0438-4F22-BECD-393D474CBE50}"/>
    <cellStyle name="20% - Accent3 4 2 3 3 2 2" xfId="5493" xr:uid="{D3A56EA2-1339-4741-82BF-9A97C54980C1}"/>
    <cellStyle name="20% - Accent3 4 2 3 3 2 2 2" xfId="22971" xr:uid="{7EC7E63B-5BEB-46C8-951B-11C415C0ABDD}"/>
    <cellStyle name="20% - Accent3 4 2 3 3 2 3" xfId="5494" xr:uid="{A94C8702-36DF-43AA-95A4-A7AF53B67611}"/>
    <cellStyle name="20% - Accent3 4 2 3 3 2 3 2" xfId="22972" xr:uid="{D490075F-01AF-467C-BEF7-6143690211F8}"/>
    <cellStyle name="20% - Accent3 4 2 3 3 2 4" xfId="22970" xr:uid="{B586B217-897F-47AA-9925-67BD95D5B00E}"/>
    <cellStyle name="20% - Accent3 4 2 3 3 3" xfId="5495" xr:uid="{CFCDE478-28DB-4804-B173-96570D3CBF04}"/>
    <cellStyle name="20% - Accent3 4 2 3 3 3 2" xfId="22973" xr:uid="{601A110D-3B44-4BA1-BFE1-21C51BD652C9}"/>
    <cellStyle name="20% - Accent3 4 2 3 3 4" xfId="5496" xr:uid="{C65F4FBE-3409-4F68-BA2C-60F3238CEE5F}"/>
    <cellStyle name="20% - Accent3 4 2 3 3 4 2" xfId="22974" xr:uid="{F61572E1-7282-4560-9EA6-41B9494CFF73}"/>
    <cellStyle name="20% - Accent3 4 2 3 3 5" xfId="5497" xr:uid="{CE9183C8-4F91-46BF-9D03-358B0CE02B0E}"/>
    <cellStyle name="20% - Accent3 4 2 3 3 5 2" xfId="22975" xr:uid="{5ED355AC-BB8A-4F46-80C5-4B990E981F4D}"/>
    <cellStyle name="20% - Accent3 4 2 3 3 6" xfId="22969" xr:uid="{711AECE5-735A-4E9D-92D5-1987F0E530F9}"/>
    <cellStyle name="20% - Accent3 4 2 3 4" xfId="5498" xr:uid="{CE8DA530-0637-4425-B32E-D4C525FFD231}"/>
    <cellStyle name="20% - Accent3 4 2 3 4 2" xfId="5499" xr:uid="{32274C54-E5BD-4D02-948A-F45DDF141004}"/>
    <cellStyle name="20% - Accent3 4 2 3 4 2 2" xfId="22977" xr:uid="{7824D0E0-6EDE-4290-816E-D3D0B64FBD1A}"/>
    <cellStyle name="20% - Accent3 4 2 3 4 3" xfId="5500" xr:uid="{CCA5031A-0D61-4D87-8168-28AB3A6DE70C}"/>
    <cellStyle name="20% - Accent3 4 2 3 4 3 2" xfId="22978" xr:uid="{FAABD622-6440-4940-8166-743DB9752AAF}"/>
    <cellStyle name="20% - Accent3 4 2 3 4 4" xfId="22976" xr:uid="{B7F0E92A-D978-4572-9072-C026DA43DCC6}"/>
    <cellStyle name="20% - Accent3 4 2 3 5" xfId="5501" xr:uid="{7D8E3C86-7DB1-4A71-991E-47E05F1F7460}"/>
    <cellStyle name="20% - Accent3 4 2 3 5 2" xfId="22979" xr:uid="{6873040A-CB0B-4031-8D1B-563B66E1498E}"/>
    <cellStyle name="20% - Accent3 4 2 3 6" xfId="5502" xr:uid="{4CBA7DB2-BAE7-4396-8F4D-E2D43FCF02A6}"/>
    <cellStyle name="20% - Accent3 4 2 3 6 2" xfId="22980" xr:uid="{7F6B3BF5-562C-4E9F-BCA8-5373E5660814}"/>
    <cellStyle name="20% - Accent3 4 2 3 7" xfId="5503" xr:uid="{32A50314-7C43-4089-9E7A-640DD31908A6}"/>
    <cellStyle name="20% - Accent3 4 2 3 7 2" xfId="22981" xr:uid="{F1AE8B3F-6BC3-4E4E-A716-83EC68E7C9C3}"/>
    <cellStyle name="20% - Accent3 4 2 3 8" xfId="22961" xr:uid="{41BD21B5-1A46-422C-895C-E9ABD0FCA8D3}"/>
    <cellStyle name="20% - Accent3 4 2 4" xfId="5504" xr:uid="{EC851FF4-FDD2-476D-81DB-7E2EF20194BE}"/>
    <cellStyle name="20% - Accent3 4 2 4 2" xfId="5505" xr:uid="{4465AAA3-9A10-4FA1-A162-B16EB9770241}"/>
    <cellStyle name="20% - Accent3 4 2 4 2 2" xfId="5506" xr:uid="{89A76A9C-5C18-4D8D-B935-174AB2214D05}"/>
    <cellStyle name="20% - Accent3 4 2 4 2 2 2" xfId="22984" xr:uid="{62407B0B-8CF1-421D-93F3-86539D54A056}"/>
    <cellStyle name="20% - Accent3 4 2 4 2 3" xfId="5507" xr:uid="{130023D7-8EA9-4EB4-ABC2-6491973843F2}"/>
    <cellStyle name="20% - Accent3 4 2 4 2 3 2" xfId="22985" xr:uid="{B2C8F728-3D0A-43D4-8425-F09078B36B3C}"/>
    <cellStyle name="20% - Accent3 4 2 4 2 4" xfId="22983" xr:uid="{C4B702A2-E7AA-4038-82C3-CD5A7BFBEB2E}"/>
    <cellStyle name="20% - Accent3 4 2 4 3" xfId="5508" xr:uid="{6D3C1551-0C4C-4F52-9B62-AAA4673F2A7E}"/>
    <cellStyle name="20% - Accent3 4 2 4 3 2" xfId="22986" xr:uid="{BFADE669-8487-4EE2-91D4-FB5C958767F9}"/>
    <cellStyle name="20% - Accent3 4 2 4 4" xfId="5509" xr:uid="{D79CD18B-5747-4760-B378-311FCE25F915}"/>
    <cellStyle name="20% - Accent3 4 2 4 4 2" xfId="22987" xr:uid="{D65B179A-445F-41B7-8224-2071F48A9F9F}"/>
    <cellStyle name="20% - Accent3 4 2 4 5" xfId="5510" xr:uid="{14D63383-3736-4121-812D-0BACC9A7CEEC}"/>
    <cellStyle name="20% - Accent3 4 2 4 5 2" xfId="22988" xr:uid="{A43A665E-37BD-492E-8561-3D4A5E4F39A5}"/>
    <cellStyle name="20% - Accent3 4 2 4 6" xfId="22982" xr:uid="{A6744D5F-4F87-4432-B2A2-EC90F2C6B3AC}"/>
    <cellStyle name="20% - Accent3 4 2 5" xfId="5511" xr:uid="{74B4270B-2459-4AAF-B88A-D1827B40EB52}"/>
    <cellStyle name="20% - Accent3 4 2 5 2" xfId="5512" xr:uid="{2A770B37-39EF-4779-BECF-2E56939FF288}"/>
    <cellStyle name="20% - Accent3 4 2 5 2 2" xfId="5513" xr:uid="{54D91A35-15C0-4BDF-A6B9-6E147DA253F2}"/>
    <cellStyle name="20% - Accent3 4 2 5 2 2 2" xfId="22991" xr:uid="{B4FE73B2-C9BF-49F6-AA34-FD0246BED73F}"/>
    <cellStyle name="20% - Accent3 4 2 5 2 3" xfId="5514" xr:uid="{B2632D8E-4F6F-48F4-818A-556E4C7E62B3}"/>
    <cellStyle name="20% - Accent3 4 2 5 2 3 2" xfId="22992" xr:uid="{8258FB3D-A9AA-4A18-B2C7-321ADD33F682}"/>
    <cellStyle name="20% - Accent3 4 2 5 2 4" xfId="22990" xr:uid="{469C6E86-1D00-4A97-9B1A-E8C5AB1FA201}"/>
    <cellStyle name="20% - Accent3 4 2 5 3" xfId="5515" xr:uid="{BCB61843-C7E3-4A93-BEF3-BF2E66F768CC}"/>
    <cellStyle name="20% - Accent3 4 2 5 3 2" xfId="22993" xr:uid="{0F929140-77AA-4945-8935-E7D9716F4890}"/>
    <cellStyle name="20% - Accent3 4 2 5 4" xfId="5516" xr:uid="{9F5D1D70-3CA9-443B-97CF-2E5B8D8ACBB7}"/>
    <cellStyle name="20% - Accent3 4 2 5 4 2" xfId="22994" xr:uid="{9033E781-D06F-4587-98D6-4784B1C85D89}"/>
    <cellStyle name="20% - Accent3 4 2 5 5" xfId="5517" xr:uid="{499BBEE1-E15D-4B66-B834-4B854266BFCD}"/>
    <cellStyle name="20% - Accent3 4 2 5 5 2" xfId="22995" xr:uid="{AFE614F6-66BD-4B72-B2CC-46BCDEF9621F}"/>
    <cellStyle name="20% - Accent3 4 2 5 6" xfId="22989" xr:uid="{AA5B62D1-C54A-45F3-8A82-CD9AC1BC50EF}"/>
    <cellStyle name="20% - Accent3 4 2 6" xfId="5518" xr:uid="{60465ED0-8909-495E-AD7E-05CB2EE63881}"/>
    <cellStyle name="20% - Accent3 4 2 6 2" xfId="5519" xr:uid="{0C6A546F-B6A0-4F55-8CC7-C6F5B701E466}"/>
    <cellStyle name="20% - Accent3 4 2 6 2 2" xfId="22997" xr:uid="{BFDFB60E-1403-4A27-8843-8490404BBE62}"/>
    <cellStyle name="20% - Accent3 4 2 6 3" xfId="5520" xr:uid="{19B39E8E-C04C-4679-AAEC-56A3299E27D6}"/>
    <cellStyle name="20% - Accent3 4 2 6 3 2" xfId="22998" xr:uid="{34B10952-3A1E-4CC6-89C1-815D6144D80D}"/>
    <cellStyle name="20% - Accent3 4 2 6 4" xfId="22996" xr:uid="{A12CA7E9-CC81-4127-92A3-48045E96A90B}"/>
    <cellStyle name="20% - Accent3 4 2 7" xfId="5521" xr:uid="{CD34D9D1-ECE6-4A19-9DEB-CC60C65861D2}"/>
    <cellStyle name="20% - Accent3 4 2 7 2" xfId="22999" xr:uid="{7C00AD91-3429-4298-803E-921B42C4ACE2}"/>
    <cellStyle name="20% - Accent3 4 2 8" xfId="5522" xr:uid="{91FBA81B-88B6-4B6E-9F33-D099C354A513}"/>
    <cellStyle name="20% - Accent3 4 2 8 2" xfId="23000" xr:uid="{95D885AC-7862-4EB6-9490-4E71C19CF095}"/>
    <cellStyle name="20% - Accent3 4 2 9" xfId="5523" xr:uid="{E30EF915-E950-4C66-81A8-64965F4ABB1D}"/>
    <cellStyle name="20% - Accent3 4 2 9 2" xfId="23001" xr:uid="{BEB21FFF-37EA-4686-B7E2-A0E39BFDBA14}"/>
    <cellStyle name="20% - Accent3 4 3" xfId="483" xr:uid="{964FBD1E-5604-4E66-ACDB-1BEC958D3B92}"/>
    <cellStyle name="20% - Accent3 4 3 10" xfId="1567" xr:uid="{925386E0-684F-444E-A49D-E5259BE392DC}"/>
    <cellStyle name="20% - Accent3 4 3 11" xfId="19170" xr:uid="{B26BCD61-57A9-4A95-B3A8-E57593A7B344}"/>
    <cellStyle name="20% - Accent3 4 3 2" xfId="2608" xr:uid="{95AC1008-9FF7-4255-9010-C6B627D2FB71}"/>
    <cellStyle name="20% - Accent3 4 3 2 2" xfId="5526" xr:uid="{99A2F595-7FF3-427B-A8CC-785BDDB76422}"/>
    <cellStyle name="20% - Accent3 4 3 2 2 2" xfId="5527" xr:uid="{21F347B6-C8B2-43C5-85CC-6D19AE8D569E}"/>
    <cellStyle name="20% - Accent3 4 3 2 2 2 2" xfId="23005" xr:uid="{C817E5B5-60A5-403E-B5EF-92E9830A454D}"/>
    <cellStyle name="20% - Accent3 4 3 2 2 3" xfId="5528" xr:uid="{10F72BB6-4427-4731-A1A1-F7F023C98F4D}"/>
    <cellStyle name="20% - Accent3 4 3 2 2 3 2" xfId="23006" xr:uid="{169120BF-A250-4E03-96F7-EDEBA4BA83DD}"/>
    <cellStyle name="20% - Accent3 4 3 2 2 4" xfId="23004" xr:uid="{32D98376-E5B8-42AB-9354-DC634E021A24}"/>
    <cellStyle name="20% - Accent3 4 3 2 3" xfId="5529" xr:uid="{90657F29-5B38-4726-8D8C-FE603BACD620}"/>
    <cellStyle name="20% - Accent3 4 3 2 3 2" xfId="23007" xr:uid="{C8E48718-B185-46A2-9E63-2EC4BC2C39B4}"/>
    <cellStyle name="20% - Accent3 4 3 2 4" xfId="5530" xr:uid="{87BFBBC0-E919-4889-A637-48AC3ADA692C}"/>
    <cellStyle name="20% - Accent3 4 3 2 4 2" xfId="23008" xr:uid="{A5D4CFDD-4333-4639-990B-A2F3486BDFDC}"/>
    <cellStyle name="20% - Accent3 4 3 2 5" xfId="5531" xr:uid="{4848BD97-6E5C-44EA-9B5F-1FDF8DDEF82C}"/>
    <cellStyle name="20% - Accent3 4 3 2 5 2" xfId="23009" xr:uid="{D2213B34-653A-4E99-9B8C-B2A782D35764}"/>
    <cellStyle name="20% - Accent3 4 3 2 6" xfId="18127" xr:uid="{A81F7EBA-EABA-462F-8D08-599216F18026}"/>
    <cellStyle name="20% - Accent3 4 3 2 6 2" xfId="36015" xr:uid="{A9FCEF91-2ADB-4EEF-AE7B-11445C855D33}"/>
    <cellStyle name="20% - Accent3 4 3 2 7" xfId="5525" xr:uid="{73D4E87B-2B70-464F-82F2-C52752D9C7E4}"/>
    <cellStyle name="20% - Accent3 4 3 2 7 2" xfId="23003" xr:uid="{9C17781F-2A6B-4F0D-A8EE-2742EE1F19D3}"/>
    <cellStyle name="20% - Accent3 4 3 2 8" xfId="20208" xr:uid="{834F92AD-41D5-4A52-A026-D791E9E6F70A}"/>
    <cellStyle name="20% - Accent3 4 3 3" xfId="5532" xr:uid="{5C73AC10-C430-441D-96F5-6906AE1CC5F2}"/>
    <cellStyle name="20% - Accent3 4 3 3 2" xfId="5533" xr:uid="{47B09D3A-E1B8-4A19-AB0E-DDFA57225FFE}"/>
    <cellStyle name="20% - Accent3 4 3 3 2 2" xfId="5534" xr:uid="{B8ACF336-A45E-4F51-9A4D-770C59751265}"/>
    <cellStyle name="20% - Accent3 4 3 3 2 2 2" xfId="23012" xr:uid="{8587DF4B-2A5B-49CF-905C-4C65BDC07BFC}"/>
    <cellStyle name="20% - Accent3 4 3 3 2 3" xfId="5535" xr:uid="{DB1F10BA-3B0A-41F2-BDFD-36562DA6FC2B}"/>
    <cellStyle name="20% - Accent3 4 3 3 2 3 2" xfId="23013" xr:uid="{1E5377E2-9BEB-4C60-8A8B-40CF57B5556C}"/>
    <cellStyle name="20% - Accent3 4 3 3 2 4" xfId="23011" xr:uid="{47C3C4BA-A58C-4081-B94D-0AB5F3DA4794}"/>
    <cellStyle name="20% - Accent3 4 3 3 3" xfId="5536" xr:uid="{99A0A9D2-BE91-4702-AA50-E1070448D54B}"/>
    <cellStyle name="20% - Accent3 4 3 3 3 2" xfId="23014" xr:uid="{B6883D19-62A6-4863-A52C-6FB923427C5E}"/>
    <cellStyle name="20% - Accent3 4 3 3 4" xfId="5537" xr:uid="{9CAC3067-8B94-4921-8D0B-738024BE7D62}"/>
    <cellStyle name="20% - Accent3 4 3 3 4 2" xfId="23015" xr:uid="{F9A358A4-1E39-4DF4-ABE7-662C9B790587}"/>
    <cellStyle name="20% - Accent3 4 3 3 5" xfId="5538" xr:uid="{EE6AE503-E296-4343-BC20-AEFE320C28ED}"/>
    <cellStyle name="20% - Accent3 4 3 3 5 2" xfId="23016" xr:uid="{7A385DBB-D380-4FBE-8574-5EFAF6EE8FB4}"/>
    <cellStyle name="20% - Accent3 4 3 3 6" xfId="23010" xr:uid="{D683EC74-ED1B-44F6-A106-CE526EDDAF51}"/>
    <cellStyle name="20% - Accent3 4 3 4" xfId="5539" xr:uid="{47FEC78E-D5E5-46FD-9999-B4B962D210C9}"/>
    <cellStyle name="20% - Accent3 4 3 4 2" xfId="5540" xr:uid="{B3CC0D89-3FE2-4BC2-A62F-AD4C8369711A}"/>
    <cellStyle name="20% - Accent3 4 3 4 2 2" xfId="23018" xr:uid="{D30DE6B5-67EC-4519-80A4-AD4BE8FB7767}"/>
    <cellStyle name="20% - Accent3 4 3 4 3" xfId="5541" xr:uid="{E8D6C352-C1D4-44C9-9050-F1CA5305BD68}"/>
    <cellStyle name="20% - Accent3 4 3 4 3 2" xfId="23019" xr:uid="{9C04F381-D061-4DAF-8387-4BC22A566B1D}"/>
    <cellStyle name="20% - Accent3 4 3 4 4" xfId="23017" xr:uid="{AB13D605-4C67-415D-9A23-2B501BD848D1}"/>
    <cellStyle name="20% - Accent3 4 3 5" xfId="5542" xr:uid="{ED0A7813-086A-489B-BB40-3B5C628067F3}"/>
    <cellStyle name="20% - Accent3 4 3 5 2" xfId="23020" xr:uid="{BE2319BF-B72D-4757-BD84-1FCC16871C0B}"/>
    <cellStyle name="20% - Accent3 4 3 6" xfId="5543" xr:uid="{C306C38D-B295-4130-ADE5-05765E7FE06E}"/>
    <cellStyle name="20% - Accent3 4 3 6 2" xfId="23021" xr:uid="{11A06133-6CA5-427C-8027-D496240321BD}"/>
    <cellStyle name="20% - Accent3 4 3 7" xfId="5544" xr:uid="{37F26F34-4DE4-4B20-BADD-82FBD038F146}"/>
    <cellStyle name="20% - Accent3 4 3 7 2" xfId="23022" xr:uid="{FE8B5367-C805-4F35-AFD4-9350A984A555}"/>
    <cellStyle name="20% - Accent3 4 3 8" xfId="17568" xr:uid="{DEAA1B87-BA08-4061-BEFE-C312D89408DE}"/>
    <cellStyle name="20% - Accent3 4 3 8 2" xfId="35018" xr:uid="{637BE036-4DD1-4622-89C1-21645A03CBBE}"/>
    <cellStyle name="20% - Accent3 4 3 9" xfId="5524" xr:uid="{64EEC012-0A7F-4516-9E26-7AE51D898B34}"/>
    <cellStyle name="20% - Accent3 4 3 9 2" xfId="23002" xr:uid="{61C96DB7-AA46-4395-93BF-7AA239C4F6DD}"/>
    <cellStyle name="20% - Accent3 4 4" xfId="2074" xr:uid="{629619A5-D3CD-4219-A097-BEF937AA113F}"/>
    <cellStyle name="20% - Accent3 4 4 10" xfId="19674" xr:uid="{20B0B62F-FE6A-4D1C-9F97-3DA926220A74}"/>
    <cellStyle name="20% - Accent3 4 4 2" xfId="5546" xr:uid="{7A3F98DB-6216-4472-8F7D-87749F908282}"/>
    <cellStyle name="20% - Accent3 4 4 2 2" xfId="5547" xr:uid="{0BCD3692-B317-44CD-85BF-F32F4BF9BC1C}"/>
    <cellStyle name="20% - Accent3 4 4 2 2 2" xfId="5548" xr:uid="{AC9D7ED0-DE18-45D0-A13E-47BFD050FEF2}"/>
    <cellStyle name="20% - Accent3 4 4 2 2 2 2" xfId="23026" xr:uid="{8F8054D3-B84E-421E-8780-ED2C417C28CC}"/>
    <cellStyle name="20% - Accent3 4 4 2 2 3" xfId="5549" xr:uid="{427E146A-287A-4C15-A360-05878887C365}"/>
    <cellStyle name="20% - Accent3 4 4 2 2 3 2" xfId="23027" xr:uid="{74F4A093-FC6F-4DDE-9004-E9DA9BFCC6AD}"/>
    <cellStyle name="20% - Accent3 4 4 2 2 4" xfId="23025" xr:uid="{C8FC95D9-B4EA-4149-B6C1-B90AF867D41C}"/>
    <cellStyle name="20% - Accent3 4 4 2 3" xfId="5550" xr:uid="{697634BD-8886-4E77-8E7F-8D25617A773C}"/>
    <cellStyle name="20% - Accent3 4 4 2 3 2" xfId="23028" xr:uid="{84FE0365-408D-4496-8376-F18ED194F9FE}"/>
    <cellStyle name="20% - Accent3 4 4 2 4" xfId="5551" xr:uid="{C611EC6A-F692-4839-A5BE-9FA99F87FA59}"/>
    <cellStyle name="20% - Accent3 4 4 2 4 2" xfId="23029" xr:uid="{7A2E0187-65FB-4F4E-8CDF-A33F269B9CB4}"/>
    <cellStyle name="20% - Accent3 4 4 2 5" xfId="5552" xr:uid="{515194FA-DEB3-4213-B917-269BA9BA600E}"/>
    <cellStyle name="20% - Accent3 4 4 2 5 2" xfId="23030" xr:uid="{C19E3CD8-56CA-4539-A260-1AF1A9F049C2}"/>
    <cellStyle name="20% - Accent3 4 4 2 6" xfId="23024" xr:uid="{BFC25D62-A259-446B-BF60-115C84F1085A}"/>
    <cellStyle name="20% - Accent3 4 4 3" xfId="5553" xr:uid="{D5ACAB6B-7E8F-4D8E-AE21-91E2F12A6377}"/>
    <cellStyle name="20% - Accent3 4 4 3 2" xfId="5554" xr:uid="{1962AB2C-2F4D-4F37-B0E5-1718C1DA4933}"/>
    <cellStyle name="20% - Accent3 4 4 3 2 2" xfId="5555" xr:uid="{755B3710-DECD-42E2-BEC2-E298E010A377}"/>
    <cellStyle name="20% - Accent3 4 4 3 2 2 2" xfId="23033" xr:uid="{83019552-0DAC-4BD8-B1EA-0C977C0FFED4}"/>
    <cellStyle name="20% - Accent3 4 4 3 2 3" xfId="5556" xr:uid="{7EA6EF2E-FABE-4B44-9DF2-46A38F2F1A9B}"/>
    <cellStyle name="20% - Accent3 4 4 3 2 3 2" xfId="23034" xr:uid="{8230B30C-E9D1-4539-84F1-047C35586F3C}"/>
    <cellStyle name="20% - Accent3 4 4 3 2 4" xfId="23032" xr:uid="{998A2CAD-BF33-4293-BEA7-D78AE3150CBE}"/>
    <cellStyle name="20% - Accent3 4 4 3 3" xfId="5557" xr:uid="{E83CE6E6-76CF-41B6-8239-2CC674922870}"/>
    <cellStyle name="20% - Accent3 4 4 3 3 2" xfId="23035" xr:uid="{D004590A-4205-477F-9F50-24D9DAE173B7}"/>
    <cellStyle name="20% - Accent3 4 4 3 4" xfId="5558" xr:uid="{2F997E6A-28D4-419E-9CB8-D6024CA17D05}"/>
    <cellStyle name="20% - Accent3 4 4 3 4 2" xfId="23036" xr:uid="{D6DF01F4-E75A-4226-ADAB-80C6650AEE83}"/>
    <cellStyle name="20% - Accent3 4 4 3 5" xfId="5559" xr:uid="{B7BD4556-09EA-4FFF-9E82-F3DD66E92EBB}"/>
    <cellStyle name="20% - Accent3 4 4 3 5 2" xfId="23037" xr:uid="{556421C2-5A43-4301-8D49-3A598AEBF49C}"/>
    <cellStyle name="20% - Accent3 4 4 3 6" xfId="23031" xr:uid="{9D68ADBA-B5A5-4AAA-B2A6-66BDB0ABE5EF}"/>
    <cellStyle name="20% - Accent3 4 4 4" xfId="5560" xr:uid="{900B3D3F-B78F-4B0D-AB30-53F29E3CFAC0}"/>
    <cellStyle name="20% - Accent3 4 4 4 2" xfId="5561" xr:uid="{87417EE4-AA7E-4DDB-9390-A51E238FCC1A}"/>
    <cellStyle name="20% - Accent3 4 4 4 2 2" xfId="23039" xr:uid="{F5475991-7892-4E81-8DC4-2483349BF999}"/>
    <cellStyle name="20% - Accent3 4 4 4 3" xfId="5562" xr:uid="{9C12C832-20BF-41DB-9819-FBE9D6D6D943}"/>
    <cellStyle name="20% - Accent3 4 4 4 3 2" xfId="23040" xr:uid="{AC0FE937-E03A-41F5-8305-7E918889AD81}"/>
    <cellStyle name="20% - Accent3 4 4 4 4" xfId="23038" xr:uid="{59DA6909-0E83-4CCE-BAC0-4C073B100042}"/>
    <cellStyle name="20% - Accent3 4 4 5" xfId="5563" xr:uid="{F39003A3-574B-4B60-9C59-5261425B5A57}"/>
    <cellStyle name="20% - Accent3 4 4 5 2" xfId="23041" xr:uid="{A80E8A7C-946C-43C1-A141-C9467E2B634A}"/>
    <cellStyle name="20% - Accent3 4 4 6" xfId="5564" xr:uid="{0278E058-B923-471F-A20C-0C4358AE848B}"/>
    <cellStyle name="20% - Accent3 4 4 6 2" xfId="23042" xr:uid="{70668149-68CA-4544-89B4-2C1DEBEAD82E}"/>
    <cellStyle name="20% - Accent3 4 4 7" xfId="5565" xr:uid="{7AD5219F-7352-46D5-B0F9-219466D0F1FF}"/>
    <cellStyle name="20% - Accent3 4 4 7 2" xfId="23043" xr:uid="{7DC0B432-8E5F-49B1-932E-03F11E78FF30}"/>
    <cellStyle name="20% - Accent3 4 4 8" xfId="17862" xr:uid="{36056D64-6693-4D5E-BA16-F3DA46C385AE}"/>
    <cellStyle name="20% - Accent3 4 4 8 2" xfId="35507" xr:uid="{78676728-750D-432B-9128-23B804EB6744}"/>
    <cellStyle name="20% - Accent3 4 4 9" xfId="5545" xr:uid="{F5882D77-4E56-4EC8-8672-7BC56F19BF9F}"/>
    <cellStyle name="20% - Accent3 4 4 9 2" xfId="23023" xr:uid="{B84F3721-88AD-4627-A610-F8DDA05088C3}"/>
    <cellStyle name="20% - Accent3 4 5" xfId="5566" xr:uid="{99048330-9C0C-4B0E-9071-47B9F529AD62}"/>
    <cellStyle name="20% - Accent3 4 5 2" xfId="5567" xr:uid="{EAA8F6FE-BDD2-4CB1-B4F0-E3E72027AF30}"/>
    <cellStyle name="20% - Accent3 4 5 2 2" xfId="5568" xr:uid="{3697C8A5-D2A3-4AC1-AAF1-3B557FC04C5A}"/>
    <cellStyle name="20% - Accent3 4 5 2 2 2" xfId="5569" xr:uid="{5BEBE393-9778-4DF4-9BB7-35CD56A93D94}"/>
    <cellStyle name="20% - Accent3 4 5 2 2 2 2" xfId="23047" xr:uid="{E0F17EB1-30FA-4460-A728-5C3DBF78896D}"/>
    <cellStyle name="20% - Accent3 4 5 2 2 3" xfId="5570" xr:uid="{2E40A624-F774-4C84-9CBD-3909FF8B3AA0}"/>
    <cellStyle name="20% - Accent3 4 5 2 2 3 2" xfId="23048" xr:uid="{082EFD5D-5D5E-4878-9560-28A304633451}"/>
    <cellStyle name="20% - Accent3 4 5 2 2 4" xfId="23046" xr:uid="{16455AE6-7017-4774-ACF1-EABD381AE257}"/>
    <cellStyle name="20% - Accent3 4 5 2 3" xfId="5571" xr:uid="{52D3BC77-C1A8-4519-B9D9-EAC285243F29}"/>
    <cellStyle name="20% - Accent3 4 5 2 3 2" xfId="23049" xr:uid="{FFB51D06-92F1-42D9-A1E0-AC4D46CBC7AF}"/>
    <cellStyle name="20% - Accent3 4 5 2 4" xfId="5572" xr:uid="{19A8671B-ADBF-4C6B-821F-852017DFA9C8}"/>
    <cellStyle name="20% - Accent3 4 5 2 4 2" xfId="23050" xr:uid="{3997348F-F520-4695-BD34-D27411ECED22}"/>
    <cellStyle name="20% - Accent3 4 5 2 5" xfId="5573" xr:uid="{CC72F425-782C-47AA-B7A6-A0D1F1CE003C}"/>
    <cellStyle name="20% - Accent3 4 5 2 5 2" xfId="23051" xr:uid="{90407136-1271-412D-B944-267A67F52D14}"/>
    <cellStyle name="20% - Accent3 4 5 2 6" xfId="23045" xr:uid="{6557F1E1-215B-4686-977B-B72DABE14D36}"/>
    <cellStyle name="20% - Accent3 4 5 3" xfId="5574" xr:uid="{FDAEC8EE-90CC-4B27-99DA-AD11351A4715}"/>
    <cellStyle name="20% - Accent3 4 5 3 2" xfId="5575" xr:uid="{BF4504BE-CF48-4722-A785-9169492FB8D5}"/>
    <cellStyle name="20% - Accent3 4 5 3 2 2" xfId="5576" xr:uid="{8A012A11-0B5C-4F6C-9E86-D075B2744E56}"/>
    <cellStyle name="20% - Accent3 4 5 3 2 2 2" xfId="23054" xr:uid="{CC93952B-7D66-4AE7-A3DE-A2FEDD3B76D5}"/>
    <cellStyle name="20% - Accent3 4 5 3 2 3" xfId="5577" xr:uid="{3AE0D5F7-B41C-461F-BB54-17ED21162042}"/>
    <cellStyle name="20% - Accent3 4 5 3 2 3 2" xfId="23055" xr:uid="{4D2BB9C2-71C2-4B17-9B66-F207A9DE9117}"/>
    <cellStyle name="20% - Accent3 4 5 3 2 4" xfId="23053" xr:uid="{86F01799-B9F1-4D9F-96F9-4B20CE47DF43}"/>
    <cellStyle name="20% - Accent3 4 5 3 3" xfId="5578" xr:uid="{0692342A-406F-4665-9231-003531FCF55D}"/>
    <cellStyle name="20% - Accent3 4 5 3 3 2" xfId="23056" xr:uid="{74819B07-CFF3-4DF4-A1CB-9CC4EC5DF713}"/>
    <cellStyle name="20% - Accent3 4 5 3 4" xfId="5579" xr:uid="{E0094E7F-2020-4764-AB45-EB089C5A8518}"/>
    <cellStyle name="20% - Accent3 4 5 3 4 2" xfId="23057" xr:uid="{8E48F558-FE4B-4746-9467-30D21CD84890}"/>
    <cellStyle name="20% - Accent3 4 5 3 5" xfId="5580" xr:uid="{EDAE5BFC-115C-4912-9BD3-78F2026225CA}"/>
    <cellStyle name="20% - Accent3 4 5 3 5 2" xfId="23058" xr:uid="{27E5B3D7-2126-43E7-BD1E-A75E9C4E58E7}"/>
    <cellStyle name="20% - Accent3 4 5 3 6" xfId="23052" xr:uid="{444490C5-4BBC-48EC-A900-A15611C1C889}"/>
    <cellStyle name="20% - Accent3 4 5 4" xfId="5581" xr:uid="{B18DB164-B5DA-4748-A43C-0061AE522EAA}"/>
    <cellStyle name="20% - Accent3 4 5 4 2" xfId="5582" xr:uid="{E6E66BAC-EBE4-41D0-AFA6-935B66F7D310}"/>
    <cellStyle name="20% - Accent3 4 5 4 2 2" xfId="23060" xr:uid="{E4178CB2-D0D6-459A-9D2A-53D8B3A55C2A}"/>
    <cellStyle name="20% - Accent3 4 5 4 3" xfId="5583" xr:uid="{8CCD7B5A-C92D-4F46-B830-13E1F60FD08D}"/>
    <cellStyle name="20% - Accent3 4 5 4 3 2" xfId="23061" xr:uid="{60E156C6-AF3C-4921-8225-1DEFFD690622}"/>
    <cellStyle name="20% - Accent3 4 5 4 4" xfId="23059" xr:uid="{414D36A4-1E79-4237-BF72-DD8AFAFEA1F7}"/>
    <cellStyle name="20% - Accent3 4 5 5" xfId="5584" xr:uid="{3A63E2DA-A3A6-4700-8099-D5C1B39257D2}"/>
    <cellStyle name="20% - Accent3 4 5 5 2" xfId="23062" xr:uid="{69355DBC-973F-4AB3-B4E4-E99F7C344FA0}"/>
    <cellStyle name="20% - Accent3 4 5 6" xfId="5585" xr:uid="{83F93E42-BEAE-4094-A218-66C67AD9BBA0}"/>
    <cellStyle name="20% - Accent3 4 5 6 2" xfId="23063" xr:uid="{5C61924A-4F01-499F-BB79-4202B9555164}"/>
    <cellStyle name="20% - Accent3 4 5 7" xfId="5586" xr:uid="{4E07DD11-3237-4EC4-B372-BBE7C9BF1BF7}"/>
    <cellStyle name="20% - Accent3 4 5 7 2" xfId="23064" xr:uid="{3CAD0129-65D2-49BC-8A84-569B83BE65AC}"/>
    <cellStyle name="20% - Accent3 4 5 8" xfId="23044" xr:uid="{43840784-F847-48FC-8041-4E87AECD8A7A}"/>
    <cellStyle name="20% - Accent3 4 6" xfId="5587" xr:uid="{96EE08A2-5FF0-4E99-8B31-149CA877833F}"/>
    <cellStyle name="20% - Accent3 4 6 2" xfId="5588" xr:uid="{81E3A728-5A31-4DEC-BD1E-58C90C64FC26}"/>
    <cellStyle name="20% - Accent3 4 6 2 2" xfId="5589" xr:uid="{E72BD7AA-652D-48DC-AA4A-8EF743BE754F}"/>
    <cellStyle name="20% - Accent3 4 6 2 2 2" xfId="23067" xr:uid="{AE8327FE-4311-4820-8470-143F72886F59}"/>
    <cellStyle name="20% - Accent3 4 6 2 3" xfId="5590" xr:uid="{85843B56-134B-4DD4-B413-2CF946B4260E}"/>
    <cellStyle name="20% - Accent3 4 6 2 3 2" xfId="23068" xr:uid="{6D3C2A4B-FEFB-4371-900C-C7663C33B53A}"/>
    <cellStyle name="20% - Accent3 4 6 2 4" xfId="23066" xr:uid="{93868A1E-41AA-42D6-B8E3-3CAA0FB3DFD7}"/>
    <cellStyle name="20% - Accent3 4 6 3" xfId="5591" xr:uid="{73C7EE6C-58AB-4563-8EE1-AF816A365E58}"/>
    <cellStyle name="20% - Accent3 4 6 3 2" xfId="23069" xr:uid="{8C8D0A33-B948-4710-B177-6C6E55E7896F}"/>
    <cellStyle name="20% - Accent3 4 6 4" xfId="5592" xr:uid="{FD9B77E0-A0F9-4321-9008-0D1ACF741150}"/>
    <cellStyle name="20% - Accent3 4 6 4 2" xfId="23070" xr:uid="{EE789B47-3B41-4AEA-8657-80D61B7DFF94}"/>
    <cellStyle name="20% - Accent3 4 6 5" xfId="5593" xr:uid="{9BA836AF-C41D-4785-A187-C88F092FBC46}"/>
    <cellStyle name="20% - Accent3 4 6 5 2" xfId="23071" xr:uid="{A8E95ABE-641A-4628-8C06-400FA80195AC}"/>
    <cellStyle name="20% - Accent3 4 6 6" xfId="23065" xr:uid="{880AF97C-F243-4E07-9515-8860531989EF}"/>
    <cellStyle name="20% - Accent3 4 7" xfId="5594" xr:uid="{4CBFB5C6-C8BB-4FF3-9751-05530D6BFF87}"/>
    <cellStyle name="20% - Accent3 4 7 2" xfId="5595" xr:uid="{26713F56-3355-48FA-8C40-58AC201F1027}"/>
    <cellStyle name="20% - Accent3 4 7 2 2" xfId="5596" xr:uid="{B0B95937-F4AA-4D46-8CE4-ADFD39FD90D1}"/>
    <cellStyle name="20% - Accent3 4 7 2 2 2" xfId="23074" xr:uid="{9DFBF054-3428-48AC-864E-247D5A0DD3FB}"/>
    <cellStyle name="20% - Accent3 4 7 2 3" xfId="5597" xr:uid="{1090324A-8C4B-49AB-9109-B5E1932A1AB2}"/>
    <cellStyle name="20% - Accent3 4 7 2 3 2" xfId="23075" xr:uid="{B2BF0161-51AF-4746-B35C-A3E7BF5C7F76}"/>
    <cellStyle name="20% - Accent3 4 7 2 4" xfId="23073" xr:uid="{61233260-DF64-4B71-8A46-037950D2E58D}"/>
    <cellStyle name="20% - Accent3 4 7 3" xfId="5598" xr:uid="{CA6CD016-CFD9-4CE2-962B-E96EE54DDFE4}"/>
    <cellStyle name="20% - Accent3 4 7 3 2" xfId="23076" xr:uid="{ABBDB94D-B893-4656-8346-F8B18F3BEB78}"/>
    <cellStyle name="20% - Accent3 4 7 4" xfId="5599" xr:uid="{88D41726-F121-45C7-9E4D-84B6952C7183}"/>
    <cellStyle name="20% - Accent3 4 7 4 2" xfId="23077" xr:uid="{815CDAC8-7A6C-4891-8BB7-805A7E3D664E}"/>
    <cellStyle name="20% - Accent3 4 7 5" xfId="5600" xr:uid="{3C48C5B3-A10F-45A0-B4C0-F6475CA05F09}"/>
    <cellStyle name="20% - Accent3 4 7 5 2" xfId="23078" xr:uid="{D78A6375-395B-40D3-AAD1-62A38D88D3C8}"/>
    <cellStyle name="20% - Accent3 4 7 6" xfId="23072" xr:uid="{57CDB206-FED4-43A1-A716-19B447C70F1B}"/>
    <cellStyle name="20% - Accent3 4 8" xfId="5601" xr:uid="{7501143F-586A-48A1-A1FF-F61C891652DE}"/>
    <cellStyle name="20% - Accent3 4 8 2" xfId="5602" xr:uid="{962C1CFF-5F72-408C-80F3-4E0219E63E79}"/>
    <cellStyle name="20% - Accent3 4 8 2 2" xfId="23080" xr:uid="{52244A51-C135-43F4-A89A-A5CF28A721DA}"/>
    <cellStyle name="20% - Accent3 4 8 3" xfId="5603" xr:uid="{A188421E-0B80-4F0B-87F9-72D994AA264D}"/>
    <cellStyle name="20% - Accent3 4 8 3 2" xfId="23081" xr:uid="{501F4122-696C-4C9A-9D3F-9C798395E397}"/>
    <cellStyle name="20% - Accent3 4 8 4" xfId="23079" xr:uid="{1244055E-E313-463C-A7EB-29F22FC7D7FF}"/>
    <cellStyle name="20% - Accent3 4 9" xfId="5604" xr:uid="{C03F817A-7893-4535-8861-2BD90246F824}"/>
    <cellStyle name="20% - Accent3 4 9 2" xfId="23082" xr:uid="{FA8B09F5-E4E2-44F5-94DD-9CD5185158E5}"/>
    <cellStyle name="20% - Accent3 5" xfId="213" xr:uid="{9D97D209-26A0-428B-B76C-DF433A08075F}"/>
    <cellStyle name="20% - Accent3 5 10" xfId="5606" xr:uid="{587071F9-A37B-48CB-97BE-0CC8BAD684F6}"/>
    <cellStyle name="20% - Accent3 5 10 2" xfId="23084" xr:uid="{ADA88602-6DEF-4914-8AFD-F8C243BEA2DD}"/>
    <cellStyle name="20% - Accent3 5 11" xfId="5607" xr:uid="{A58517CB-EA5E-4EBD-90E1-88E2AEB9ADCE}"/>
    <cellStyle name="20% - Accent3 5 11 2" xfId="23085" xr:uid="{21C3ED64-B618-4ED7-8F4F-9EFB84FCA42A}"/>
    <cellStyle name="20% - Accent3 5 12" xfId="17259" xr:uid="{4EBFBB3A-A3A6-4745-A95A-65BD8D9F8C34}"/>
    <cellStyle name="20% - Accent3 5 12 2" xfId="34549" xr:uid="{C5D13454-244D-414D-8BD6-0A3BD90C4D28}"/>
    <cellStyle name="20% - Accent3 5 13" xfId="5605" xr:uid="{112A3672-46E2-40D5-8C07-18408816868D}"/>
    <cellStyle name="20% - Accent3 5 13 2" xfId="23083" xr:uid="{C985576B-7939-486F-94BF-7D6DEB14FB93}"/>
    <cellStyle name="20% - Accent3 5 14" xfId="1028" xr:uid="{73C664F9-80C0-47A2-9211-628A7B53F2F2}"/>
    <cellStyle name="20% - Accent3 5 15" xfId="18639" xr:uid="{C8B23B91-38EA-48F9-B343-DF4730AB94E0}"/>
    <cellStyle name="20% - Accent3 5 2" xfId="336" xr:uid="{3517902F-2BEA-4CCA-B58A-5900D3AE5C62}"/>
    <cellStyle name="20% - Accent3 5 2 10" xfId="17433" xr:uid="{2B5F7E87-D47B-4BF1-BB2C-8B3ED801688B}"/>
    <cellStyle name="20% - Accent3 5 2 10 2" xfId="34789" xr:uid="{A0E66055-AE54-4FEB-B03E-20DFBC6FD0F8}"/>
    <cellStyle name="20% - Accent3 5 2 11" xfId="5608" xr:uid="{F97FB28F-F14B-434B-AF0A-D26438024268}"/>
    <cellStyle name="20% - Accent3 5 2 11 2" xfId="23086" xr:uid="{E62FC3CE-8F7D-4013-80AF-7BC71C7BED9E}"/>
    <cellStyle name="20% - Accent3 5 2 12" xfId="1315" xr:uid="{293799FF-59C0-4148-9572-2E3C699F6AE7}"/>
    <cellStyle name="20% - Accent3 5 2 13" xfId="18919" xr:uid="{A3D828EC-6C12-41E4-B01A-9CF179648B98}"/>
    <cellStyle name="20% - Accent3 5 2 2" xfId="555" xr:uid="{5599EF2D-F0DB-470A-B0FE-D281290A018A}"/>
    <cellStyle name="20% - Accent3 5 2 2 10" xfId="2360" xr:uid="{DCD14990-EF60-4FBB-9541-D073602387C0}"/>
    <cellStyle name="20% - Accent3 5 2 2 11" xfId="19960" xr:uid="{30164EC2-46B0-47A7-B576-8A81AEA4EBB0}"/>
    <cellStyle name="20% - Accent3 5 2 2 2" xfId="5610" xr:uid="{4B4D07A5-04D8-4AD4-9A22-8256707CCAEA}"/>
    <cellStyle name="20% - Accent3 5 2 2 2 2" xfId="5611" xr:uid="{4CDB0722-B03D-4783-908B-8D3324AD885F}"/>
    <cellStyle name="20% - Accent3 5 2 2 2 2 2" xfId="5612" xr:uid="{CD6232F7-CAA9-432B-91BC-D47F537645CB}"/>
    <cellStyle name="20% - Accent3 5 2 2 2 2 2 2" xfId="23090" xr:uid="{AA25C096-399E-46D3-AC8B-738A07DB4774}"/>
    <cellStyle name="20% - Accent3 5 2 2 2 2 3" xfId="5613" xr:uid="{9ADE84FF-75C4-48DE-B465-445BE61440C6}"/>
    <cellStyle name="20% - Accent3 5 2 2 2 2 3 2" xfId="23091" xr:uid="{F8525AD8-7D42-4CB9-BEB7-BB6D6DF3ABE4}"/>
    <cellStyle name="20% - Accent3 5 2 2 2 2 4" xfId="23089" xr:uid="{5CEEDD77-7F1B-4E63-8360-46E654B84B4C}"/>
    <cellStyle name="20% - Accent3 5 2 2 2 3" xfId="5614" xr:uid="{C0190103-14EE-4EE6-9229-32006811B322}"/>
    <cellStyle name="20% - Accent3 5 2 2 2 3 2" xfId="23092" xr:uid="{335ACF3E-4F8A-4F51-BED4-3CF30F7C46B9}"/>
    <cellStyle name="20% - Accent3 5 2 2 2 4" xfId="5615" xr:uid="{5BC5222D-A035-4B71-AC8E-CD58A566D0B4}"/>
    <cellStyle name="20% - Accent3 5 2 2 2 4 2" xfId="23093" xr:uid="{BD92132F-5A89-4632-BF3A-0496AD565D32}"/>
    <cellStyle name="20% - Accent3 5 2 2 2 5" xfId="5616" xr:uid="{7218303A-661D-4485-A75A-E606FD6EC07C}"/>
    <cellStyle name="20% - Accent3 5 2 2 2 5 2" xfId="23094" xr:uid="{3EDCC56F-C3B9-413A-93E6-C14514F71F35}"/>
    <cellStyle name="20% - Accent3 5 2 2 2 6" xfId="23088" xr:uid="{62A43DFC-254F-42C0-B986-B529E0B9349E}"/>
    <cellStyle name="20% - Accent3 5 2 2 3" xfId="5617" xr:uid="{EA476B92-75BB-496E-9D4B-574A11AD474D}"/>
    <cellStyle name="20% - Accent3 5 2 2 3 2" xfId="5618" xr:uid="{A7559A27-92D6-4242-A31A-B4DCE3F3D7B9}"/>
    <cellStyle name="20% - Accent3 5 2 2 3 2 2" xfId="5619" xr:uid="{5F9EC804-34F6-4B44-B861-739BD7C94290}"/>
    <cellStyle name="20% - Accent3 5 2 2 3 2 2 2" xfId="23097" xr:uid="{3143C269-BB34-44C9-8EE6-03CD7F79F296}"/>
    <cellStyle name="20% - Accent3 5 2 2 3 2 3" xfId="5620" xr:uid="{9F414C9A-EB88-411E-8052-EC46C88D434B}"/>
    <cellStyle name="20% - Accent3 5 2 2 3 2 3 2" xfId="23098" xr:uid="{1C10B3DD-6A22-410B-975C-32D4C2EAB943}"/>
    <cellStyle name="20% - Accent3 5 2 2 3 2 4" xfId="23096" xr:uid="{1F85DEDC-CA86-4B44-A5D4-9BB1EE639874}"/>
    <cellStyle name="20% - Accent3 5 2 2 3 3" xfId="5621" xr:uid="{C0528462-B8E7-490A-8228-208641C2E3EB}"/>
    <cellStyle name="20% - Accent3 5 2 2 3 3 2" xfId="23099" xr:uid="{DE232104-B529-40C9-8E31-46F4033CB887}"/>
    <cellStyle name="20% - Accent3 5 2 2 3 4" xfId="5622" xr:uid="{68B866F2-E2C4-4AA5-A2EF-4AD8399D36F9}"/>
    <cellStyle name="20% - Accent3 5 2 2 3 4 2" xfId="23100" xr:uid="{03437D38-CBFD-4FD1-B656-B2FDCF6AA059}"/>
    <cellStyle name="20% - Accent3 5 2 2 3 5" xfId="5623" xr:uid="{0800C93B-658F-4A08-93D9-A4EB8988681E}"/>
    <cellStyle name="20% - Accent3 5 2 2 3 5 2" xfId="23101" xr:uid="{E0838F1F-4A89-4797-BDB2-7DC834867E1E}"/>
    <cellStyle name="20% - Accent3 5 2 2 3 6" xfId="23095" xr:uid="{8893AF81-A001-4DA9-9A0E-274E5B367D9D}"/>
    <cellStyle name="20% - Accent3 5 2 2 4" xfId="5624" xr:uid="{69DCC7F6-68D1-4307-BF8D-6068112C8DE0}"/>
    <cellStyle name="20% - Accent3 5 2 2 4 2" xfId="5625" xr:uid="{BAAA72EB-83AF-4188-B891-FDFA60B7F7C2}"/>
    <cellStyle name="20% - Accent3 5 2 2 4 2 2" xfId="23103" xr:uid="{D596D8BC-F133-4A47-89C0-28EAF0378A3F}"/>
    <cellStyle name="20% - Accent3 5 2 2 4 3" xfId="5626" xr:uid="{F5E88C92-6114-43DD-90F5-B86A76D7598F}"/>
    <cellStyle name="20% - Accent3 5 2 2 4 3 2" xfId="23104" xr:uid="{2820E7E3-072A-4BBB-96CE-2A4E9FB8A666}"/>
    <cellStyle name="20% - Accent3 5 2 2 4 4" xfId="23102" xr:uid="{3B4E3162-545E-4215-AA5F-C4E492C97B56}"/>
    <cellStyle name="20% - Accent3 5 2 2 5" xfId="5627" xr:uid="{F99101D7-745F-4EB7-A865-7ED6AA9520A9}"/>
    <cellStyle name="20% - Accent3 5 2 2 5 2" xfId="23105" xr:uid="{DF907E47-698C-4F06-A10A-F2B666569670}"/>
    <cellStyle name="20% - Accent3 5 2 2 6" xfId="5628" xr:uid="{FBA5ED17-3E73-4166-8327-1769E5DC0F7C}"/>
    <cellStyle name="20% - Accent3 5 2 2 6 2" xfId="23106" xr:uid="{72B4E7D8-7347-40E2-8BD2-5630A745AA8B}"/>
    <cellStyle name="20% - Accent3 5 2 2 7" xfId="5629" xr:uid="{6405B9C8-9564-4D0A-B228-633219C3C482}"/>
    <cellStyle name="20% - Accent3 5 2 2 7 2" xfId="23107" xr:uid="{ED392D04-5EF7-4559-AB33-44FBBB44EAA1}"/>
    <cellStyle name="20% - Accent3 5 2 2 8" xfId="18004" xr:uid="{DD5351B9-3928-4FDC-908C-C6A7E811F661}"/>
    <cellStyle name="20% - Accent3 5 2 2 8 2" xfId="35772" xr:uid="{63918747-ABBF-401C-9998-32F762632C90}"/>
    <cellStyle name="20% - Accent3 5 2 2 9" xfId="5609" xr:uid="{54B7B4A8-27A2-4927-BBA8-709FA41A3C1C}"/>
    <cellStyle name="20% - Accent3 5 2 2 9 2" xfId="23087" xr:uid="{149405CF-F618-473F-A6E9-F4F77D3FC70A}"/>
    <cellStyle name="20% - Accent3 5 2 3" xfId="5630" xr:uid="{3AB0ABEC-A6B7-4280-B620-D33718A9F49A}"/>
    <cellStyle name="20% - Accent3 5 2 3 2" xfId="5631" xr:uid="{594A2EE6-E6C8-4164-A277-9EBFCCDF7D23}"/>
    <cellStyle name="20% - Accent3 5 2 3 2 2" xfId="5632" xr:uid="{71A2208A-A8F9-42C1-9942-F4A7E82C85AD}"/>
    <cellStyle name="20% - Accent3 5 2 3 2 2 2" xfId="5633" xr:uid="{13C0A995-9890-47FB-9569-B2ECD12AD80F}"/>
    <cellStyle name="20% - Accent3 5 2 3 2 2 2 2" xfId="23111" xr:uid="{DC77952A-B085-4057-8A05-8BA65961FCEC}"/>
    <cellStyle name="20% - Accent3 5 2 3 2 2 3" xfId="5634" xr:uid="{9667AF3D-E22F-4762-A35D-CC678D082163}"/>
    <cellStyle name="20% - Accent3 5 2 3 2 2 3 2" xfId="23112" xr:uid="{42754043-B315-425C-96F2-777C472B73FC}"/>
    <cellStyle name="20% - Accent3 5 2 3 2 2 4" xfId="23110" xr:uid="{82C9B5C9-C459-45CF-B1EF-D2845FF5709E}"/>
    <cellStyle name="20% - Accent3 5 2 3 2 3" xfId="5635" xr:uid="{405DEA62-609A-4548-9E59-DAEAEF8248C6}"/>
    <cellStyle name="20% - Accent3 5 2 3 2 3 2" xfId="23113" xr:uid="{4A78A1BD-44C9-4CD1-99B1-6E9FD63FCBE2}"/>
    <cellStyle name="20% - Accent3 5 2 3 2 4" xfId="5636" xr:uid="{87696E3F-326B-4E6D-A6CE-7974F7E5E0BD}"/>
    <cellStyle name="20% - Accent3 5 2 3 2 4 2" xfId="23114" xr:uid="{8DC7C3A6-348A-4351-80CF-CE91F4494AB7}"/>
    <cellStyle name="20% - Accent3 5 2 3 2 5" xfId="5637" xr:uid="{4A84E9E5-F595-4848-8ACA-00AD2BBF96A9}"/>
    <cellStyle name="20% - Accent3 5 2 3 2 5 2" xfId="23115" xr:uid="{B97701CB-5171-445F-A6BA-55B589C56897}"/>
    <cellStyle name="20% - Accent3 5 2 3 2 6" xfId="23109" xr:uid="{A7564767-2EDC-42C3-A8A8-1D216415050D}"/>
    <cellStyle name="20% - Accent3 5 2 3 3" xfId="5638" xr:uid="{A53DA31A-E7AD-4D56-B6BF-1D022B6EA7AB}"/>
    <cellStyle name="20% - Accent3 5 2 3 3 2" xfId="5639" xr:uid="{EDB2C66A-6602-4D5C-8F32-4E0AF43C1523}"/>
    <cellStyle name="20% - Accent3 5 2 3 3 2 2" xfId="5640" xr:uid="{2BA2C8EE-2445-4E62-9896-05BD7BE7B480}"/>
    <cellStyle name="20% - Accent3 5 2 3 3 2 2 2" xfId="23118" xr:uid="{A37858F5-EB13-4304-A1A1-7578A81D21B5}"/>
    <cellStyle name="20% - Accent3 5 2 3 3 2 3" xfId="5641" xr:uid="{905B5CBC-1055-4C70-9901-AC02D3DA97AC}"/>
    <cellStyle name="20% - Accent3 5 2 3 3 2 3 2" xfId="23119" xr:uid="{458C21F7-F16D-47D8-B399-8439E1C75EB4}"/>
    <cellStyle name="20% - Accent3 5 2 3 3 2 4" xfId="23117" xr:uid="{D9E92510-E73D-4AE7-9DFC-DB1C6BA92012}"/>
    <cellStyle name="20% - Accent3 5 2 3 3 3" xfId="5642" xr:uid="{AF0DFD47-FF96-40C5-B1B5-9E2343259F6A}"/>
    <cellStyle name="20% - Accent3 5 2 3 3 3 2" xfId="23120" xr:uid="{9419E974-EC4A-42BF-9A33-E86350C56CB4}"/>
    <cellStyle name="20% - Accent3 5 2 3 3 4" xfId="5643" xr:uid="{8B4812E3-14BE-4F1A-BC6D-34A3C8191EB3}"/>
    <cellStyle name="20% - Accent3 5 2 3 3 4 2" xfId="23121" xr:uid="{95F8E16D-0D3C-48D6-8FDD-DA2A69A97570}"/>
    <cellStyle name="20% - Accent3 5 2 3 3 5" xfId="5644" xr:uid="{83C1F7B4-B04D-43EE-AC53-01C7053D66AD}"/>
    <cellStyle name="20% - Accent3 5 2 3 3 5 2" xfId="23122" xr:uid="{28A39F30-EE1C-4A53-9259-A8AEBCECEAB8}"/>
    <cellStyle name="20% - Accent3 5 2 3 3 6" xfId="23116" xr:uid="{8063D0A3-8E20-4A9F-BB44-70D41BB6314D}"/>
    <cellStyle name="20% - Accent3 5 2 3 4" xfId="5645" xr:uid="{CE00890D-A0C3-45F4-B3C2-4B3592EB413D}"/>
    <cellStyle name="20% - Accent3 5 2 3 4 2" xfId="5646" xr:uid="{D0758F69-267D-4D92-8B2C-5038830F3CCA}"/>
    <cellStyle name="20% - Accent3 5 2 3 4 2 2" xfId="23124" xr:uid="{25946D08-87D4-4F2D-9442-E82561DAB7EF}"/>
    <cellStyle name="20% - Accent3 5 2 3 4 3" xfId="5647" xr:uid="{F147E715-0730-4A5C-9215-7E744D99FA8D}"/>
    <cellStyle name="20% - Accent3 5 2 3 4 3 2" xfId="23125" xr:uid="{0E0FF45D-D186-493B-AA09-FA134355506A}"/>
    <cellStyle name="20% - Accent3 5 2 3 4 4" xfId="23123" xr:uid="{D1C689E3-1664-45E9-9F41-504E8D6DB046}"/>
    <cellStyle name="20% - Accent3 5 2 3 5" xfId="5648" xr:uid="{378603EF-D85C-4A51-BAD6-A6CFBFD9CEBE}"/>
    <cellStyle name="20% - Accent3 5 2 3 5 2" xfId="23126" xr:uid="{30B7E054-FB03-42BA-B37E-5A3194EB9D8E}"/>
    <cellStyle name="20% - Accent3 5 2 3 6" xfId="5649" xr:uid="{15EABC4E-8B54-4345-B060-F780CFA95808}"/>
    <cellStyle name="20% - Accent3 5 2 3 6 2" xfId="23127" xr:uid="{08C97B98-5E8A-4AE2-ACA5-AE9BD711297F}"/>
    <cellStyle name="20% - Accent3 5 2 3 7" xfId="5650" xr:uid="{93D8C1D8-0B80-48ED-BA23-E68DFE0EBBC1}"/>
    <cellStyle name="20% - Accent3 5 2 3 7 2" xfId="23128" xr:uid="{86DC68B1-32C6-417E-A1C2-7D8F984AE2AA}"/>
    <cellStyle name="20% - Accent3 5 2 3 8" xfId="23108" xr:uid="{6903A9F9-5E47-401A-B620-0308A1D7EE1F}"/>
    <cellStyle name="20% - Accent3 5 2 4" xfId="5651" xr:uid="{C9EC023D-5171-462D-A84C-F3F576F9E9C2}"/>
    <cellStyle name="20% - Accent3 5 2 4 2" xfId="5652" xr:uid="{81C056B0-F367-48A8-9AB3-6E5D507FFBF2}"/>
    <cellStyle name="20% - Accent3 5 2 4 2 2" xfId="5653" xr:uid="{277FB5EB-3E9B-4095-B0C1-D514A5328E2B}"/>
    <cellStyle name="20% - Accent3 5 2 4 2 2 2" xfId="23131" xr:uid="{D81EE163-8FD3-4A10-9DDC-A13F2A048C24}"/>
    <cellStyle name="20% - Accent3 5 2 4 2 3" xfId="5654" xr:uid="{EC39AFC7-5B91-4A95-AF8F-6A1507ACF2CC}"/>
    <cellStyle name="20% - Accent3 5 2 4 2 3 2" xfId="23132" xr:uid="{8D938AFF-EC58-46DD-8E39-A9033E1054C2}"/>
    <cellStyle name="20% - Accent3 5 2 4 2 4" xfId="23130" xr:uid="{BB6BE78E-3F46-47DD-B634-2B12DE7AFE7D}"/>
    <cellStyle name="20% - Accent3 5 2 4 3" xfId="5655" xr:uid="{7992976D-2C5F-4166-AC33-709AFA6BCBCA}"/>
    <cellStyle name="20% - Accent3 5 2 4 3 2" xfId="23133" xr:uid="{14326AD0-2EAE-4ADD-8328-B5EF8AD1504A}"/>
    <cellStyle name="20% - Accent3 5 2 4 4" xfId="5656" xr:uid="{5FEE9A5F-35B0-4732-875F-03D1B799D882}"/>
    <cellStyle name="20% - Accent3 5 2 4 4 2" xfId="23134" xr:uid="{8467906F-8A92-4451-BCA8-8DD6536383EC}"/>
    <cellStyle name="20% - Accent3 5 2 4 5" xfId="5657" xr:uid="{C785B5DD-7F2C-42CC-9272-86F811E3A60B}"/>
    <cellStyle name="20% - Accent3 5 2 4 5 2" xfId="23135" xr:uid="{4DE89879-2F1C-4BBB-A488-B3DB293BE3FE}"/>
    <cellStyle name="20% - Accent3 5 2 4 6" xfId="23129" xr:uid="{29871DED-BAFB-408F-9762-1696AAAEF7CB}"/>
    <cellStyle name="20% - Accent3 5 2 5" xfId="5658" xr:uid="{3B94E213-EB60-4649-A448-8F7984619A6F}"/>
    <cellStyle name="20% - Accent3 5 2 5 2" xfId="5659" xr:uid="{73071400-20EB-4878-A2E6-62B06A78063C}"/>
    <cellStyle name="20% - Accent3 5 2 5 2 2" xfId="5660" xr:uid="{78C7AFE3-D02C-4563-B88D-7C735B0F3BC4}"/>
    <cellStyle name="20% - Accent3 5 2 5 2 2 2" xfId="23138" xr:uid="{0605E6F4-A598-44AC-8223-98A625E86D21}"/>
    <cellStyle name="20% - Accent3 5 2 5 2 3" xfId="5661" xr:uid="{B03AFBA0-5D46-4C65-86FA-A3B19659BD79}"/>
    <cellStyle name="20% - Accent3 5 2 5 2 3 2" xfId="23139" xr:uid="{847936B7-1D6C-4103-B729-D0F1D21D637E}"/>
    <cellStyle name="20% - Accent3 5 2 5 2 4" xfId="23137" xr:uid="{640C183D-2F41-4A7E-9596-0890904B02C9}"/>
    <cellStyle name="20% - Accent3 5 2 5 3" xfId="5662" xr:uid="{28CBAACF-FAA6-4F8D-B960-2CA9B714FCB8}"/>
    <cellStyle name="20% - Accent3 5 2 5 3 2" xfId="23140" xr:uid="{6C969870-5933-48CE-AFE2-B8218F67FB5B}"/>
    <cellStyle name="20% - Accent3 5 2 5 4" xfId="5663" xr:uid="{5145E4F6-4669-46FE-B11F-D7A0DE8F2F4A}"/>
    <cellStyle name="20% - Accent3 5 2 5 4 2" xfId="23141" xr:uid="{205BB861-36F6-4A28-AFB7-A43CE5A76F6C}"/>
    <cellStyle name="20% - Accent3 5 2 5 5" xfId="5664" xr:uid="{80A5D3D5-E1F5-473D-A6F5-22B68BD338B9}"/>
    <cellStyle name="20% - Accent3 5 2 5 5 2" xfId="23142" xr:uid="{9D5DD22D-17DE-4163-A23B-C8AC42ABC2CA}"/>
    <cellStyle name="20% - Accent3 5 2 5 6" xfId="23136" xr:uid="{AB4ADD24-3859-4635-A941-FC9A968F80E3}"/>
    <cellStyle name="20% - Accent3 5 2 6" xfId="5665" xr:uid="{8F4AA231-1CFE-45EF-8963-9C87AA7BEF6A}"/>
    <cellStyle name="20% - Accent3 5 2 6 2" xfId="5666" xr:uid="{350B2774-5B41-4DF4-BDA2-3519CC88FCE0}"/>
    <cellStyle name="20% - Accent3 5 2 6 2 2" xfId="23144" xr:uid="{8D97AEA1-2513-48BB-9D06-876CB1B31B27}"/>
    <cellStyle name="20% - Accent3 5 2 6 3" xfId="5667" xr:uid="{848858E4-DBA1-49D3-8AFB-DE199885EBBA}"/>
    <cellStyle name="20% - Accent3 5 2 6 3 2" xfId="23145" xr:uid="{DC43B120-FB87-4258-A38C-25AFBFC5AD42}"/>
    <cellStyle name="20% - Accent3 5 2 6 4" xfId="23143" xr:uid="{8FE7926F-EDFD-49B9-AE78-19318C42C350}"/>
    <cellStyle name="20% - Accent3 5 2 7" xfId="5668" xr:uid="{DF1E018E-F292-4721-8DA1-A479705C1672}"/>
    <cellStyle name="20% - Accent3 5 2 7 2" xfId="23146" xr:uid="{30307C61-C5CA-4516-A441-C576ABDA1639}"/>
    <cellStyle name="20% - Accent3 5 2 8" xfId="5669" xr:uid="{076017EA-FFE9-405B-9E80-16CD3B9C929B}"/>
    <cellStyle name="20% - Accent3 5 2 8 2" xfId="23147" xr:uid="{4EA8AD08-67EF-48A8-8229-F273DB77B339}"/>
    <cellStyle name="20% - Accent3 5 2 9" xfId="5670" xr:uid="{0F34B724-A0FC-4746-B44B-92FAA70FA453}"/>
    <cellStyle name="20% - Accent3 5 2 9 2" xfId="23148" xr:uid="{9EDFF89C-8690-4FAF-85AB-DA83755F35B8}"/>
    <cellStyle name="20% - Accent3 5 3" xfId="445" xr:uid="{AEC52C1E-E214-4E0C-B578-0629C7425F7A}"/>
    <cellStyle name="20% - Accent3 5 3 10" xfId="1586" xr:uid="{9C511FE5-2F3C-4DF5-9424-B689BA735C7A}"/>
    <cellStyle name="20% - Accent3 5 3 11" xfId="19189" xr:uid="{636356AF-41C1-465F-A6FB-30D40E8D2FE0}"/>
    <cellStyle name="20% - Accent3 5 3 2" xfId="2627" xr:uid="{139ED897-124F-4A03-98EC-FD598FBB4476}"/>
    <cellStyle name="20% - Accent3 5 3 2 2" xfId="5673" xr:uid="{E2A4FFF9-44CD-4E1C-BDAB-CA8E292461E4}"/>
    <cellStyle name="20% - Accent3 5 3 2 2 2" xfId="5674" xr:uid="{5CB0383C-7E4B-4B8C-973C-E8710A57831C}"/>
    <cellStyle name="20% - Accent3 5 3 2 2 2 2" xfId="23152" xr:uid="{1DE9AF04-8869-4A76-B76A-2F139BBF43D1}"/>
    <cellStyle name="20% - Accent3 5 3 2 2 3" xfId="5675" xr:uid="{95640AC6-8A1F-4B60-A236-124925CE15BF}"/>
    <cellStyle name="20% - Accent3 5 3 2 2 3 2" xfId="23153" xr:uid="{C1B80A4E-C28C-4625-A1C7-66456835CE5F}"/>
    <cellStyle name="20% - Accent3 5 3 2 2 4" xfId="23151" xr:uid="{23382F73-05DA-45B0-B6F7-176954F2ADD6}"/>
    <cellStyle name="20% - Accent3 5 3 2 3" xfId="5676" xr:uid="{2D5C0B45-DE63-47DC-BAB5-55EB46373C92}"/>
    <cellStyle name="20% - Accent3 5 3 2 3 2" xfId="23154" xr:uid="{1D386CA8-4B17-4CA4-9E80-9E0BB20949C1}"/>
    <cellStyle name="20% - Accent3 5 3 2 4" xfId="5677" xr:uid="{422AB655-4BBF-4A84-8A88-A9308507CA77}"/>
    <cellStyle name="20% - Accent3 5 3 2 4 2" xfId="23155" xr:uid="{E21BED7B-1C61-4D34-8094-B420341DAC0A}"/>
    <cellStyle name="20% - Accent3 5 3 2 5" xfId="5678" xr:uid="{CB09AF8C-12FC-470F-B550-96BA50BE07CB}"/>
    <cellStyle name="20% - Accent3 5 3 2 5 2" xfId="23156" xr:uid="{CC2355C2-63FF-48DB-9FB0-294DA44DBF1E}"/>
    <cellStyle name="20% - Accent3 5 3 2 6" xfId="18140" xr:uid="{FC1F7BDD-7CB4-4D4C-8752-AB221A251D48}"/>
    <cellStyle name="20% - Accent3 5 3 2 6 2" xfId="36034" xr:uid="{CC65D7B8-594B-417A-96B1-CD2B83698386}"/>
    <cellStyle name="20% - Accent3 5 3 2 7" xfId="5672" xr:uid="{48D92659-3385-41DE-99F1-7901EAAE864B}"/>
    <cellStyle name="20% - Accent3 5 3 2 7 2" xfId="23150" xr:uid="{52A95B3A-65DD-44C4-9AEC-C2D621C73E8D}"/>
    <cellStyle name="20% - Accent3 5 3 2 8" xfId="20227" xr:uid="{1AD8ECCA-1874-44E2-A22F-593838CC3198}"/>
    <cellStyle name="20% - Accent3 5 3 3" xfId="5679" xr:uid="{72FC8676-6C54-426B-840F-F7524E06C73A}"/>
    <cellStyle name="20% - Accent3 5 3 3 2" xfId="5680" xr:uid="{90A41D17-1E8C-48C4-8328-8B31581E028F}"/>
    <cellStyle name="20% - Accent3 5 3 3 2 2" xfId="5681" xr:uid="{87DB16DE-A395-48FC-AD95-05A894C238AB}"/>
    <cellStyle name="20% - Accent3 5 3 3 2 2 2" xfId="23159" xr:uid="{F560495E-258E-45F1-AF4A-6235D59345BC}"/>
    <cellStyle name="20% - Accent3 5 3 3 2 3" xfId="5682" xr:uid="{2524CAE2-0F80-40D7-99D0-61EF2F63F706}"/>
    <cellStyle name="20% - Accent3 5 3 3 2 3 2" xfId="23160" xr:uid="{B827313B-C90D-470B-816F-A1BF5E71E081}"/>
    <cellStyle name="20% - Accent3 5 3 3 2 4" xfId="23158" xr:uid="{051BD267-56EF-4713-B58C-447158C608D5}"/>
    <cellStyle name="20% - Accent3 5 3 3 3" xfId="5683" xr:uid="{A44AF10B-79D5-4F22-9F2B-45B5A640F5AA}"/>
    <cellStyle name="20% - Accent3 5 3 3 3 2" xfId="23161" xr:uid="{1AA3CAD4-6DC8-4690-BE8B-569D7AAE555E}"/>
    <cellStyle name="20% - Accent3 5 3 3 4" xfId="5684" xr:uid="{5B79A2C0-7DD1-4053-8E1D-0DF513CCDE17}"/>
    <cellStyle name="20% - Accent3 5 3 3 4 2" xfId="23162" xr:uid="{3D287FF9-BDD6-4F05-931D-0F34B32179B0}"/>
    <cellStyle name="20% - Accent3 5 3 3 5" xfId="5685" xr:uid="{933ABA5F-1245-4CF5-AC42-36A136D9B107}"/>
    <cellStyle name="20% - Accent3 5 3 3 5 2" xfId="23163" xr:uid="{BDBA5771-B57E-4FB1-A86C-05EE5F42F997}"/>
    <cellStyle name="20% - Accent3 5 3 3 6" xfId="23157" xr:uid="{8B356372-BC0A-4976-AE0E-7D07B928ED72}"/>
    <cellStyle name="20% - Accent3 5 3 4" xfId="5686" xr:uid="{CC3D1500-D660-4393-849B-0E12AC1F33EE}"/>
    <cellStyle name="20% - Accent3 5 3 4 2" xfId="5687" xr:uid="{1DF75AD2-11E5-439F-8D77-C3101EDF8772}"/>
    <cellStyle name="20% - Accent3 5 3 4 2 2" xfId="23165" xr:uid="{A9EAE1C1-D032-4717-B987-A2E5DEEE1040}"/>
    <cellStyle name="20% - Accent3 5 3 4 3" xfId="5688" xr:uid="{85C4B2F0-4D3F-4210-BE38-8C8886E07853}"/>
    <cellStyle name="20% - Accent3 5 3 4 3 2" xfId="23166" xr:uid="{FDFD226D-6D50-48F3-85C5-F3B96C334476}"/>
    <cellStyle name="20% - Accent3 5 3 4 4" xfId="23164" xr:uid="{80AB5B29-3684-48C7-86ED-2CFE8C0C908C}"/>
    <cellStyle name="20% - Accent3 5 3 5" xfId="5689" xr:uid="{B392C6E9-E162-4D42-8984-D0120A52D206}"/>
    <cellStyle name="20% - Accent3 5 3 5 2" xfId="23167" xr:uid="{93FF078E-3266-4714-8AE8-BDA46830C3CF}"/>
    <cellStyle name="20% - Accent3 5 3 6" xfId="5690" xr:uid="{DAAC32CE-A157-4ADF-AFAA-A00C27CD7A61}"/>
    <cellStyle name="20% - Accent3 5 3 6 2" xfId="23168" xr:uid="{2C724831-B6BD-4D7E-A997-D6E0E32E6395}"/>
    <cellStyle name="20% - Accent3 5 3 7" xfId="5691" xr:uid="{80EDD0CD-C621-4F97-8327-5B692C3A1709}"/>
    <cellStyle name="20% - Accent3 5 3 7 2" xfId="23169" xr:uid="{A1D7C656-46CE-4229-8C9B-B19E96E5BD92}"/>
    <cellStyle name="20% - Accent3 5 3 8" xfId="17582" xr:uid="{9285CA85-567C-4F40-8880-40CABB51A27D}"/>
    <cellStyle name="20% - Accent3 5 3 8 2" xfId="35036" xr:uid="{E3489C39-2A5D-40C2-A3A6-B3DA1E2D6FC8}"/>
    <cellStyle name="20% - Accent3 5 3 9" xfId="5671" xr:uid="{4A5834CB-E21A-4C3C-BB66-0525900FBBE5}"/>
    <cellStyle name="20% - Accent3 5 3 9 2" xfId="23149" xr:uid="{D3DEE922-4EB0-4F9E-A3F4-2C63BB23AB99}"/>
    <cellStyle name="20% - Accent3 5 4" xfId="2093" xr:uid="{9B10AD9E-56FD-4D61-9EBA-4CD9D75D0450}"/>
    <cellStyle name="20% - Accent3 5 4 10" xfId="19693" xr:uid="{4674D05D-8AE5-43D9-957D-12554845763E}"/>
    <cellStyle name="20% - Accent3 5 4 2" xfId="5693" xr:uid="{833AC393-79C1-4F21-A749-22507EEB2E1E}"/>
    <cellStyle name="20% - Accent3 5 4 2 2" xfId="5694" xr:uid="{F0562FD7-2AA8-4650-9FBF-096572628A4A}"/>
    <cellStyle name="20% - Accent3 5 4 2 2 2" xfId="5695" xr:uid="{B5023D04-F684-44B0-89CC-348B27C6B8AF}"/>
    <cellStyle name="20% - Accent3 5 4 2 2 2 2" xfId="23173" xr:uid="{21387107-00AC-4D09-8443-A86732951E96}"/>
    <cellStyle name="20% - Accent3 5 4 2 2 3" xfId="5696" xr:uid="{A5F4BD29-8F89-44BF-930F-08E6693EDD82}"/>
    <cellStyle name="20% - Accent3 5 4 2 2 3 2" xfId="23174" xr:uid="{61DB145F-14AC-4315-8AD3-18A0A1C9BF3B}"/>
    <cellStyle name="20% - Accent3 5 4 2 2 4" xfId="23172" xr:uid="{EC14331D-10E3-47FF-9409-F581DC8CC52B}"/>
    <cellStyle name="20% - Accent3 5 4 2 3" xfId="5697" xr:uid="{74A0C507-472B-4AC1-BB2D-A9CA1DDDD42C}"/>
    <cellStyle name="20% - Accent3 5 4 2 3 2" xfId="23175" xr:uid="{C5F9946E-116B-4362-ADA8-209BDF348B50}"/>
    <cellStyle name="20% - Accent3 5 4 2 4" xfId="5698" xr:uid="{502BCD0C-3293-4F0D-A8BB-4200B4F3565E}"/>
    <cellStyle name="20% - Accent3 5 4 2 4 2" xfId="23176" xr:uid="{BEB3362C-BC0E-4F2B-BB31-EAB5DBF6C89E}"/>
    <cellStyle name="20% - Accent3 5 4 2 5" xfId="5699" xr:uid="{4ABA169D-4A5E-493D-B6FB-7FFF66D605C0}"/>
    <cellStyle name="20% - Accent3 5 4 2 5 2" xfId="23177" xr:uid="{16DE43CA-7393-4552-BE04-D9BA569B3F34}"/>
    <cellStyle name="20% - Accent3 5 4 2 6" xfId="23171" xr:uid="{0A9D4AF9-29F2-434F-9844-E42A9B86952E}"/>
    <cellStyle name="20% - Accent3 5 4 3" xfId="5700" xr:uid="{570DDF6E-3085-411E-A5C4-0B12B7A0011C}"/>
    <cellStyle name="20% - Accent3 5 4 3 2" xfId="5701" xr:uid="{546E1043-A35F-4FD4-89BA-5B77B39C781F}"/>
    <cellStyle name="20% - Accent3 5 4 3 2 2" xfId="5702" xr:uid="{759A5F9D-1128-40FE-95EA-40EAE200DDBE}"/>
    <cellStyle name="20% - Accent3 5 4 3 2 2 2" xfId="23180" xr:uid="{118469E5-9E72-4686-A375-38986A751A23}"/>
    <cellStyle name="20% - Accent3 5 4 3 2 3" xfId="5703" xr:uid="{57E32A31-EB6B-486E-AFB8-1C08441F0050}"/>
    <cellStyle name="20% - Accent3 5 4 3 2 3 2" xfId="23181" xr:uid="{D082DA40-F3B6-4D51-B3BB-77B4C20FACCF}"/>
    <cellStyle name="20% - Accent3 5 4 3 2 4" xfId="23179" xr:uid="{6F2FCA3F-D9AA-4063-B414-B2686E117E8C}"/>
    <cellStyle name="20% - Accent3 5 4 3 3" xfId="5704" xr:uid="{B477CFC9-5D9F-4478-AD81-0A7A1DAB0070}"/>
    <cellStyle name="20% - Accent3 5 4 3 3 2" xfId="23182" xr:uid="{1CE35D34-63FD-4DE2-8AFD-D32A9E0F025D}"/>
    <cellStyle name="20% - Accent3 5 4 3 4" xfId="5705" xr:uid="{0EDAB89C-DF88-4044-9E2D-A19A8C4C52F9}"/>
    <cellStyle name="20% - Accent3 5 4 3 4 2" xfId="23183" xr:uid="{E6A62EA2-F2A6-4E36-A39E-3AD74AF7092B}"/>
    <cellStyle name="20% - Accent3 5 4 3 5" xfId="5706" xr:uid="{7AE32628-B2B5-4B28-8117-E0DEF48604C9}"/>
    <cellStyle name="20% - Accent3 5 4 3 5 2" xfId="23184" xr:uid="{97070E53-9E25-4A7F-A91C-22867BD57742}"/>
    <cellStyle name="20% - Accent3 5 4 3 6" xfId="23178" xr:uid="{832EC143-A3FE-4BCB-AD49-8D74289ABE3C}"/>
    <cellStyle name="20% - Accent3 5 4 4" xfId="5707" xr:uid="{6598D9D4-85C7-4EB4-985D-EC759B067CFD}"/>
    <cellStyle name="20% - Accent3 5 4 4 2" xfId="5708" xr:uid="{F82E6AD8-77BC-400D-84E2-0576C30948BA}"/>
    <cellStyle name="20% - Accent3 5 4 4 2 2" xfId="23186" xr:uid="{58C640C9-D51F-4F24-8B33-76DD16F85C6B}"/>
    <cellStyle name="20% - Accent3 5 4 4 3" xfId="5709" xr:uid="{76482F77-0263-4320-A6DA-D20C01594F97}"/>
    <cellStyle name="20% - Accent3 5 4 4 3 2" xfId="23187" xr:uid="{3FA54AC1-7D0F-494F-9173-41090DCC2F0F}"/>
    <cellStyle name="20% - Accent3 5 4 4 4" xfId="23185" xr:uid="{E9FE0D50-54B8-4522-A863-929334F972DB}"/>
    <cellStyle name="20% - Accent3 5 4 5" xfId="5710" xr:uid="{3DEA6E29-1864-4EB2-894F-8C4E22D6CD52}"/>
    <cellStyle name="20% - Accent3 5 4 5 2" xfId="23188" xr:uid="{53597508-3DB2-4CB7-8F2A-5FDF32090B2E}"/>
    <cellStyle name="20% - Accent3 5 4 6" xfId="5711" xr:uid="{390721D7-BF53-4F42-817D-204A59211B0B}"/>
    <cellStyle name="20% - Accent3 5 4 6 2" xfId="23189" xr:uid="{9B8B1F3A-CA36-4337-823C-F7169628E597}"/>
    <cellStyle name="20% - Accent3 5 4 7" xfId="5712" xr:uid="{C18C7F12-440D-44DA-9A97-80B12D44D1FA}"/>
    <cellStyle name="20% - Accent3 5 4 7 2" xfId="23190" xr:uid="{F1ADCF20-9874-4929-91D0-1AC58BBA582A}"/>
    <cellStyle name="20% - Accent3 5 4 8" xfId="17875" xr:uid="{DCD0866F-8874-4F29-8652-936DD24F588B}"/>
    <cellStyle name="20% - Accent3 5 4 8 2" xfId="35525" xr:uid="{FBEC5077-8E0B-497E-9B18-BB1321EA2F42}"/>
    <cellStyle name="20% - Accent3 5 4 9" xfId="5692" xr:uid="{C8ADA307-19DC-47B7-B86F-95F22F958886}"/>
    <cellStyle name="20% - Accent3 5 4 9 2" xfId="23170" xr:uid="{019C817E-C35C-4814-AC3B-FEB66190CE8A}"/>
    <cellStyle name="20% - Accent3 5 5" xfId="5713" xr:uid="{AFCB83E5-79F9-4977-8C93-C0859E33DD05}"/>
    <cellStyle name="20% - Accent3 5 5 2" xfId="5714" xr:uid="{5DEAC84D-A6A3-45AB-8C5B-36F759EB87DE}"/>
    <cellStyle name="20% - Accent3 5 5 2 2" xfId="5715" xr:uid="{FC0E2E44-5671-4229-9E64-9C4D480A5CB3}"/>
    <cellStyle name="20% - Accent3 5 5 2 2 2" xfId="5716" xr:uid="{22A68C0E-DEBF-4683-952A-AC7698E04BEC}"/>
    <cellStyle name="20% - Accent3 5 5 2 2 2 2" xfId="23194" xr:uid="{C8906FF9-72F5-4302-9DBA-9AC20F8EBB38}"/>
    <cellStyle name="20% - Accent3 5 5 2 2 3" xfId="5717" xr:uid="{F1B2489B-3595-4838-882A-86651B6ADAE0}"/>
    <cellStyle name="20% - Accent3 5 5 2 2 3 2" xfId="23195" xr:uid="{1136A4F6-2249-4074-A8AA-E912F9FC7CC4}"/>
    <cellStyle name="20% - Accent3 5 5 2 2 4" xfId="23193" xr:uid="{0AFAFC87-16CC-4018-BEB5-377CE6E235FF}"/>
    <cellStyle name="20% - Accent3 5 5 2 3" xfId="5718" xr:uid="{E50C8F8B-98C3-474A-9045-5FDF590D9091}"/>
    <cellStyle name="20% - Accent3 5 5 2 3 2" xfId="23196" xr:uid="{5C93D35A-A5D0-4393-92D2-DD89E1171053}"/>
    <cellStyle name="20% - Accent3 5 5 2 4" xfId="5719" xr:uid="{85608CD8-399D-442A-BB89-546AA2FEAB1D}"/>
    <cellStyle name="20% - Accent3 5 5 2 4 2" xfId="23197" xr:uid="{F4E24016-3FCB-47D4-AA36-D332A9036D22}"/>
    <cellStyle name="20% - Accent3 5 5 2 5" xfId="5720" xr:uid="{C948EF8C-D91F-4474-B65F-CB3A45F4D15D}"/>
    <cellStyle name="20% - Accent3 5 5 2 5 2" xfId="23198" xr:uid="{8C7C31AA-CF88-425E-B05B-050DA86D4B8F}"/>
    <cellStyle name="20% - Accent3 5 5 2 6" xfId="23192" xr:uid="{8054B208-501F-4DE2-AF3F-7078036E9F21}"/>
    <cellStyle name="20% - Accent3 5 5 3" xfId="5721" xr:uid="{C243D20C-63DD-4800-A50B-1E849E8C7FA6}"/>
    <cellStyle name="20% - Accent3 5 5 3 2" xfId="5722" xr:uid="{303F6009-6D67-454A-9EE9-3F704664407B}"/>
    <cellStyle name="20% - Accent3 5 5 3 2 2" xfId="5723" xr:uid="{2202CFBB-9E0A-40DC-9A1C-02BFF17F6C56}"/>
    <cellStyle name="20% - Accent3 5 5 3 2 2 2" xfId="23201" xr:uid="{0F31AD13-CC39-46DF-BF95-1E70B1A66CC6}"/>
    <cellStyle name="20% - Accent3 5 5 3 2 3" xfId="5724" xr:uid="{D1A66727-A210-4B84-8121-EE5F9068E2C5}"/>
    <cellStyle name="20% - Accent3 5 5 3 2 3 2" xfId="23202" xr:uid="{C652E32D-42C5-44F9-94AB-484390DB582F}"/>
    <cellStyle name="20% - Accent3 5 5 3 2 4" xfId="23200" xr:uid="{AD894151-1152-4705-93F0-FCA65A17C045}"/>
    <cellStyle name="20% - Accent3 5 5 3 3" xfId="5725" xr:uid="{ACD3AE6A-7CB3-4464-8821-C286E88A5A6C}"/>
    <cellStyle name="20% - Accent3 5 5 3 3 2" xfId="23203" xr:uid="{87EF33AD-CF15-4D9B-98DD-D52AB955967A}"/>
    <cellStyle name="20% - Accent3 5 5 3 4" xfId="5726" xr:uid="{53DB3C0A-29FA-43D7-9AB4-E4AE167C23D6}"/>
    <cellStyle name="20% - Accent3 5 5 3 4 2" xfId="23204" xr:uid="{73B27744-5D3A-4432-B8A6-2DFA4811DE04}"/>
    <cellStyle name="20% - Accent3 5 5 3 5" xfId="5727" xr:uid="{878AA651-AB68-4C48-8D75-0C0269F2DBEF}"/>
    <cellStyle name="20% - Accent3 5 5 3 5 2" xfId="23205" xr:uid="{353CE3E0-C10A-4765-8E73-2ABD6D8051F6}"/>
    <cellStyle name="20% - Accent3 5 5 3 6" xfId="23199" xr:uid="{1AD73BC5-5E60-418A-BDAE-1A4AAC204B65}"/>
    <cellStyle name="20% - Accent3 5 5 4" xfId="5728" xr:uid="{8E7BF13D-5498-495C-A99F-B1DC6C3114BB}"/>
    <cellStyle name="20% - Accent3 5 5 4 2" xfId="5729" xr:uid="{8D9F3F0D-D039-45AE-A970-30FB234333E4}"/>
    <cellStyle name="20% - Accent3 5 5 4 2 2" xfId="23207" xr:uid="{6584BF77-5354-456C-9E90-C5C914B35841}"/>
    <cellStyle name="20% - Accent3 5 5 4 3" xfId="5730" xr:uid="{EF44F371-B14B-4FA9-9BD2-65D1DC62245E}"/>
    <cellStyle name="20% - Accent3 5 5 4 3 2" xfId="23208" xr:uid="{905431C1-D28F-4174-9577-25A55733B663}"/>
    <cellStyle name="20% - Accent3 5 5 4 4" xfId="23206" xr:uid="{3CFB5B15-4B74-49A5-B403-5ED25713EE88}"/>
    <cellStyle name="20% - Accent3 5 5 5" xfId="5731" xr:uid="{59BC3B05-CB56-4F37-B60A-6A44B8F02EBF}"/>
    <cellStyle name="20% - Accent3 5 5 5 2" xfId="23209" xr:uid="{29CE1A1D-8322-49B2-8AA2-2E5315096BD8}"/>
    <cellStyle name="20% - Accent3 5 5 6" xfId="5732" xr:uid="{16D3E126-9222-4CC3-B2FF-784205A1D234}"/>
    <cellStyle name="20% - Accent3 5 5 6 2" xfId="23210" xr:uid="{8C602893-B517-496F-8171-6097F4DE009F}"/>
    <cellStyle name="20% - Accent3 5 5 7" xfId="5733" xr:uid="{0058E589-FD48-49DC-96BD-4FB0549430B4}"/>
    <cellStyle name="20% - Accent3 5 5 7 2" xfId="23211" xr:uid="{AF03CD2E-047F-42EB-B526-68905A0F46A3}"/>
    <cellStyle name="20% - Accent3 5 5 8" xfId="23191" xr:uid="{7F79AE20-A05F-4A98-9D34-0CC92604510F}"/>
    <cellStyle name="20% - Accent3 5 6" xfId="5734" xr:uid="{61A5EA54-417C-4AA5-A8AE-C4A4666BE4CC}"/>
    <cellStyle name="20% - Accent3 5 6 2" xfId="5735" xr:uid="{47094E8A-7845-435E-9C0B-F66C2A0228A2}"/>
    <cellStyle name="20% - Accent3 5 6 2 2" xfId="5736" xr:uid="{CA5105D1-119A-4765-B228-7C957F070B29}"/>
    <cellStyle name="20% - Accent3 5 6 2 2 2" xfId="23214" xr:uid="{316A19EE-E38E-4BCC-9AF3-C4A28ABEB713}"/>
    <cellStyle name="20% - Accent3 5 6 2 3" xfId="5737" xr:uid="{9C4CE956-623C-476E-8381-6E7F73E76710}"/>
    <cellStyle name="20% - Accent3 5 6 2 3 2" xfId="23215" xr:uid="{3527E816-3B56-4662-BECF-69B3C1DFD497}"/>
    <cellStyle name="20% - Accent3 5 6 2 4" xfId="23213" xr:uid="{FE124614-2A5D-4DBE-B0D4-8522308F9D0F}"/>
    <cellStyle name="20% - Accent3 5 6 3" xfId="5738" xr:uid="{E63AA0D2-78F3-4D84-951A-62B627D51491}"/>
    <cellStyle name="20% - Accent3 5 6 3 2" xfId="23216" xr:uid="{7A66E59E-1F3B-42B6-A8E7-E275F9BC3DA5}"/>
    <cellStyle name="20% - Accent3 5 6 4" xfId="5739" xr:uid="{8538078C-B528-4EA3-B6BA-867021D01724}"/>
    <cellStyle name="20% - Accent3 5 6 4 2" xfId="23217" xr:uid="{7944D654-A51E-439A-B613-66E97A065FAA}"/>
    <cellStyle name="20% - Accent3 5 6 5" xfId="5740" xr:uid="{A1118AFC-8DDF-4B66-AD34-800221F99521}"/>
    <cellStyle name="20% - Accent3 5 6 5 2" xfId="23218" xr:uid="{2E07E9A5-33CA-447A-B872-ABBBC29BBF56}"/>
    <cellStyle name="20% - Accent3 5 6 6" xfId="23212" xr:uid="{ABDA6177-2B55-422A-A6D4-6B70FF7BEF7B}"/>
    <cellStyle name="20% - Accent3 5 7" xfId="5741" xr:uid="{7F043367-251E-4E0C-B71D-BDA341359C5B}"/>
    <cellStyle name="20% - Accent3 5 7 2" xfId="5742" xr:uid="{AEF95631-02CC-4365-8CE5-C1367D61BAF9}"/>
    <cellStyle name="20% - Accent3 5 7 2 2" xfId="5743" xr:uid="{E9B77AF9-3A5B-4378-AFA9-64BA4310F039}"/>
    <cellStyle name="20% - Accent3 5 7 2 2 2" xfId="23221" xr:uid="{9AD6E4E2-7F6C-462B-84FD-B8A9F5D922AD}"/>
    <cellStyle name="20% - Accent3 5 7 2 3" xfId="5744" xr:uid="{E027EC57-FCC3-49F4-AAE4-C9371CE51D1D}"/>
    <cellStyle name="20% - Accent3 5 7 2 3 2" xfId="23222" xr:uid="{24EE48B5-2AB1-4ADE-B042-F0E37488B8D1}"/>
    <cellStyle name="20% - Accent3 5 7 2 4" xfId="23220" xr:uid="{BD475173-1FBE-4C83-8420-BB1A68B771A6}"/>
    <cellStyle name="20% - Accent3 5 7 3" xfId="5745" xr:uid="{371B878B-0541-41D7-A1AF-4C1AFCCEB1C8}"/>
    <cellStyle name="20% - Accent3 5 7 3 2" xfId="23223" xr:uid="{384498EF-DBAA-48B6-8937-E869AA99B839}"/>
    <cellStyle name="20% - Accent3 5 7 4" xfId="5746" xr:uid="{5D1706E1-B018-4913-A126-440C99C27C05}"/>
    <cellStyle name="20% - Accent3 5 7 4 2" xfId="23224" xr:uid="{6F57BEB4-7650-40A8-AEC4-C64B1AD9637E}"/>
    <cellStyle name="20% - Accent3 5 7 5" xfId="5747" xr:uid="{7695FE81-9A20-42A3-A0B5-028230B0F4B2}"/>
    <cellStyle name="20% - Accent3 5 7 5 2" xfId="23225" xr:uid="{8CDA6806-F8DB-4BC0-B186-B00CB02AF2AE}"/>
    <cellStyle name="20% - Accent3 5 7 6" xfId="23219" xr:uid="{406C496E-4B48-4DDF-9168-209F4ECCD3F9}"/>
    <cellStyle name="20% - Accent3 5 8" xfId="5748" xr:uid="{00E8D09E-2940-4188-9A55-70527A7079E3}"/>
    <cellStyle name="20% - Accent3 5 8 2" xfId="5749" xr:uid="{BC35982A-B524-4E17-921B-3DCF1C6ED361}"/>
    <cellStyle name="20% - Accent3 5 8 2 2" xfId="23227" xr:uid="{67734008-3598-412D-AD56-06A8C8CA6CC0}"/>
    <cellStyle name="20% - Accent3 5 8 3" xfId="5750" xr:uid="{75DE26F2-3C75-4854-8602-D41C149B3058}"/>
    <cellStyle name="20% - Accent3 5 8 3 2" xfId="23228" xr:uid="{D8E55FF5-E87A-4975-B996-0DCCF180AACC}"/>
    <cellStyle name="20% - Accent3 5 8 4" xfId="23226" xr:uid="{458054AB-79D8-40F7-90D2-8E501B21B14C}"/>
    <cellStyle name="20% - Accent3 5 9" xfId="5751" xr:uid="{04D66DFC-8CCB-4FC1-919B-1F5D43554E93}"/>
    <cellStyle name="20% - Accent3 5 9 2" xfId="23229" xr:uid="{9842191D-AFEF-49B4-A733-540D21076D01}"/>
    <cellStyle name="20% - Accent3 6" xfId="287" xr:uid="{6EFEE0BB-10BF-421D-8BBD-D2C0E6F297EB}"/>
    <cellStyle name="20% - Accent3 6 10" xfId="5753" xr:uid="{80D0C8DD-0B5D-42A0-9A00-5919C81AB3F0}"/>
    <cellStyle name="20% - Accent3 6 10 2" xfId="23231" xr:uid="{9BCA1D35-6180-4F2E-9864-F517A609BEAA}"/>
    <cellStyle name="20% - Accent3 6 11" xfId="17275" xr:uid="{E3AD5B4F-F633-4CA4-B997-8C3AB3A43924}"/>
    <cellStyle name="20% - Accent3 6 11 2" xfId="34566" xr:uid="{2740F4D8-8935-4EC4-8DE3-58BB0C478ED3}"/>
    <cellStyle name="20% - Accent3 6 12" xfId="5752" xr:uid="{683CDFFC-7107-48BA-B460-CFF99927D969}"/>
    <cellStyle name="20% - Accent3 6 12 2" xfId="23230" xr:uid="{0146D663-A82D-40A7-8B2A-2C4A04E6A382}"/>
    <cellStyle name="20% - Accent3 6 13" xfId="1046" xr:uid="{ED0B7B01-11C7-4011-9C1C-717789AD1BE6}"/>
    <cellStyle name="20% - Accent3 6 14" xfId="18657" xr:uid="{97528E16-E090-42F9-8652-DE2E15437147}"/>
    <cellStyle name="20% - Accent3 6 2" xfId="509" xr:uid="{F6A5240B-54A4-4DE9-ACA4-FC494E5DC5C4}"/>
    <cellStyle name="20% - Accent3 6 2 10" xfId="1336" xr:uid="{85C9ADB6-F3FA-422C-AA27-175987A17E1B}"/>
    <cellStyle name="20% - Accent3 6 2 11" xfId="18940" xr:uid="{4BAEA0C0-14DF-41D1-B4E2-536D74BAE7AC}"/>
    <cellStyle name="20% - Accent3 6 2 2" xfId="2381" xr:uid="{CC3A00D6-D5FE-490D-B665-6A9C30F489E9}"/>
    <cellStyle name="20% - Accent3 6 2 2 2" xfId="5756" xr:uid="{9804AFEF-DEFF-4594-BD73-971FE684E44A}"/>
    <cellStyle name="20% - Accent3 6 2 2 2 2" xfId="5757" xr:uid="{FBE0814E-F48F-4E28-8B1E-27F7541B9162}"/>
    <cellStyle name="20% - Accent3 6 2 2 2 2 2" xfId="23235" xr:uid="{962CFB58-0499-41DF-9154-6358C289AB35}"/>
    <cellStyle name="20% - Accent3 6 2 2 2 3" xfId="5758" xr:uid="{3CD47B7C-36CB-4D50-92DA-27F4FD973425}"/>
    <cellStyle name="20% - Accent3 6 2 2 2 3 2" xfId="23236" xr:uid="{BB232A62-49EE-4713-8077-CC252EFD270D}"/>
    <cellStyle name="20% - Accent3 6 2 2 2 4" xfId="23234" xr:uid="{F94FC6AE-7FFF-4AF0-91A5-DF5FBD82CADB}"/>
    <cellStyle name="20% - Accent3 6 2 2 3" xfId="5759" xr:uid="{370754FC-61C2-4567-876F-21B0024EB738}"/>
    <cellStyle name="20% - Accent3 6 2 2 3 2" xfId="23237" xr:uid="{29703F82-55A4-408D-97B0-4CB9E763B910}"/>
    <cellStyle name="20% - Accent3 6 2 2 4" xfId="5760" xr:uid="{D86AE4B0-9D2B-4ACE-960C-4E98819B2CC0}"/>
    <cellStyle name="20% - Accent3 6 2 2 4 2" xfId="23238" xr:uid="{200BA341-DD03-4C6B-AABF-AC1C50ECE6C9}"/>
    <cellStyle name="20% - Accent3 6 2 2 5" xfId="5761" xr:uid="{0F2531DE-708E-44F3-A322-F7E4CC6C5B61}"/>
    <cellStyle name="20% - Accent3 6 2 2 5 2" xfId="23239" xr:uid="{356B1571-8A96-4382-8E22-FC154C178B5B}"/>
    <cellStyle name="20% - Accent3 6 2 2 6" xfId="18020" xr:uid="{2021B4D9-0111-46FB-858F-C8D8FDBE31CF}"/>
    <cellStyle name="20% - Accent3 6 2 2 6 2" xfId="35792" xr:uid="{5D90ACE8-4CF9-44FB-9F39-8B175730FAB9}"/>
    <cellStyle name="20% - Accent3 6 2 2 7" xfId="5755" xr:uid="{68CD27A5-EA69-4C5B-90E2-A0BF9925BD1E}"/>
    <cellStyle name="20% - Accent3 6 2 2 7 2" xfId="23233" xr:uid="{47E19A4C-6428-437E-9A8E-2F83F96AD222}"/>
    <cellStyle name="20% - Accent3 6 2 2 8" xfId="19981" xr:uid="{D9FD8959-35F2-4281-9888-383A12F6629D}"/>
    <cellStyle name="20% - Accent3 6 2 3" xfId="5762" xr:uid="{870B0FBA-F771-469D-B216-7A3B6689496C}"/>
    <cellStyle name="20% - Accent3 6 2 3 2" xfId="5763" xr:uid="{5FE6F83A-E95C-4BCB-9C0E-A3E43BDFAA40}"/>
    <cellStyle name="20% - Accent3 6 2 3 2 2" xfId="5764" xr:uid="{6722DC81-FFEC-46F8-A2CA-AEBFDD949949}"/>
    <cellStyle name="20% - Accent3 6 2 3 2 2 2" xfId="23242" xr:uid="{4F0D43E2-3691-40EA-9687-EBCB8B524137}"/>
    <cellStyle name="20% - Accent3 6 2 3 2 3" xfId="5765" xr:uid="{17002DAE-CDFB-4478-A90C-99683CC649D9}"/>
    <cellStyle name="20% - Accent3 6 2 3 2 3 2" xfId="23243" xr:uid="{90CE0977-80A7-4141-939E-2424D03E658A}"/>
    <cellStyle name="20% - Accent3 6 2 3 2 4" xfId="23241" xr:uid="{366D5537-77F6-459F-8DA2-597E7B8C2222}"/>
    <cellStyle name="20% - Accent3 6 2 3 3" xfId="5766" xr:uid="{ED102093-5D8B-4882-8254-139A803E824D}"/>
    <cellStyle name="20% - Accent3 6 2 3 3 2" xfId="23244" xr:uid="{9D870412-7BD6-4790-8D62-BF21B8034A51}"/>
    <cellStyle name="20% - Accent3 6 2 3 4" xfId="5767" xr:uid="{614D8D89-0C41-4C22-B6E4-576E2DBBEAD5}"/>
    <cellStyle name="20% - Accent3 6 2 3 4 2" xfId="23245" xr:uid="{A30AC681-8C3B-4C0A-9679-9CEB26BD6148}"/>
    <cellStyle name="20% - Accent3 6 2 3 5" xfId="5768" xr:uid="{DD88642A-4A11-4BC7-9391-A09E80415995}"/>
    <cellStyle name="20% - Accent3 6 2 3 5 2" xfId="23246" xr:uid="{571B3EC0-0952-494B-895B-EE90EEDD764D}"/>
    <cellStyle name="20% - Accent3 6 2 3 6" xfId="23240" xr:uid="{EFE89A4E-1AA2-4603-939F-3A283DFB1992}"/>
    <cellStyle name="20% - Accent3 6 2 4" xfId="5769" xr:uid="{0C6FA732-DD64-4D11-8139-C1671D100FB4}"/>
    <cellStyle name="20% - Accent3 6 2 4 2" xfId="5770" xr:uid="{82815E70-8A97-4929-A6FE-D76A6E282597}"/>
    <cellStyle name="20% - Accent3 6 2 4 2 2" xfId="23248" xr:uid="{A6FADAC1-864C-456C-9149-BBD9567100FC}"/>
    <cellStyle name="20% - Accent3 6 2 4 3" xfId="5771" xr:uid="{E30622E6-2F31-4871-8FF3-EA7A42BB9864}"/>
    <cellStyle name="20% - Accent3 6 2 4 3 2" xfId="23249" xr:uid="{8AC88E76-B03D-4EF3-962E-B2384268E383}"/>
    <cellStyle name="20% - Accent3 6 2 4 4" xfId="23247" xr:uid="{94B37453-4A85-46BE-AB63-FD18D6BF58F6}"/>
    <cellStyle name="20% - Accent3 6 2 5" xfId="5772" xr:uid="{64FE9BB0-D75E-4A8C-99E7-FB4FE3E31578}"/>
    <cellStyle name="20% - Accent3 6 2 5 2" xfId="23250" xr:uid="{27EE9195-E67A-4885-8204-65D943E01778}"/>
    <cellStyle name="20% - Accent3 6 2 6" xfId="5773" xr:uid="{068E983C-98FA-4F80-AA08-BF487575E4FD}"/>
    <cellStyle name="20% - Accent3 6 2 6 2" xfId="23251" xr:uid="{31B6115C-42CE-409B-8CE6-9E55CC5176E1}"/>
    <cellStyle name="20% - Accent3 6 2 7" xfId="5774" xr:uid="{3F030067-7283-4938-9CD2-B37DB1DFD07D}"/>
    <cellStyle name="20% - Accent3 6 2 7 2" xfId="23252" xr:uid="{6668349C-3547-44BF-A9D2-85309625B3C9}"/>
    <cellStyle name="20% - Accent3 6 2 8" xfId="17450" xr:uid="{7AF19249-AC57-4627-BD37-5D64FBDE13AA}"/>
    <cellStyle name="20% - Accent3 6 2 8 2" xfId="34808" xr:uid="{2A08C294-F774-4F9B-9568-6A12C93423D7}"/>
    <cellStyle name="20% - Accent3 6 2 9" xfId="5754" xr:uid="{37BBDE46-DF97-425E-B300-0AE82A7637CA}"/>
    <cellStyle name="20% - Accent3 6 2 9 2" xfId="23232" xr:uid="{8B8DD554-13D5-4DE4-B55D-1A2CB88EF149}"/>
    <cellStyle name="20% - Accent3 6 3" xfId="1607" xr:uid="{FEAA13E7-1BF9-45FE-A2DF-52FE9CBDEB8C}"/>
    <cellStyle name="20% - Accent3 6 3 10" xfId="19210" xr:uid="{1912FAFA-0D04-4FE1-A81E-5ACBFBDC8B64}"/>
    <cellStyle name="20% - Accent3 6 3 2" xfId="2648" xr:uid="{507CB530-701E-4F3C-B543-986021D10E9C}"/>
    <cellStyle name="20% - Accent3 6 3 2 2" xfId="5777" xr:uid="{461FC6D5-C35C-4E48-AFBE-7DB0F049FF6A}"/>
    <cellStyle name="20% - Accent3 6 3 2 2 2" xfId="5778" xr:uid="{6DABD927-4C74-454E-8597-3479AD9F5F6E}"/>
    <cellStyle name="20% - Accent3 6 3 2 2 2 2" xfId="23256" xr:uid="{69354C71-9840-4397-B5CD-8399751A822F}"/>
    <cellStyle name="20% - Accent3 6 3 2 2 3" xfId="5779" xr:uid="{B714D8D5-B522-4D63-B4AF-6531E3F784BA}"/>
    <cellStyle name="20% - Accent3 6 3 2 2 3 2" xfId="23257" xr:uid="{6A88B2D5-CA33-428F-8830-62E8AE24073F}"/>
    <cellStyle name="20% - Accent3 6 3 2 2 4" xfId="23255" xr:uid="{31082FE4-1032-47E4-8B30-FF870092A089}"/>
    <cellStyle name="20% - Accent3 6 3 2 3" xfId="5780" xr:uid="{32609876-258A-435D-9385-B374FFD95455}"/>
    <cellStyle name="20% - Accent3 6 3 2 3 2" xfId="23258" xr:uid="{7F0C1C56-D6DB-4F0E-9556-2209DEFCF1F8}"/>
    <cellStyle name="20% - Accent3 6 3 2 4" xfId="5781" xr:uid="{39D9AD0D-C879-4ECE-A699-DE82F618CB58}"/>
    <cellStyle name="20% - Accent3 6 3 2 4 2" xfId="23259" xr:uid="{2D865B0B-096E-4CF7-BF12-B55F5A544673}"/>
    <cellStyle name="20% - Accent3 6 3 2 5" xfId="5782" xr:uid="{D36C539A-34B2-4343-AAFB-350C8C7D1FC2}"/>
    <cellStyle name="20% - Accent3 6 3 2 5 2" xfId="23260" xr:uid="{85CE4BC6-5C45-41D3-A4A7-906FF3C617D8}"/>
    <cellStyle name="20% - Accent3 6 3 2 6" xfId="18155" xr:uid="{B0D9729E-7F46-4DF8-A49E-C14761C5AB08}"/>
    <cellStyle name="20% - Accent3 6 3 2 6 2" xfId="36055" xr:uid="{719939A6-E871-4580-B5D6-5040A8BB51BB}"/>
    <cellStyle name="20% - Accent3 6 3 2 7" xfId="5776" xr:uid="{4ECE4A08-0017-41D5-9775-57428E2EAA31}"/>
    <cellStyle name="20% - Accent3 6 3 2 7 2" xfId="23254" xr:uid="{E03C283D-588C-4A36-BEC9-99D6D1A76DBD}"/>
    <cellStyle name="20% - Accent3 6 3 2 8" xfId="20248" xr:uid="{5C16A368-60A3-40A4-97D7-C2B4BA01267A}"/>
    <cellStyle name="20% - Accent3 6 3 3" xfId="5783" xr:uid="{9531D198-3DAC-46C8-B6EC-77641662FD9C}"/>
    <cellStyle name="20% - Accent3 6 3 3 2" xfId="5784" xr:uid="{3E2EC8A9-ECC4-4B7B-A7BB-91F951A1DE36}"/>
    <cellStyle name="20% - Accent3 6 3 3 2 2" xfId="5785" xr:uid="{3CC2BE59-E6D3-40D1-ACAE-745CBC73846B}"/>
    <cellStyle name="20% - Accent3 6 3 3 2 2 2" xfId="23263" xr:uid="{F5A8A0BD-514E-4775-B9B8-82C45D10B07E}"/>
    <cellStyle name="20% - Accent3 6 3 3 2 3" xfId="5786" xr:uid="{3ECD54D9-5005-474D-819F-9849242B04C0}"/>
    <cellStyle name="20% - Accent3 6 3 3 2 3 2" xfId="23264" xr:uid="{6A5620C8-33A7-488D-A9D0-6E1E1B9F4B21}"/>
    <cellStyle name="20% - Accent3 6 3 3 2 4" xfId="23262" xr:uid="{FFA671D4-A8C0-405D-A767-C0F3BB6D8062}"/>
    <cellStyle name="20% - Accent3 6 3 3 3" xfId="5787" xr:uid="{0B879855-B331-4077-8737-89FE65E4FC65}"/>
    <cellStyle name="20% - Accent3 6 3 3 3 2" xfId="23265" xr:uid="{B0832412-DA3C-4B03-8D2D-31468FC6CFA0}"/>
    <cellStyle name="20% - Accent3 6 3 3 4" xfId="5788" xr:uid="{7A6A368C-2644-4813-AAF9-C37271010AF9}"/>
    <cellStyle name="20% - Accent3 6 3 3 4 2" xfId="23266" xr:uid="{152200CE-DFBC-45B0-9C6E-D5D0F5986C58}"/>
    <cellStyle name="20% - Accent3 6 3 3 5" xfId="5789" xr:uid="{DD6A0719-19C7-42B6-A58D-0323B76281A5}"/>
    <cellStyle name="20% - Accent3 6 3 3 5 2" xfId="23267" xr:uid="{1331C80A-32DD-4A00-B07D-AE26B7485D27}"/>
    <cellStyle name="20% - Accent3 6 3 3 6" xfId="23261" xr:uid="{5CC6DBB5-9BE3-446D-A229-086E396B2E76}"/>
    <cellStyle name="20% - Accent3 6 3 4" xfId="5790" xr:uid="{D3D8BDB7-D1D7-48F3-8C59-BA796944E61F}"/>
    <cellStyle name="20% - Accent3 6 3 4 2" xfId="5791" xr:uid="{8D03F137-6121-4ECA-AFB4-1AB80EC96166}"/>
    <cellStyle name="20% - Accent3 6 3 4 2 2" xfId="23269" xr:uid="{7B0A901D-9E9A-4816-A0D7-13A4C68FAEF6}"/>
    <cellStyle name="20% - Accent3 6 3 4 3" xfId="5792" xr:uid="{274B2C4E-0EC3-4865-89D5-82DDA01EAB86}"/>
    <cellStyle name="20% - Accent3 6 3 4 3 2" xfId="23270" xr:uid="{CFA79FBC-8129-409B-8C25-7DD7EAD63D7B}"/>
    <cellStyle name="20% - Accent3 6 3 4 4" xfId="23268" xr:uid="{A7663E65-9242-453E-84B1-9EC27A038A95}"/>
    <cellStyle name="20% - Accent3 6 3 5" xfId="5793" xr:uid="{D8D3BC6B-5CDF-4E7A-B8FA-11E077FE2466}"/>
    <cellStyle name="20% - Accent3 6 3 5 2" xfId="23271" xr:uid="{7328EA97-C66A-48D0-8A9A-AF8497FAE17D}"/>
    <cellStyle name="20% - Accent3 6 3 6" xfId="5794" xr:uid="{5126100B-14F0-4A99-A5F7-78B952AC3941}"/>
    <cellStyle name="20% - Accent3 6 3 6 2" xfId="23272" xr:uid="{B83CDF2D-E991-4465-9981-6CE3E0F02F68}"/>
    <cellStyle name="20% - Accent3 6 3 7" xfId="5795" xr:uid="{F0B96EBD-9E52-4903-A6A7-CD77027A1957}"/>
    <cellStyle name="20% - Accent3 6 3 7 2" xfId="23273" xr:uid="{220832DE-361A-4A1F-9545-D3B97FFA1C01}"/>
    <cellStyle name="20% - Accent3 6 3 8" xfId="17598" xr:uid="{309D2D18-60E9-477B-BF04-FB2342BA3CA4}"/>
    <cellStyle name="20% - Accent3 6 3 8 2" xfId="35056" xr:uid="{0D5A529C-1783-40CA-999E-1EA0D6C08729}"/>
    <cellStyle name="20% - Accent3 6 3 9" xfId="5775" xr:uid="{F0E120C6-0892-447C-8836-7EDB146C681C}"/>
    <cellStyle name="20% - Accent3 6 3 9 2" xfId="23253" xr:uid="{6B55B649-6594-4016-8BF8-D3B0C77E321C}"/>
    <cellStyle name="20% - Accent3 6 4" xfId="2111" xr:uid="{12E0AE57-C28A-4BF3-AE34-A8312254027A}"/>
    <cellStyle name="20% - Accent3 6 4 10" xfId="19711" xr:uid="{C4DDF038-D83E-4CBE-8256-489F6B9FDE99}"/>
    <cellStyle name="20% - Accent3 6 4 2" xfId="5797" xr:uid="{39B49789-552C-4AFE-9C8A-E1337D1D22B2}"/>
    <cellStyle name="20% - Accent3 6 4 2 2" xfId="5798" xr:uid="{F16C9608-38A2-4320-83D7-6812B46B7734}"/>
    <cellStyle name="20% - Accent3 6 4 2 2 2" xfId="5799" xr:uid="{A26A79CA-4B0A-4A21-BC62-27A189E9D831}"/>
    <cellStyle name="20% - Accent3 6 4 2 2 2 2" xfId="23277" xr:uid="{833DD2BB-E7D9-4D4D-8EC3-725460B35AC3}"/>
    <cellStyle name="20% - Accent3 6 4 2 2 3" xfId="5800" xr:uid="{BCD49F12-152C-4918-A56B-1253555DCE32}"/>
    <cellStyle name="20% - Accent3 6 4 2 2 3 2" xfId="23278" xr:uid="{DC7FE5F6-4E58-4727-903F-57F952496AD5}"/>
    <cellStyle name="20% - Accent3 6 4 2 2 4" xfId="23276" xr:uid="{4DAB1E71-7ACB-4ABB-901A-CEE8FA1616C8}"/>
    <cellStyle name="20% - Accent3 6 4 2 3" xfId="5801" xr:uid="{F0287361-6A07-46F4-BBE2-6E435884D1E8}"/>
    <cellStyle name="20% - Accent3 6 4 2 3 2" xfId="23279" xr:uid="{610EF5A6-5E16-4501-BE59-F037C433592E}"/>
    <cellStyle name="20% - Accent3 6 4 2 4" xfId="5802" xr:uid="{9E6C5B3A-7E8C-4F44-BDF4-CF0916A06479}"/>
    <cellStyle name="20% - Accent3 6 4 2 4 2" xfId="23280" xr:uid="{9AA8B0CB-A350-42D7-860E-A4F60A888397}"/>
    <cellStyle name="20% - Accent3 6 4 2 5" xfId="5803" xr:uid="{20782977-64DB-4760-8304-719807F03659}"/>
    <cellStyle name="20% - Accent3 6 4 2 5 2" xfId="23281" xr:uid="{DDBB2550-D6B5-4CA5-AE4C-B6468ADB8227}"/>
    <cellStyle name="20% - Accent3 6 4 2 6" xfId="23275" xr:uid="{DCB47CCE-D5E0-445B-9CB3-A6BCABBA047E}"/>
    <cellStyle name="20% - Accent3 6 4 3" xfId="5804" xr:uid="{F8A3F942-9A80-4CDB-8814-8DFAFD54E977}"/>
    <cellStyle name="20% - Accent3 6 4 3 2" xfId="5805" xr:uid="{DA24A7E9-73D1-45DD-9AC1-3553EE301A68}"/>
    <cellStyle name="20% - Accent3 6 4 3 2 2" xfId="5806" xr:uid="{009DD958-BE8F-45B4-BD23-99196F143797}"/>
    <cellStyle name="20% - Accent3 6 4 3 2 2 2" xfId="23284" xr:uid="{F2E0055E-A8B6-4DF3-B55A-7E508F50B28F}"/>
    <cellStyle name="20% - Accent3 6 4 3 2 3" xfId="5807" xr:uid="{BEEFE4A0-A09F-41FF-93CC-7F92F16A8CAB}"/>
    <cellStyle name="20% - Accent3 6 4 3 2 3 2" xfId="23285" xr:uid="{A4B79779-5DBE-4486-8079-EC852C9D0421}"/>
    <cellStyle name="20% - Accent3 6 4 3 2 4" xfId="23283" xr:uid="{4396C8F4-0FA3-4B26-A6EA-36A9B2EEE3C0}"/>
    <cellStyle name="20% - Accent3 6 4 3 3" xfId="5808" xr:uid="{280F6E0A-9C79-47FE-9147-AD6CBFE19A3E}"/>
    <cellStyle name="20% - Accent3 6 4 3 3 2" xfId="23286" xr:uid="{F5B32DC8-424E-4579-BCBD-0453FC15C34A}"/>
    <cellStyle name="20% - Accent3 6 4 3 4" xfId="5809" xr:uid="{A0BA8FF9-544D-478A-AE33-5384F82E69FF}"/>
    <cellStyle name="20% - Accent3 6 4 3 4 2" xfId="23287" xr:uid="{914CD2A2-E0E3-4A4B-9713-7F213547C5AE}"/>
    <cellStyle name="20% - Accent3 6 4 3 5" xfId="5810" xr:uid="{9AC7841D-229E-4154-930B-3499F933101A}"/>
    <cellStyle name="20% - Accent3 6 4 3 5 2" xfId="23288" xr:uid="{573EB4CD-E59A-4445-9785-DC2726294C24}"/>
    <cellStyle name="20% - Accent3 6 4 3 6" xfId="23282" xr:uid="{4F5CEAE6-6A38-42DD-8B4C-529CDDBE6863}"/>
    <cellStyle name="20% - Accent3 6 4 4" xfId="5811" xr:uid="{5E20432F-8144-44C1-A535-CCE006EF1674}"/>
    <cellStyle name="20% - Accent3 6 4 4 2" xfId="5812" xr:uid="{3C5B0153-82FB-449E-BAD6-9ED78C587EB3}"/>
    <cellStyle name="20% - Accent3 6 4 4 2 2" xfId="23290" xr:uid="{5C7FB637-7ABA-49E9-B854-7281597DE2FA}"/>
    <cellStyle name="20% - Accent3 6 4 4 3" xfId="5813" xr:uid="{77C448AE-B13E-4039-A27F-E3DE27D62DE7}"/>
    <cellStyle name="20% - Accent3 6 4 4 3 2" xfId="23291" xr:uid="{F1BE1052-7576-4193-B57F-3F2AE035B4FE}"/>
    <cellStyle name="20% - Accent3 6 4 4 4" xfId="23289" xr:uid="{5F078459-54FA-45D9-991D-5F0EA4F3FCE7}"/>
    <cellStyle name="20% - Accent3 6 4 5" xfId="5814" xr:uid="{A7FEF261-0488-4B87-9D61-9E8745BF8590}"/>
    <cellStyle name="20% - Accent3 6 4 5 2" xfId="23292" xr:uid="{E2DAA61C-F749-48FB-BEDB-BE7EEE28254D}"/>
    <cellStyle name="20% - Accent3 6 4 6" xfId="5815" xr:uid="{A8178013-9C74-4338-8257-A496E2232FEE}"/>
    <cellStyle name="20% - Accent3 6 4 6 2" xfId="23293" xr:uid="{783E1FFE-A17E-46E2-A61E-8D61F02630F4}"/>
    <cellStyle name="20% - Accent3 6 4 7" xfId="5816" xr:uid="{0DE8451B-7249-496D-8069-9AB7B2D6CF7F}"/>
    <cellStyle name="20% - Accent3 6 4 7 2" xfId="23294" xr:uid="{25EA13AE-C771-443A-B1D7-3C90110FA7A2}"/>
    <cellStyle name="20% - Accent3 6 4 8" xfId="17888" xr:uid="{D3AF4A49-55D8-4958-8B11-7602D1236A54}"/>
    <cellStyle name="20% - Accent3 6 4 8 2" xfId="35542" xr:uid="{4514FE27-440D-45A5-AB49-BDBFBD4631D1}"/>
    <cellStyle name="20% - Accent3 6 4 9" xfId="5796" xr:uid="{44055305-55A5-4B6D-86E6-F5B08420AF7E}"/>
    <cellStyle name="20% - Accent3 6 4 9 2" xfId="23274" xr:uid="{18AFB836-AA45-44DE-B24B-251E81799503}"/>
    <cellStyle name="20% - Accent3 6 5" xfId="5817" xr:uid="{707D19FC-BDE5-4191-84EC-24B66E686F5A}"/>
    <cellStyle name="20% - Accent3 6 5 2" xfId="5818" xr:uid="{D4C7B5AA-04C3-4B56-92FB-44BC8845548F}"/>
    <cellStyle name="20% - Accent3 6 5 2 2" xfId="5819" xr:uid="{815F7C7C-F8B8-4F03-B4EF-3FBC89ADE158}"/>
    <cellStyle name="20% - Accent3 6 5 2 2 2" xfId="23297" xr:uid="{A1A45340-F498-4152-A9F8-EAE58F727EF1}"/>
    <cellStyle name="20% - Accent3 6 5 2 3" xfId="5820" xr:uid="{1F509C1D-2643-42AF-972B-B4B1D1C4E954}"/>
    <cellStyle name="20% - Accent3 6 5 2 3 2" xfId="23298" xr:uid="{465BE342-4655-40D8-A570-2A0469BB1F61}"/>
    <cellStyle name="20% - Accent3 6 5 2 4" xfId="23296" xr:uid="{4E069A67-FAE6-4719-8CDA-551DAB35E989}"/>
    <cellStyle name="20% - Accent3 6 5 3" xfId="5821" xr:uid="{DED3FC78-C23E-4522-B922-AD799DBA3817}"/>
    <cellStyle name="20% - Accent3 6 5 3 2" xfId="23299" xr:uid="{3C34B6F1-E02D-4F34-BFFC-95C790E6D1D4}"/>
    <cellStyle name="20% - Accent3 6 5 4" xfId="5822" xr:uid="{E7053227-4145-41D3-BF26-51B45601F979}"/>
    <cellStyle name="20% - Accent3 6 5 4 2" xfId="23300" xr:uid="{61B5F113-4663-4F34-92FA-2EAA4CDD93F7}"/>
    <cellStyle name="20% - Accent3 6 5 5" xfId="5823" xr:uid="{7DB436A9-9F5E-4086-B6A6-0B923F156637}"/>
    <cellStyle name="20% - Accent3 6 5 5 2" xfId="23301" xr:uid="{2108A988-6706-40DA-9C2C-6624A71D34A2}"/>
    <cellStyle name="20% - Accent3 6 5 6" xfId="23295" xr:uid="{9FC7A5D5-ADDC-46E9-8F49-30EBCF86D165}"/>
    <cellStyle name="20% - Accent3 6 6" xfId="5824" xr:uid="{4F56FF68-395E-43B6-852C-E42327528053}"/>
    <cellStyle name="20% - Accent3 6 6 2" xfId="5825" xr:uid="{4438861A-19DE-4291-A498-69CAC930DD08}"/>
    <cellStyle name="20% - Accent3 6 6 2 2" xfId="5826" xr:uid="{19620708-C261-41EF-9291-E0ED64EF02CD}"/>
    <cellStyle name="20% - Accent3 6 6 2 2 2" xfId="23304" xr:uid="{3F0BC904-5CCA-4C02-BB12-7C3A79CCCF2F}"/>
    <cellStyle name="20% - Accent3 6 6 2 3" xfId="5827" xr:uid="{6CC844FE-2AFA-4DCF-9ECF-3A3F09CEE59F}"/>
    <cellStyle name="20% - Accent3 6 6 2 3 2" xfId="23305" xr:uid="{D68739EE-FCAC-40A3-9F30-99D6EF594E61}"/>
    <cellStyle name="20% - Accent3 6 6 2 4" xfId="23303" xr:uid="{2D05EC7A-B471-48E7-A3A0-18DF63EDC7DE}"/>
    <cellStyle name="20% - Accent3 6 6 3" xfId="5828" xr:uid="{C98BF1A6-2160-473A-BE68-FDF161E42571}"/>
    <cellStyle name="20% - Accent3 6 6 3 2" xfId="23306" xr:uid="{ACBA5FAB-3169-4264-991D-F79A638970DE}"/>
    <cellStyle name="20% - Accent3 6 6 4" xfId="5829" xr:uid="{C56671A4-798B-4A4E-867A-07482CDDB639}"/>
    <cellStyle name="20% - Accent3 6 6 4 2" xfId="23307" xr:uid="{0ADAF38F-76BA-41FE-856C-89F360D0215D}"/>
    <cellStyle name="20% - Accent3 6 6 5" xfId="5830" xr:uid="{0824F192-A653-49D3-8B54-CC92DBA1C666}"/>
    <cellStyle name="20% - Accent3 6 6 5 2" xfId="23308" xr:uid="{794B1C2E-FF64-4293-BEA0-74CD2A7F62D5}"/>
    <cellStyle name="20% - Accent3 6 6 6" xfId="23302" xr:uid="{0D317245-9753-4282-8939-91E3B529A2D9}"/>
    <cellStyle name="20% - Accent3 6 7" xfId="5831" xr:uid="{EF64D249-1490-4E78-A9E5-39D1FF0CBF5D}"/>
    <cellStyle name="20% - Accent3 6 7 2" xfId="5832" xr:uid="{E12D6D70-F8D3-4D76-947B-D62E17F96661}"/>
    <cellStyle name="20% - Accent3 6 7 2 2" xfId="23310" xr:uid="{2219DEE1-A557-4633-ADD9-15F9F4481C08}"/>
    <cellStyle name="20% - Accent3 6 7 3" xfId="5833" xr:uid="{09A70467-AB0D-4D1B-8CE5-AB9291110BC6}"/>
    <cellStyle name="20% - Accent3 6 7 3 2" xfId="23311" xr:uid="{3C664B12-5C9F-4D0D-94CC-23EF5F896398}"/>
    <cellStyle name="20% - Accent3 6 7 4" xfId="23309" xr:uid="{FC9BB4D6-79C2-4535-90A2-0C1DBA061DFE}"/>
    <cellStyle name="20% - Accent3 6 8" xfId="5834" xr:uid="{0425B341-13BE-42FA-9925-A462AC350CC6}"/>
    <cellStyle name="20% - Accent3 6 8 2" xfId="23312" xr:uid="{2B39D41A-3B74-4585-A6FE-41AE02F6244A}"/>
    <cellStyle name="20% - Accent3 6 9" xfId="5835" xr:uid="{F6E6C6EF-3C73-4F69-8654-EE4A6D2D4D40}"/>
    <cellStyle name="20% - Accent3 6 9 2" xfId="23313" xr:uid="{FD1102BE-CC18-4767-B78F-FB787BAC3BDA}"/>
    <cellStyle name="20% - Accent3 7" xfId="399" xr:uid="{C9FF4FF4-4ADF-4649-99E0-AD4E34172852}"/>
    <cellStyle name="20% - Accent3 7 10" xfId="17293" xr:uid="{C19A8449-0796-4CA8-A2CA-6221A2D61257}"/>
    <cellStyle name="20% - Accent3 7 10 2" xfId="34584" xr:uid="{E0809729-766D-4D7A-A051-531C69A6CD50}"/>
    <cellStyle name="20% - Accent3 7 11" xfId="5836" xr:uid="{17836FCE-CB1C-41D9-B068-BDFCDA23BFE6}"/>
    <cellStyle name="20% - Accent3 7 11 2" xfId="23314" xr:uid="{D591D6CC-FF9C-4A9F-AF1D-7B5222209D18}"/>
    <cellStyle name="20% - Accent3 7 12" xfId="1068" xr:uid="{450FA43D-A3A8-4D90-BC7C-1322C6657C6A}"/>
    <cellStyle name="20% - Accent3 7 13" xfId="18678" xr:uid="{6A9B4374-2224-4FCF-ABF8-D4C032B140C0}"/>
    <cellStyle name="20% - Accent3 7 2" xfId="1363" xr:uid="{5D904272-2A3E-4216-BD07-B18E61FFF069}"/>
    <cellStyle name="20% - Accent3 7 2 10" xfId="18967" xr:uid="{DDD472AD-BB8B-420B-8766-327F0101C79E}"/>
    <cellStyle name="20% - Accent3 7 2 2" xfId="2408" xr:uid="{5632F4A6-2674-46BB-8633-09FEAADCFE56}"/>
    <cellStyle name="20% - Accent3 7 2 2 2" xfId="5839" xr:uid="{9B5F4EF9-7B37-419A-A85F-3BAA6220A26B}"/>
    <cellStyle name="20% - Accent3 7 2 2 2 2" xfId="5840" xr:uid="{4D2A647B-26A8-4A09-9DB1-4B89AED407C5}"/>
    <cellStyle name="20% - Accent3 7 2 2 2 2 2" xfId="23318" xr:uid="{0816CA06-9790-494B-94F9-67C048966AF8}"/>
    <cellStyle name="20% - Accent3 7 2 2 2 3" xfId="5841" xr:uid="{4C49EC1D-4F14-4D4A-A428-B1048BFB4143}"/>
    <cellStyle name="20% - Accent3 7 2 2 2 3 2" xfId="23319" xr:uid="{E2FC2D94-9509-46B0-B41F-8E82B1EDA904}"/>
    <cellStyle name="20% - Accent3 7 2 2 2 4" xfId="23317" xr:uid="{840EE236-CE11-4657-8274-6237CF66F78F}"/>
    <cellStyle name="20% - Accent3 7 2 2 3" xfId="5842" xr:uid="{1DCBAAEC-2108-48E8-A592-5FDBD56A6F08}"/>
    <cellStyle name="20% - Accent3 7 2 2 3 2" xfId="23320" xr:uid="{6504D6C3-E8D9-4EAB-BC08-904143B2E63C}"/>
    <cellStyle name="20% - Accent3 7 2 2 4" xfId="5843" xr:uid="{D2CC3252-2347-4DBE-BE19-D3CBD8F53F71}"/>
    <cellStyle name="20% - Accent3 7 2 2 4 2" xfId="23321" xr:uid="{F27DF51D-EE0F-44CB-A892-A830D4D309D6}"/>
    <cellStyle name="20% - Accent3 7 2 2 5" xfId="5844" xr:uid="{4913DF78-AC5C-43B2-BA79-D2249638AC73}"/>
    <cellStyle name="20% - Accent3 7 2 2 5 2" xfId="23322" xr:uid="{2432165D-E44F-4432-B47E-44AA21D1C880}"/>
    <cellStyle name="20% - Accent3 7 2 2 6" xfId="18035" xr:uid="{116D9098-F343-4237-97BC-8297779E575C}"/>
    <cellStyle name="20% - Accent3 7 2 2 6 2" xfId="35819" xr:uid="{B0E579BB-BB9F-4EFC-8F7A-FEAB047F3DA5}"/>
    <cellStyle name="20% - Accent3 7 2 2 7" xfId="5838" xr:uid="{FD9D8FDF-50D9-4FD9-8D2C-AC13D3D94C31}"/>
    <cellStyle name="20% - Accent3 7 2 2 7 2" xfId="23316" xr:uid="{8BFA3A85-F7C6-4EFE-BF9D-B00D28F18779}"/>
    <cellStyle name="20% - Accent3 7 2 2 8" xfId="20008" xr:uid="{CA8EAC22-C1D3-4728-964D-BC1C2C8967E3}"/>
    <cellStyle name="20% - Accent3 7 2 3" xfId="5845" xr:uid="{A3A8F6C2-2DE9-48FA-8922-94E9D104451C}"/>
    <cellStyle name="20% - Accent3 7 2 3 2" xfId="5846" xr:uid="{720EAB49-0CA8-4C3F-BA86-3BA4601E2113}"/>
    <cellStyle name="20% - Accent3 7 2 3 2 2" xfId="5847" xr:uid="{5FD46CB9-B654-4CB1-88A2-BB2A3725F84C}"/>
    <cellStyle name="20% - Accent3 7 2 3 2 2 2" xfId="23325" xr:uid="{0363B7DE-4B7E-4C42-9E54-497992EEE808}"/>
    <cellStyle name="20% - Accent3 7 2 3 2 3" xfId="5848" xr:uid="{EB269880-20A4-438C-8C9F-102D5A5DE13B}"/>
    <cellStyle name="20% - Accent3 7 2 3 2 3 2" xfId="23326" xr:uid="{61217164-97A3-4885-8721-C1ECF7AF0709}"/>
    <cellStyle name="20% - Accent3 7 2 3 2 4" xfId="23324" xr:uid="{DC000E8A-F01B-479D-9330-20746C11F118}"/>
    <cellStyle name="20% - Accent3 7 2 3 3" xfId="5849" xr:uid="{A6985FD3-7C19-400E-BF9C-188BAC027A14}"/>
    <cellStyle name="20% - Accent3 7 2 3 3 2" xfId="23327" xr:uid="{134E0F3C-6F93-4551-9265-D383DD3C6C10}"/>
    <cellStyle name="20% - Accent3 7 2 3 4" xfId="5850" xr:uid="{AEA2A240-A93B-469C-8859-A0234B99649D}"/>
    <cellStyle name="20% - Accent3 7 2 3 4 2" xfId="23328" xr:uid="{A3A1F005-4CD9-4442-B0C5-8C6D3EF8CCE4}"/>
    <cellStyle name="20% - Accent3 7 2 3 5" xfId="5851" xr:uid="{4C325396-C970-43B6-9889-6802B5544B39}"/>
    <cellStyle name="20% - Accent3 7 2 3 5 2" xfId="23329" xr:uid="{EFC7F0DF-3CDD-4292-8C42-BC82B20B7E92}"/>
    <cellStyle name="20% - Accent3 7 2 3 6" xfId="23323" xr:uid="{D856A520-A9D8-4DBC-A38B-222278E67862}"/>
    <cellStyle name="20% - Accent3 7 2 4" xfId="5852" xr:uid="{653FC75C-E76E-4693-B128-426402C3B451}"/>
    <cellStyle name="20% - Accent3 7 2 4 2" xfId="5853" xr:uid="{20DF469C-3D80-4540-9CCA-F6052FB91A09}"/>
    <cellStyle name="20% - Accent3 7 2 4 2 2" xfId="23331" xr:uid="{003E6FBB-0672-4D49-B8F1-4DAE571D8EA2}"/>
    <cellStyle name="20% - Accent3 7 2 4 3" xfId="5854" xr:uid="{07E7211B-0AD4-4853-AA82-BFDD0FC02862}"/>
    <cellStyle name="20% - Accent3 7 2 4 3 2" xfId="23332" xr:uid="{BB89F85D-3FF3-49C2-9A42-4C143B413EE3}"/>
    <cellStyle name="20% - Accent3 7 2 4 4" xfId="23330" xr:uid="{C7937C2D-1C56-4648-8310-84B66D612163}"/>
    <cellStyle name="20% - Accent3 7 2 5" xfId="5855" xr:uid="{A4C76EA8-BFC6-4516-A73D-022741CCADE1}"/>
    <cellStyle name="20% - Accent3 7 2 5 2" xfId="23333" xr:uid="{189C2660-3036-4394-9496-48433620AC37}"/>
    <cellStyle name="20% - Accent3 7 2 6" xfId="5856" xr:uid="{ADB01815-8B5A-4B3F-8DF8-8FE0004039D1}"/>
    <cellStyle name="20% - Accent3 7 2 6 2" xfId="23334" xr:uid="{A419E621-5B7F-478C-A78F-282B183CFAB3}"/>
    <cellStyle name="20% - Accent3 7 2 7" xfId="5857" xr:uid="{6FB12E0D-5D70-453D-B38B-ABD4CACBB3A1}"/>
    <cellStyle name="20% - Accent3 7 2 7 2" xfId="23335" xr:uid="{AB76D0AB-0AA8-4EC7-A896-4D5946AE1B8B}"/>
    <cellStyle name="20% - Accent3 7 2 8" xfId="17468" xr:uid="{8CC91802-0F1E-4CFD-BA22-B3579517809B}"/>
    <cellStyle name="20% - Accent3 7 2 8 2" xfId="34833" xr:uid="{E55ABC37-9CAC-4E19-9BC9-5B31049421D2}"/>
    <cellStyle name="20% - Accent3 7 2 9" xfId="5837" xr:uid="{FD86AA75-02B8-42EC-9A05-965092BDBE83}"/>
    <cellStyle name="20% - Accent3 7 2 9 2" xfId="23315" xr:uid="{29944424-BCC4-4C11-B80A-E0BCD67F2654}"/>
    <cellStyle name="20% - Accent3 7 3" xfId="1634" xr:uid="{FE32C9CF-D855-42A6-928E-01B49FC2AF09}"/>
    <cellStyle name="20% - Accent3 7 3 10" xfId="19237" xr:uid="{6AAAFE1A-4FAA-4ADE-AB2C-3B38D1EA43C2}"/>
    <cellStyle name="20% - Accent3 7 3 2" xfId="2675" xr:uid="{0DF8A2F2-9810-4E8A-9C0F-C92D023378AF}"/>
    <cellStyle name="20% - Accent3 7 3 2 2" xfId="5860" xr:uid="{42D5462A-4DD9-4D9E-90E4-7EE46833511E}"/>
    <cellStyle name="20% - Accent3 7 3 2 2 2" xfId="5861" xr:uid="{D53FD2B8-01CF-4965-B3E3-7CABAC581563}"/>
    <cellStyle name="20% - Accent3 7 3 2 2 2 2" xfId="23339" xr:uid="{DAE47A44-D1E5-4EBD-AD0E-6A9699418F4E}"/>
    <cellStyle name="20% - Accent3 7 3 2 2 3" xfId="5862" xr:uid="{F0F3C667-041B-4575-8DCC-A8B1115F6C2F}"/>
    <cellStyle name="20% - Accent3 7 3 2 2 3 2" xfId="23340" xr:uid="{0B4B954F-6F55-434D-9A91-04BD2B5306DE}"/>
    <cellStyle name="20% - Accent3 7 3 2 2 4" xfId="23338" xr:uid="{7204ACCA-560F-4013-95FD-8D8E056D807F}"/>
    <cellStyle name="20% - Accent3 7 3 2 3" xfId="5863" xr:uid="{AE6ACA39-CFB5-4CE3-81BF-62CD01629C3E}"/>
    <cellStyle name="20% - Accent3 7 3 2 3 2" xfId="23341" xr:uid="{691554BD-39D2-48A5-B1AA-5812E8702114}"/>
    <cellStyle name="20% - Accent3 7 3 2 4" xfId="5864" xr:uid="{6CB3CFDA-D011-4ABF-B8A7-26337C8A5F4E}"/>
    <cellStyle name="20% - Accent3 7 3 2 4 2" xfId="23342" xr:uid="{B299D0EA-2A02-4B47-93D8-766037EC549C}"/>
    <cellStyle name="20% - Accent3 7 3 2 5" xfId="5865" xr:uid="{548E22CB-3536-4F44-A241-3ED46220E996}"/>
    <cellStyle name="20% - Accent3 7 3 2 5 2" xfId="23343" xr:uid="{92E9C91D-E853-4819-A8F8-EC9A8DF8D935}"/>
    <cellStyle name="20% - Accent3 7 3 2 6" xfId="18168" xr:uid="{70CF18C7-A19C-4CAE-BA01-1CC176441379}"/>
    <cellStyle name="20% - Accent3 7 3 2 6 2" xfId="36082" xr:uid="{195AE716-8F0E-40F3-8D8D-5134DB46EB1F}"/>
    <cellStyle name="20% - Accent3 7 3 2 7" xfId="5859" xr:uid="{8C950328-6C36-4C36-8C22-2E524DF0008A}"/>
    <cellStyle name="20% - Accent3 7 3 2 7 2" xfId="23337" xr:uid="{479220B7-F400-41C1-8AC9-57DCC3052379}"/>
    <cellStyle name="20% - Accent3 7 3 2 8" xfId="20275" xr:uid="{5ED28FA3-3C36-4B7E-9365-B5C338884F4A}"/>
    <cellStyle name="20% - Accent3 7 3 3" xfId="5866" xr:uid="{F1243FC9-941F-4F1C-B8F1-442368E31323}"/>
    <cellStyle name="20% - Accent3 7 3 3 2" xfId="5867" xr:uid="{04FA0C36-9DCF-4082-A818-49352DA8DD23}"/>
    <cellStyle name="20% - Accent3 7 3 3 2 2" xfId="5868" xr:uid="{B5D1557E-AAA1-49EB-8A71-2D5228665FDB}"/>
    <cellStyle name="20% - Accent3 7 3 3 2 2 2" xfId="23346" xr:uid="{D7BAE741-B542-4C5A-9FF8-D8D906FEFD10}"/>
    <cellStyle name="20% - Accent3 7 3 3 2 3" xfId="5869" xr:uid="{5B0A358B-FFA3-492A-BA04-580895E833C2}"/>
    <cellStyle name="20% - Accent3 7 3 3 2 3 2" xfId="23347" xr:uid="{C475199F-A6B1-43C9-9670-6213C75768CC}"/>
    <cellStyle name="20% - Accent3 7 3 3 2 4" xfId="23345" xr:uid="{261C206A-3083-4C51-B4B3-F4AF0B11B0DC}"/>
    <cellStyle name="20% - Accent3 7 3 3 3" xfId="5870" xr:uid="{C1C14A11-B6E2-4C78-B9D2-31DE5B838A3D}"/>
    <cellStyle name="20% - Accent3 7 3 3 3 2" xfId="23348" xr:uid="{3D15E966-405C-435E-9449-4E2BF1F676F5}"/>
    <cellStyle name="20% - Accent3 7 3 3 4" xfId="5871" xr:uid="{916C0381-CE27-4459-BF82-06E47B6B9C97}"/>
    <cellStyle name="20% - Accent3 7 3 3 4 2" xfId="23349" xr:uid="{ACE5E8EC-1794-46FF-A0E0-CCD7B5A93F68}"/>
    <cellStyle name="20% - Accent3 7 3 3 5" xfId="5872" xr:uid="{35BCE6FF-1DDB-4BD9-BC4E-4D62BFA98015}"/>
    <cellStyle name="20% - Accent3 7 3 3 5 2" xfId="23350" xr:uid="{D025B755-2F03-4473-808E-AA79EDCD00FF}"/>
    <cellStyle name="20% - Accent3 7 3 3 6" xfId="23344" xr:uid="{99555A51-7153-4186-9F6A-899F701FA835}"/>
    <cellStyle name="20% - Accent3 7 3 4" xfId="5873" xr:uid="{EC2518DE-B7FB-4F15-A227-5683EE8C8320}"/>
    <cellStyle name="20% - Accent3 7 3 4 2" xfId="5874" xr:uid="{A765948D-AAF1-4DC8-BE12-735256E61F1F}"/>
    <cellStyle name="20% - Accent3 7 3 4 2 2" xfId="23352" xr:uid="{8C3767C7-A587-463C-B4F0-C45C586EA64A}"/>
    <cellStyle name="20% - Accent3 7 3 4 3" xfId="5875" xr:uid="{7CBFE5C0-D965-4145-84BD-238151A5F2B0}"/>
    <cellStyle name="20% - Accent3 7 3 4 3 2" xfId="23353" xr:uid="{195197ED-3CB8-4CB8-B084-C5EE1F8E92CC}"/>
    <cellStyle name="20% - Accent3 7 3 4 4" xfId="23351" xr:uid="{C8A88DB5-BCAE-456C-BB02-B9D2AB820B65}"/>
    <cellStyle name="20% - Accent3 7 3 5" xfId="5876" xr:uid="{1D99E2B4-5B00-4D99-96A0-0FC09BEDB124}"/>
    <cellStyle name="20% - Accent3 7 3 5 2" xfId="23354" xr:uid="{0648E2C7-BD8B-4451-ACC2-BF7EFD5AA056}"/>
    <cellStyle name="20% - Accent3 7 3 6" xfId="5877" xr:uid="{8D9283A5-4234-4DB4-BD92-FA08B3056949}"/>
    <cellStyle name="20% - Accent3 7 3 6 2" xfId="23355" xr:uid="{7D2FA56F-2869-4A30-82F3-0661BAE56F9F}"/>
    <cellStyle name="20% - Accent3 7 3 7" xfId="5878" xr:uid="{E08C03EC-FE89-4071-93AC-01262159AC16}"/>
    <cellStyle name="20% - Accent3 7 3 7 2" xfId="23356" xr:uid="{0626104F-6E19-47CC-BF70-798ECE03F0F2}"/>
    <cellStyle name="20% - Accent3 7 3 8" xfId="17613" xr:uid="{5C54D6AB-0D52-4FA5-887A-8E5D18B34395}"/>
    <cellStyle name="20% - Accent3 7 3 8 2" xfId="35082" xr:uid="{00170E81-B9F2-4A2B-A188-530C70AA70D1}"/>
    <cellStyle name="20% - Accent3 7 3 9" xfId="5858" xr:uid="{8D3D29E2-F408-4895-A78B-78475BB93162}"/>
    <cellStyle name="20% - Accent3 7 3 9 2" xfId="23336" xr:uid="{A17ADA0D-62A0-497A-BBB1-B66094546462}"/>
    <cellStyle name="20% - Accent3 7 4" xfId="2132" xr:uid="{E0D0EB2C-1DEE-45E0-AA94-AE3EC24E007E}"/>
    <cellStyle name="20% - Accent3 7 4 2" xfId="5880" xr:uid="{F0AD91C1-6714-4B1A-8627-0050987F2DE5}"/>
    <cellStyle name="20% - Accent3 7 4 2 2" xfId="5881" xr:uid="{4467D028-B374-426D-94BF-A71EA1770816}"/>
    <cellStyle name="20% - Accent3 7 4 2 2 2" xfId="23359" xr:uid="{BBB6F4C6-2AA2-43F7-B251-1B31CB501E6D}"/>
    <cellStyle name="20% - Accent3 7 4 2 3" xfId="5882" xr:uid="{9D9BD529-0B11-477F-BD70-CF8AAAB8F148}"/>
    <cellStyle name="20% - Accent3 7 4 2 3 2" xfId="23360" xr:uid="{ED2E00B8-29C2-4AF0-B469-38CE7F03A62B}"/>
    <cellStyle name="20% - Accent3 7 4 2 4" xfId="23358" xr:uid="{29B20C4D-A7CE-4335-906E-1AEB2870ABE9}"/>
    <cellStyle name="20% - Accent3 7 4 3" xfId="5883" xr:uid="{41264D25-A6F8-4A0B-861C-F5BDC2386E9A}"/>
    <cellStyle name="20% - Accent3 7 4 3 2" xfId="23361" xr:uid="{296E2E59-B18C-4616-853F-4B1C735E71B3}"/>
    <cellStyle name="20% - Accent3 7 4 4" xfId="5884" xr:uid="{55D9FFC3-6602-43EF-B6D4-4C7D73CC3400}"/>
    <cellStyle name="20% - Accent3 7 4 4 2" xfId="23362" xr:uid="{2B1C41CF-A736-41B1-A46B-13F78DF7DD1B}"/>
    <cellStyle name="20% - Accent3 7 4 5" xfId="5885" xr:uid="{FDFFDDB0-EE21-4BAF-B6AB-64C5061496B3}"/>
    <cellStyle name="20% - Accent3 7 4 5 2" xfId="23363" xr:uid="{EFDBC8C3-1CAB-4266-829B-2811D9AEF6E0}"/>
    <cellStyle name="20% - Accent3 7 4 6" xfId="17903" xr:uid="{9BFAA98E-3B6E-4FBF-B476-F587E161E480}"/>
    <cellStyle name="20% - Accent3 7 4 6 2" xfId="35562" xr:uid="{A3CF095F-1DC1-4D6C-A1AC-5753AF95ED3E}"/>
    <cellStyle name="20% - Accent3 7 4 7" xfId="5879" xr:uid="{A1C7ED59-B41F-4982-893E-CEE98FECE84C}"/>
    <cellStyle name="20% - Accent3 7 4 7 2" xfId="23357" xr:uid="{45559B51-75D6-4E7A-BD7D-03F509599973}"/>
    <cellStyle name="20% - Accent3 7 4 8" xfId="19732" xr:uid="{1DAF717B-DA02-441F-AB1E-7DB832A54F89}"/>
    <cellStyle name="20% - Accent3 7 5" xfId="5886" xr:uid="{878AC564-425B-42B0-B58A-7B8A844AE609}"/>
    <cellStyle name="20% - Accent3 7 5 2" xfId="5887" xr:uid="{3BF33AB1-C54F-48D8-9A1C-BFC99A134796}"/>
    <cellStyle name="20% - Accent3 7 5 2 2" xfId="5888" xr:uid="{2E84B69B-97FC-41C5-9CCB-8146901DEC41}"/>
    <cellStyle name="20% - Accent3 7 5 2 2 2" xfId="23366" xr:uid="{C58AA326-B4A4-4C1A-B9DE-3DEA6F5A8D6A}"/>
    <cellStyle name="20% - Accent3 7 5 2 3" xfId="5889" xr:uid="{0E8AC248-C67B-4F12-B772-0665ADAAB76B}"/>
    <cellStyle name="20% - Accent3 7 5 2 3 2" xfId="23367" xr:uid="{A6CA1C21-4324-4E93-8A67-2677C9CE30D8}"/>
    <cellStyle name="20% - Accent3 7 5 2 4" xfId="23365" xr:uid="{48F9F27A-0E94-46FC-9872-B2E7B1FE9CE8}"/>
    <cellStyle name="20% - Accent3 7 5 3" xfId="5890" xr:uid="{FA7450F3-2F71-491D-BA79-564AABAC420B}"/>
    <cellStyle name="20% - Accent3 7 5 3 2" xfId="23368" xr:uid="{FC5ACDDF-CA85-4D68-9B4A-CE3DB4B43F02}"/>
    <cellStyle name="20% - Accent3 7 5 4" xfId="5891" xr:uid="{B46553E2-EF47-40C7-B70A-621A0A9C3640}"/>
    <cellStyle name="20% - Accent3 7 5 4 2" xfId="23369" xr:uid="{2B254C2F-C688-4DF7-8FCD-E477EAAEE599}"/>
    <cellStyle name="20% - Accent3 7 5 5" xfId="5892" xr:uid="{3213E042-C9DC-474E-9297-B5ACD2D9870D}"/>
    <cellStyle name="20% - Accent3 7 5 5 2" xfId="23370" xr:uid="{949BC0E6-D303-47DC-9B42-7AF29C6940D7}"/>
    <cellStyle name="20% - Accent3 7 5 6" xfId="23364" xr:uid="{BBAD005E-78AE-45D3-93B4-D8A2E58416DA}"/>
    <cellStyle name="20% - Accent3 7 6" xfId="5893" xr:uid="{2C9C3F5F-AB37-44E1-B528-9F714E33E277}"/>
    <cellStyle name="20% - Accent3 7 6 2" xfId="5894" xr:uid="{1A250D04-0A59-422A-B0DB-8FD460387D00}"/>
    <cellStyle name="20% - Accent3 7 6 2 2" xfId="23372" xr:uid="{7A1205C9-C358-4B9D-A8D2-04137099CCCE}"/>
    <cellStyle name="20% - Accent3 7 6 3" xfId="5895" xr:uid="{332E93B7-4018-4E78-8F91-6B26DDEBB21F}"/>
    <cellStyle name="20% - Accent3 7 6 3 2" xfId="23373" xr:uid="{1B140551-20A8-4684-ACBD-289AC6567F1A}"/>
    <cellStyle name="20% - Accent3 7 6 4" xfId="23371" xr:uid="{96DA2068-A4EE-4084-8595-75545BCC1B54}"/>
    <cellStyle name="20% - Accent3 7 7" xfId="5896" xr:uid="{656CB003-05AA-484D-BFC5-A7E282CFBA5E}"/>
    <cellStyle name="20% - Accent3 7 7 2" xfId="23374" xr:uid="{4FD01E6F-0FA9-4510-A3A9-59889F082627}"/>
    <cellStyle name="20% - Accent3 7 8" xfId="5897" xr:uid="{B7AE728B-C0F7-4358-8D10-C43E1209017B}"/>
    <cellStyle name="20% - Accent3 7 8 2" xfId="23375" xr:uid="{824454C2-5369-40E8-B5AD-3529F3377A62}"/>
    <cellStyle name="20% - Accent3 7 9" xfId="5898" xr:uid="{CBEC10AB-2ED2-4CE6-A115-67501762612A}"/>
    <cellStyle name="20% - Accent3 7 9 2" xfId="23376" xr:uid="{7AEDD888-000E-4864-9722-28CE47D47E8F}"/>
    <cellStyle name="20% - Accent3 8" xfId="165" xr:uid="{2A14AA96-DB45-4508-8373-D527A11BAB7F}"/>
    <cellStyle name="20% - Accent3 8 10" xfId="1098" xr:uid="{9944D266-A16A-4021-93EC-BA995CA690F4}"/>
    <cellStyle name="20% - Accent3 8 11" xfId="18706" xr:uid="{0FF78BFD-6345-4D1E-87EF-862342D4BED9}"/>
    <cellStyle name="20% - Accent3 8 2" xfId="1385" xr:uid="{56C20F7F-F28C-4C4E-BE0F-6821424DDBEA}"/>
    <cellStyle name="20% - Accent3 8 2 2" xfId="2426" xr:uid="{CF2B79B5-77E7-426C-95EF-F6BB309F262B}"/>
    <cellStyle name="20% - Accent3 8 2 2 2" xfId="5902" xr:uid="{D65F49B3-9779-4FBB-83ED-7F54E0B101E2}"/>
    <cellStyle name="20% - Accent3 8 2 2 2 2" xfId="23380" xr:uid="{F274BCEB-672B-420D-9441-7342C04B0D88}"/>
    <cellStyle name="20% - Accent3 8 2 2 3" xfId="5903" xr:uid="{2E8783B6-8923-4142-BD3E-ED7BE796AA05}"/>
    <cellStyle name="20% - Accent3 8 2 2 3 2" xfId="23381" xr:uid="{DD0E4F37-9A90-45AB-8E98-133F7F8506E5}"/>
    <cellStyle name="20% - Accent3 8 2 2 4" xfId="18048" xr:uid="{40D253B2-C2FA-46D3-8016-F094102A20B3}"/>
    <cellStyle name="20% - Accent3 8 2 2 4 2" xfId="35837" xr:uid="{C7BA883D-D770-4736-B5C8-55B6EB711A97}"/>
    <cellStyle name="20% - Accent3 8 2 2 5" xfId="5901" xr:uid="{27C5BB5E-C56B-41F1-854A-5CD3C3F14EDB}"/>
    <cellStyle name="20% - Accent3 8 2 2 5 2" xfId="23379" xr:uid="{46196B1D-FF04-4EBB-B9F7-999E2CC8ABAC}"/>
    <cellStyle name="20% - Accent3 8 2 2 6" xfId="20026" xr:uid="{A486D1F0-E03A-4EE6-9856-C11C8A47CDEA}"/>
    <cellStyle name="20% - Accent3 8 2 3" xfId="5904" xr:uid="{985FDA37-6371-46CA-AE03-24A537E4C84E}"/>
    <cellStyle name="20% - Accent3 8 2 3 2" xfId="23382" xr:uid="{D58D5A07-CB30-420A-AA4F-1A73DCEAC7F4}"/>
    <cellStyle name="20% - Accent3 8 2 4" xfId="5905" xr:uid="{E4FFDC9D-1C94-49EC-B683-4AEC8F31CEFC}"/>
    <cellStyle name="20% - Accent3 8 2 4 2" xfId="23383" xr:uid="{B936494F-CACA-4755-BB0E-5526E61045F4}"/>
    <cellStyle name="20% - Accent3 8 2 5" xfId="5906" xr:uid="{7213F3A1-5E83-47E7-8B2B-CDC2B275A692}"/>
    <cellStyle name="20% - Accent3 8 2 5 2" xfId="23384" xr:uid="{99D1B2E4-857F-474B-AE9D-10E74E00F4BE}"/>
    <cellStyle name="20% - Accent3 8 2 6" xfId="17484" xr:uid="{2BF30AFB-DD9D-4A45-96C5-13C68C43D531}"/>
    <cellStyle name="20% - Accent3 8 2 6 2" xfId="34853" xr:uid="{2F594471-81C1-483A-8D42-2A9749558CD6}"/>
    <cellStyle name="20% - Accent3 8 2 7" xfId="5900" xr:uid="{B83B8A32-8315-4611-99ED-8A430DF87826}"/>
    <cellStyle name="20% - Accent3 8 2 7 2" xfId="23378" xr:uid="{FFC879A7-64D6-4498-A062-E5961B5C679E}"/>
    <cellStyle name="20% - Accent3 8 2 8" xfId="18988" xr:uid="{8BD03A5B-3509-497C-BC5F-22987903D9A2}"/>
    <cellStyle name="20% - Accent3 8 3" xfId="1652" xr:uid="{E4EEF71B-1697-4138-8663-F775BDE897A3}"/>
    <cellStyle name="20% - Accent3 8 3 2" xfId="2693" xr:uid="{7BB3E861-B5D4-4324-82C8-2DCDC9E0E9CB}"/>
    <cellStyle name="20% - Accent3 8 3 2 2" xfId="5909" xr:uid="{0028E601-E536-4B82-A814-516D152E3818}"/>
    <cellStyle name="20% - Accent3 8 3 2 2 2" xfId="23387" xr:uid="{EADFE868-8AE2-4E3F-879D-DCC44FDC8A62}"/>
    <cellStyle name="20% - Accent3 8 3 2 3" xfId="5910" xr:uid="{3440297F-D3EC-41D7-8251-20A9E0B2E04E}"/>
    <cellStyle name="20% - Accent3 8 3 2 3 2" xfId="23388" xr:uid="{523F0DB3-2290-400B-A1C2-988928CC0F9C}"/>
    <cellStyle name="20% - Accent3 8 3 2 4" xfId="18180" xr:uid="{80F40C95-E4BB-44F6-B686-319DC8200807}"/>
    <cellStyle name="20% - Accent3 8 3 2 4 2" xfId="36100" xr:uid="{F6C8932C-2B22-4EAA-82D4-FDC1AA24C575}"/>
    <cellStyle name="20% - Accent3 8 3 2 5" xfId="5908" xr:uid="{0BCF8FC2-D330-4EAC-A553-ED728E9456D2}"/>
    <cellStyle name="20% - Accent3 8 3 2 5 2" xfId="23386" xr:uid="{081AF621-E0F0-4EF8-A3E1-0ACCCB470A6E}"/>
    <cellStyle name="20% - Accent3 8 3 2 6" xfId="20293" xr:uid="{64C6BAB0-0B08-4702-B004-025A0917BD05}"/>
    <cellStyle name="20% - Accent3 8 3 3" xfId="5911" xr:uid="{5D92B14F-CB1E-4FEC-B067-97F81162BEC5}"/>
    <cellStyle name="20% - Accent3 8 3 3 2" xfId="23389" xr:uid="{24F84247-AD82-42D7-9E64-FB76B447BA87}"/>
    <cellStyle name="20% - Accent3 8 3 4" xfId="5912" xr:uid="{B1CB60E2-9881-4770-A370-0DDA0CB66351}"/>
    <cellStyle name="20% - Accent3 8 3 4 2" xfId="23390" xr:uid="{359A6D80-380C-40B6-A911-28E7C617F16A}"/>
    <cellStyle name="20% - Accent3 8 3 5" xfId="5913" xr:uid="{4B4A2700-EA5E-4559-B229-1E39936D97FA}"/>
    <cellStyle name="20% - Accent3 8 3 5 2" xfId="23391" xr:uid="{B38878AE-1DE1-4797-BD49-D605A61E95D4}"/>
    <cellStyle name="20% - Accent3 8 3 6" xfId="17626" xr:uid="{8265C90E-C572-4DBC-82FD-B4E07BFC046E}"/>
    <cellStyle name="20% - Accent3 8 3 6 2" xfId="35100" xr:uid="{AE3C2FE7-E64E-4247-8775-345E8424710B}"/>
    <cellStyle name="20% - Accent3 8 3 7" xfId="5907" xr:uid="{4C88BD21-3F5F-4F20-BD0E-0F60F3C7167A}"/>
    <cellStyle name="20% - Accent3 8 3 7 2" xfId="23385" xr:uid="{FB17FDAA-C7BF-4F92-9CF6-B0EBE1763165}"/>
    <cellStyle name="20% - Accent3 8 3 8" xfId="19255" xr:uid="{6A2EF98B-0EDA-48FD-BBCE-E78F976D60F5}"/>
    <cellStyle name="20% - Accent3 8 4" xfId="2156" xr:uid="{1D81A58E-C9E7-4F36-BD2B-8F6D2DF0E642}"/>
    <cellStyle name="20% - Accent3 8 4 2" xfId="5915" xr:uid="{CAA485AA-E68F-420B-8F36-272DF4E1412B}"/>
    <cellStyle name="20% - Accent3 8 4 2 2" xfId="23393" xr:uid="{DB2272DE-B256-400F-AD3A-1D70147615D7}"/>
    <cellStyle name="20% - Accent3 8 4 3" xfId="5916" xr:uid="{8677E126-2600-4806-9FA8-B051CD91D8EC}"/>
    <cellStyle name="20% - Accent3 8 4 3 2" xfId="23394" xr:uid="{4F0F766D-EC75-43F7-BA51-799B80B48ECE}"/>
    <cellStyle name="20% - Accent3 8 4 4" xfId="17918" xr:uid="{51ACA126-63C6-4217-81AC-516B1CBFA18C}"/>
    <cellStyle name="20% - Accent3 8 4 4 2" xfId="35586" xr:uid="{BBEB4F8F-9F35-4F17-A9F3-E7D0CF027984}"/>
    <cellStyle name="20% - Accent3 8 4 5" xfId="5914" xr:uid="{6199253C-2732-4245-9668-426B877A6B3B}"/>
    <cellStyle name="20% - Accent3 8 4 5 2" xfId="23392" xr:uid="{DF5F3492-E8DD-4E1C-8D0F-DDA1BF1A1D79}"/>
    <cellStyle name="20% - Accent3 8 4 6" xfId="19756" xr:uid="{023D88AB-B536-4A16-A162-894FF4785993}"/>
    <cellStyle name="20% - Accent3 8 5" xfId="5917" xr:uid="{A6D39D25-6D90-46E3-97BF-AABC900B2C8F}"/>
    <cellStyle name="20% - Accent3 8 5 2" xfId="23395" xr:uid="{DDAA0A1B-8A98-4B0E-BA4A-6E5EF2DF9866}"/>
    <cellStyle name="20% - Accent3 8 6" xfId="5918" xr:uid="{63CF632A-72A8-4DD3-89CF-376C3ACC0951}"/>
    <cellStyle name="20% - Accent3 8 6 2" xfId="23396" xr:uid="{4E9E15A1-E19A-43DB-ACD0-972BB36D9209}"/>
    <cellStyle name="20% - Accent3 8 7" xfId="5919" xr:uid="{3B7D9683-2CFB-4AA4-8E45-0F200C41704F}"/>
    <cellStyle name="20% - Accent3 8 7 2" xfId="23397" xr:uid="{B8C4C4F7-885A-43F7-8227-91B909F5E4BB}"/>
    <cellStyle name="20% - Accent3 8 8" xfId="17319" xr:uid="{BD6B7C28-8A0D-4C42-B351-C0A5B08E0626}"/>
    <cellStyle name="20% - Accent3 8 8 2" xfId="34609" xr:uid="{F8A159B2-783F-40A1-823A-A8F6DC24300A}"/>
    <cellStyle name="20% - Accent3 8 9" xfId="5899" xr:uid="{2E937581-958A-4693-9A1A-30C4E85984F4}"/>
    <cellStyle name="20% - Accent3 8 9 2" xfId="23377" xr:uid="{4AC544DD-AF16-4D71-BB47-7F6C9E878F3B}"/>
    <cellStyle name="20% - Accent3 9" xfId="1122" xr:uid="{F8E5190E-6CB1-4040-BD55-8CCBE2DF7E23}"/>
    <cellStyle name="20% - Accent3 9 10" xfId="18730" xr:uid="{7C55F7D2-E58F-41EA-A5D0-06AC58FA32EB}"/>
    <cellStyle name="20% - Accent3 9 2" xfId="1406" xr:uid="{FDADC090-58E2-4796-9EF6-BAA67EB90097}"/>
    <cellStyle name="20% - Accent3 9 2 2" xfId="2447" xr:uid="{ACED9DD0-24AD-4A1C-9311-A153AEFDB4CB}"/>
    <cellStyle name="20% - Accent3 9 2 2 2" xfId="5923" xr:uid="{8EBBDBBE-4726-40B1-9FE2-AC05790096B2}"/>
    <cellStyle name="20% - Accent3 9 2 2 2 2" xfId="23401" xr:uid="{16B9BD72-6E18-4C69-BE2E-A3255C1EF326}"/>
    <cellStyle name="20% - Accent3 9 2 2 3" xfId="5924" xr:uid="{6031A9CA-FC00-41D4-ADED-63D71D98B40A}"/>
    <cellStyle name="20% - Accent3 9 2 2 3 2" xfId="23402" xr:uid="{A16C5BCC-75E4-4CE7-A2D6-127AD9E4A058}"/>
    <cellStyle name="20% - Accent3 9 2 2 4" xfId="18061" xr:uid="{3770BC3E-F64C-4EAB-80FD-60030540DCEB}"/>
    <cellStyle name="20% - Accent3 9 2 2 4 2" xfId="35858" xr:uid="{C79A35DC-3D94-42ED-AC06-B06C57D0E60F}"/>
    <cellStyle name="20% - Accent3 9 2 2 5" xfId="5922" xr:uid="{8D9009D4-39E5-4C2E-B999-F5219AD92A1F}"/>
    <cellStyle name="20% - Accent3 9 2 2 5 2" xfId="23400" xr:uid="{6C6F95C8-F1EB-4997-9E4C-02B68E34FBAD}"/>
    <cellStyle name="20% - Accent3 9 2 2 6" xfId="20047" xr:uid="{B76A9479-8D1C-470D-BAC2-FF9B95349FC1}"/>
    <cellStyle name="20% - Accent3 9 2 3" xfId="5925" xr:uid="{5F7EA6A9-F33A-4766-BA7E-EEF9D1EEB235}"/>
    <cellStyle name="20% - Accent3 9 2 3 2" xfId="23403" xr:uid="{5DD166ED-4EFE-4AFB-AD84-627B5AE8F224}"/>
    <cellStyle name="20% - Accent3 9 2 4" xfId="5926" xr:uid="{DB3A5B8B-99A5-4F08-9867-44AE35FDCC1E}"/>
    <cellStyle name="20% - Accent3 9 2 4 2" xfId="23404" xr:uid="{A9E8F849-44D8-476A-A989-9A38D0D6DFFD}"/>
    <cellStyle name="20% - Accent3 9 2 5" xfId="5927" xr:uid="{95D21903-99C4-4883-BE07-07CFCDFA7A91}"/>
    <cellStyle name="20% - Accent3 9 2 5 2" xfId="23405" xr:uid="{9CAAE3DE-6CFC-4AE8-BB65-4953094C5FFA}"/>
    <cellStyle name="20% - Accent3 9 2 6" xfId="17498" xr:uid="{D740E3DA-8524-4481-8F01-A8684042DCC8}"/>
    <cellStyle name="20% - Accent3 9 2 6 2" xfId="34873" xr:uid="{4A7D4477-C5B6-40B3-B8F3-4A4543572DF1}"/>
    <cellStyle name="20% - Accent3 9 2 7" xfId="5921" xr:uid="{55EC5D76-85F1-4762-B70E-C585E289C1E6}"/>
    <cellStyle name="20% - Accent3 9 2 7 2" xfId="23399" xr:uid="{C4280414-9AAC-43BA-8D16-10D68B3AE10E}"/>
    <cellStyle name="20% - Accent3 9 2 8" xfId="19009" xr:uid="{CD63B83D-2AFD-4716-A63A-CAC62DD6774A}"/>
    <cellStyle name="20% - Accent3 9 3" xfId="1673" xr:uid="{B048FC4B-5CC3-462F-86E7-810E0D61402D}"/>
    <cellStyle name="20% - Accent3 9 3 2" xfId="2714" xr:uid="{3D7A1148-C423-48F8-8050-C9D72B947E95}"/>
    <cellStyle name="20% - Accent3 9 3 2 2" xfId="5930" xr:uid="{4958AB1F-82DA-4B7D-9122-E751D1217508}"/>
    <cellStyle name="20% - Accent3 9 3 2 2 2" xfId="23408" xr:uid="{A0DD0874-4D2F-4D2B-9DE8-4E569503B692}"/>
    <cellStyle name="20% - Accent3 9 3 2 3" xfId="5931" xr:uid="{E453800D-2487-44FD-B44D-6D28BC3BF94B}"/>
    <cellStyle name="20% - Accent3 9 3 2 3 2" xfId="23409" xr:uid="{43E87EA9-28BA-421B-A369-C3F7E181D16F}"/>
    <cellStyle name="20% - Accent3 9 3 2 4" xfId="18193" xr:uid="{F85FBC01-0B6B-4967-BBCD-6F8E4097F52A}"/>
    <cellStyle name="20% - Accent3 9 3 2 4 2" xfId="36121" xr:uid="{49B2766D-88D4-4B31-A058-6F251F582E05}"/>
    <cellStyle name="20% - Accent3 9 3 2 5" xfId="5929" xr:uid="{3FAD088C-EC27-4D5C-9D01-35AF4B2B7811}"/>
    <cellStyle name="20% - Accent3 9 3 2 5 2" xfId="23407" xr:uid="{F856C19D-DBAE-495D-8605-CCA003D1F1D0}"/>
    <cellStyle name="20% - Accent3 9 3 2 6" xfId="20314" xr:uid="{86A98238-02E5-46C4-AA2D-F7C12C33B7D2}"/>
    <cellStyle name="20% - Accent3 9 3 3" xfId="5932" xr:uid="{479A09DE-6FCB-4609-90E5-CE4196F23C7F}"/>
    <cellStyle name="20% - Accent3 9 3 3 2" xfId="23410" xr:uid="{19F0515D-81BC-4F25-B1A8-7D1AF4A1EC0A}"/>
    <cellStyle name="20% - Accent3 9 3 4" xfId="5933" xr:uid="{3CA6F4EB-B8FC-48EF-A5F4-3C72B49BD170}"/>
    <cellStyle name="20% - Accent3 9 3 4 2" xfId="23411" xr:uid="{1E86A29C-FAF3-4B53-A063-E9FE8800232A}"/>
    <cellStyle name="20% - Accent3 9 3 5" xfId="5934" xr:uid="{1D171228-EC93-4E92-81C9-BB9350FE957F}"/>
    <cellStyle name="20% - Accent3 9 3 5 2" xfId="23412" xr:uid="{FB3A6841-BC0F-49AA-A75D-F4FBC65D4F6D}"/>
    <cellStyle name="20% - Accent3 9 3 6" xfId="17640" xr:uid="{0BC13845-9BB5-4335-A90B-424D443626D3}"/>
    <cellStyle name="20% - Accent3 9 3 6 2" xfId="35121" xr:uid="{AE2B9680-6FA2-4734-9DAD-20F1795ABA7B}"/>
    <cellStyle name="20% - Accent3 9 3 7" xfId="5928" xr:uid="{EFD490F8-ADED-430C-A0FD-5F91B635133A}"/>
    <cellStyle name="20% - Accent3 9 3 7 2" xfId="23406" xr:uid="{50CA404C-E9AB-47B1-B613-C86CFC3981EF}"/>
    <cellStyle name="20% - Accent3 9 3 8" xfId="19276" xr:uid="{661660C2-308D-4EC5-BE8C-FED079221B3F}"/>
    <cellStyle name="20% - Accent3 9 4" xfId="2180" xr:uid="{BF29225B-EBFB-494A-BBC1-07C89700D673}"/>
    <cellStyle name="20% - Accent3 9 4 2" xfId="5936" xr:uid="{454CD71B-17B9-469E-9BD3-36420FCF64C1}"/>
    <cellStyle name="20% - Accent3 9 4 2 2" xfId="23414" xr:uid="{D9F88C69-1706-4205-A2CA-D521943154C5}"/>
    <cellStyle name="20% - Accent3 9 4 3" xfId="5937" xr:uid="{E54333AC-412F-4382-A6AA-3A2BA0A14751}"/>
    <cellStyle name="20% - Accent3 9 4 3 2" xfId="23415" xr:uid="{91638B4A-DFAF-47EB-944F-1CE708658421}"/>
    <cellStyle name="20% - Accent3 9 4 4" xfId="17933" xr:uid="{C37F31A4-AFE4-493D-9A14-F8119DC2054D}"/>
    <cellStyle name="20% - Accent3 9 4 4 2" xfId="35610" xr:uid="{871EF495-DA03-4C53-B996-77376F174F3F}"/>
    <cellStyle name="20% - Accent3 9 4 5" xfId="5935" xr:uid="{596CDEDD-16F1-45F7-B84C-0CF3C7895702}"/>
    <cellStyle name="20% - Accent3 9 4 5 2" xfId="23413" xr:uid="{A0CE1D0D-CE28-4C44-9DA8-380447C20AAF}"/>
    <cellStyle name="20% - Accent3 9 4 6" xfId="19780" xr:uid="{9A9024D8-B645-40C9-A2CA-F65B61F0D688}"/>
    <cellStyle name="20% - Accent3 9 5" xfId="5938" xr:uid="{5ECFDC24-4B30-4817-8978-F9651D8B9B0A}"/>
    <cellStyle name="20% - Accent3 9 5 2" xfId="23416" xr:uid="{F1504D74-4EE9-41FB-9279-52E42C8C8247}"/>
    <cellStyle name="20% - Accent3 9 6" xfId="5939" xr:uid="{F1235991-7BA2-4E41-A548-0FFE0B9BB87C}"/>
    <cellStyle name="20% - Accent3 9 6 2" xfId="23417" xr:uid="{98AB611A-D7FE-4484-B3AF-E0897E702282}"/>
    <cellStyle name="20% - Accent3 9 7" xfId="5940" xr:uid="{FFEE49CB-8F44-4488-9F6D-2B5D97B6E143}"/>
    <cellStyle name="20% - Accent3 9 7 2" xfId="23418" xr:uid="{BE9D4790-F3D0-49F2-9F2C-1A499934484B}"/>
    <cellStyle name="20% - Accent3 9 8" xfId="17339" xr:uid="{B65AA33D-1212-47AD-8974-8D4B0502CF8B}"/>
    <cellStyle name="20% - Accent3 9 8 2" xfId="34630" xr:uid="{1B962960-1261-4338-BFDE-71B07918DA7F}"/>
    <cellStyle name="20% - Accent3 9 9" xfId="5920" xr:uid="{E8483774-5A63-4C50-98A3-C27CBC39C6B6}"/>
    <cellStyle name="20% - Accent3 9 9 2" xfId="23398" xr:uid="{D2FC11B6-4B36-4753-8470-5A469535240F}"/>
    <cellStyle name="20% - Accent4" xfId="29" builtinId="42" customBuiltin="1"/>
    <cellStyle name="20% - Accent4 10" xfId="1148" xr:uid="{3C954B67-9410-44BD-9024-90BCD67FA1D2}"/>
    <cellStyle name="20% - Accent4 10 10" xfId="18756" xr:uid="{0EFAAF7D-06CC-4CCE-837B-EF68270B4DBA}"/>
    <cellStyle name="20% - Accent4 10 2" xfId="2206" xr:uid="{FBE4AB34-589C-4971-92E4-DA3ABCE8CD4A}"/>
    <cellStyle name="20% - Accent4 10 2 2" xfId="5944" xr:uid="{FB73CEC9-255F-4444-BCDF-FCB8319D0CCE}"/>
    <cellStyle name="20% - Accent4 10 2 2 2" xfId="5945" xr:uid="{9384B696-4180-44B0-8054-70E4F6943118}"/>
    <cellStyle name="20% - Accent4 10 2 2 2 2" xfId="23423" xr:uid="{100CB0E6-EAAB-4053-8D7F-6FC3449D0A86}"/>
    <cellStyle name="20% - Accent4 10 2 2 3" xfId="5946" xr:uid="{932A3770-BDA9-4098-8D45-E131A5F5172C}"/>
    <cellStyle name="20% - Accent4 10 2 2 3 2" xfId="23424" xr:uid="{04B0CBEE-B0C3-46ED-A2D6-1EB465A382C0}"/>
    <cellStyle name="20% - Accent4 10 2 2 4" xfId="23422" xr:uid="{E25CF968-9353-4E50-B5C5-5E4A3655E36E}"/>
    <cellStyle name="20% - Accent4 10 2 3" xfId="5947" xr:uid="{0D746ABC-4C22-4716-A927-863ABDAFD4FC}"/>
    <cellStyle name="20% - Accent4 10 2 3 2" xfId="23425" xr:uid="{A5659362-25F4-4D32-AC54-D704E48FE5A9}"/>
    <cellStyle name="20% - Accent4 10 2 4" xfId="5948" xr:uid="{D3480330-A741-4E2D-8737-FDBB6AA3CB0C}"/>
    <cellStyle name="20% - Accent4 10 2 4 2" xfId="23426" xr:uid="{E2602AE2-56D9-429B-B268-BF918FD1BD66}"/>
    <cellStyle name="20% - Accent4 10 2 5" xfId="5949" xr:uid="{4C1D5418-6E44-4A41-8CFE-2981903F0624}"/>
    <cellStyle name="20% - Accent4 10 2 5 2" xfId="23427" xr:uid="{0AB2C054-7D81-4021-97CA-CDC08EFD1CAB}"/>
    <cellStyle name="20% - Accent4 10 2 6" xfId="17949" xr:uid="{1D5CA57A-CE24-459C-8E5F-96AEA8A44268}"/>
    <cellStyle name="20% - Accent4 10 2 6 2" xfId="35636" xr:uid="{8062633A-9C58-4E7E-A220-D4F98081180E}"/>
    <cellStyle name="20% - Accent4 10 2 7" xfId="5943" xr:uid="{BFFEE26A-3725-45E0-91CB-2A6829C14E0F}"/>
    <cellStyle name="20% - Accent4 10 2 7 2" xfId="23421" xr:uid="{0FEDFB45-93F5-4922-8C6F-A1834C2D21A3}"/>
    <cellStyle name="20% - Accent4 10 2 8" xfId="19806" xr:uid="{59D7E91C-2F72-44DA-B0DD-94CB17E500F9}"/>
    <cellStyle name="20% - Accent4 10 3" xfId="5950" xr:uid="{4737D560-2A89-44E7-A15A-4B76CBDF271D}"/>
    <cellStyle name="20% - Accent4 10 3 2" xfId="5951" xr:uid="{B6F5522A-F1C9-455E-8E04-43D842F641B4}"/>
    <cellStyle name="20% - Accent4 10 3 2 2" xfId="5952" xr:uid="{7ADF3C5A-2A5D-4185-80ED-5C8EC30C35B3}"/>
    <cellStyle name="20% - Accent4 10 3 2 2 2" xfId="23430" xr:uid="{BB822FA8-3B57-4E1C-BE7C-6E4549A854BC}"/>
    <cellStyle name="20% - Accent4 10 3 2 3" xfId="5953" xr:uid="{12405AAF-468D-4EF2-B528-DE44CFA92D03}"/>
    <cellStyle name="20% - Accent4 10 3 2 3 2" xfId="23431" xr:uid="{A35DD1D6-3019-4CC3-AF9B-2E9A3C81E9C2}"/>
    <cellStyle name="20% - Accent4 10 3 2 4" xfId="23429" xr:uid="{50CE301F-7C25-425F-AB86-B6C4BCF6E9FC}"/>
    <cellStyle name="20% - Accent4 10 3 3" xfId="5954" xr:uid="{AC640480-B6CC-4C5B-A004-059865EA2530}"/>
    <cellStyle name="20% - Accent4 10 3 3 2" xfId="23432" xr:uid="{7FA60448-8362-4729-B2E9-CF9B0889D3EF}"/>
    <cellStyle name="20% - Accent4 10 3 4" xfId="5955" xr:uid="{8CAC3AA2-8799-48E3-8EB5-AD8789567ACD}"/>
    <cellStyle name="20% - Accent4 10 3 4 2" xfId="23433" xr:uid="{F8B6318D-A487-4AD5-8BA2-50CCA1AA156D}"/>
    <cellStyle name="20% - Accent4 10 3 5" xfId="5956" xr:uid="{F79098E6-BA23-48A6-9DEC-828033DEC35B}"/>
    <cellStyle name="20% - Accent4 10 3 5 2" xfId="23434" xr:uid="{2A3CBF90-5A42-4586-B349-B3C91039C135}"/>
    <cellStyle name="20% - Accent4 10 3 6" xfId="23428" xr:uid="{E5DE8D47-558F-420E-A098-409B501932A7}"/>
    <cellStyle name="20% - Accent4 10 4" xfId="5957" xr:uid="{0DAE4150-AF09-4C47-930C-46EFEF1F9A8B}"/>
    <cellStyle name="20% - Accent4 10 4 2" xfId="5958" xr:uid="{B3B5F52B-52B0-4EDD-A5B2-F7089D769BDE}"/>
    <cellStyle name="20% - Accent4 10 4 2 2" xfId="23436" xr:uid="{16A4A0CC-0773-4435-9D12-A6437B095704}"/>
    <cellStyle name="20% - Accent4 10 4 3" xfId="5959" xr:uid="{43F262EE-4BD5-4AD6-899B-CD775BD09A27}"/>
    <cellStyle name="20% - Accent4 10 4 3 2" xfId="23437" xr:uid="{533993A0-EF0E-42A1-A478-F2E552E3DB4A}"/>
    <cellStyle name="20% - Accent4 10 4 4" xfId="23435" xr:uid="{F4AE562E-63CE-4365-AFA9-B9ECFB4482A2}"/>
    <cellStyle name="20% - Accent4 10 5" xfId="5960" xr:uid="{642BB61F-3405-4DAE-B649-F65EAC627E57}"/>
    <cellStyle name="20% - Accent4 10 5 2" xfId="23438" xr:uid="{6979654E-76D1-471D-A998-4A300B2E2D6F}"/>
    <cellStyle name="20% - Accent4 10 6" xfId="5961" xr:uid="{68A048B1-0485-44A9-9F2B-97E292051206}"/>
    <cellStyle name="20% - Accent4 10 6 2" xfId="23439" xr:uid="{DE618C56-BC30-4B93-860E-2B4FC0FB13BE}"/>
    <cellStyle name="20% - Accent4 10 7" xfId="5962" xr:uid="{F2018D2B-A92B-4F68-A863-1C4112C7A96F}"/>
    <cellStyle name="20% - Accent4 10 7 2" xfId="23440" xr:uid="{5A7908D3-9688-4969-9608-53622AA150C5}"/>
    <cellStyle name="20% - Accent4 10 8" xfId="17361" xr:uid="{3F5B67C4-90C6-41B3-9D99-FF39F673A12E}"/>
    <cellStyle name="20% - Accent4 10 8 2" xfId="34653" xr:uid="{0267E641-B3CD-4305-9481-FFFCDF2C63F2}"/>
    <cellStyle name="20% - Accent4 10 9" xfId="5942" xr:uid="{988745D7-7007-4778-891F-A1E4B560342C}"/>
    <cellStyle name="20% - Accent4 10 9 2" xfId="23420" xr:uid="{F985CB70-4A78-4517-879C-3052E3E17226}"/>
    <cellStyle name="20% - Accent4 11" xfId="1432" xr:uid="{CAFDDC6A-DE72-484C-9D71-8F30D7ABF616}"/>
    <cellStyle name="20% - Accent4 11 10" xfId="19035" xr:uid="{2313F21A-4795-42EA-A99E-3C6C3762EE59}"/>
    <cellStyle name="20% - Accent4 11 2" xfId="2473" xr:uid="{29A26C57-AA8A-4C4B-B250-571C733B1735}"/>
    <cellStyle name="20% - Accent4 11 2 2" xfId="5965" xr:uid="{66F2685E-3985-4D2B-8626-DCCC5D06B050}"/>
    <cellStyle name="20% - Accent4 11 2 2 2" xfId="5966" xr:uid="{64EEEBFC-B74B-4CA5-8E4F-96A862A7F607}"/>
    <cellStyle name="20% - Accent4 11 2 2 2 2" xfId="23444" xr:uid="{DFCC22D0-FA7B-4AB8-8B27-35C051C13ECA}"/>
    <cellStyle name="20% - Accent4 11 2 2 3" xfId="5967" xr:uid="{8A824BA8-14DE-44DB-B9BC-50F8187C50B7}"/>
    <cellStyle name="20% - Accent4 11 2 2 3 2" xfId="23445" xr:uid="{3B96410B-3785-4D08-8092-240D80F60B76}"/>
    <cellStyle name="20% - Accent4 11 2 2 4" xfId="23443" xr:uid="{C71A5E5F-79D9-408E-A9B4-9A55060CDAB2}"/>
    <cellStyle name="20% - Accent4 11 2 3" xfId="5968" xr:uid="{79097514-57FB-4CB6-9B73-DB808C0FF1A3}"/>
    <cellStyle name="20% - Accent4 11 2 3 2" xfId="23446" xr:uid="{46359065-2EE9-4314-8DE1-EFE702CEBE47}"/>
    <cellStyle name="20% - Accent4 11 2 4" xfId="5969" xr:uid="{4037643F-039D-4191-BF27-4BB591F82DB1}"/>
    <cellStyle name="20% - Accent4 11 2 4 2" xfId="23447" xr:uid="{8412506D-F8E8-4D5F-BD5F-F9BCDCE03F38}"/>
    <cellStyle name="20% - Accent4 11 2 5" xfId="5970" xr:uid="{9CE382C1-DA01-48F1-BBE1-DD93D3E1957E}"/>
    <cellStyle name="20% - Accent4 11 2 5 2" xfId="23448" xr:uid="{347A30A7-E15D-4A16-A50C-41513CA53667}"/>
    <cellStyle name="20% - Accent4 11 2 6" xfId="18077" xr:uid="{A9A133C3-DF1A-4E0D-BC77-E969F7C0E26C}"/>
    <cellStyle name="20% - Accent4 11 2 6 2" xfId="35884" xr:uid="{9B20BEBD-7EA0-44E6-AF57-7A53085B8B61}"/>
    <cellStyle name="20% - Accent4 11 2 7" xfId="5964" xr:uid="{66E27070-F104-4B57-922C-0209314FEE5A}"/>
    <cellStyle name="20% - Accent4 11 2 7 2" xfId="23442" xr:uid="{0A16854B-C712-4854-AB43-4201188E1EEE}"/>
    <cellStyle name="20% - Accent4 11 2 8" xfId="20073" xr:uid="{04EC4D15-FA3D-44A5-8FEF-695890321458}"/>
    <cellStyle name="20% - Accent4 11 3" xfId="5971" xr:uid="{F073B228-3D69-44D3-9F91-A63D43FC6565}"/>
    <cellStyle name="20% - Accent4 11 3 2" xfId="5972" xr:uid="{278D0E21-2FD7-4C0A-9081-54FCB88002C1}"/>
    <cellStyle name="20% - Accent4 11 3 2 2" xfId="5973" xr:uid="{56A2D9DC-0F89-4B80-B312-3FD1AC6D67B5}"/>
    <cellStyle name="20% - Accent4 11 3 2 2 2" xfId="23451" xr:uid="{D5D5AF9A-D85A-422B-888D-992867D65FE9}"/>
    <cellStyle name="20% - Accent4 11 3 2 3" xfId="5974" xr:uid="{850CF632-97AB-4B66-B050-6FB2DE209C11}"/>
    <cellStyle name="20% - Accent4 11 3 2 3 2" xfId="23452" xr:uid="{40CDE8A7-B876-400E-A819-634269561F18}"/>
    <cellStyle name="20% - Accent4 11 3 2 4" xfId="23450" xr:uid="{D1BA4F9D-2885-45CE-896A-61A24E5E6E4E}"/>
    <cellStyle name="20% - Accent4 11 3 3" xfId="5975" xr:uid="{3870F8F9-9A07-4602-B48C-B32C2217CB79}"/>
    <cellStyle name="20% - Accent4 11 3 3 2" xfId="23453" xr:uid="{27448639-CCAB-4EFE-913E-31544607F70A}"/>
    <cellStyle name="20% - Accent4 11 3 4" xfId="5976" xr:uid="{F65DE109-F9CB-4A27-97C7-36C714C8DB12}"/>
    <cellStyle name="20% - Accent4 11 3 4 2" xfId="23454" xr:uid="{989F369E-8544-43DD-B9E1-096DD7AD4E27}"/>
    <cellStyle name="20% - Accent4 11 3 5" xfId="5977" xr:uid="{1C81CDC6-3388-4EAB-B8FF-FA62D657A847}"/>
    <cellStyle name="20% - Accent4 11 3 5 2" xfId="23455" xr:uid="{DDCA2426-32F0-4BF4-A56C-F73F60844A45}"/>
    <cellStyle name="20% - Accent4 11 3 6" xfId="23449" xr:uid="{B64CBA82-E0CC-47A0-BE12-719891684E0F}"/>
    <cellStyle name="20% - Accent4 11 4" xfId="5978" xr:uid="{06D7105B-7A9A-410C-8359-B58EE5BF63B6}"/>
    <cellStyle name="20% - Accent4 11 4 2" xfId="5979" xr:uid="{AA1D7EB0-F5A9-47DE-AFC4-A776E61183A3}"/>
    <cellStyle name="20% - Accent4 11 4 2 2" xfId="23457" xr:uid="{3890351E-D867-42BF-AA7A-2CE253105F69}"/>
    <cellStyle name="20% - Accent4 11 4 3" xfId="5980" xr:uid="{87D824EF-556C-4773-A7D5-FA6561E8F8F5}"/>
    <cellStyle name="20% - Accent4 11 4 3 2" xfId="23458" xr:uid="{BC90C9E7-DB25-4FEC-BB4F-F27711EC5A39}"/>
    <cellStyle name="20% - Accent4 11 4 4" xfId="23456" xr:uid="{31FAC4E3-80A7-41C9-B75C-516D718F50B0}"/>
    <cellStyle name="20% - Accent4 11 5" xfId="5981" xr:uid="{80BA0293-96C3-4E4C-B51A-DF4AA4D7F60C}"/>
    <cellStyle name="20% - Accent4 11 5 2" xfId="23459" xr:uid="{3C297013-EBE5-470C-BB30-367ACA64F6D5}"/>
    <cellStyle name="20% - Accent4 11 6" xfId="5982" xr:uid="{91C4EFF1-C3AC-40FF-B214-C3483F78CFD1}"/>
    <cellStyle name="20% - Accent4 11 6 2" xfId="23460" xr:uid="{A778C1AF-0CFB-4811-9E42-79B324211F7F}"/>
    <cellStyle name="20% - Accent4 11 7" xfId="5983" xr:uid="{6F991D81-C8E4-4622-8263-32BC2180A295}"/>
    <cellStyle name="20% - Accent4 11 7 2" xfId="23461" xr:uid="{1A245B39-E51F-45FC-AC21-F768B006CADA}"/>
    <cellStyle name="20% - Accent4 11 8" xfId="17516" xr:uid="{332A90BE-F63F-4156-BC3C-441128E6B1C6}"/>
    <cellStyle name="20% - Accent4 11 8 2" xfId="34899" xr:uid="{86BE61B8-B104-4CF5-9A42-955EA3976DE9}"/>
    <cellStyle name="20% - Accent4 11 9" xfId="5963" xr:uid="{FA6CDFCE-FF28-434D-8CD3-FF4ACFDA9F3F}"/>
    <cellStyle name="20% - Accent4 11 9 2" xfId="23441" xr:uid="{DF1856CA-2DF7-480F-8931-9072FFE1AEBC}"/>
    <cellStyle name="20% - Accent4 12" xfId="1701" xr:uid="{BE5D0D12-32D3-4251-A629-CF5E5AA7147D}"/>
    <cellStyle name="20% - Accent4 12 10" xfId="19304" xr:uid="{0D536FB1-072D-44BD-AB98-0C5522E690D4}"/>
    <cellStyle name="20% - Accent4 12 2" xfId="2742" xr:uid="{CF6BF98D-7357-4BAE-8D13-4333FAC2E8DB}"/>
    <cellStyle name="20% - Accent4 12 2 2" xfId="5986" xr:uid="{BC826D21-F297-40F5-9259-01A170199EF7}"/>
    <cellStyle name="20% - Accent4 12 2 2 2" xfId="5987" xr:uid="{D065D53D-F144-45E7-9358-87B8951AA23D}"/>
    <cellStyle name="20% - Accent4 12 2 2 2 2" xfId="23465" xr:uid="{38E86C64-F28D-49EE-A7B2-CE8E0B400F32}"/>
    <cellStyle name="20% - Accent4 12 2 2 3" xfId="5988" xr:uid="{1D5AD90D-5D7E-437D-B90D-6BB33B1C8EF5}"/>
    <cellStyle name="20% - Accent4 12 2 2 3 2" xfId="23466" xr:uid="{3CCC8885-C5FC-4759-8A1E-9178037A0F10}"/>
    <cellStyle name="20% - Accent4 12 2 2 4" xfId="23464" xr:uid="{399C0ABB-DF51-44B5-BA28-1C2957A8A1D1}"/>
    <cellStyle name="20% - Accent4 12 2 3" xfId="5989" xr:uid="{18AF64D0-FD65-4308-A09B-A3B633C2227E}"/>
    <cellStyle name="20% - Accent4 12 2 3 2" xfId="23467" xr:uid="{3CD3659A-8CA0-48AF-A521-ED7DC38AAC25}"/>
    <cellStyle name="20% - Accent4 12 2 4" xfId="5990" xr:uid="{9C0315A3-908F-4E3F-AB9C-21A734A896F6}"/>
    <cellStyle name="20% - Accent4 12 2 4 2" xfId="23468" xr:uid="{9627C835-A9C6-4F74-A362-9B110CAB5D49}"/>
    <cellStyle name="20% - Accent4 12 2 5" xfId="5991" xr:uid="{001D230A-CFC8-4F90-B1A3-AFA402EACCAC}"/>
    <cellStyle name="20% - Accent4 12 2 5 2" xfId="23469" xr:uid="{35376138-F13E-459F-9E6C-A8103FCCD359}"/>
    <cellStyle name="20% - Accent4 12 2 6" xfId="18207" xr:uid="{B3DCA881-4907-4B6F-AC84-C5B8A4AEDF9E}"/>
    <cellStyle name="20% - Accent4 12 2 6 2" xfId="36149" xr:uid="{AAEE59A1-780A-4B84-BDDC-2E27B968A6C9}"/>
    <cellStyle name="20% - Accent4 12 2 7" xfId="5985" xr:uid="{B274B4FF-1686-44F5-B9CB-EC76862F7A79}"/>
    <cellStyle name="20% - Accent4 12 2 7 2" xfId="23463" xr:uid="{8DA3E729-94F4-4146-9EA9-DBFD035FF4CC}"/>
    <cellStyle name="20% - Accent4 12 2 8" xfId="20342" xr:uid="{BD0222C4-2EFA-4CDA-B6A0-24DD799338BA}"/>
    <cellStyle name="20% - Accent4 12 3" xfId="5992" xr:uid="{02E4A286-5DBC-49F8-B394-45E61551129D}"/>
    <cellStyle name="20% - Accent4 12 3 2" xfId="5993" xr:uid="{F0BF80C0-CE74-4F01-8A38-FF4D7C074CB1}"/>
    <cellStyle name="20% - Accent4 12 3 2 2" xfId="5994" xr:uid="{A9018565-0966-4A77-BE53-913AD4BD9886}"/>
    <cellStyle name="20% - Accent4 12 3 2 2 2" xfId="23472" xr:uid="{D1D2F9CA-4433-492A-B020-B2AA7C762C62}"/>
    <cellStyle name="20% - Accent4 12 3 2 3" xfId="5995" xr:uid="{F575272B-6014-4E2B-AB45-3E6D039AE44A}"/>
    <cellStyle name="20% - Accent4 12 3 2 3 2" xfId="23473" xr:uid="{8AB6D7B1-E82D-46C7-80AF-4616B4D23A9B}"/>
    <cellStyle name="20% - Accent4 12 3 2 4" xfId="23471" xr:uid="{B093E0FF-49FA-4F73-9B25-12065C054F16}"/>
    <cellStyle name="20% - Accent4 12 3 3" xfId="5996" xr:uid="{488AA5CF-A59A-4B60-B113-11F23B0FF60E}"/>
    <cellStyle name="20% - Accent4 12 3 3 2" xfId="23474" xr:uid="{61CCDDB1-9BAA-444E-912A-46F4774C896B}"/>
    <cellStyle name="20% - Accent4 12 3 4" xfId="5997" xr:uid="{6CD3C859-265A-4DA0-B767-6D34FEF04639}"/>
    <cellStyle name="20% - Accent4 12 3 4 2" xfId="23475" xr:uid="{8155B74C-863C-4836-BAD4-F323E188D224}"/>
    <cellStyle name="20% - Accent4 12 3 5" xfId="5998" xr:uid="{8C69B77D-C52B-49AB-A49B-3AA232E9D629}"/>
    <cellStyle name="20% - Accent4 12 3 5 2" xfId="23476" xr:uid="{D4BE37AD-1AF4-43D5-97DB-769D03186143}"/>
    <cellStyle name="20% - Accent4 12 3 6" xfId="23470" xr:uid="{CA2FF59D-062F-4288-AA25-BC0BA703AD1A}"/>
    <cellStyle name="20% - Accent4 12 4" xfId="5999" xr:uid="{4A9E0F01-B91B-48CA-A795-468F670BF6D3}"/>
    <cellStyle name="20% - Accent4 12 4 2" xfId="6000" xr:uid="{C1CB6A8D-C59C-4715-94FA-12EC3B0B5BF2}"/>
    <cellStyle name="20% - Accent4 12 4 2 2" xfId="23478" xr:uid="{63D1BAE4-F592-4E40-A5B9-F41A13740C80}"/>
    <cellStyle name="20% - Accent4 12 4 3" xfId="6001" xr:uid="{68F4A6F0-457A-4539-A0B5-8CF32885E1E3}"/>
    <cellStyle name="20% - Accent4 12 4 3 2" xfId="23479" xr:uid="{CEE21BB0-D6AA-41DE-8ABF-8E237A59E706}"/>
    <cellStyle name="20% - Accent4 12 4 4" xfId="23477" xr:uid="{DD6F231F-A027-4792-A926-02D23F51C110}"/>
    <cellStyle name="20% - Accent4 12 5" xfId="6002" xr:uid="{3318C1DF-3C84-4C98-A5A7-4588ED8D4B31}"/>
    <cellStyle name="20% - Accent4 12 5 2" xfId="23480" xr:uid="{98697C98-071C-4978-97E9-C7983C577CE4}"/>
    <cellStyle name="20% - Accent4 12 6" xfId="6003" xr:uid="{2D9BEAB7-4382-405B-8044-890944E5E9AD}"/>
    <cellStyle name="20% - Accent4 12 6 2" xfId="23481" xr:uid="{ED7CF8B2-5DC0-403E-BACD-8A1112A7BA4D}"/>
    <cellStyle name="20% - Accent4 12 7" xfId="6004" xr:uid="{070457FA-0406-4979-976E-7FB520CD7184}"/>
    <cellStyle name="20% - Accent4 12 7 2" xfId="23482" xr:uid="{A32872AE-5590-45E1-8288-514A7290F524}"/>
    <cellStyle name="20% - Accent4 12 8" xfId="17660" xr:uid="{30D1A21A-943E-482F-977A-49223DEBA244}"/>
    <cellStyle name="20% - Accent4 12 8 2" xfId="35149" xr:uid="{61007238-681F-4AE6-BD90-6A56FC004EB6}"/>
    <cellStyle name="20% - Accent4 12 9" xfId="5984" xr:uid="{C4A93BD2-4743-4FF3-B1BF-B4188BEB5AB3}"/>
    <cellStyle name="20% - Accent4 12 9 2" xfId="23462" xr:uid="{B36F2BD4-FEF3-42B2-8318-EB36A3890A07}"/>
    <cellStyle name="20% - Accent4 13" xfId="1726" xr:uid="{2BE33060-361E-4E3E-9D85-7B2F05E42F69}"/>
    <cellStyle name="20% - Accent4 13 10" xfId="19329" xr:uid="{BFF3B1A7-BF8A-4331-8B13-3047A5EF4F6E}"/>
    <cellStyle name="20% - Accent4 13 2" xfId="2767" xr:uid="{0BD94C1C-3339-482E-9A1C-A5CBCBA59701}"/>
    <cellStyle name="20% - Accent4 13 2 2" xfId="6007" xr:uid="{A6A3538B-C723-4034-968B-B2724969F5BD}"/>
    <cellStyle name="20% - Accent4 13 2 2 2" xfId="6008" xr:uid="{A47C6375-D5D8-46EA-A83C-F13848EF7E7E}"/>
    <cellStyle name="20% - Accent4 13 2 2 2 2" xfId="23486" xr:uid="{233C3F00-9020-4419-AFB3-E56C35995C81}"/>
    <cellStyle name="20% - Accent4 13 2 2 3" xfId="6009" xr:uid="{247F2B89-A7E1-47F6-9B97-65CFC6421E35}"/>
    <cellStyle name="20% - Accent4 13 2 2 3 2" xfId="23487" xr:uid="{2D95EC1A-42ED-42F1-8BAE-45185486E457}"/>
    <cellStyle name="20% - Accent4 13 2 2 4" xfId="23485" xr:uid="{6E8CE41F-E24D-4CBE-87BB-DF27417098C7}"/>
    <cellStyle name="20% - Accent4 13 2 3" xfId="6010" xr:uid="{B4FDC110-D760-461C-8840-C703218159CF}"/>
    <cellStyle name="20% - Accent4 13 2 3 2" xfId="23488" xr:uid="{66622667-129D-402F-B4D1-606B8903EE96}"/>
    <cellStyle name="20% - Accent4 13 2 4" xfId="6011" xr:uid="{50516502-3BC9-4088-BF9C-BF6A08664503}"/>
    <cellStyle name="20% - Accent4 13 2 4 2" xfId="23489" xr:uid="{33977AA0-7351-43B5-92BA-6B32764D5D3A}"/>
    <cellStyle name="20% - Accent4 13 2 5" xfId="6012" xr:uid="{0A65BA6D-3EBE-4136-917C-FA7D2B428C10}"/>
    <cellStyle name="20% - Accent4 13 2 5 2" xfId="23490" xr:uid="{15966757-D334-4646-8DF1-82C3FB679ACE}"/>
    <cellStyle name="20% - Accent4 13 2 6" xfId="18218" xr:uid="{FBAA5B4A-B654-4CBB-867D-4F1B795F018D}"/>
    <cellStyle name="20% - Accent4 13 2 6 2" xfId="36173" xr:uid="{897C79A1-65BB-45EA-B8AD-8B9F01D02933}"/>
    <cellStyle name="20% - Accent4 13 2 7" xfId="6006" xr:uid="{4BFB63CF-6705-4D05-80CA-115E0AAEF8F1}"/>
    <cellStyle name="20% - Accent4 13 2 7 2" xfId="23484" xr:uid="{4BA8EC08-4CC3-4FDC-8E58-99F1B0449338}"/>
    <cellStyle name="20% - Accent4 13 2 8" xfId="20367" xr:uid="{F422528B-9F9B-4DC3-A42E-B73DA66353F3}"/>
    <cellStyle name="20% - Accent4 13 3" xfId="6013" xr:uid="{41BE020F-4033-4430-9849-0FA22A868C7A}"/>
    <cellStyle name="20% - Accent4 13 3 2" xfId="6014" xr:uid="{D679B485-CDF9-4164-93F2-7C017C5A3B11}"/>
    <cellStyle name="20% - Accent4 13 3 2 2" xfId="6015" xr:uid="{ED2E0857-E2B2-4580-94FC-7D07B4C673A3}"/>
    <cellStyle name="20% - Accent4 13 3 2 2 2" xfId="23493" xr:uid="{03E60D3E-F1D3-4129-A03E-9FA2253C86AB}"/>
    <cellStyle name="20% - Accent4 13 3 2 3" xfId="6016" xr:uid="{F24A2647-704B-409F-AAEE-9EB006AE04F1}"/>
    <cellStyle name="20% - Accent4 13 3 2 3 2" xfId="23494" xr:uid="{B26D75E7-C139-495A-B471-107E1659D9EE}"/>
    <cellStyle name="20% - Accent4 13 3 2 4" xfId="23492" xr:uid="{EB8096C0-A732-4E02-8496-ED43AACC9483}"/>
    <cellStyle name="20% - Accent4 13 3 3" xfId="6017" xr:uid="{6B002E63-366C-4DE1-9332-6FF15ABD18D0}"/>
    <cellStyle name="20% - Accent4 13 3 3 2" xfId="23495" xr:uid="{88DCB517-48FC-4EC3-8946-77DD74954F06}"/>
    <cellStyle name="20% - Accent4 13 3 4" xfId="6018" xr:uid="{629C5380-D150-4FBD-A8CF-8E254FC63D61}"/>
    <cellStyle name="20% - Accent4 13 3 4 2" xfId="23496" xr:uid="{93CB3A89-38EE-4337-A546-E53E8F565D77}"/>
    <cellStyle name="20% - Accent4 13 3 5" xfId="6019" xr:uid="{2B37509D-6973-418B-AC58-FD3D69DCC5F5}"/>
    <cellStyle name="20% - Accent4 13 3 5 2" xfId="23497" xr:uid="{76123D4A-ACA9-4136-9FD6-AC24C8BBDA89}"/>
    <cellStyle name="20% - Accent4 13 3 6" xfId="23491" xr:uid="{CEB15154-42BF-4BF2-9907-142B1B5ADAC7}"/>
    <cellStyle name="20% - Accent4 13 4" xfId="6020" xr:uid="{5D9FE30C-8135-4B87-92FF-F26610602A6C}"/>
    <cellStyle name="20% - Accent4 13 4 2" xfId="6021" xr:uid="{25434145-8D8B-4EB8-B5AD-C209592BDDFB}"/>
    <cellStyle name="20% - Accent4 13 4 2 2" xfId="23499" xr:uid="{DEB7B952-97EB-4BE2-9800-C7EAA701F546}"/>
    <cellStyle name="20% - Accent4 13 4 3" xfId="6022" xr:uid="{13D87A36-51D7-4848-B1AF-882A04C8E088}"/>
    <cellStyle name="20% - Accent4 13 4 3 2" xfId="23500" xr:uid="{BB338ED0-7C75-4FBF-99EE-D1FA8583AAAE}"/>
    <cellStyle name="20% - Accent4 13 4 4" xfId="23498" xr:uid="{0F3F5F9D-6259-47FC-983F-17628D5F5217}"/>
    <cellStyle name="20% - Accent4 13 5" xfId="6023" xr:uid="{A454A41D-726C-4FD0-ABBC-412322D78FDB}"/>
    <cellStyle name="20% - Accent4 13 5 2" xfId="23501" xr:uid="{6BF36D37-5486-4E97-A1D9-0C46FF3FC1AA}"/>
    <cellStyle name="20% - Accent4 13 6" xfId="6024" xr:uid="{E1E0AE53-50B2-4011-B91D-8EDE89D2C822}"/>
    <cellStyle name="20% - Accent4 13 6 2" xfId="23502" xr:uid="{9998B2BA-5C3A-4972-B8C0-0112F102C8E0}"/>
    <cellStyle name="20% - Accent4 13 7" xfId="6025" xr:uid="{EEAA066B-F589-4FA1-9E39-571F09672E60}"/>
    <cellStyle name="20% - Accent4 13 7 2" xfId="23503" xr:uid="{BD5FD211-0CCA-4C04-AF60-E0887D405313}"/>
    <cellStyle name="20% - Accent4 13 8" xfId="17678" xr:uid="{AC9E913B-085E-4075-85D4-23C2F5359308}"/>
    <cellStyle name="20% - Accent4 13 8 2" xfId="35172" xr:uid="{6C11684E-DE4E-47FF-86CD-FF1A6D9553A3}"/>
    <cellStyle name="20% - Accent4 13 9" xfId="6005" xr:uid="{6A44ECC3-A50E-47BC-BBE0-9DBFAC49007A}"/>
    <cellStyle name="20% - Accent4 13 9 2" xfId="23483" xr:uid="{A11628FB-ACD5-4121-A5C8-5915528702BD}"/>
    <cellStyle name="20% - Accent4 14" xfId="1751" xr:uid="{33933EB0-B823-4267-92C8-EEE9B8D4BD63}"/>
    <cellStyle name="20% - Accent4 14 10" xfId="19354" xr:uid="{A0164188-60E2-46FE-97F4-ADD86CCADB16}"/>
    <cellStyle name="20% - Accent4 14 2" xfId="2792" xr:uid="{79D7A9C8-147A-4EB9-87D6-15444DCA8649}"/>
    <cellStyle name="20% - Accent4 14 2 2" xfId="6028" xr:uid="{46BAF8F5-C597-48AC-9161-85334FC59568}"/>
    <cellStyle name="20% - Accent4 14 2 2 2" xfId="6029" xr:uid="{F510431A-4A78-4C5F-9EA6-C3DDE7952344}"/>
    <cellStyle name="20% - Accent4 14 2 2 2 2" xfId="23507" xr:uid="{03D70EEF-832A-4B3C-A9AD-23EFDF0F7759}"/>
    <cellStyle name="20% - Accent4 14 2 2 3" xfId="6030" xr:uid="{B9B5F3ED-614C-414A-BDAD-51141474EF23}"/>
    <cellStyle name="20% - Accent4 14 2 2 3 2" xfId="23508" xr:uid="{C59D735E-27B3-4529-AE6E-C0E7904BC92A}"/>
    <cellStyle name="20% - Accent4 14 2 2 4" xfId="23506" xr:uid="{6F5CFC6B-1D53-446A-BFE5-438B0E8DFE8C}"/>
    <cellStyle name="20% - Accent4 14 2 3" xfId="6031" xr:uid="{DD3AE0D3-C1D6-4521-8F79-55C80525BE67}"/>
    <cellStyle name="20% - Accent4 14 2 3 2" xfId="23509" xr:uid="{DDABD65F-0A67-49B3-B4BB-92DB5603DBAE}"/>
    <cellStyle name="20% - Accent4 14 2 4" xfId="6032" xr:uid="{CCC90E89-367B-4F55-9D0D-010373169EAE}"/>
    <cellStyle name="20% - Accent4 14 2 4 2" xfId="23510" xr:uid="{49F956C5-1AFB-4339-87FF-EA9F3E1073A6}"/>
    <cellStyle name="20% - Accent4 14 2 5" xfId="6033" xr:uid="{ADB44C21-1FA1-4007-95E4-2768E62FFDD0}"/>
    <cellStyle name="20% - Accent4 14 2 5 2" xfId="23511" xr:uid="{94C8C438-8BB3-4522-BA6F-2A327CE58C8B}"/>
    <cellStyle name="20% - Accent4 14 2 6" xfId="18229" xr:uid="{CC79B634-5ADC-4409-8ABF-0D6C38038B38}"/>
    <cellStyle name="20% - Accent4 14 2 6 2" xfId="36197" xr:uid="{583A17DE-12C1-4FB9-8C00-840C57EA124D}"/>
    <cellStyle name="20% - Accent4 14 2 7" xfId="6027" xr:uid="{EE9B3410-1034-4B7B-BE79-3BEC066BCDEF}"/>
    <cellStyle name="20% - Accent4 14 2 7 2" xfId="23505" xr:uid="{0C4E7A48-E45F-47D6-970D-87246EE766DA}"/>
    <cellStyle name="20% - Accent4 14 2 8" xfId="20392" xr:uid="{73C7BB14-EE54-4C28-8239-102BB673EDA3}"/>
    <cellStyle name="20% - Accent4 14 3" xfId="6034" xr:uid="{2FDC5642-E097-4816-B72B-AD20FD109027}"/>
    <cellStyle name="20% - Accent4 14 3 2" xfId="6035" xr:uid="{4B7E729D-D425-40E4-AEB2-BCFBB47E2F95}"/>
    <cellStyle name="20% - Accent4 14 3 2 2" xfId="6036" xr:uid="{5BB7EFDD-0C2A-47B8-AF04-58B2D2D8EACE}"/>
    <cellStyle name="20% - Accent4 14 3 2 2 2" xfId="23514" xr:uid="{26746D35-DF0F-4FFB-8E56-CA12A2449730}"/>
    <cellStyle name="20% - Accent4 14 3 2 3" xfId="6037" xr:uid="{7A8F029C-A4EE-4364-8EE2-E258F1BD59A3}"/>
    <cellStyle name="20% - Accent4 14 3 2 3 2" xfId="23515" xr:uid="{6A831672-8C31-434A-B2FE-48C08E7264FA}"/>
    <cellStyle name="20% - Accent4 14 3 2 4" xfId="23513" xr:uid="{29CD681C-0771-4E68-82D8-F5E6CBE01A03}"/>
    <cellStyle name="20% - Accent4 14 3 3" xfId="6038" xr:uid="{69DFB2F5-31B3-44FC-A8A6-4E2B98E42FE9}"/>
    <cellStyle name="20% - Accent4 14 3 3 2" xfId="23516" xr:uid="{4752D89D-EC18-4C85-93E6-C5D648539C13}"/>
    <cellStyle name="20% - Accent4 14 3 4" xfId="6039" xr:uid="{5328BC97-DC16-4D2B-9E33-7D25CFC54DBE}"/>
    <cellStyle name="20% - Accent4 14 3 4 2" xfId="23517" xr:uid="{F6338881-B171-4BBF-A4F2-5AA7DA26D766}"/>
    <cellStyle name="20% - Accent4 14 3 5" xfId="6040" xr:uid="{5F4918E4-A369-499A-B476-0C163E496331}"/>
    <cellStyle name="20% - Accent4 14 3 5 2" xfId="23518" xr:uid="{6D47BA8D-39FE-4C7D-8907-6E5F2CC88F9C}"/>
    <cellStyle name="20% - Accent4 14 3 6" xfId="23512" xr:uid="{55E37AD0-C3CF-4C27-BD47-907EDA58FFF5}"/>
    <cellStyle name="20% - Accent4 14 4" xfId="6041" xr:uid="{2EA8CEE4-2323-463F-9B52-9DBEC1ECDBDB}"/>
    <cellStyle name="20% - Accent4 14 4 2" xfId="6042" xr:uid="{5D3612A0-61D3-4968-9BB9-11DD5DC2E9AF}"/>
    <cellStyle name="20% - Accent4 14 4 2 2" xfId="23520" xr:uid="{2397CC3A-AAB8-4932-B186-136129B6BD9B}"/>
    <cellStyle name="20% - Accent4 14 4 3" xfId="6043" xr:uid="{62DAAB18-70CF-4D95-B815-E1CB4B9ECBE1}"/>
    <cellStyle name="20% - Accent4 14 4 3 2" xfId="23521" xr:uid="{CFC57149-EE14-4C83-AE13-930981116B52}"/>
    <cellStyle name="20% - Accent4 14 4 4" xfId="23519" xr:uid="{BA648E7F-B959-4E43-81A4-66E2165D773F}"/>
    <cellStyle name="20% - Accent4 14 5" xfId="6044" xr:uid="{818178F5-507B-4EAD-BFAC-4702FF2E7D02}"/>
    <cellStyle name="20% - Accent4 14 5 2" xfId="23522" xr:uid="{9D71DB8C-2A9C-4E47-B88F-4C764E9DE112}"/>
    <cellStyle name="20% - Accent4 14 6" xfId="6045" xr:uid="{043FA501-0008-4374-AAA8-6C0CFDDA63D0}"/>
    <cellStyle name="20% - Accent4 14 6 2" xfId="23523" xr:uid="{6F035CB7-9440-428C-9339-672CAD48262F}"/>
    <cellStyle name="20% - Accent4 14 7" xfId="6046" xr:uid="{C428E7A4-8175-4868-8CE5-6CFB900CE4C6}"/>
    <cellStyle name="20% - Accent4 14 7 2" xfId="23524" xr:uid="{5C509CE5-497C-4B8B-B441-0FAE4CA74FE9}"/>
    <cellStyle name="20% - Accent4 14 8" xfId="17695" xr:uid="{706EA560-769A-4798-985D-59F47F9B6952}"/>
    <cellStyle name="20% - Accent4 14 8 2" xfId="35195" xr:uid="{3BD2A502-DF90-4E24-A34D-DCD642235867}"/>
    <cellStyle name="20% - Accent4 14 9" xfId="6026" xr:uid="{E839DFE0-31E7-4535-82B6-9E1D0EB2E32D}"/>
    <cellStyle name="20% - Accent4 14 9 2" xfId="23504" xr:uid="{EB5AC324-13EC-4913-B937-C3391F071F86}"/>
    <cellStyle name="20% - Accent4 15" xfId="1774" xr:uid="{53CF803C-B5EA-4E12-9C4E-E3202DA123EA}"/>
    <cellStyle name="20% - Accent4 15 10" xfId="19377" xr:uid="{E2FCCB2F-88C4-40E8-8C52-F0E540800685}"/>
    <cellStyle name="20% - Accent4 15 2" xfId="2815" xr:uid="{185230E6-2413-4638-BCAF-51C8C84A02C4}"/>
    <cellStyle name="20% - Accent4 15 2 2" xfId="6049" xr:uid="{86CE27F5-0C0E-47E3-A399-9603741703EB}"/>
    <cellStyle name="20% - Accent4 15 2 2 2" xfId="6050" xr:uid="{AFA8BD48-3C04-4E0E-B3E9-D3A575043A94}"/>
    <cellStyle name="20% - Accent4 15 2 2 2 2" xfId="23528" xr:uid="{2A0BF35B-1100-460A-AC8C-C7178461C96A}"/>
    <cellStyle name="20% - Accent4 15 2 2 3" xfId="6051" xr:uid="{0B4D2263-ADCD-4AC1-AFC0-B9C583B1E0D3}"/>
    <cellStyle name="20% - Accent4 15 2 2 3 2" xfId="23529" xr:uid="{FF76D0FD-67FA-4285-916F-A6EFDFF5AE2C}"/>
    <cellStyle name="20% - Accent4 15 2 2 4" xfId="23527" xr:uid="{39899275-A48F-4336-A756-CF8603872842}"/>
    <cellStyle name="20% - Accent4 15 2 3" xfId="6052" xr:uid="{3C08665E-2AB1-4878-B150-54D8A70A0A2E}"/>
    <cellStyle name="20% - Accent4 15 2 3 2" xfId="23530" xr:uid="{99C45321-85A2-40D8-BE88-E0CB31F26FD7}"/>
    <cellStyle name="20% - Accent4 15 2 4" xfId="6053" xr:uid="{1185283B-6C86-41D4-B10B-E5C7C88BBE0D}"/>
    <cellStyle name="20% - Accent4 15 2 4 2" xfId="23531" xr:uid="{062F1AA5-63B7-4CFE-B05C-5FA0B918F26E}"/>
    <cellStyle name="20% - Accent4 15 2 5" xfId="6054" xr:uid="{3A1A4CAE-7968-44A4-89ED-CD1767913BC9}"/>
    <cellStyle name="20% - Accent4 15 2 5 2" xfId="23532" xr:uid="{F2C28AD0-7943-4D42-BF31-E00DD945260A}"/>
    <cellStyle name="20% - Accent4 15 2 6" xfId="18240" xr:uid="{3FEAE165-877A-422E-A95D-22F8525D5277}"/>
    <cellStyle name="20% - Accent4 15 2 6 2" xfId="36219" xr:uid="{CEF6CA10-FCB4-4F46-A913-C5E4EAFB8FA2}"/>
    <cellStyle name="20% - Accent4 15 2 7" xfId="6048" xr:uid="{F32F1C21-076F-4EF4-8E9A-7CFB059B4875}"/>
    <cellStyle name="20% - Accent4 15 2 7 2" xfId="23526" xr:uid="{D6C4D833-2DD2-46F9-92F1-C5914AC415B6}"/>
    <cellStyle name="20% - Accent4 15 2 8" xfId="20415" xr:uid="{7C6D4F2F-8F33-4ABE-8728-EFCEE33560DF}"/>
    <cellStyle name="20% - Accent4 15 3" xfId="6055" xr:uid="{FE071A67-CFFC-4705-96D5-7B3920CD4534}"/>
    <cellStyle name="20% - Accent4 15 3 2" xfId="6056" xr:uid="{BA067348-223D-4E7C-AFB7-B176897E32D7}"/>
    <cellStyle name="20% - Accent4 15 3 2 2" xfId="6057" xr:uid="{CF1AC84F-A906-4069-A030-245745D1A75E}"/>
    <cellStyle name="20% - Accent4 15 3 2 2 2" xfId="23535" xr:uid="{77D93B68-7CBE-4D10-BFC8-6BCFFEA0C3A0}"/>
    <cellStyle name="20% - Accent4 15 3 2 3" xfId="6058" xr:uid="{9BEB79E3-D57D-4166-ADB6-7B6FB4814C9A}"/>
    <cellStyle name="20% - Accent4 15 3 2 3 2" xfId="23536" xr:uid="{580D0E78-D972-47CA-AC01-21AEB60925A4}"/>
    <cellStyle name="20% - Accent4 15 3 2 4" xfId="23534" xr:uid="{5628D7FB-A3C0-4614-903F-F98093E79905}"/>
    <cellStyle name="20% - Accent4 15 3 3" xfId="6059" xr:uid="{F79B52B5-2504-4909-83F2-8ACE5564004E}"/>
    <cellStyle name="20% - Accent4 15 3 3 2" xfId="23537" xr:uid="{983C7482-939B-4A12-89B5-258E23FDF2B3}"/>
    <cellStyle name="20% - Accent4 15 3 4" xfId="6060" xr:uid="{AD1C3FAA-2B85-451E-BFCF-07F4C9151615}"/>
    <cellStyle name="20% - Accent4 15 3 4 2" xfId="23538" xr:uid="{F1F64C27-B469-4788-82CE-8A2A6156E0F6}"/>
    <cellStyle name="20% - Accent4 15 3 5" xfId="6061" xr:uid="{A8A23CC7-87BA-40A1-93BA-5288625FAC2D}"/>
    <cellStyle name="20% - Accent4 15 3 5 2" xfId="23539" xr:uid="{1610382D-0621-4A7F-854A-54260FAF97D2}"/>
    <cellStyle name="20% - Accent4 15 3 6" xfId="23533" xr:uid="{41BF4731-4321-4B3E-BB51-03739BD3287E}"/>
    <cellStyle name="20% - Accent4 15 4" xfId="6062" xr:uid="{D11EC608-8C41-4DE1-AF8E-B80370A6787E}"/>
    <cellStyle name="20% - Accent4 15 4 2" xfId="6063" xr:uid="{60DFDC4C-2F57-4620-993C-540125166ABC}"/>
    <cellStyle name="20% - Accent4 15 4 2 2" xfId="23541" xr:uid="{2E7161E5-0AED-40F3-867E-CB98D36D0085}"/>
    <cellStyle name="20% - Accent4 15 4 3" xfId="6064" xr:uid="{D18E1F56-65AD-4024-A1AC-7AEA95FD82B0}"/>
    <cellStyle name="20% - Accent4 15 4 3 2" xfId="23542" xr:uid="{ECE56279-AFF3-4952-BB04-EBBC80818C02}"/>
    <cellStyle name="20% - Accent4 15 4 4" xfId="23540" xr:uid="{19E2C739-0D34-4ADE-A7DD-7090BAF50318}"/>
    <cellStyle name="20% - Accent4 15 5" xfId="6065" xr:uid="{86CE6C0F-F3B8-406F-AE89-8BFE43D54E45}"/>
    <cellStyle name="20% - Accent4 15 5 2" xfId="23543" xr:uid="{76076F9C-7FAD-49CD-A8EF-6B1339406FF7}"/>
    <cellStyle name="20% - Accent4 15 6" xfId="6066" xr:uid="{14894EC2-1A14-452C-AD17-B245697D0024}"/>
    <cellStyle name="20% - Accent4 15 6 2" xfId="23544" xr:uid="{860F458E-6FF2-4180-9762-9CABDEE564D2}"/>
    <cellStyle name="20% - Accent4 15 7" xfId="6067" xr:uid="{A31609C4-ED23-45B8-913D-39CA29D67C08}"/>
    <cellStyle name="20% - Accent4 15 7 2" xfId="23545" xr:uid="{6D1794B0-C64A-467A-8598-79C09549ACCC}"/>
    <cellStyle name="20% - Accent4 15 8" xfId="17710" xr:uid="{1844471D-7B8F-46A1-94F7-AABD0211A417}"/>
    <cellStyle name="20% - Accent4 15 8 2" xfId="35217" xr:uid="{9F0717C6-25D3-4F29-AA2C-8F6C78C3D11C}"/>
    <cellStyle name="20% - Accent4 15 9" xfId="6047" xr:uid="{99909505-0A77-4797-8F96-88DE45F9394F}"/>
    <cellStyle name="20% - Accent4 15 9 2" xfId="23525" xr:uid="{12D100EF-DF5E-481A-A5EC-6BD283E4BCE4}"/>
    <cellStyle name="20% - Accent4 16" xfId="1798" xr:uid="{1A3E574A-A728-40C9-8DEA-91163CA08E16}"/>
    <cellStyle name="20% - Accent4 16 10" xfId="19401" xr:uid="{B7C16D7B-D157-47E9-A2CE-786F32CF8568}"/>
    <cellStyle name="20% - Accent4 16 2" xfId="2839" xr:uid="{C8BB16B2-FCF7-4D61-BDDD-085D5B7F8C02}"/>
    <cellStyle name="20% - Accent4 16 2 2" xfId="6070" xr:uid="{EF44FE2D-C2F2-415F-9F87-9A5DBF715A61}"/>
    <cellStyle name="20% - Accent4 16 2 2 2" xfId="6071" xr:uid="{FEDC8D83-57A9-48F9-BABE-88ADE016FAB7}"/>
    <cellStyle name="20% - Accent4 16 2 2 2 2" xfId="23549" xr:uid="{A81EA022-C951-457E-AAE4-6F14F8F8758F}"/>
    <cellStyle name="20% - Accent4 16 2 2 3" xfId="6072" xr:uid="{E3BC8D3A-C56C-4BF1-93CA-057010FE0977}"/>
    <cellStyle name="20% - Accent4 16 2 2 3 2" xfId="23550" xr:uid="{E7B7D7A9-DF1A-46D0-85BE-9CB3B340FF3B}"/>
    <cellStyle name="20% - Accent4 16 2 2 4" xfId="23548" xr:uid="{B20C8B04-238D-4E9A-B795-9CB6319396A3}"/>
    <cellStyle name="20% - Accent4 16 2 3" xfId="6073" xr:uid="{75F9735D-3F0D-4A7C-8A56-1579AD4765EA}"/>
    <cellStyle name="20% - Accent4 16 2 3 2" xfId="23551" xr:uid="{1F6747D4-7379-4115-880A-12DC9B7331F6}"/>
    <cellStyle name="20% - Accent4 16 2 4" xfId="6074" xr:uid="{624C714D-277D-4339-B4FD-42E945525423}"/>
    <cellStyle name="20% - Accent4 16 2 4 2" xfId="23552" xr:uid="{66C2212D-8E92-41D9-AF97-68C24146BBEC}"/>
    <cellStyle name="20% - Accent4 16 2 5" xfId="6075" xr:uid="{C6FEF848-DDA4-47D9-9945-58D5AF622CF1}"/>
    <cellStyle name="20% - Accent4 16 2 5 2" xfId="23553" xr:uid="{3B581464-D092-4D56-AD01-A9D3FF0AA7D5}"/>
    <cellStyle name="20% - Accent4 16 2 6" xfId="18251" xr:uid="{4F3C73AE-DA3E-4BF8-AA31-0FBA5EBE7989}"/>
    <cellStyle name="20% - Accent4 16 2 6 2" xfId="36242" xr:uid="{FD823B02-AB61-4BC1-921D-46A280687BF1}"/>
    <cellStyle name="20% - Accent4 16 2 7" xfId="6069" xr:uid="{B1DAA2FF-E178-448F-B865-EA5CE627E0E2}"/>
    <cellStyle name="20% - Accent4 16 2 7 2" xfId="23547" xr:uid="{4612D705-100A-4144-8E0C-827A4D719580}"/>
    <cellStyle name="20% - Accent4 16 2 8" xfId="20439" xr:uid="{6E4147C7-A51B-4284-AEC3-894499FFC27A}"/>
    <cellStyle name="20% - Accent4 16 3" xfId="6076" xr:uid="{12BA8590-9C64-47DB-8DFB-3FAD930463B0}"/>
    <cellStyle name="20% - Accent4 16 3 2" xfId="6077" xr:uid="{F9E68299-E0A7-4BEE-9782-3802D0E943A3}"/>
    <cellStyle name="20% - Accent4 16 3 2 2" xfId="6078" xr:uid="{4238B47C-2A66-4112-8676-26A69316E786}"/>
    <cellStyle name="20% - Accent4 16 3 2 2 2" xfId="23556" xr:uid="{F12BE464-29D1-4130-B959-48B87C57246A}"/>
    <cellStyle name="20% - Accent4 16 3 2 3" xfId="6079" xr:uid="{0969A4CF-1922-4340-84A6-62243D7FF5FD}"/>
    <cellStyle name="20% - Accent4 16 3 2 3 2" xfId="23557" xr:uid="{8284722C-58A4-4F8F-99E2-FBA65243979F}"/>
    <cellStyle name="20% - Accent4 16 3 2 4" xfId="23555" xr:uid="{B2452C6A-8356-44D0-8E28-AD17B320E004}"/>
    <cellStyle name="20% - Accent4 16 3 3" xfId="6080" xr:uid="{9017C9F4-BDFE-4A2F-905C-8202228618F1}"/>
    <cellStyle name="20% - Accent4 16 3 3 2" xfId="23558" xr:uid="{8C8E329E-2369-419D-9C37-B5B21AF093C4}"/>
    <cellStyle name="20% - Accent4 16 3 4" xfId="6081" xr:uid="{527F902E-640E-4236-8A4F-212C44984174}"/>
    <cellStyle name="20% - Accent4 16 3 4 2" xfId="23559" xr:uid="{B80457AD-D0E6-4396-9C11-B846057F1953}"/>
    <cellStyle name="20% - Accent4 16 3 5" xfId="6082" xr:uid="{6FAB2912-E6F6-41EC-95A3-A3AFE7F97874}"/>
    <cellStyle name="20% - Accent4 16 3 5 2" xfId="23560" xr:uid="{CBA8F1E7-0F34-46B2-84E8-1CFDF171F579}"/>
    <cellStyle name="20% - Accent4 16 3 6" xfId="23554" xr:uid="{85C4BAA7-09AA-4E29-997F-FED5CD8CB044}"/>
    <cellStyle name="20% - Accent4 16 4" xfId="6083" xr:uid="{E9FF342F-B8A8-4EB4-B2D5-649E3959ABBE}"/>
    <cellStyle name="20% - Accent4 16 4 2" xfId="6084" xr:uid="{E79960AE-8FA3-4464-B07C-520C1DA72011}"/>
    <cellStyle name="20% - Accent4 16 4 2 2" xfId="23562" xr:uid="{F3B4B12A-7D8B-4538-81E6-7EFD4A40C0E4}"/>
    <cellStyle name="20% - Accent4 16 4 3" xfId="6085" xr:uid="{3F6E2CE9-B2E2-4BAB-8DEC-7F691AF1B729}"/>
    <cellStyle name="20% - Accent4 16 4 3 2" xfId="23563" xr:uid="{4F9EDAEC-6A99-4CC4-BD03-996E563CD35B}"/>
    <cellStyle name="20% - Accent4 16 4 4" xfId="23561" xr:uid="{383A65A2-DE8C-4449-9153-FE133528F001}"/>
    <cellStyle name="20% - Accent4 16 5" xfId="6086" xr:uid="{83CE545F-57E1-46FC-A30F-FC63828EC559}"/>
    <cellStyle name="20% - Accent4 16 5 2" xfId="23564" xr:uid="{55A1BDB5-58B5-493A-B8E6-EEE36634D5F0}"/>
    <cellStyle name="20% - Accent4 16 6" xfId="6087" xr:uid="{312B887D-F083-48FD-B8BD-098D522B7067}"/>
    <cellStyle name="20% - Accent4 16 6 2" xfId="23565" xr:uid="{CDB25B7B-EE32-49E1-8B2C-3E57E7C9180F}"/>
    <cellStyle name="20% - Accent4 16 7" xfId="6088" xr:uid="{A5C23092-2E2B-4547-9892-E838A3CCD9AE}"/>
    <cellStyle name="20% - Accent4 16 7 2" xfId="23566" xr:uid="{ACBCCAD5-F9E7-4B4E-AF36-4ED5282862BB}"/>
    <cellStyle name="20% - Accent4 16 8" xfId="17725" xr:uid="{9BF414AB-F7AB-407A-BF51-B198EFAC474F}"/>
    <cellStyle name="20% - Accent4 16 8 2" xfId="35240" xr:uid="{D0E53503-1611-44AD-8635-EC4966013D3F}"/>
    <cellStyle name="20% - Accent4 16 9" xfId="6068" xr:uid="{350EFE9C-4B3A-44E6-86AF-522E7C2B5E9E}"/>
    <cellStyle name="20% - Accent4 16 9 2" xfId="23546" xr:uid="{3975A464-B07C-4432-9FB2-D812DF7AAFB4}"/>
    <cellStyle name="20% - Accent4 17" xfId="1822" xr:uid="{C0AC0A1A-4A4E-4538-9041-C84D05F42A33}"/>
    <cellStyle name="20% - Accent4 17 2" xfId="2863" xr:uid="{B4DB3ECE-85BC-4620-A044-3C545D6FE868}"/>
    <cellStyle name="20% - Accent4 17 2 2" xfId="6091" xr:uid="{0F24363B-1E60-4DB7-ACBD-26A73066C753}"/>
    <cellStyle name="20% - Accent4 17 2 2 2" xfId="23569" xr:uid="{5E353743-24B9-4945-98FF-86528CD9882E}"/>
    <cellStyle name="20% - Accent4 17 2 3" xfId="6092" xr:uid="{D6B4DCDD-C961-4971-8AE0-3CFE204508EF}"/>
    <cellStyle name="20% - Accent4 17 2 3 2" xfId="23570" xr:uid="{ADFE3CF5-8152-466F-8FC4-3285E73E3CB6}"/>
    <cellStyle name="20% - Accent4 17 2 4" xfId="18262" xr:uid="{5667DEC4-BC56-4A90-923C-EEBAC28FD2E6}"/>
    <cellStyle name="20% - Accent4 17 2 4 2" xfId="36265" xr:uid="{0B7DE154-4E9F-455F-AAAE-C830533D7069}"/>
    <cellStyle name="20% - Accent4 17 2 5" xfId="6090" xr:uid="{BF8EA7BF-A480-40E7-A7BA-FCBFE8394E49}"/>
    <cellStyle name="20% - Accent4 17 2 5 2" xfId="23568" xr:uid="{2E81812B-8BA2-4ABC-8111-2A2D3ACB5E1B}"/>
    <cellStyle name="20% - Accent4 17 2 6" xfId="20463" xr:uid="{3677C282-37C5-49B1-B955-2A79EE55F1ED}"/>
    <cellStyle name="20% - Accent4 17 3" xfId="6093" xr:uid="{C63957FC-B82A-4520-A80F-2008E6770491}"/>
    <cellStyle name="20% - Accent4 17 3 2" xfId="23571" xr:uid="{6F0D82B6-FBCD-4DC1-B9DF-B0030F6B427B}"/>
    <cellStyle name="20% - Accent4 17 4" xfId="6094" xr:uid="{41CB65A8-2399-4CFA-B27E-3FDD795F8DDA}"/>
    <cellStyle name="20% - Accent4 17 4 2" xfId="23572" xr:uid="{2A10ECD7-1CFF-43A6-BCBE-2425DA873380}"/>
    <cellStyle name="20% - Accent4 17 5" xfId="6095" xr:uid="{5F1FB108-4332-42F2-BDCA-C5445F1AE04B}"/>
    <cellStyle name="20% - Accent4 17 5 2" xfId="23573" xr:uid="{99C3F589-4187-4292-A34D-09F2B49819F7}"/>
    <cellStyle name="20% - Accent4 17 6" xfId="17740" xr:uid="{CB6EE8C0-0578-45E7-9F81-A962BB8CC995}"/>
    <cellStyle name="20% - Accent4 17 6 2" xfId="35263" xr:uid="{45A12628-A30E-487E-929D-668F20A912AC}"/>
    <cellStyle name="20% - Accent4 17 7" xfId="6089" xr:uid="{156344FA-A20A-4DA5-8E1B-92D7B54F73F9}"/>
    <cellStyle name="20% - Accent4 17 7 2" xfId="23567" xr:uid="{5BC9B44D-6354-4202-BDE9-7D2F7DBE2461}"/>
    <cellStyle name="20% - Accent4 17 8" xfId="19425" xr:uid="{59D183CE-9B97-42D2-8371-716DFADCCE43}"/>
    <cellStyle name="20% - Accent4 18" xfId="1847" xr:uid="{088A00CF-3ED0-4F27-8D4C-4A353D84BDC8}"/>
    <cellStyle name="20% - Accent4 18 2" xfId="6097" xr:uid="{0399F12B-4CCF-444B-A069-06E2946DB5DC}"/>
    <cellStyle name="20% - Accent4 18 2 2" xfId="6098" xr:uid="{C3EEB40B-11E3-4D51-98C4-79EE07E92FA9}"/>
    <cellStyle name="20% - Accent4 18 2 2 2" xfId="23576" xr:uid="{1624C768-3E23-4D50-9452-95576E91F765}"/>
    <cellStyle name="20% - Accent4 18 2 3" xfId="6099" xr:uid="{C745D62D-41DA-445B-B397-DBA116366989}"/>
    <cellStyle name="20% - Accent4 18 2 3 2" xfId="23577" xr:uid="{6D435606-CE25-4E74-A34A-A14C23793361}"/>
    <cellStyle name="20% - Accent4 18 2 4" xfId="23575" xr:uid="{465BA13D-D1E9-4B42-BD91-C38B5E4D579D}"/>
    <cellStyle name="20% - Accent4 18 3" xfId="6100" xr:uid="{DF8C4945-70B5-46C7-B65F-7D495D854DB7}"/>
    <cellStyle name="20% - Accent4 18 3 2" xfId="23578" xr:uid="{2507876E-30F0-4756-92E2-A49CB0FAB7BA}"/>
    <cellStyle name="20% - Accent4 18 4" xfId="6101" xr:uid="{E80C7795-3F48-426B-9423-FF2B11BE4D45}"/>
    <cellStyle name="20% - Accent4 18 4 2" xfId="23579" xr:uid="{FDBD28D1-E722-47BC-83B0-62458E008FE8}"/>
    <cellStyle name="20% - Accent4 18 5" xfId="6102" xr:uid="{426BB16D-A371-4706-B11B-0B83D2A46D85}"/>
    <cellStyle name="20% - Accent4 18 5 2" xfId="23580" xr:uid="{39D40262-963F-4F94-84D4-C0363F06D53C}"/>
    <cellStyle name="20% - Accent4 18 6" xfId="17755" xr:uid="{B18E7A44-FAC6-4EE8-8C7B-54A9500996C2}"/>
    <cellStyle name="20% - Accent4 18 6 2" xfId="35287" xr:uid="{39747228-A88C-4C73-893A-705662C7E0FF}"/>
    <cellStyle name="20% - Accent4 18 7" xfId="6096" xr:uid="{39437D0E-403B-4BF2-8E46-D7B7FD293D2A}"/>
    <cellStyle name="20% - Accent4 18 7 2" xfId="23574" xr:uid="{F03D384F-AEF3-4E90-A4A3-2CFA0838EA36}"/>
    <cellStyle name="20% - Accent4 18 8" xfId="19450" xr:uid="{4D25E53A-70CD-4888-A5F6-F81280D27861}"/>
    <cellStyle name="20% - Accent4 19" xfId="1871" xr:uid="{ABD2D137-3106-4048-A5EE-1AECBC6A441A}"/>
    <cellStyle name="20% - Accent4 19 2" xfId="6104" xr:uid="{0A714234-31E5-4567-8A52-6A641648BD96}"/>
    <cellStyle name="20% - Accent4 19 2 2" xfId="23582" xr:uid="{DA91515C-3520-4293-9B74-FDDE7AA7A41D}"/>
    <cellStyle name="20% - Accent4 19 3" xfId="6105" xr:uid="{C0F942A7-DD14-48DF-A4FB-EF47B142AD29}"/>
    <cellStyle name="20% - Accent4 19 3 2" xfId="23583" xr:uid="{F239FBDC-C292-4721-A0E0-905375AD9920}"/>
    <cellStyle name="20% - Accent4 19 4" xfId="6106" xr:uid="{DEF2FC77-3CCE-4805-93F6-15398C60EA55}"/>
    <cellStyle name="20% - Accent4 19 4 2" xfId="23584" xr:uid="{FD145C0E-EF0E-4436-AE41-2529BE47365E}"/>
    <cellStyle name="20% - Accent4 19 5" xfId="17767" xr:uid="{51AB7094-823B-4F1C-B556-EC42EB377B89}"/>
    <cellStyle name="20% - Accent4 19 5 2" xfId="35310" xr:uid="{A2A40632-AF13-4D0D-BE02-DB135EA696DE}"/>
    <cellStyle name="20% - Accent4 19 6" xfId="6103" xr:uid="{10D0D71A-3964-4A50-8DEC-004363AADEB0}"/>
    <cellStyle name="20% - Accent4 19 6 2" xfId="23581" xr:uid="{80B61749-B144-49E7-8444-C092B43AD7C8}"/>
    <cellStyle name="20% - Accent4 19 7" xfId="19474" xr:uid="{377CF839-E277-456E-B85B-49BE88F12A24}"/>
    <cellStyle name="20% - Accent4 2" xfId="60" xr:uid="{06EED1BA-6390-4A46-B576-4269CF29268C}"/>
    <cellStyle name="20% - Accent4 2 10" xfId="6108" xr:uid="{F2D53E36-F6C6-4712-ACC1-C512EA62FE91}"/>
    <cellStyle name="20% - Accent4 2 10 2" xfId="23586" xr:uid="{40DC81C5-C01A-44AF-BBBE-E6AF19648013}"/>
    <cellStyle name="20% - Accent4 2 11" xfId="6109" xr:uid="{625E6CFF-0C8C-403E-B41A-26B868F62CDE}"/>
    <cellStyle name="20% - Accent4 2 11 2" xfId="23587" xr:uid="{1A5086B0-885A-4951-BEF8-6A84AE10BFDB}"/>
    <cellStyle name="20% - Accent4 2 12" xfId="6110" xr:uid="{DA59E4A9-79AC-4057-9E0E-88D8A53AFE85}"/>
    <cellStyle name="20% - Accent4 2 12 2" xfId="23588" xr:uid="{596A251E-B2B3-4F1D-84C6-E5979250E661}"/>
    <cellStyle name="20% - Accent4 2 13" xfId="16911" xr:uid="{5DAC20D4-110D-4626-B1C0-DB560FDAA8B5}"/>
    <cellStyle name="20% - Accent4 2 13 2" xfId="34315" xr:uid="{BF9E4307-4837-478B-94DC-2C9C46519F90}"/>
    <cellStyle name="20% - Accent4 2 14" xfId="6107" xr:uid="{A46C0A44-228C-42B9-BDFD-2EB536558CF5}"/>
    <cellStyle name="20% - Accent4 2 14 2" xfId="23585" xr:uid="{F82FBE47-90AB-40C0-A0D4-7B7E7F759E8B}"/>
    <cellStyle name="20% - Accent4 2 15" xfId="950" xr:uid="{C705F6AD-48A9-49CF-976D-25465FF34A07}"/>
    <cellStyle name="20% - Accent4 2 15 2" xfId="20504" xr:uid="{B7E48BEE-39D2-47A0-A021-3E5CE712A042}"/>
    <cellStyle name="20% - Accent4 2 16" xfId="18566" xr:uid="{A94BAF64-79EF-4715-898F-03A39B38FA44}"/>
    <cellStyle name="20% - Accent4 2 17" xfId="36599" xr:uid="{67B8F914-CA82-413E-8046-D89E85A7292C}"/>
    <cellStyle name="20% - Accent4 2 2" xfId="1187" xr:uid="{1845367A-5BBD-46D0-A22E-937F6C7D22EA}"/>
    <cellStyle name="20% - Accent4 2 2 10" xfId="16912" xr:uid="{1678DAAC-D8A4-49C5-998B-D009F8555F1C}"/>
    <cellStyle name="20% - Accent4 2 2 10 2" xfId="34316" xr:uid="{CB4EEC17-6531-4061-9D0A-7C4DF53355E8}"/>
    <cellStyle name="20% - Accent4 2 2 11" xfId="6111" xr:uid="{59416B93-2998-4E24-AB15-B82360B0F378}"/>
    <cellStyle name="20% - Accent4 2 2 11 2" xfId="23589" xr:uid="{03E12DAF-588B-4D1E-93DE-9C3F8CE5F89A}"/>
    <cellStyle name="20% - Accent4 2 2 12" xfId="18791" xr:uid="{359638F3-04E8-42DE-B28D-FD045BCECCC7}"/>
    <cellStyle name="20% - Accent4 2 2 2" xfId="2234" xr:uid="{7DA9DD41-BBBA-4839-B27A-0D23E1C723D1}"/>
    <cellStyle name="20% - Accent4 2 2 2 10" xfId="19834" xr:uid="{3FA09F41-1E3A-415F-8EC4-D57C80416DE5}"/>
    <cellStyle name="20% - Accent4 2 2 2 2" xfId="6113" xr:uid="{07574400-6100-433A-A9A6-F2CA9C25919F}"/>
    <cellStyle name="20% - Accent4 2 2 2 2 2" xfId="6114" xr:uid="{9E59FA25-A7C1-4E68-BCC2-6EC1B2054C8E}"/>
    <cellStyle name="20% - Accent4 2 2 2 2 2 2" xfId="6115" xr:uid="{B91673F6-7432-48DC-9244-FF68BD81809F}"/>
    <cellStyle name="20% - Accent4 2 2 2 2 2 2 2" xfId="23593" xr:uid="{096E354B-336D-4E28-BFA8-E3829CDECD26}"/>
    <cellStyle name="20% - Accent4 2 2 2 2 2 3" xfId="6116" xr:uid="{4D61A320-C8F7-4C35-875C-A3A91B5D4C22}"/>
    <cellStyle name="20% - Accent4 2 2 2 2 2 3 2" xfId="23594" xr:uid="{21F59C71-4AF4-4D70-97DA-13C219CA5E41}"/>
    <cellStyle name="20% - Accent4 2 2 2 2 2 4" xfId="23592" xr:uid="{24DDB240-9457-42CA-94ED-E54CBD71C800}"/>
    <cellStyle name="20% - Accent4 2 2 2 2 3" xfId="6117" xr:uid="{CB40E954-4DC4-4D17-863D-6049FE13DADC}"/>
    <cellStyle name="20% - Accent4 2 2 2 2 3 2" xfId="23595" xr:uid="{5E87F2FC-F658-4A8A-9DD9-EBD67D1BF34D}"/>
    <cellStyle name="20% - Accent4 2 2 2 2 4" xfId="6118" xr:uid="{CC38E8D9-DFBA-4E39-B7F7-15F7CFB8505A}"/>
    <cellStyle name="20% - Accent4 2 2 2 2 4 2" xfId="23596" xr:uid="{752F0F88-A208-409B-B2E3-B5F065D3BFC6}"/>
    <cellStyle name="20% - Accent4 2 2 2 2 5" xfId="6119" xr:uid="{4D890CB0-E684-4B06-AC42-39EB0EBAFE6D}"/>
    <cellStyle name="20% - Accent4 2 2 2 2 5 2" xfId="23597" xr:uid="{D325BACF-3CE6-4B59-A110-97B792676E98}"/>
    <cellStyle name="20% - Accent4 2 2 2 2 6" xfId="23591" xr:uid="{329FC461-DF10-4AB1-8294-616AC416977D}"/>
    <cellStyle name="20% - Accent4 2 2 2 3" xfId="6120" xr:uid="{F1850995-5ABB-4931-BC18-B14ED329FAB6}"/>
    <cellStyle name="20% - Accent4 2 2 2 3 2" xfId="6121" xr:uid="{BA8D7A60-F64B-4CE7-836D-0573F5350BD3}"/>
    <cellStyle name="20% - Accent4 2 2 2 3 2 2" xfId="6122" xr:uid="{355BDAA2-B97A-49D5-BE7C-E4E375CC1BA2}"/>
    <cellStyle name="20% - Accent4 2 2 2 3 2 2 2" xfId="23600" xr:uid="{2F52BD3B-0BAD-4E8B-A7CD-B57FF38B8017}"/>
    <cellStyle name="20% - Accent4 2 2 2 3 2 3" xfId="6123" xr:uid="{08AA9D76-8ABA-44BB-95FD-3E9BDAB43215}"/>
    <cellStyle name="20% - Accent4 2 2 2 3 2 3 2" xfId="23601" xr:uid="{ED5DC4DF-0872-4E7A-BA86-8F3F88119918}"/>
    <cellStyle name="20% - Accent4 2 2 2 3 2 4" xfId="23599" xr:uid="{25FE90C7-A576-4934-9FE5-B8D124D85A3C}"/>
    <cellStyle name="20% - Accent4 2 2 2 3 3" xfId="6124" xr:uid="{9E1D4758-ECC0-469F-9540-83D9D7732674}"/>
    <cellStyle name="20% - Accent4 2 2 2 3 3 2" xfId="23602" xr:uid="{1E5628F4-47B1-4424-A43C-F061D8B668B4}"/>
    <cellStyle name="20% - Accent4 2 2 2 3 4" xfId="6125" xr:uid="{72971CD3-86D4-4003-99C6-D3F670005AA1}"/>
    <cellStyle name="20% - Accent4 2 2 2 3 4 2" xfId="23603" xr:uid="{5B1B11B3-DD16-454B-B061-BCFE08F13D04}"/>
    <cellStyle name="20% - Accent4 2 2 2 3 5" xfId="6126" xr:uid="{CA4FC7E9-DF06-48D2-87A9-7A11657C6535}"/>
    <cellStyle name="20% - Accent4 2 2 2 3 5 2" xfId="23604" xr:uid="{97F50A98-22FB-4426-A007-0E12E71A82C7}"/>
    <cellStyle name="20% - Accent4 2 2 2 3 6" xfId="23598" xr:uid="{79E14EEB-E3AB-413A-8DA1-173BE02491DB}"/>
    <cellStyle name="20% - Accent4 2 2 2 4" xfId="6127" xr:uid="{90741855-A73E-4661-8A29-00C9D4FC0EA6}"/>
    <cellStyle name="20% - Accent4 2 2 2 4 2" xfId="6128" xr:uid="{2456816C-D386-4725-8737-3A9D093EE490}"/>
    <cellStyle name="20% - Accent4 2 2 2 4 2 2" xfId="23606" xr:uid="{D8F052D6-3ECF-45C1-A512-5964336DEA52}"/>
    <cellStyle name="20% - Accent4 2 2 2 4 3" xfId="6129" xr:uid="{0269D18A-2D4B-48CD-A710-9C659F25BCE7}"/>
    <cellStyle name="20% - Accent4 2 2 2 4 3 2" xfId="23607" xr:uid="{0CB272CE-B48F-41F6-9F86-91772B9B05A4}"/>
    <cellStyle name="20% - Accent4 2 2 2 4 4" xfId="23605" xr:uid="{D765F72D-96B5-45B3-A360-42774451B565}"/>
    <cellStyle name="20% - Accent4 2 2 2 5" xfId="6130" xr:uid="{EDAC19EA-2AF9-4CD2-8109-44FE834A7CA4}"/>
    <cellStyle name="20% - Accent4 2 2 2 5 2" xfId="23608" xr:uid="{FE81ED0C-36AF-483F-9DFA-99DC5FF249D0}"/>
    <cellStyle name="20% - Accent4 2 2 2 6" xfId="6131" xr:uid="{E8B1FA52-7A0F-4753-AE6C-A71D1FFA6AB4}"/>
    <cellStyle name="20% - Accent4 2 2 2 6 2" xfId="23609" xr:uid="{FB7FF136-91F8-40BE-B977-6508166F1209}"/>
    <cellStyle name="20% - Accent4 2 2 2 7" xfId="6132" xr:uid="{0FA342CC-F368-458B-B696-99F3DB7D9401}"/>
    <cellStyle name="20% - Accent4 2 2 2 7 2" xfId="23610" xr:uid="{565E7C68-4DE9-4344-A6FA-7FADBF17DA41}"/>
    <cellStyle name="20% - Accent4 2 2 2 8" xfId="17009" xr:uid="{F8266B72-1FA5-4F28-9CB7-882536A92008}"/>
    <cellStyle name="20% - Accent4 2 2 2 8 2" xfId="34366" xr:uid="{A25F1D4E-1CCB-4AEA-87AE-1FD3AECD1847}"/>
    <cellStyle name="20% - Accent4 2 2 2 9" xfId="6112" xr:uid="{EFF68F07-6020-4054-BAD9-6014D0043735}"/>
    <cellStyle name="20% - Accent4 2 2 2 9 2" xfId="23590" xr:uid="{4C67362A-3056-4487-8DD1-F37BC04D45BB}"/>
    <cellStyle name="20% - Accent4 2 2 3" xfId="6133" xr:uid="{8B5820EC-E8D0-4773-8E91-F5141138D859}"/>
    <cellStyle name="20% - Accent4 2 2 3 2" xfId="6134" xr:uid="{7B49F5CC-FC51-47A1-85AB-53D51815D842}"/>
    <cellStyle name="20% - Accent4 2 2 3 2 2" xfId="6135" xr:uid="{29A5EE6F-F181-4CDE-B0D2-E8EA81590082}"/>
    <cellStyle name="20% - Accent4 2 2 3 2 2 2" xfId="6136" xr:uid="{A494A046-091F-4D48-9175-AEAFEA8D2B9F}"/>
    <cellStyle name="20% - Accent4 2 2 3 2 2 2 2" xfId="23614" xr:uid="{94A26426-DEED-476E-B5F8-A1F54A439E58}"/>
    <cellStyle name="20% - Accent4 2 2 3 2 2 3" xfId="6137" xr:uid="{E6E96B02-0F88-492D-9C9C-56AFCBAD446A}"/>
    <cellStyle name="20% - Accent4 2 2 3 2 2 3 2" xfId="23615" xr:uid="{7B90EA0C-8970-45E3-861B-E21FFC503FBB}"/>
    <cellStyle name="20% - Accent4 2 2 3 2 2 4" xfId="23613" xr:uid="{0730DC84-D71A-4078-A43D-68DB79E9C775}"/>
    <cellStyle name="20% - Accent4 2 2 3 2 3" xfId="6138" xr:uid="{500C2EA5-E66F-470C-A3E1-A3AD67E35C74}"/>
    <cellStyle name="20% - Accent4 2 2 3 2 3 2" xfId="23616" xr:uid="{D7BAE05D-4B5B-4946-8E5A-8AE3379FA148}"/>
    <cellStyle name="20% - Accent4 2 2 3 2 4" xfId="6139" xr:uid="{52550B5A-C05A-4A6B-BE07-CE49CA2FC60A}"/>
    <cellStyle name="20% - Accent4 2 2 3 2 4 2" xfId="23617" xr:uid="{789DB11A-A46F-46A8-AC24-2BFC3727CC09}"/>
    <cellStyle name="20% - Accent4 2 2 3 2 5" xfId="6140" xr:uid="{3FAF4B78-DD99-4567-850C-030B037408DA}"/>
    <cellStyle name="20% - Accent4 2 2 3 2 5 2" xfId="23618" xr:uid="{953D0FBF-6FB9-44AA-80DA-DC222518CAD0}"/>
    <cellStyle name="20% - Accent4 2 2 3 2 6" xfId="23612" xr:uid="{63FD4A47-727F-4288-BA79-148C450E930A}"/>
    <cellStyle name="20% - Accent4 2 2 3 3" xfId="6141" xr:uid="{AD9CC07A-8847-45DF-846B-05B7F4F346F1}"/>
    <cellStyle name="20% - Accent4 2 2 3 3 2" xfId="6142" xr:uid="{2D13D896-4A49-4334-AF7B-0A9D19443AFF}"/>
    <cellStyle name="20% - Accent4 2 2 3 3 2 2" xfId="6143" xr:uid="{1C673DF6-D033-402E-BB3C-DEBB93B7A698}"/>
    <cellStyle name="20% - Accent4 2 2 3 3 2 2 2" xfId="23621" xr:uid="{F2E060F7-3C8E-457A-B4B3-E5A8AD3EFA48}"/>
    <cellStyle name="20% - Accent4 2 2 3 3 2 3" xfId="6144" xr:uid="{8225AFCC-820E-4E98-B4C2-B46A5A72CBE2}"/>
    <cellStyle name="20% - Accent4 2 2 3 3 2 3 2" xfId="23622" xr:uid="{CC93783F-C0DF-43B7-9D06-74A1A071C243}"/>
    <cellStyle name="20% - Accent4 2 2 3 3 2 4" xfId="23620" xr:uid="{BF7069E1-429E-46A4-B596-5CD53B35BDF6}"/>
    <cellStyle name="20% - Accent4 2 2 3 3 3" xfId="6145" xr:uid="{B0092751-F347-4DD2-AA59-09186781ED39}"/>
    <cellStyle name="20% - Accent4 2 2 3 3 3 2" xfId="23623" xr:uid="{3D5B3A37-5A1D-41CD-A620-8925B6075DE6}"/>
    <cellStyle name="20% - Accent4 2 2 3 3 4" xfId="6146" xr:uid="{97A4646D-1DB8-43F2-AFC1-529C38BF008E}"/>
    <cellStyle name="20% - Accent4 2 2 3 3 4 2" xfId="23624" xr:uid="{11B2F0BB-922E-48BC-AFD0-E6690CB93D54}"/>
    <cellStyle name="20% - Accent4 2 2 3 3 5" xfId="6147" xr:uid="{86F5CEB4-FDCD-437D-AB4B-878B6419766C}"/>
    <cellStyle name="20% - Accent4 2 2 3 3 5 2" xfId="23625" xr:uid="{6ECC70F1-15F4-4C2F-A5A4-5C9B9C8714AC}"/>
    <cellStyle name="20% - Accent4 2 2 3 3 6" xfId="23619" xr:uid="{A8E53329-B31B-41BE-96C6-1FC819BDC995}"/>
    <cellStyle name="20% - Accent4 2 2 3 4" xfId="6148" xr:uid="{266B837F-EA32-41A5-B68D-B035779632DC}"/>
    <cellStyle name="20% - Accent4 2 2 3 4 2" xfId="6149" xr:uid="{B7C475B5-6D83-4A20-AAE3-31261E5BFF04}"/>
    <cellStyle name="20% - Accent4 2 2 3 4 2 2" xfId="23627" xr:uid="{F289F75F-D5DF-4BE7-906D-8B0463833B1A}"/>
    <cellStyle name="20% - Accent4 2 2 3 4 3" xfId="6150" xr:uid="{89484201-00D3-4E8F-9D8C-8CB3ECE35106}"/>
    <cellStyle name="20% - Accent4 2 2 3 4 3 2" xfId="23628" xr:uid="{327ACF87-01FE-49B3-AA98-8EF168828446}"/>
    <cellStyle name="20% - Accent4 2 2 3 4 4" xfId="23626" xr:uid="{0E66F9C1-17D0-48D7-96B0-8575BECAE32C}"/>
    <cellStyle name="20% - Accent4 2 2 3 5" xfId="6151" xr:uid="{29C53442-C2B5-4053-893D-4F23990BF05F}"/>
    <cellStyle name="20% - Accent4 2 2 3 5 2" xfId="23629" xr:uid="{80CC2E2E-7D72-4B3E-9943-DC88E3B1370D}"/>
    <cellStyle name="20% - Accent4 2 2 3 6" xfId="6152" xr:uid="{D4F4A0FD-F4F5-48DC-A35A-0BF4BBFCADD2}"/>
    <cellStyle name="20% - Accent4 2 2 3 6 2" xfId="23630" xr:uid="{FDAB49C8-5C1A-415C-B730-7B55008FAB58}"/>
    <cellStyle name="20% - Accent4 2 2 3 7" xfId="6153" xr:uid="{B29E10E9-4D24-4CD5-82DB-393EFAAF732E}"/>
    <cellStyle name="20% - Accent4 2 2 3 7 2" xfId="23631" xr:uid="{8BBAB816-C2A5-407A-92EE-B9DDF3D65FCD}"/>
    <cellStyle name="20% - Accent4 2 2 3 8" xfId="23611" xr:uid="{CE974324-BFC3-4204-B5DA-68F65CE5AF2C}"/>
    <cellStyle name="20% - Accent4 2 2 4" xfId="6154" xr:uid="{1B8BD364-5769-4016-87D0-7521B5ED2DC7}"/>
    <cellStyle name="20% - Accent4 2 2 4 2" xfId="6155" xr:uid="{0CA4FADB-B07B-45B1-97A1-25CC49975051}"/>
    <cellStyle name="20% - Accent4 2 2 4 2 2" xfId="6156" xr:uid="{7A20EB15-182B-48DE-8C1E-0AF65C7CF503}"/>
    <cellStyle name="20% - Accent4 2 2 4 2 2 2" xfId="23634" xr:uid="{BA8C54B1-56C2-453A-919F-F4B6304B739F}"/>
    <cellStyle name="20% - Accent4 2 2 4 2 3" xfId="6157" xr:uid="{86C3072B-B0DC-41C4-8875-613C64E493ED}"/>
    <cellStyle name="20% - Accent4 2 2 4 2 3 2" xfId="23635" xr:uid="{CB144637-D508-4577-B921-244AAF9E84A7}"/>
    <cellStyle name="20% - Accent4 2 2 4 2 4" xfId="23633" xr:uid="{FC6A6FD5-73BC-4581-B955-28E02C8666EC}"/>
    <cellStyle name="20% - Accent4 2 2 4 3" xfId="6158" xr:uid="{5EB5FD37-2F02-4A18-803B-1F84609BD55F}"/>
    <cellStyle name="20% - Accent4 2 2 4 3 2" xfId="23636" xr:uid="{004B6660-6BE6-43A3-9E14-E0249DE21808}"/>
    <cellStyle name="20% - Accent4 2 2 4 4" xfId="6159" xr:uid="{93CDA326-5FF8-4FCE-90B1-93058D28A6A5}"/>
    <cellStyle name="20% - Accent4 2 2 4 4 2" xfId="23637" xr:uid="{1AD1190B-205C-4416-B375-CC26B9A89C6E}"/>
    <cellStyle name="20% - Accent4 2 2 4 5" xfId="6160" xr:uid="{015F4169-8C70-48EE-9E61-BE4151619DC8}"/>
    <cellStyle name="20% - Accent4 2 2 4 5 2" xfId="23638" xr:uid="{C58651CC-4742-42B2-AEA8-2621F51D61DF}"/>
    <cellStyle name="20% - Accent4 2 2 4 6" xfId="23632" xr:uid="{1286FC90-822B-4F3A-8833-5802B8921843}"/>
    <cellStyle name="20% - Accent4 2 2 5" xfId="6161" xr:uid="{43A1B081-3482-4D22-8E5E-936124D1E384}"/>
    <cellStyle name="20% - Accent4 2 2 5 2" xfId="6162" xr:uid="{A48131AD-0D88-4983-AE22-F20774B59089}"/>
    <cellStyle name="20% - Accent4 2 2 5 2 2" xfId="6163" xr:uid="{C13A78F6-0D70-4FBF-A0B4-1C3158EF6D0D}"/>
    <cellStyle name="20% - Accent4 2 2 5 2 2 2" xfId="23641" xr:uid="{032CBA72-9964-41D0-BB16-BFE30F7229FD}"/>
    <cellStyle name="20% - Accent4 2 2 5 2 3" xfId="6164" xr:uid="{1F3F27D9-4E82-48F1-94D2-1A249384C143}"/>
    <cellStyle name="20% - Accent4 2 2 5 2 3 2" xfId="23642" xr:uid="{0AC2CF9D-9FD8-42E5-B3A8-A9E235038CCD}"/>
    <cellStyle name="20% - Accent4 2 2 5 2 4" xfId="23640" xr:uid="{5E7B0207-7A6C-4A38-B450-102EBB391302}"/>
    <cellStyle name="20% - Accent4 2 2 5 3" xfId="6165" xr:uid="{CC642B4E-3964-4854-BA29-17CA369A5EA0}"/>
    <cellStyle name="20% - Accent4 2 2 5 3 2" xfId="23643" xr:uid="{8835A917-483C-4011-BC9A-C0BF4B9F0499}"/>
    <cellStyle name="20% - Accent4 2 2 5 4" xfId="6166" xr:uid="{DA101CF5-1E3B-4D83-8167-D7F6803F0098}"/>
    <cellStyle name="20% - Accent4 2 2 5 4 2" xfId="23644" xr:uid="{D08034F4-456D-4D55-AC11-A89EE849413A}"/>
    <cellStyle name="20% - Accent4 2 2 5 5" xfId="6167" xr:uid="{7B25158E-48BF-484F-B2E1-B7D62F082B12}"/>
    <cellStyle name="20% - Accent4 2 2 5 5 2" xfId="23645" xr:uid="{F2D1AB68-0E56-4CFC-802B-B0B369B683DE}"/>
    <cellStyle name="20% - Accent4 2 2 5 6" xfId="23639" xr:uid="{B0AE4829-F831-4F13-9E89-BA41AA968D8F}"/>
    <cellStyle name="20% - Accent4 2 2 6" xfId="6168" xr:uid="{E9F274C7-9CDA-47B7-B093-4324B3BE0294}"/>
    <cellStyle name="20% - Accent4 2 2 6 2" xfId="6169" xr:uid="{48029506-E62B-450D-8BB4-1F0A1B7C2B40}"/>
    <cellStyle name="20% - Accent4 2 2 6 2 2" xfId="23647" xr:uid="{191DBE81-83D3-4F49-9D31-1C57F46AA4B1}"/>
    <cellStyle name="20% - Accent4 2 2 6 3" xfId="6170" xr:uid="{433F78EA-FB60-4302-BD5C-805C67A26640}"/>
    <cellStyle name="20% - Accent4 2 2 6 3 2" xfId="23648" xr:uid="{A81A4179-ECCE-43B7-9745-3F6DCABE07FA}"/>
    <cellStyle name="20% - Accent4 2 2 6 4" xfId="23646" xr:uid="{ED65750E-4BE6-4F58-9B86-FBC90DFAE8F6}"/>
    <cellStyle name="20% - Accent4 2 2 7" xfId="6171" xr:uid="{C8ECECFC-DEFB-4AA8-A1FA-5024C5D6E54D}"/>
    <cellStyle name="20% - Accent4 2 2 7 2" xfId="23649" xr:uid="{A6C338D3-63E7-4AC5-8993-78AEAEA11A59}"/>
    <cellStyle name="20% - Accent4 2 2 8" xfId="6172" xr:uid="{BF504A94-B143-46CC-AC26-94C575C46257}"/>
    <cellStyle name="20% - Accent4 2 2 8 2" xfId="23650" xr:uid="{914D514E-E144-43B9-87F3-298338C0891E}"/>
    <cellStyle name="20% - Accent4 2 2 9" xfId="6173" xr:uid="{6559D42C-F66B-42E2-AF04-F57C623D4726}"/>
    <cellStyle name="20% - Accent4 2 2 9 2" xfId="23651" xr:uid="{50291152-CBA9-47FA-ADF0-9E8C67738798}"/>
    <cellStyle name="20% - Accent4 2 3" xfId="1460" xr:uid="{CC288D1F-6E79-4ABD-84CE-854D34B44253}"/>
    <cellStyle name="20% - Accent4 2 3 10" xfId="19063" xr:uid="{48F1D0F8-14AA-4D55-BEEF-91A76114C985}"/>
    <cellStyle name="20% - Accent4 2 3 2" xfId="2501" xr:uid="{0B602EF8-9BF6-48AD-91C5-EA4DAE89F4DB}"/>
    <cellStyle name="20% - Accent4 2 3 2 2" xfId="6176" xr:uid="{126EED50-964F-4ACF-AED7-589D11045D35}"/>
    <cellStyle name="20% - Accent4 2 3 2 2 2" xfId="6177" xr:uid="{E4815506-2F2E-4769-A8E4-638361209CCE}"/>
    <cellStyle name="20% - Accent4 2 3 2 2 2 2" xfId="23655" xr:uid="{7F66752F-4C29-4820-8915-7E8839EAF8B7}"/>
    <cellStyle name="20% - Accent4 2 3 2 2 3" xfId="6178" xr:uid="{2D0C0485-563F-40D9-A7F5-E84BEB61211E}"/>
    <cellStyle name="20% - Accent4 2 3 2 2 3 2" xfId="23656" xr:uid="{396B0C5E-65B0-40E7-80D7-F3F76F690F70}"/>
    <cellStyle name="20% - Accent4 2 3 2 2 4" xfId="23654" xr:uid="{41EDE311-211E-4184-AFAF-B3F8C4564A36}"/>
    <cellStyle name="20% - Accent4 2 3 2 3" xfId="6179" xr:uid="{17DD0BC1-9433-4D70-8371-ED866D21D509}"/>
    <cellStyle name="20% - Accent4 2 3 2 3 2" xfId="23657" xr:uid="{1911A45D-7609-4E8D-A2EA-83362C82F659}"/>
    <cellStyle name="20% - Accent4 2 3 2 4" xfId="6180" xr:uid="{3756E84C-C1E9-43A0-9AD5-C5D3E68FCCAA}"/>
    <cellStyle name="20% - Accent4 2 3 2 4 2" xfId="23658" xr:uid="{5038AB41-9C8F-43C2-84F2-514486C9AEE2}"/>
    <cellStyle name="20% - Accent4 2 3 2 5" xfId="6181" xr:uid="{6B543658-1906-44C3-AD8D-7AA5DC33975F}"/>
    <cellStyle name="20% - Accent4 2 3 2 5 2" xfId="23659" xr:uid="{F04DA9B6-12A6-45CB-9284-DC065BC3A08B}"/>
    <cellStyle name="20% - Accent4 2 3 2 6" xfId="18090" xr:uid="{BF64EFCD-A87F-42B3-B819-615815BAC492}"/>
    <cellStyle name="20% - Accent4 2 3 2 6 2" xfId="35910" xr:uid="{C4C36751-C24B-4BFD-8930-5E768C0A19A1}"/>
    <cellStyle name="20% - Accent4 2 3 2 7" xfId="6175" xr:uid="{F08B0D28-9DF8-4A7A-B0D2-204EF2472DEA}"/>
    <cellStyle name="20% - Accent4 2 3 2 7 2" xfId="23653" xr:uid="{06712693-9E18-45CB-8405-25CED0D1CCA0}"/>
    <cellStyle name="20% - Accent4 2 3 2 8" xfId="20101" xr:uid="{7B3D15D6-00D1-4850-9C09-B1E9DCE50B3A}"/>
    <cellStyle name="20% - Accent4 2 3 3" xfId="6182" xr:uid="{FE116010-A34E-4938-9735-66CF1A79E056}"/>
    <cellStyle name="20% - Accent4 2 3 3 2" xfId="6183" xr:uid="{A48D1B1A-470E-4C11-90F8-4B3B50B25FAF}"/>
    <cellStyle name="20% - Accent4 2 3 3 2 2" xfId="6184" xr:uid="{E7F8135E-960C-447A-99DF-650F354D7B36}"/>
    <cellStyle name="20% - Accent4 2 3 3 2 2 2" xfId="23662" xr:uid="{14D1632F-1C5F-4147-B7EE-373043ED271B}"/>
    <cellStyle name="20% - Accent4 2 3 3 2 3" xfId="6185" xr:uid="{774C25D9-81D7-474C-8A5A-08C284DCEF56}"/>
    <cellStyle name="20% - Accent4 2 3 3 2 3 2" xfId="23663" xr:uid="{475FF838-6C6A-4121-B5A5-3014B7836546}"/>
    <cellStyle name="20% - Accent4 2 3 3 2 4" xfId="23661" xr:uid="{65142E35-6DA3-415B-8AEF-793391ED6D9E}"/>
    <cellStyle name="20% - Accent4 2 3 3 3" xfId="6186" xr:uid="{4358BF08-07A4-4E22-A7D6-53D70702F849}"/>
    <cellStyle name="20% - Accent4 2 3 3 3 2" xfId="23664" xr:uid="{E2842271-EC82-455C-9331-FE88C3DD5DF6}"/>
    <cellStyle name="20% - Accent4 2 3 3 4" xfId="6187" xr:uid="{60B2F58F-AFD8-4DEC-A53A-012BD818277A}"/>
    <cellStyle name="20% - Accent4 2 3 3 4 2" xfId="23665" xr:uid="{2CC71BAC-4626-4FE2-9168-CCF5A6015872}"/>
    <cellStyle name="20% - Accent4 2 3 3 5" xfId="6188" xr:uid="{CDADF129-F1D5-45BD-9A47-6A51F9930EA6}"/>
    <cellStyle name="20% - Accent4 2 3 3 5 2" xfId="23666" xr:uid="{3D29EFB9-0E3A-44DD-9D8A-112BFEE59728}"/>
    <cellStyle name="20% - Accent4 2 3 3 6" xfId="23660" xr:uid="{676DA618-9351-43E2-A825-2A81F4A604BF}"/>
    <cellStyle name="20% - Accent4 2 3 4" xfId="6189" xr:uid="{D212D231-3D06-4C67-8DC5-898B18D37819}"/>
    <cellStyle name="20% - Accent4 2 3 4 2" xfId="6190" xr:uid="{3F7CC0E6-BD2D-46F2-8275-1C4DFDE83507}"/>
    <cellStyle name="20% - Accent4 2 3 4 2 2" xfId="23668" xr:uid="{7EB18244-88C0-4950-8FAE-85222420BFD1}"/>
    <cellStyle name="20% - Accent4 2 3 4 3" xfId="6191" xr:uid="{30D1A6C1-A5A2-4C14-A5F1-224B47902989}"/>
    <cellStyle name="20% - Accent4 2 3 4 3 2" xfId="23669" xr:uid="{F685B03D-34E2-4B3B-B77A-021E45E1A980}"/>
    <cellStyle name="20% - Accent4 2 3 4 4" xfId="23667" xr:uid="{E455503F-1205-46C7-A4ED-23613B88C02B}"/>
    <cellStyle name="20% - Accent4 2 3 5" xfId="6192" xr:uid="{F5D76710-91D4-43C7-A15D-19B7B550A67A}"/>
    <cellStyle name="20% - Accent4 2 3 5 2" xfId="23670" xr:uid="{DF35CA86-8855-4B8A-A81B-5D68268930DD}"/>
    <cellStyle name="20% - Accent4 2 3 6" xfId="6193" xr:uid="{6D536BD1-1FBA-49A3-BC7C-9E42A4B1EE7B}"/>
    <cellStyle name="20% - Accent4 2 3 6 2" xfId="23671" xr:uid="{256B7A83-E8A6-4937-A88D-B177CC94CA4D}"/>
    <cellStyle name="20% - Accent4 2 3 7" xfId="6194" xr:uid="{EAB4E154-26D6-4AAC-96EC-8BC306739A58}"/>
    <cellStyle name="20% - Accent4 2 3 7 2" xfId="23672" xr:uid="{C231E994-D4CA-4889-A4CA-9D6F03C98905}"/>
    <cellStyle name="20% - Accent4 2 3 8" xfId="17008" xr:uid="{E49D31B5-CF71-4456-9885-3F4FCC3F47E9}"/>
    <cellStyle name="20% - Accent4 2 3 8 2" xfId="34365" xr:uid="{67CB0BF9-707B-4099-953A-F7E30D781425}"/>
    <cellStyle name="20% - Accent4 2 3 9" xfId="6174" xr:uid="{F0CD52A1-DCB8-4F35-9499-55C362575608}"/>
    <cellStyle name="20% - Accent4 2 3 9 2" xfId="23652" xr:uid="{0673E123-26E0-4ECA-A746-49500BCE4D63}"/>
    <cellStyle name="20% - Accent4 2 4" xfId="1964" xr:uid="{707CB027-A50A-4948-9098-962493CC57D4}"/>
    <cellStyle name="20% - Accent4 2 4 10" xfId="19566" xr:uid="{0D05E341-A797-41A4-97F6-FC2268FEA77D}"/>
    <cellStyle name="20% - Accent4 2 4 2" xfId="6196" xr:uid="{1C13FFF9-2272-43D9-821C-AA7B4823C135}"/>
    <cellStyle name="20% - Accent4 2 4 2 2" xfId="6197" xr:uid="{92A1C1B8-0A26-40D4-A77F-9757C2B931AE}"/>
    <cellStyle name="20% - Accent4 2 4 2 2 2" xfId="6198" xr:uid="{E165D9FD-CB7A-4188-9845-3E4E54C2308F}"/>
    <cellStyle name="20% - Accent4 2 4 2 2 2 2" xfId="23676" xr:uid="{5186BF44-C663-4D48-997A-2110B5C5F460}"/>
    <cellStyle name="20% - Accent4 2 4 2 2 3" xfId="6199" xr:uid="{35B1C5C1-DE48-4E9F-BEDB-177BDBA85D16}"/>
    <cellStyle name="20% - Accent4 2 4 2 2 3 2" xfId="23677" xr:uid="{0B5E787C-1A46-48A5-8297-DB058511A242}"/>
    <cellStyle name="20% - Accent4 2 4 2 2 4" xfId="23675" xr:uid="{140CF4CF-0006-47D2-9574-D39F0678B1C1}"/>
    <cellStyle name="20% - Accent4 2 4 2 3" xfId="6200" xr:uid="{39E8F772-3E9E-4E2A-8852-0CFF49E62F99}"/>
    <cellStyle name="20% - Accent4 2 4 2 3 2" xfId="23678" xr:uid="{00BCE207-CFF3-4AAC-859E-96EC7E6698E5}"/>
    <cellStyle name="20% - Accent4 2 4 2 4" xfId="6201" xr:uid="{6036DA88-B212-406E-A924-DC55501CD72F}"/>
    <cellStyle name="20% - Accent4 2 4 2 4 2" xfId="23679" xr:uid="{A52B365B-7002-4654-802A-24054DBC3C2A}"/>
    <cellStyle name="20% - Accent4 2 4 2 5" xfId="6202" xr:uid="{8748ACAC-3A93-4F36-8A98-5CC29E94256E}"/>
    <cellStyle name="20% - Accent4 2 4 2 5 2" xfId="23680" xr:uid="{31129E91-E2A4-4935-8E2B-14EB5312039F}"/>
    <cellStyle name="20% - Accent4 2 4 2 6" xfId="23674" xr:uid="{A78D4BBD-6073-4FC0-B0D5-F0E3CA88FE45}"/>
    <cellStyle name="20% - Accent4 2 4 3" xfId="6203" xr:uid="{27F28633-805B-4CEA-BC96-6A90754EEBF7}"/>
    <cellStyle name="20% - Accent4 2 4 3 2" xfId="6204" xr:uid="{F54D0444-F163-4FAF-9BC7-5365F92F8361}"/>
    <cellStyle name="20% - Accent4 2 4 3 2 2" xfId="6205" xr:uid="{C4AE70AC-3543-4E99-96B1-0B5D65A9EEDE}"/>
    <cellStyle name="20% - Accent4 2 4 3 2 2 2" xfId="23683" xr:uid="{17891576-6624-43EA-8D20-F2875A820E32}"/>
    <cellStyle name="20% - Accent4 2 4 3 2 3" xfId="6206" xr:uid="{19D6DCA2-05AF-498F-962C-10363B9BC24A}"/>
    <cellStyle name="20% - Accent4 2 4 3 2 3 2" xfId="23684" xr:uid="{FC32BD2F-BB39-40D5-AF17-8905CE84F33F}"/>
    <cellStyle name="20% - Accent4 2 4 3 2 4" xfId="23682" xr:uid="{48E6AC12-5A4F-4A24-90A6-497D3EF73CF6}"/>
    <cellStyle name="20% - Accent4 2 4 3 3" xfId="6207" xr:uid="{9FFAD4BA-C476-4855-B013-FE9B494756AD}"/>
    <cellStyle name="20% - Accent4 2 4 3 3 2" xfId="23685" xr:uid="{AFC98A88-52E8-4A30-8EB5-59D8198EA7FE}"/>
    <cellStyle name="20% - Accent4 2 4 3 4" xfId="6208" xr:uid="{603791A2-11FD-4DAA-AB41-01ADC17E598C}"/>
    <cellStyle name="20% - Accent4 2 4 3 4 2" xfId="23686" xr:uid="{3CD07256-2683-483B-8FF6-6C05EC7A09A0}"/>
    <cellStyle name="20% - Accent4 2 4 3 5" xfId="6209" xr:uid="{8064C260-63CA-4CF0-9661-3A5719ECC124}"/>
    <cellStyle name="20% - Accent4 2 4 3 5 2" xfId="23687" xr:uid="{CBD99E11-09CE-478B-B32E-F1E4A0FF1930}"/>
    <cellStyle name="20% - Accent4 2 4 3 6" xfId="23681" xr:uid="{3CFBF49C-9171-40E1-A34B-8EE12D96C7E9}"/>
    <cellStyle name="20% - Accent4 2 4 4" xfId="6210" xr:uid="{8E09A14B-C73A-48EC-9405-053649A6759D}"/>
    <cellStyle name="20% - Accent4 2 4 4 2" xfId="6211" xr:uid="{AC944009-848F-4D47-92D6-5D49D9346A6E}"/>
    <cellStyle name="20% - Accent4 2 4 4 2 2" xfId="23689" xr:uid="{9221DC28-CFE7-4D86-846A-CBB314BD776A}"/>
    <cellStyle name="20% - Accent4 2 4 4 3" xfId="6212" xr:uid="{261FFDCF-2DD0-45AB-A1AD-3881088393E6}"/>
    <cellStyle name="20% - Accent4 2 4 4 3 2" xfId="23690" xr:uid="{E41E15F0-5CBE-4106-A3CD-5F88F45550C8}"/>
    <cellStyle name="20% - Accent4 2 4 4 4" xfId="23688" xr:uid="{A3C7024A-ECD9-478F-BB77-E89B724C2229}"/>
    <cellStyle name="20% - Accent4 2 4 5" xfId="6213" xr:uid="{A63B69B5-1E8E-4837-9D2C-CCA32B84DA57}"/>
    <cellStyle name="20% - Accent4 2 4 5 2" xfId="23691" xr:uid="{2E0EB5FE-B5AF-4E15-91DD-CB419A0FEEC3}"/>
    <cellStyle name="20% - Accent4 2 4 6" xfId="6214" xr:uid="{09D60C8C-6B1D-43B2-8831-DF4DBBCBCE05}"/>
    <cellStyle name="20% - Accent4 2 4 6 2" xfId="23692" xr:uid="{3043983C-C928-4F65-8016-0657718921AB}"/>
    <cellStyle name="20% - Accent4 2 4 7" xfId="6215" xr:uid="{FF74832C-6653-41F2-85A5-124C7C283F8F}"/>
    <cellStyle name="20% - Accent4 2 4 7 2" xfId="23693" xr:uid="{2B8F8917-23BA-48F8-9479-839FE4CF82DE}"/>
    <cellStyle name="20% - Accent4 2 4 8" xfId="17818" xr:uid="{16BD38B5-F004-4FFC-A747-4F17D09FFE7A}"/>
    <cellStyle name="20% - Accent4 2 4 8 2" xfId="35400" xr:uid="{C0381B89-DF89-490A-B739-9582627CDF5D}"/>
    <cellStyle name="20% - Accent4 2 4 9" xfId="6195" xr:uid="{E070AD84-7952-4D6F-BA53-010B687A3237}"/>
    <cellStyle name="20% - Accent4 2 4 9 2" xfId="23673" xr:uid="{3B402D11-FE81-4CBA-AF0D-2BF1EB2FE4AB}"/>
    <cellStyle name="20% - Accent4 2 5" xfId="6216" xr:uid="{72545DE7-7A54-4D95-9EAB-B32CDF448456}"/>
    <cellStyle name="20% - Accent4 2 5 2" xfId="6217" xr:uid="{A636FC35-47FF-4BF0-91CF-DBD9784061CA}"/>
    <cellStyle name="20% - Accent4 2 5 2 2" xfId="6218" xr:uid="{9C4F9467-4856-4B86-8CDA-40304E6A9077}"/>
    <cellStyle name="20% - Accent4 2 5 2 2 2" xfId="6219" xr:uid="{A6A0B82F-DC40-41B0-AF6F-A763A2D6FF33}"/>
    <cellStyle name="20% - Accent4 2 5 2 2 2 2" xfId="23697" xr:uid="{768C2F41-2AC9-4FFB-9D4F-216C34C5A881}"/>
    <cellStyle name="20% - Accent4 2 5 2 2 3" xfId="6220" xr:uid="{0356209A-A436-417F-AE5A-DC6D8680F073}"/>
    <cellStyle name="20% - Accent4 2 5 2 2 3 2" xfId="23698" xr:uid="{8B733EC5-0210-4B88-8D89-BD29587C999C}"/>
    <cellStyle name="20% - Accent4 2 5 2 2 4" xfId="23696" xr:uid="{6C1F828B-1BFA-457C-9CF5-E72AD8A0D915}"/>
    <cellStyle name="20% - Accent4 2 5 2 3" xfId="6221" xr:uid="{71E4F063-1691-4D9B-BC38-061112381615}"/>
    <cellStyle name="20% - Accent4 2 5 2 3 2" xfId="23699" xr:uid="{DFEC2593-17CF-4924-9988-B3D4460977D4}"/>
    <cellStyle name="20% - Accent4 2 5 2 4" xfId="6222" xr:uid="{ED1284CE-A3E6-4852-A5EA-71F9D198C5A9}"/>
    <cellStyle name="20% - Accent4 2 5 2 4 2" xfId="23700" xr:uid="{3692AEEC-6617-4502-AC87-93FF38F996DB}"/>
    <cellStyle name="20% - Accent4 2 5 2 5" xfId="6223" xr:uid="{87F56A1A-0B61-4DED-90DF-174560023084}"/>
    <cellStyle name="20% - Accent4 2 5 2 5 2" xfId="23701" xr:uid="{141B1E2B-34B4-4860-9B68-A66D1944D479}"/>
    <cellStyle name="20% - Accent4 2 5 2 6" xfId="23695" xr:uid="{E8F56BD9-774D-4F87-8404-A7BF5A6F05A3}"/>
    <cellStyle name="20% - Accent4 2 5 3" xfId="6224" xr:uid="{3CE8F086-34C0-4AF7-8D17-5FA0174D833D}"/>
    <cellStyle name="20% - Accent4 2 5 3 2" xfId="6225" xr:uid="{B83C8B1D-53C9-422D-92A7-E56E111A796D}"/>
    <cellStyle name="20% - Accent4 2 5 3 2 2" xfId="6226" xr:uid="{B426BFA3-CA7A-4D77-87F1-AD7007EE1E95}"/>
    <cellStyle name="20% - Accent4 2 5 3 2 2 2" xfId="23704" xr:uid="{FE9DC501-8E5F-478A-9B48-984CF8642F0D}"/>
    <cellStyle name="20% - Accent4 2 5 3 2 3" xfId="6227" xr:uid="{D3807429-5178-458F-9232-EEE83C34093B}"/>
    <cellStyle name="20% - Accent4 2 5 3 2 3 2" xfId="23705" xr:uid="{ADBB732A-4640-4D27-95C6-990AE9762960}"/>
    <cellStyle name="20% - Accent4 2 5 3 2 4" xfId="23703" xr:uid="{D0709D9C-ADD1-4E28-ABB5-386E91AE0B64}"/>
    <cellStyle name="20% - Accent4 2 5 3 3" xfId="6228" xr:uid="{A1E0C4ED-5BC9-4E5B-A9ED-C00F457FC5C4}"/>
    <cellStyle name="20% - Accent4 2 5 3 3 2" xfId="23706" xr:uid="{B49A39D4-E575-4AC5-AEC3-E1181D4D2023}"/>
    <cellStyle name="20% - Accent4 2 5 3 4" xfId="6229" xr:uid="{34136D1A-99E6-4CE3-B0FC-45195213F95A}"/>
    <cellStyle name="20% - Accent4 2 5 3 4 2" xfId="23707" xr:uid="{2DF86DE5-C355-4C2C-B5CE-3C149A674F80}"/>
    <cellStyle name="20% - Accent4 2 5 3 5" xfId="6230" xr:uid="{FC012805-4361-42C9-B344-F5B99A9D092F}"/>
    <cellStyle name="20% - Accent4 2 5 3 5 2" xfId="23708" xr:uid="{A6C6AC2E-57A7-41C1-BB13-561A3172D4D4}"/>
    <cellStyle name="20% - Accent4 2 5 3 6" xfId="23702" xr:uid="{A52A7BC0-6467-4EE0-961B-74CEE8238282}"/>
    <cellStyle name="20% - Accent4 2 5 4" xfId="6231" xr:uid="{4D16058D-0BA8-4F33-9E45-CF7DAE07FB9A}"/>
    <cellStyle name="20% - Accent4 2 5 4 2" xfId="6232" xr:uid="{D843EE72-9E6E-4A51-B551-8060650354B8}"/>
    <cellStyle name="20% - Accent4 2 5 4 2 2" xfId="23710" xr:uid="{DC843DD0-D728-4968-B47D-B417A26D6435}"/>
    <cellStyle name="20% - Accent4 2 5 4 3" xfId="6233" xr:uid="{6653FA93-8129-4866-9A34-A318626A5A68}"/>
    <cellStyle name="20% - Accent4 2 5 4 3 2" xfId="23711" xr:uid="{FA83C421-F750-4324-B71E-C58A147055D1}"/>
    <cellStyle name="20% - Accent4 2 5 4 4" xfId="23709" xr:uid="{165D47B7-6DA5-4EEB-9EA0-5E0BB9604598}"/>
    <cellStyle name="20% - Accent4 2 5 5" xfId="6234" xr:uid="{9E061712-4793-4018-A34A-3A1E64E82FFA}"/>
    <cellStyle name="20% - Accent4 2 5 5 2" xfId="23712" xr:uid="{632E039C-6BC4-4C8F-80BB-C19A2E0BC7A2}"/>
    <cellStyle name="20% - Accent4 2 5 6" xfId="6235" xr:uid="{7FF5AA6B-3AF4-454C-97E0-3BC1CD3531D2}"/>
    <cellStyle name="20% - Accent4 2 5 6 2" xfId="23713" xr:uid="{31306E89-6DBD-42C5-9332-3D3F9B331197}"/>
    <cellStyle name="20% - Accent4 2 5 7" xfId="6236" xr:uid="{B8F3F962-C253-453A-8D45-5DBCAD662D90}"/>
    <cellStyle name="20% - Accent4 2 5 7 2" xfId="23714" xr:uid="{53092574-3C7C-4074-AF39-BC94C12889AD}"/>
    <cellStyle name="20% - Accent4 2 5 8" xfId="23694" xr:uid="{4CE4B9FC-2D2F-4EDA-8550-C8467C936F58}"/>
    <cellStyle name="20% - Accent4 2 6" xfId="6237" xr:uid="{0D899039-6B8B-47D9-9273-E05FA38F0C7E}"/>
    <cellStyle name="20% - Accent4 2 6 2" xfId="6238" xr:uid="{E85E4B5D-11C1-4822-B897-25707BDEF6AC}"/>
    <cellStyle name="20% - Accent4 2 6 2 2" xfId="6239" xr:uid="{D42A4D35-2BA6-450B-8D2B-4D8EE873A9AC}"/>
    <cellStyle name="20% - Accent4 2 6 2 2 2" xfId="23717" xr:uid="{47E5598E-2101-4539-A39A-2207E9391768}"/>
    <cellStyle name="20% - Accent4 2 6 2 3" xfId="6240" xr:uid="{BB54E03D-14BF-43E1-ABBB-C47A93127FDC}"/>
    <cellStyle name="20% - Accent4 2 6 2 3 2" xfId="23718" xr:uid="{886650E7-F0C0-4033-B2F1-B21531FF8521}"/>
    <cellStyle name="20% - Accent4 2 6 2 4" xfId="23716" xr:uid="{E9915221-C7A8-4FAA-A6F2-859050129761}"/>
    <cellStyle name="20% - Accent4 2 6 3" xfId="6241" xr:uid="{69B4A145-F6AB-42A4-8440-098C997F9989}"/>
    <cellStyle name="20% - Accent4 2 6 3 2" xfId="23719" xr:uid="{D76AACF5-2536-4197-8903-B6B9C945F5DD}"/>
    <cellStyle name="20% - Accent4 2 6 4" xfId="6242" xr:uid="{3F0030A8-95AB-43CF-B956-31E191AD1394}"/>
    <cellStyle name="20% - Accent4 2 6 4 2" xfId="23720" xr:uid="{A9B42EB4-02C4-421F-A2CD-C8F42A5FA955}"/>
    <cellStyle name="20% - Accent4 2 6 5" xfId="6243" xr:uid="{D506F481-7FDB-4245-A25B-FDEAC0827742}"/>
    <cellStyle name="20% - Accent4 2 6 5 2" xfId="23721" xr:uid="{860B920C-E4AD-4A54-AB61-B3FAAC3073F5}"/>
    <cellStyle name="20% - Accent4 2 6 6" xfId="23715" xr:uid="{264B0177-B404-493F-AC7C-83AA42003032}"/>
    <cellStyle name="20% - Accent4 2 7" xfId="6244" xr:uid="{28466E77-E0D3-47A2-902F-B9DFEE69CD0A}"/>
    <cellStyle name="20% - Accent4 2 7 2" xfId="6245" xr:uid="{B3E5E92D-7204-4B09-971F-62D0AF2A2DA7}"/>
    <cellStyle name="20% - Accent4 2 7 2 2" xfId="6246" xr:uid="{070A500F-FF19-4845-A7FB-D9EE620665E1}"/>
    <cellStyle name="20% - Accent4 2 7 2 2 2" xfId="23724" xr:uid="{0CE8C3E9-DC65-42D6-8CEF-5129F5F0E6FE}"/>
    <cellStyle name="20% - Accent4 2 7 2 3" xfId="6247" xr:uid="{6B1AE97E-5CCD-4B3A-B44B-14908047666F}"/>
    <cellStyle name="20% - Accent4 2 7 2 3 2" xfId="23725" xr:uid="{744C02AC-3650-4A22-A679-A68730171705}"/>
    <cellStyle name="20% - Accent4 2 7 2 4" xfId="23723" xr:uid="{E8DFA504-1682-4A03-AA52-9B8B9EE57E6F}"/>
    <cellStyle name="20% - Accent4 2 7 3" xfId="6248" xr:uid="{8201342D-20CF-4D3E-AA8C-0572CDC4FE1E}"/>
    <cellStyle name="20% - Accent4 2 7 3 2" xfId="23726" xr:uid="{D8EB27F9-9A83-40A5-AD07-80DE8A61500C}"/>
    <cellStyle name="20% - Accent4 2 7 4" xfId="6249" xr:uid="{9EAC6B1F-C58F-4026-A6FF-A1E8E9B53917}"/>
    <cellStyle name="20% - Accent4 2 7 4 2" xfId="23727" xr:uid="{C7E6D49A-0D5C-49CF-A26E-43E127427225}"/>
    <cellStyle name="20% - Accent4 2 7 5" xfId="6250" xr:uid="{59E113CB-2D37-45BC-AA22-212739F358A2}"/>
    <cellStyle name="20% - Accent4 2 7 5 2" xfId="23728" xr:uid="{C6126908-A911-4B75-BB38-0A0E57391D59}"/>
    <cellStyle name="20% - Accent4 2 7 6" xfId="23722" xr:uid="{A17B05BB-907E-4FE4-AE05-9D810B366568}"/>
    <cellStyle name="20% - Accent4 2 8" xfId="6251" xr:uid="{2B68202A-A70D-4D4B-9984-5B2B2354CF15}"/>
    <cellStyle name="20% - Accent4 2 8 2" xfId="6252" xr:uid="{F716050D-9F26-48EB-9185-B6A9890666FC}"/>
    <cellStyle name="20% - Accent4 2 8 2 2" xfId="23730" xr:uid="{A0C295E4-4CFE-453B-9D36-65445AEC1787}"/>
    <cellStyle name="20% - Accent4 2 8 3" xfId="6253" xr:uid="{D8D04059-2753-4A0A-9F92-FA8C70B07473}"/>
    <cellStyle name="20% - Accent4 2 8 3 2" xfId="23731" xr:uid="{7D85E2DB-4F64-4CBC-8AEF-B65E9ECF61B2}"/>
    <cellStyle name="20% - Accent4 2 8 4" xfId="23729" xr:uid="{32A96DEA-FB51-4FCF-B624-4596082C00FF}"/>
    <cellStyle name="20% - Accent4 2 9" xfId="6254" xr:uid="{76251F33-44A3-472E-A575-B48E88C94403}"/>
    <cellStyle name="20% - Accent4 2 9 2" xfId="23732" xr:uid="{2972C447-BACA-4DB5-9D25-D9B6EBB5497E}"/>
    <cellStyle name="20% - Accent4 20" xfId="1895" xr:uid="{CA90D552-D66B-4B61-8354-D64C19D460C2}"/>
    <cellStyle name="20% - Accent4 20 2" xfId="17779" xr:uid="{9AE58744-A080-4766-9910-7722473F7A4E}"/>
    <cellStyle name="20% - Accent4 20 2 2" xfId="35333" xr:uid="{DA9B0F29-632F-42C5-9113-675E2AD4C344}"/>
    <cellStyle name="20% - Accent4 20 3" xfId="6255" xr:uid="{42717995-31A9-4D3C-BA1C-C341450FCCEE}"/>
    <cellStyle name="20% - Accent4 20 3 2" xfId="23733" xr:uid="{DD681442-2BFB-4410-B36B-2022E45C97D9}"/>
    <cellStyle name="20% - Accent4 20 4" xfId="19498" xr:uid="{B34F8D9D-8D53-4871-9471-BC7F3DEC2D19}"/>
    <cellStyle name="20% - Accent4 21" xfId="1919" xr:uid="{3E59D7F1-88E8-4242-AC31-05520871280A}"/>
    <cellStyle name="20% - Accent4 21 2" xfId="17792" xr:uid="{4FAA7EBE-D5C4-415B-A56A-079A21846AA2}"/>
    <cellStyle name="20% - Accent4 21 2 2" xfId="35357" xr:uid="{E361E802-0B2B-419D-A97E-8ED0272DF65B}"/>
    <cellStyle name="20% - Accent4 21 3" xfId="6256" xr:uid="{5E4BA277-0DD4-40E6-812C-FD9483369782}"/>
    <cellStyle name="20% - Accent4 21 3 2" xfId="23734" xr:uid="{C5515674-BCAA-4D07-93DC-65F4088EB0D5}"/>
    <cellStyle name="20% - Accent4 21 4" xfId="19522" xr:uid="{FE93F7AA-E7EF-4F93-96DE-E813D5324919}"/>
    <cellStyle name="20% - Accent4 22" xfId="1945" xr:uid="{5CD17B5C-6A0C-4027-98A5-6083ABC24147}"/>
    <cellStyle name="20% - Accent4 22 2" xfId="17805" xr:uid="{5BBE524F-1430-4075-9429-F2F0278DC51E}"/>
    <cellStyle name="20% - Accent4 22 2 2" xfId="35382" xr:uid="{EAA9A0F8-1716-4EE7-8106-9EAFEF272821}"/>
    <cellStyle name="20% - Accent4 22 3" xfId="6257" xr:uid="{65854F13-BD54-471A-896E-73013B3A4454}"/>
    <cellStyle name="20% - Accent4 22 3 2" xfId="23735" xr:uid="{10BC4200-897B-48B8-9FC9-AEEA78427E34}"/>
    <cellStyle name="20% - Accent4 22 4" xfId="19547" xr:uid="{1C50C003-E690-4CA0-86C5-9DFF5E444063}"/>
    <cellStyle name="20% - Accent4 23" xfId="6258" xr:uid="{B3C97426-8D8C-4E41-BE11-A5C6C563F564}"/>
    <cellStyle name="20% - Accent4 23 2" xfId="23736" xr:uid="{DB73426D-EFAC-4B90-AFA5-5B5C6AD204CE}"/>
    <cellStyle name="20% - Accent4 23 3" xfId="18421" xr:uid="{C1084B88-085E-40E7-A64C-E6220B75FFE4}"/>
    <cellStyle name="20% - Accent4 24" xfId="6259" xr:uid="{799C479C-DC39-4E4A-A5AE-CC35BADE1889}"/>
    <cellStyle name="20% - Accent4 24 2" xfId="23737" xr:uid="{12CD6246-03D8-49A5-A0D1-0F6EE03B02F0}"/>
    <cellStyle name="20% - Accent4 25" xfId="6260" xr:uid="{8F5E4C27-A75C-47AB-AF6F-DC63AFEBF3BA}"/>
    <cellStyle name="20% - Accent4 25 2" xfId="23738" xr:uid="{29149C9D-0688-40CC-9403-8F22DA2FBCE6}"/>
    <cellStyle name="20% - Accent4 26" xfId="6261" xr:uid="{DFB92154-CA42-4697-A3EA-61DF446FB96C}"/>
    <cellStyle name="20% - Accent4 26 2" xfId="23739" xr:uid="{1C6C964C-1E72-4E63-8EF6-FAE664807053}"/>
    <cellStyle name="20% - Accent4 27" xfId="6262" xr:uid="{80E043D4-2E34-463D-AAA5-03E7EA0A6941}"/>
    <cellStyle name="20% - Accent4 27 2" xfId="23740" xr:uid="{19F6DEC3-C6D9-4A42-87A6-3507FE00C2C1}"/>
    <cellStyle name="20% - Accent4 28" xfId="6263" xr:uid="{22AE9675-E6FA-43B1-A0C2-DAD65AC7C784}"/>
    <cellStyle name="20% - Accent4 28 2" xfId="23741" xr:uid="{85AF83BF-35F5-4E66-A093-6105C94C1C4E}"/>
    <cellStyle name="20% - Accent4 29" xfId="6264" xr:uid="{027DAEEB-1BEC-4DB0-A07E-B1BADA4D99DE}"/>
    <cellStyle name="20% - Accent4 29 2" xfId="23742" xr:uid="{E3139AA6-6C6A-4F18-BF5D-F944089536D1}"/>
    <cellStyle name="20% - Accent4 3" xfId="143" xr:uid="{E5B493BF-7109-4EB8-AB74-B745C21A8131}"/>
    <cellStyle name="20% - Accent4 3 10" xfId="6266" xr:uid="{BBBCD3EC-CB7B-46AB-BA55-79303307B48E}"/>
    <cellStyle name="20% - Accent4 3 10 2" xfId="23744" xr:uid="{88A5DEED-1A26-4809-B5E7-A08E05986E26}"/>
    <cellStyle name="20% - Accent4 3 11" xfId="6267" xr:uid="{37330CD2-02FC-4CBF-8C56-80D9B51AFCAE}"/>
    <cellStyle name="20% - Accent4 3 11 2" xfId="23745" xr:uid="{65DA0660-2080-4806-9669-05BAB7CE9CB6}"/>
    <cellStyle name="20% - Accent4 3 12" xfId="6268" xr:uid="{3E469D4D-9BDA-4C08-921E-C14F7A1F8DAB}"/>
    <cellStyle name="20% - Accent4 3 13" xfId="6265" xr:uid="{2A739000-EAC8-459F-9253-1F506B295813}"/>
    <cellStyle name="20% - Accent4 3 13 2" xfId="23743" xr:uid="{DE89CC09-1BE9-4190-8B0C-FEFEC17EB717}"/>
    <cellStyle name="20% - Accent4 3 14" xfId="17241" xr:uid="{DAECA132-EFCB-4F61-BE25-C14BF889322E}"/>
    <cellStyle name="20% - Accent4 3 14 2" xfId="34530" xr:uid="{FB50CC3A-6EDC-481E-93A8-CBE7BA96669B}"/>
    <cellStyle name="20% - Accent4 3 15" xfId="2945" xr:uid="{5B5E73F4-12AD-4760-B108-7319E217E5E9}"/>
    <cellStyle name="20% - Accent4 3 16" xfId="993" xr:uid="{D68678E8-6CFB-4BDE-822C-E536A3EF3271}"/>
    <cellStyle name="20% - Accent4 3 17" xfId="18604" xr:uid="{2189C7A6-757B-423C-B300-F61CB5E3CCB3}"/>
    <cellStyle name="20% - Accent4 3 18" xfId="36600" xr:uid="{5763825F-BCCC-49EA-8245-111D41592BF7}"/>
    <cellStyle name="20% - Accent4 3 2" xfId="239" xr:uid="{DDC15374-32C5-4C38-881A-A293752B12D1}"/>
    <cellStyle name="20% - Accent4 3 2 10" xfId="17404" xr:uid="{B5A50B46-A817-4141-AD89-BC984EB9526C}"/>
    <cellStyle name="20% - Accent4 3 2 10 2" xfId="34756" xr:uid="{EEA0C7D8-6093-40C7-8301-A3AC5FBCF26D}"/>
    <cellStyle name="20% - Accent4 3 2 11" xfId="6269" xr:uid="{4FA67278-7620-408C-93F1-96BB0B512327}"/>
    <cellStyle name="20% - Accent4 3 2 11 2" xfId="23746" xr:uid="{3C8F9B2D-3C97-4DDD-A967-EE0702DDAC87}"/>
    <cellStyle name="20% - Accent4 3 2 12" xfId="1280" xr:uid="{C16F116E-E54E-461F-A115-F19F717F8325}"/>
    <cellStyle name="20% - Accent4 3 2 13" xfId="18884" xr:uid="{5E69368F-257C-4558-85BA-4E3C9CEE6EA9}"/>
    <cellStyle name="20% - Accent4 3 2 14" xfId="36914" xr:uid="{BD739C6D-4A22-4715-9C39-E743BE060C3B}"/>
    <cellStyle name="20% - Accent4 3 2 2" xfId="357" xr:uid="{71A608D5-3448-447A-8C72-9BDDAE0C51A0}"/>
    <cellStyle name="20% - Accent4 3 2 2 10" xfId="2325" xr:uid="{EB2575C2-ADC2-4564-8CE8-F6DD9FBF14F9}"/>
    <cellStyle name="20% - Accent4 3 2 2 11" xfId="19925" xr:uid="{19072F3F-4CC6-4A0E-AB1D-2A7BEFC24CF2}"/>
    <cellStyle name="20% - Accent4 3 2 2 2" xfId="576" xr:uid="{5CEDAB07-1DD0-4BB6-99D5-F20E08960486}"/>
    <cellStyle name="20% - Accent4 3 2 2 2 2" xfId="6272" xr:uid="{1D08EBB0-081A-42D2-97C2-B9857272AE61}"/>
    <cellStyle name="20% - Accent4 3 2 2 2 2 2" xfId="6273" xr:uid="{5F971E2C-F230-46F9-A7B1-E6F80A4CA69F}"/>
    <cellStyle name="20% - Accent4 3 2 2 2 2 2 2" xfId="23750" xr:uid="{72354D39-E41D-46A3-A0DD-845CAC58CCA1}"/>
    <cellStyle name="20% - Accent4 3 2 2 2 2 3" xfId="6274" xr:uid="{B1C4FE96-5B51-4414-97D6-C9F96A5A4535}"/>
    <cellStyle name="20% - Accent4 3 2 2 2 2 3 2" xfId="23751" xr:uid="{A40F58D3-E777-4ACA-86E5-F0CC991B5BCE}"/>
    <cellStyle name="20% - Accent4 3 2 2 2 2 4" xfId="23749" xr:uid="{CC372DB9-6166-4EA5-B396-C0BB14275D99}"/>
    <cellStyle name="20% - Accent4 3 2 2 2 3" xfId="6275" xr:uid="{57BF58AA-F40F-4A32-9EAE-1943EAB94FA2}"/>
    <cellStyle name="20% - Accent4 3 2 2 2 3 2" xfId="23752" xr:uid="{CED243B9-72AF-4D60-AF15-BAA16F487C35}"/>
    <cellStyle name="20% - Accent4 3 2 2 2 4" xfId="6276" xr:uid="{7D065486-FFBF-4DA7-89CA-B7CE19A48151}"/>
    <cellStyle name="20% - Accent4 3 2 2 2 4 2" xfId="23753" xr:uid="{60868341-3A9E-4D9C-9998-3F1714DD48BE}"/>
    <cellStyle name="20% - Accent4 3 2 2 2 5" xfId="6277" xr:uid="{00DF66A5-B59B-480B-A8BD-44AADD6EC813}"/>
    <cellStyle name="20% - Accent4 3 2 2 2 5 2" xfId="23754" xr:uid="{08B44796-C650-4867-BE21-45F01F2E38FF}"/>
    <cellStyle name="20% - Accent4 3 2 2 2 6" xfId="6271" xr:uid="{2C684C58-9F6A-4F2C-AC0B-C3FA9A64F737}"/>
    <cellStyle name="20% - Accent4 3 2 2 2 7" xfId="23748" xr:uid="{59B0B21D-88E3-4317-8F3B-9FC597C7769B}"/>
    <cellStyle name="20% - Accent4 3 2 2 3" xfId="6278" xr:uid="{910B227B-EFB9-41C2-BE4B-5762D386E7F7}"/>
    <cellStyle name="20% - Accent4 3 2 2 3 2" xfId="6279" xr:uid="{C2B02C25-AD80-4CAA-9637-B738EA86EB77}"/>
    <cellStyle name="20% - Accent4 3 2 2 3 2 2" xfId="6280" xr:uid="{78D8D7AD-9787-4E39-B898-5CDCF6F4D8F0}"/>
    <cellStyle name="20% - Accent4 3 2 2 3 2 2 2" xfId="23757" xr:uid="{CA96B042-A4DC-4BAA-B810-C359BE3B8002}"/>
    <cellStyle name="20% - Accent4 3 2 2 3 2 3" xfId="6281" xr:uid="{D5784EC0-4F82-4B13-A77A-9152013F5FC2}"/>
    <cellStyle name="20% - Accent4 3 2 2 3 2 3 2" xfId="23758" xr:uid="{9511EC9E-A71E-4AA2-A9DA-CB852055DF8B}"/>
    <cellStyle name="20% - Accent4 3 2 2 3 2 4" xfId="23756" xr:uid="{2AC193D4-F9F6-49BC-BAD0-B8393CB2C6FC}"/>
    <cellStyle name="20% - Accent4 3 2 2 3 3" xfId="6282" xr:uid="{74B81E81-3DF2-4DAE-8F57-4F9BD9EECE7D}"/>
    <cellStyle name="20% - Accent4 3 2 2 3 3 2" xfId="23759" xr:uid="{993BD09C-7DA7-41BE-BB52-EE03FE4CC398}"/>
    <cellStyle name="20% - Accent4 3 2 2 3 4" xfId="6283" xr:uid="{2DCD1571-7C82-4E19-87B3-D5F9704A207E}"/>
    <cellStyle name="20% - Accent4 3 2 2 3 4 2" xfId="23760" xr:uid="{4C255563-5FA5-4EDE-826E-108359D1694D}"/>
    <cellStyle name="20% - Accent4 3 2 2 3 5" xfId="6284" xr:uid="{768E1838-08A0-4450-9103-0936876323A9}"/>
    <cellStyle name="20% - Accent4 3 2 2 3 5 2" xfId="23761" xr:uid="{1229EB2E-B66C-4C5C-8B48-1E43A5F6FE4A}"/>
    <cellStyle name="20% - Accent4 3 2 2 3 6" xfId="23755" xr:uid="{93835EB3-C09C-4398-8045-04798F3DD74D}"/>
    <cellStyle name="20% - Accent4 3 2 2 4" xfId="6285" xr:uid="{292B762F-0B30-4DBB-9044-D4BA78E74EF7}"/>
    <cellStyle name="20% - Accent4 3 2 2 4 2" xfId="6286" xr:uid="{FFED7BFB-8FDB-461C-9A81-C93E557A77C2}"/>
    <cellStyle name="20% - Accent4 3 2 2 4 2 2" xfId="23763" xr:uid="{609C1B2D-CDC7-4BE2-81C1-FBCD9DFAAE63}"/>
    <cellStyle name="20% - Accent4 3 2 2 4 3" xfId="6287" xr:uid="{4E51D518-E8AA-4C70-B712-5FFFD232E522}"/>
    <cellStyle name="20% - Accent4 3 2 2 4 3 2" xfId="23764" xr:uid="{288FAFEB-EF57-438A-8086-AE94310B4C12}"/>
    <cellStyle name="20% - Accent4 3 2 2 4 4" xfId="23762" xr:uid="{AE9F6858-F84B-4CDA-B400-ACF268EC187E}"/>
    <cellStyle name="20% - Accent4 3 2 2 5" xfId="6288" xr:uid="{BE9855AD-6CDB-4401-9C99-DEB45C5B2559}"/>
    <cellStyle name="20% - Accent4 3 2 2 5 2" xfId="23765" xr:uid="{D845214D-2455-44DC-AA43-4689F0C3D6EE}"/>
    <cellStyle name="20% - Accent4 3 2 2 6" xfId="6289" xr:uid="{644EC1C5-A7C7-452C-89E9-97F80B41F3AD}"/>
    <cellStyle name="20% - Accent4 3 2 2 6 2" xfId="23766" xr:uid="{CD03467C-834E-46BE-8827-7A3087B7AD93}"/>
    <cellStyle name="20% - Accent4 3 2 2 7" xfId="6290" xr:uid="{33A92DB1-5EBB-42C9-BF39-B3D150350BAA}"/>
    <cellStyle name="20% - Accent4 3 2 2 7 2" xfId="23767" xr:uid="{A8259A45-EE5D-433E-A4B7-28E2BC6089D2}"/>
    <cellStyle name="20% - Accent4 3 2 2 8" xfId="17980" xr:uid="{19641387-1CE5-4041-9EF2-D6B836E133E3}"/>
    <cellStyle name="20% - Accent4 3 2 2 8 2" xfId="35739" xr:uid="{76FCD5C7-ACFD-4E56-AA49-8A6AA2263EA1}"/>
    <cellStyle name="20% - Accent4 3 2 2 9" xfId="6270" xr:uid="{1E6DE5DE-E44F-432F-A85F-509BA258A347}"/>
    <cellStyle name="20% - Accent4 3 2 2 9 2" xfId="23747" xr:uid="{F747096E-F9A2-4DFD-BB93-764B34D5636F}"/>
    <cellStyle name="20% - Accent4 3 2 3" xfId="466" xr:uid="{6CAA3C08-AADB-4F12-9FC9-18F177D78E08}"/>
    <cellStyle name="20% - Accent4 3 2 3 2" xfId="6292" xr:uid="{9D9F69F1-B3D3-4BB4-B7A5-A697C17BF8E0}"/>
    <cellStyle name="20% - Accent4 3 2 3 2 2" xfId="6293" xr:uid="{3191670A-4380-4AD6-9C75-6FFEEA7342E8}"/>
    <cellStyle name="20% - Accent4 3 2 3 2 2 2" xfId="6294" xr:uid="{5EA7321A-C085-4B22-87FE-ADF0C5BCA403}"/>
    <cellStyle name="20% - Accent4 3 2 3 2 2 2 2" xfId="23771" xr:uid="{6051658C-55BA-4E79-892B-3ED8850CCB51}"/>
    <cellStyle name="20% - Accent4 3 2 3 2 2 3" xfId="6295" xr:uid="{AB725CFF-1B04-4AD3-9D00-5630D2A399F5}"/>
    <cellStyle name="20% - Accent4 3 2 3 2 2 3 2" xfId="23772" xr:uid="{C1100C3E-DD35-4014-8F5A-2517A264E5D4}"/>
    <cellStyle name="20% - Accent4 3 2 3 2 2 4" xfId="23770" xr:uid="{1D4300F0-B4C3-4891-AF17-6BA0F3BF571A}"/>
    <cellStyle name="20% - Accent4 3 2 3 2 3" xfId="6296" xr:uid="{241EC2D2-A9DB-4D5E-938B-59723024323A}"/>
    <cellStyle name="20% - Accent4 3 2 3 2 3 2" xfId="23773" xr:uid="{AE790F58-C3EC-45D0-A6DA-1A4148713BF1}"/>
    <cellStyle name="20% - Accent4 3 2 3 2 4" xfId="6297" xr:uid="{B41C060E-8643-4A01-A5B7-5DD0676CBF63}"/>
    <cellStyle name="20% - Accent4 3 2 3 2 4 2" xfId="23774" xr:uid="{E1A7A7B6-037C-4D4F-97F0-E538E26A0032}"/>
    <cellStyle name="20% - Accent4 3 2 3 2 5" xfId="6298" xr:uid="{15825E1A-D06B-4C25-ADB7-E17C49D73CF9}"/>
    <cellStyle name="20% - Accent4 3 2 3 2 5 2" xfId="23775" xr:uid="{BE3A137C-0F94-4FEF-9976-052764241776}"/>
    <cellStyle name="20% - Accent4 3 2 3 2 6" xfId="23769" xr:uid="{FEFF7A29-1288-41CC-80C0-6695757842AD}"/>
    <cellStyle name="20% - Accent4 3 2 3 3" xfId="6299" xr:uid="{4E1C2C06-C719-4DDB-8842-69A50780CA5D}"/>
    <cellStyle name="20% - Accent4 3 2 3 3 2" xfId="6300" xr:uid="{3DA229BF-863C-4EA8-9C7D-5A9F5C93A71D}"/>
    <cellStyle name="20% - Accent4 3 2 3 3 2 2" xfId="6301" xr:uid="{BB78A354-8D16-4DAF-9C90-5453196FFD11}"/>
    <cellStyle name="20% - Accent4 3 2 3 3 2 2 2" xfId="23778" xr:uid="{BFB075CE-AB23-4426-A0ED-E7774E4F31CD}"/>
    <cellStyle name="20% - Accent4 3 2 3 3 2 3" xfId="6302" xr:uid="{05588B5E-BFF6-4F7B-93FB-154A613AF1D4}"/>
    <cellStyle name="20% - Accent4 3 2 3 3 2 3 2" xfId="23779" xr:uid="{BF3BD1BC-55C3-4AE6-BF71-19A13F3ED592}"/>
    <cellStyle name="20% - Accent4 3 2 3 3 2 4" xfId="23777" xr:uid="{4F785799-F82C-41E7-B682-D2281BA7CC21}"/>
    <cellStyle name="20% - Accent4 3 2 3 3 3" xfId="6303" xr:uid="{494CC927-D543-480C-AE2B-41C65D21CCE6}"/>
    <cellStyle name="20% - Accent4 3 2 3 3 3 2" xfId="23780" xr:uid="{F69B7647-3508-4B18-9727-7A877A41AA8C}"/>
    <cellStyle name="20% - Accent4 3 2 3 3 4" xfId="6304" xr:uid="{3C8C2235-318D-4F21-8647-C8F249CFE9BC}"/>
    <cellStyle name="20% - Accent4 3 2 3 3 4 2" xfId="23781" xr:uid="{FDCB531E-3F60-4FD9-B471-4E3D32513B9C}"/>
    <cellStyle name="20% - Accent4 3 2 3 3 5" xfId="6305" xr:uid="{00DC57AC-C21C-4475-BE06-497E9E7AE0AE}"/>
    <cellStyle name="20% - Accent4 3 2 3 3 5 2" xfId="23782" xr:uid="{F184EB6E-910D-43F7-9245-A30CE4609CD8}"/>
    <cellStyle name="20% - Accent4 3 2 3 3 6" xfId="23776" xr:uid="{9541CF03-CDEF-40A0-B981-F715410D989F}"/>
    <cellStyle name="20% - Accent4 3 2 3 4" xfId="6306" xr:uid="{89903C1F-D3B9-4E84-B66F-82D36D302904}"/>
    <cellStyle name="20% - Accent4 3 2 3 4 2" xfId="6307" xr:uid="{8CDC5A67-A0C6-4E2D-A9D4-34F47AE6E022}"/>
    <cellStyle name="20% - Accent4 3 2 3 4 2 2" xfId="23784" xr:uid="{7F054C3F-1BBE-422E-BBD5-43EADD6D4640}"/>
    <cellStyle name="20% - Accent4 3 2 3 4 3" xfId="6308" xr:uid="{3B2A6788-08C9-43DD-9158-3BECF4660ACA}"/>
    <cellStyle name="20% - Accent4 3 2 3 4 3 2" xfId="23785" xr:uid="{C6E9BA7D-933A-4D6C-96D3-200CC042AD7F}"/>
    <cellStyle name="20% - Accent4 3 2 3 4 4" xfId="23783" xr:uid="{6BB24A5D-AEA0-460C-AEF5-3233815C0CBE}"/>
    <cellStyle name="20% - Accent4 3 2 3 5" xfId="6309" xr:uid="{90E37ABB-A985-4902-A9FF-4DD0CD774F3B}"/>
    <cellStyle name="20% - Accent4 3 2 3 5 2" xfId="23786" xr:uid="{149B4804-9F69-4567-ABFF-C7F7057691CF}"/>
    <cellStyle name="20% - Accent4 3 2 3 6" xfId="6310" xr:uid="{713900D8-05AC-43E3-92D8-A0348EA13F0C}"/>
    <cellStyle name="20% - Accent4 3 2 3 6 2" xfId="23787" xr:uid="{03C53070-48F8-406F-B9FE-B5B14093CE8C}"/>
    <cellStyle name="20% - Accent4 3 2 3 7" xfId="6311" xr:uid="{DE5C98D6-A7BC-4A72-B357-646306C28380}"/>
    <cellStyle name="20% - Accent4 3 2 3 7 2" xfId="23788" xr:uid="{92A1E873-946A-468C-B072-AFBDDCA46331}"/>
    <cellStyle name="20% - Accent4 3 2 3 8" xfId="6291" xr:uid="{336DB05D-CCF4-4AED-BD57-3DB291305FFF}"/>
    <cellStyle name="20% - Accent4 3 2 3 9" xfId="23768" xr:uid="{7BDED3B4-D61D-49FA-8D47-944543D4916A}"/>
    <cellStyle name="20% - Accent4 3 2 4" xfId="6312" xr:uid="{4905F0C5-851D-43D5-8868-93CCD0D14F23}"/>
    <cellStyle name="20% - Accent4 3 2 4 2" xfId="6313" xr:uid="{203063B2-CB23-4576-A7F1-7526EE315ED0}"/>
    <cellStyle name="20% - Accent4 3 2 4 2 2" xfId="6314" xr:uid="{5F14D856-9026-4CF2-8887-F1C4EBC8D7FC}"/>
    <cellStyle name="20% - Accent4 3 2 4 2 2 2" xfId="23791" xr:uid="{6A243F1E-CFB7-49E3-8302-53968068D43D}"/>
    <cellStyle name="20% - Accent4 3 2 4 2 3" xfId="6315" xr:uid="{26BFE206-20EE-420E-BFF6-79775F1C0EF8}"/>
    <cellStyle name="20% - Accent4 3 2 4 2 3 2" xfId="23792" xr:uid="{1173D0BA-ADC9-43D1-9A84-9293B6164E23}"/>
    <cellStyle name="20% - Accent4 3 2 4 2 4" xfId="23790" xr:uid="{1139DD5E-844D-4716-901B-F2C953B09E1B}"/>
    <cellStyle name="20% - Accent4 3 2 4 3" xfId="6316" xr:uid="{3A98339C-06C9-4FEA-B48E-F6D646998797}"/>
    <cellStyle name="20% - Accent4 3 2 4 3 2" xfId="23793" xr:uid="{6F4CC129-4286-4E85-8AD1-FA6F33EBED52}"/>
    <cellStyle name="20% - Accent4 3 2 4 4" xfId="6317" xr:uid="{639D8BCD-9ABD-44EC-91FD-756EF8916F39}"/>
    <cellStyle name="20% - Accent4 3 2 4 4 2" xfId="23794" xr:uid="{D56BDDDF-18EF-4C42-B110-25C66AF42935}"/>
    <cellStyle name="20% - Accent4 3 2 4 5" xfId="6318" xr:uid="{F2B7F56D-ECFF-4C8F-A7F3-256D45298319}"/>
    <cellStyle name="20% - Accent4 3 2 4 5 2" xfId="23795" xr:uid="{B0833C32-887D-49A4-8122-4A515EE393EC}"/>
    <cellStyle name="20% - Accent4 3 2 4 6" xfId="23789" xr:uid="{FBCCCE18-0D60-4148-AA23-514AA1051414}"/>
    <cellStyle name="20% - Accent4 3 2 5" xfId="6319" xr:uid="{505E83D3-2236-4D69-B18F-CE871F50724A}"/>
    <cellStyle name="20% - Accent4 3 2 5 2" xfId="6320" xr:uid="{DE4C56A9-6D82-4D0B-A683-ABB91D2DEB5A}"/>
    <cellStyle name="20% - Accent4 3 2 5 2 2" xfId="6321" xr:uid="{DE3DF359-DBE4-49B7-9F18-F2FF59703D16}"/>
    <cellStyle name="20% - Accent4 3 2 5 2 2 2" xfId="23798" xr:uid="{EBB7B25D-D891-4927-83FE-AD10E14FE14B}"/>
    <cellStyle name="20% - Accent4 3 2 5 2 3" xfId="6322" xr:uid="{684204AE-BF5B-408E-A465-09DC79AF24EA}"/>
    <cellStyle name="20% - Accent4 3 2 5 2 3 2" xfId="23799" xr:uid="{866DD4D2-5821-45A7-9040-C1983184F1EF}"/>
    <cellStyle name="20% - Accent4 3 2 5 2 4" xfId="23797" xr:uid="{696BC3D0-B831-4699-8AA0-5AF8B3DF83F9}"/>
    <cellStyle name="20% - Accent4 3 2 5 3" xfId="6323" xr:uid="{D07AFBB5-2E0C-460C-9FBF-BB1942E08407}"/>
    <cellStyle name="20% - Accent4 3 2 5 3 2" xfId="23800" xr:uid="{5A445E4C-85F1-4A81-9081-D68FEB181B77}"/>
    <cellStyle name="20% - Accent4 3 2 5 4" xfId="6324" xr:uid="{ADDB2310-3D1C-4E34-B629-57A42FA39B67}"/>
    <cellStyle name="20% - Accent4 3 2 5 4 2" xfId="23801" xr:uid="{5749E413-9FCE-4486-BBA5-A53DA747BB90}"/>
    <cellStyle name="20% - Accent4 3 2 5 5" xfId="6325" xr:uid="{E849B987-7A6E-4515-888F-A85E24A7CDB0}"/>
    <cellStyle name="20% - Accent4 3 2 5 5 2" xfId="23802" xr:uid="{9BAEB7CC-C76C-48C1-AB03-02622FA071FF}"/>
    <cellStyle name="20% - Accent4 3 2 5 6" xfId="23796" xr:uid="{BA574A7C-04FB-47E2-A325-55DC8B03871B}"/>
    <cellStyle name="20% - Accent4 3 2 6" xfId="6326" xr:uid="{EAC3F451-53BB-412D-ADBA-1B86EFAEE6AA}"/>
    <cellStyle name="20% - Accent4 3 2 6 2" xfId="6327" xr:uid="{FDE8294C-F50C-4EC5-AF74-AD8AFC174AB1}"/>
    <cellStyle name="20% - Accent4 3 2 6 2 2" xfId="23804" xr:uid="{F1EA7964-2F17-47CF-9DC4-D0EF7A3BE0B3}"/>
    <cellStyle name="20% - Accent4 3 2 6 3" xfId="6328" xr:uid="{9284346A-D46C-4697-B013-E548B996F6BC}"/>
    <cellStyle name="20% - Accent4 3 2 6 3 2" xfId="23805" xr:uid="{98C11CCD-E467-4B76-B4B3-61C32641ABBC}"/>
    <cellStyle name="20% - Accent4 3 2 6 4" xfId="23803" xr:uid="{3C09ED87-BF49-49EE-AA08-F31B52B607AC}"/>
    <cellStyle name="20% - Accent4 3 2 7" xfId="6329" xr:uid="{13253859-8C26-4FC1-9A22-36088C928CEC}"/>
    <cellStyle name="20% - Accent4 3 2 7 2" xfId="23806" xr:uid="{CF4F8B21-061E-4040-961F-F49593F0EDFB}"/>
    <cellStyle name="20% - Accent4 3 2 8" xfId="6330" xr:uid="{E50BC12F-192C-46C2-946D-ECC92C7FBFB1}"/>
    <cellStyle name="20% - Accent4 3 2 8 2" xfId="23807" xr:uid="{AFCF7EE9-536D-44E1-B650-89FF54EF443B}"/>
    <cellStyle name="20% - Accent4 3 2 9" xfId="6331" xr:uid="{EC212C10-D22A-4898-BA68-54CE96FF1358}"/>
    <cellStyle name="20% - Accent4 3 2 9 2" xfId="23808" xr:uid="{31F68A9D-244E-4156-87BE-2C44B9B50F04}"/>
    <cellStyle name="20% - Accent4 3 3" xfId="314" xr:uid="{CA32C145-DE22-4E47-BAE8-86C5B19E366E}"/>
    <cellStyle name="20% - Accent4 3 3 10" xfId="1551" xr:uid="{04A69487-1494-4F05-91DD-3063E857CBF4}"/>
    <cellStyle name="20% - Accent4 3 3 11" xfId="19154" xr:uid="{0F9446D9-7247-4CDA-8A46-114147D3CDC9}"/>
    <cellStyle name="20% - Accent4 3 3 12" xfId="37019" xr:uid="{FFA4457F-B0CE-4835-9DEE-2B75B08F1937}"/>
    <cellStyle name="20% - Accent4 3 3 2" xfId="533" xr:uid="{978EE3DE-1643-4524-9458-E38EC125014F}"/>
    <cellStyle name="20% - Accent4 3 3 2 2" xfId="6334" xr:uid="{4CB29E05-48D4-443E-990D-5A1425EC8D74}"/>
    <cellStyle name="20% - Accent4 3 3 2 2 2" xfId="6335" xr:uid="{DCA33263-9350-46D4-9AF8-3355EC37FFDC}"/>
    <cellStyle name="20% - Accent4 3 3 2 2 2 2" xfId="23812" xr:uid="{593A3C2B-3E55-4820-B451-09095CE71D20}"/>
    <cellStyle name="20% - Accent4 3 3 2 2 3" xfId="6336" xr:uid="{BF78E30F-3D48-47CA-A0A3-4D1C2EF99F49}"/>
    <cellStyle name="20% - Accent4 3 3 2 2 3 2" xfId="23813" xr:uid="{12DFACBE-38AD-42A7-AADB-D89EADD78C62}"/>
    <cellStyle name="20% - Accent4 3 3 2 2 4" xfId="23811" xr:uid="{E2257A47-04AC-4B23-B419-ACFB2073A221}"/>
    <cellStyle name="20% - Accent4 3 3 2 3" xfId="6337" xr:uid="{ADAF25DC-1A81-4D69-96C0-55D553ECB887}"/>
    <cellStyle name="20% - Accent4 3 3 2 3 2" xfId="23814" xr:uid="{BDB01EB3-BECE-4DEE-8E71-97E7C6F7E168}"/>
    <cellStyle name="20% - Accent4 3 3 2 4" xfId="6338" xr:uid="{DF20A89D-0C2B-4E22-94D5-CFC458D1AC14}"/>
    <cellStyle name="20% - Accent4 3 3 2 4 2" xfId="23815" xr:uid="{6AA742EB-D3B6-45A0-80EC-F006D30268C5}"/>
    <cellStyle name="20% - Accent4 3 3 2 5" xfId="6339" xr:uid="{E16C1440-3DBA-41DD-B7AF-D3A1FD0BE63F}"/>
    <cellStyle name="20% - Accent4 3 3 2 5 2" xfId="23816" xr:uid="{37BC81E1-9BE9-493A-A11E-9D751835551A}"/>
    <cellStyle name="20% - Accent4 3 3 2 6" xfId="18116" xr:uid="{B3FE7C5A-4BF8-4F9F-9372-2E6290BA5262}"/>
    <cellStyle name="20% - Accent4 3 3 2 6 2" xfId="36000" xr:uid="{7FF8E342-2150-4807-AFB8-0C63CF4E6977}"/>
    <cellStyle name="20% - Accent4 3 3 2 7" xfId="6333" xr:uid="{2323AC33-7116-4DCC-B70E-A8E15462208B}"/>
    <cellStyle name="20% - Accent4 3 3 2 7 2" xfId="23810" xr:uid="{BE37EC81-EBCD-446A-9FC5-3F7E6807B21B}"/>
    <cellStyle name="20% - Accent4 3 3 2 8" xfId="2592" xr:uid="{D485D537-A49B-4BCC-9FD3-F34A43D91277}"/>
    <cellStyle name="20% - Accent4 3 3 2 9" xfId="20192" xr:uid="{3FC32752-74A0-4897-B3CF-D32250E7C1F9}"/>
    <cellStyle name="20% - Accent4 3 3 3" xfId="6340" xr:uid="{F48425A7-20F2-4C63-BD59-E81D4CBEE6F7}"/>
    <cellStyle name="20% - Accent4 3 3 3 2" xfId="6341" xr:uid="{94DFA3EE-9215-414E-BC86-DDE824CE99A7}"/>
    <cellStyle name="20% - Accent4 3 3 3 2 2" xfId="6342" xr:uid="{F937CC06-2F72-4A5C-B436-BED27A1F564A}"/>
    <cellStyle name="20% - Accent4 3 3 3 2 2 2" xfId="23819" xr:uid="{20760B6B-F1A6-4B9D-9C77-9F1F8FEF72A8}"/>
    <cellStyle name="20% - Accent4 3 3 3 2 3" xfId="6343" xr:uid="{C09E9EEF-3813-4B8B-84C2-BE7FAF57C46A}"/>
    <cellStyle name="20% - Accent4 3 3 3 2 3 2" xfId="23820" xr:uid="{9D53826E-836C-4F82-8F25-454272FA6A00}"/>
    <cellStyle name="20% - Accent4 3 3 3 2 4" xfId="23818" xr:uid="{BA51C633-E884-4AE7-9AEE-28B141F9C5D1}"/>
    <cellStyle name="20% - Accent4 3 3 3 3" xfId="6344" xr:uid="{1720335F-D68A-4BC3-859F-D7C0AEDB1B8A}"/>
    <cellStyle name="20% - Accent4 3 3 3 3 2" xfId="23821" xr:uid="{35037835-6ED6-4421-8402-F8814E715C5A}"/>
    <cellStyle name="20% - Accent4 3 3 3 4" xfId="6345" xr:uid="{BB975329-EA17-41C7-B011-79ACB65DBC96}"/>
    <cellStyle name="20% - Accent4 3 3 3 4 2" xfId="23822" xr:uid="{E60E42CE-BF10-4186-BD6B-9B74E226850F}"/>
    <cellStyle name="20% - Accent4 3 3 3 5" xfId="6346" xr:uid="{0CE6E390-EBD9-4FEA-9454-57A9A2519335}"/>
    <cellStyle name="20% - Accent4 3 3 3 5 2" xfId="23823" xr:uid="{FCA6FFDC-F3A5-45D3-97C5-711F94D6BD72}"/>
    <cellStyle name="20% - Accent4 3 3 3 6" xfId="23817" xr:uid="{071203F6-846F-483A-A9A1-96BB2C8596D3}"/>
    <cellStyle name="20% - Accent4 3 3 4" xfId="6347" xr:uid="{433646CC-7A02-430C-8543-CED8C49E5831}"/>
    <cellStyle name="20% - Accent4 3 3 4 2" xfId="6348" xr:uid="{BD0C99F7-EC8E-4D8F-91F3-5BAE604F0516}"/>
    <cellStyle name="20% - Accent4 3 3 4 2 2" xfId="23825" xr:uid="{4C625F2A-9FED-462E-82BA-93D49E154EB2}"/>
    <cellStyle name="20% - Accent4 3 3 4 3" xfId="6349" xr:uid="{A03BC274-8BFD-444C-A198-8104B1D20F3C}"/>
    <cellStyle name="20% - Accent4 3 3 4 3 2" xfId="23826" xr:uid="{7E5C6996-31EE-469B-BF07-4C04C65C672E}"/>
    <cellStyle name="20% - Accent4 3 3 4 4" xfId="23824" xr:uid="{C0C438D1-1ACA-47A8-95D4-7F5A7A00215E}"/>
    <cellStyle name="20% - Accent4 3 3 5" xfId="6350" xr:uid="{FAD1A3CE-3AC2-404F-A3B3-142928DC72DD}"/>
    <cellStyle name="20% - Accent4 3 3 5 2" xfId="23827" xr:uid="{ADBCD46A-71CC-4E14-9633-96DC3C56A9C6}"/>
    <cellStyle name="20% - Accent4 3 3 6" xfId="6351" xr:uid="{BE194A29-87C1-4162-B171-872A567E7EFB}"/>
    <cellStyle name="20% - Accent4 3 3 6 2" xfId="23828" xr:uid="{35EA40BB-0262-4CAA-88B7-B703FA6C4B43}"/>
    <cellStyle name="20% - Accent4 3 3 7" xfId="6352" xr:uid="{87C55513-677A-4450-BF35-7B226AE06336}"/>
    <cellStyle name="20% - Accent4 3 3 7 2" xfId="23829" xr:uid="{D18F5F73-FC91-4173-BDBD-7EF3A615657F}"/>
    <cellStyle name="20% - Accent4 3 3 8" xfId="17555" xr:uid="{EAE7AF66-62F5-413D-B0CB-823F6945949D}"/>
    <cellStyle name="20% - Accent4 3 3 8 2" xfId="35003" xr:uid="{F0BC77DE-BCE9-4FCD-96B9-60908894500B}"/>
    <cellStyle name="20% - Accent4 3 3 9" xfId="6332" xr:uid="{3A856D12-B9AE-4742-AF11-4A8D3EA9AF1E}"/>
    <cellStyle name="20% - Accent4 3 3 9 2" xfId="23809" xr:uid="{51F5A87C-A4F2-4B38-857D-72CCDD4D2111}"/>
    <cellStyle name="20% - Accent4 3 4" xfId="423" xr:uid="{AFCF9F89-B16A-49B3-AE8D-02ACCC385E88}"/>
    <cellStyle name="20% - Accent4 3 4 10" xfId="2058" xr:uid="{A712BCC0-CC56-4B35-9B35-E748CAA76619}"/>
    <cellStyle name="20% - Accent4 3 4 11" xfId="19658" xr:uid="{474B6627-C819-4192-94B0-16709137C0A6}"/>
    <cellStyle name="20% - Accent4 3 4 12" xfId="36843" xr:uid="{42588304-3A3D-4885-A668-74A1839C238B}"/>
    <cellStyle name="20% - Accent4 3 4 2" xfId="6354" xr:uid="{F244C2C2-A1EA-427A-B46F-F99273DF8338}"/>
    <cellStyle name="20% - Accent4 3 4 2 2" xfId="6355" xr:uid="{68B187D7-AEFD-4E18-9B3C-F808075FFF8B}"/>
    <cellStyle name="20% - Accent4 3 4 2 2 2" xfId="6356" xr:uid="{C89BC306-0BE2-41B3-A15F-2DCCC8BED8F3}"/>
    <cellStyle name="20% - Accent4 3 4 2 2 2 2" xfId="23833" xr:uid="{568C1526-A424-43E7-AB88-E34DFD89A59A}"/>
    <cellStyle name="20% - Accent4 3 4 2 2 3" xfId="6357" xr:uid="{804171BA-19B4-4FA8-88EB-A663174FA7F7}"/>
    <cellStyle name="20% - Accent4 3 4 2 2 3 2" xfId="23834" xr:uid="{6BABFF6A-3B5E-4C04-90D1-5A055D1D3C2F}"/>
    <cellStyle name="20% - Accent4 3 4 2 2 4" xfId="23832" xr:uid="{0A53DC59-2C92-458C-B5A6-BF8EEF5755DB}"/>
    <cellStyle name="20% - Accent4 3 4 2 3" xfId="6358" xr:uid="{4CAB8CB6-1DAD-4596-AA4C-259BC32F6013}"/>
    <cellStyle name="20% - Accent4 3 4 2 3 2" xfId="23835" xr:uid="{84D65614-4AB0-45F7-8AEB-FB6C90E6A90A}"/>
    <cellStyle name="20% - Accent4 3 4 2 4" xfId="6359" xr:uid="{8BE32E6D-7661-44BE-B604-BD567C93C14A}"/>
    <cellStyle name="20% - Accent4 3 4 2 4 2" xfId="23836" xr:uid="{81F70B65-DAB3-45A9-B8D2-39F107E829D0}"/>
    <cellStyle name="20% - Accent4 3 4 2 5" xfId="6360" xr:uid="{FB1ED425-485F-44F9-B998-4A97CF8C8BE4}"/>
    <cellStyle name="20% - Accent4 3 4 2 5 2" xfId="23837" xr:uid="{CB917084-44DE-4516-82D8-B08F5AFB9F42}"/>
    <cellStyle name="20% - Accent4 3 4 2 6" xfId="23831" xr:uid="{BC655369-2A8A-4653-B19D-D1C95EDA2410}"/>
    <cellStyle name="20% - Accent4 3 4 3" xfId="6361" xr:uid="{D870AF82-AFFD-4B80-9E5D-9A3C9D10F350}"/>
    <cellStyle name="20% - Accent4 3 4 3 2" xfId="6362" xr:uid="{E3483C5C-68FD-4CC2-B662-D8A891F7B6DE}"/>
    <cellStyle name="20% - Accent4 3 4 3 2 2" xfId="6363" xr:uid="{EC10551E-4E7D-4202-87CB-CC27FB5D2C86}"/>
    <cellStyle name="20% - Accent4 3 4 3 2 2 2" xfId="23840" xr:uid="{F6264268-F352-4757-A7B1-3374E91EB8AF}"/>
    <cellStyle name="20% - Accent4 3 4 3 2 3" xfId="6364" xr:uid="{F38AC887-AFA5-46E6-A33B-8CB1C0CD6536}"/>
    <cellStyle name="20% - Accent4 3 4 3 2 3 2" xfId="23841" xr:uid="{B04927CF-53B9-462C-8EF8-14383E181117}"/>
    <cellStyle name="20% - Accent4 3 4 3 2 4" xfId="23839" xr:uid="{194E1576-77A9-4D23-8697-8ED2E68A25F6}"/>
    <cellStyle name="20% - Accent4 3 4 3 3" xfId="6365" xr:uid="{F7FA6336-16F5-4505-8C8F-FAAB2BCE8E22}"/>
    <cellStyle name="20% - Accent4 3 4 3 3 2" xfId="23842" xr:uid="{17C1B42C-38A4-4E2C-8F02-4FCF237D5082}"/>
    <cellStyle name="20% - Accent4 3 4 3 4" xfId="6366" xr:uid="{ACB47535-947F-4E4C-BC59-12BA81B83855}"/>
    <cellStyle name="20% - Accent4 3 4 3 4 2" xfId="23843" xr:uid="{7256CB5B-A2CB-4015-BAC8-2B453DA1E0B4}"/>
    <cellStyle name="20% - Accent4 3 4 3 5" xfId="6367" xr:uid="{3E4068AC-C4CB-49FE-9E8D-7415C69F9927}"/>
    <cellStyle name="20% - Accent4 3 4 3 5 2" xfId="23844" xr:uid="{845A4BD7-1330-4869-8282-FC01142A2324}"/>
    <cellStyle name="20% - Accent4 3 4 3 6" xfId="23838" xr:uid="{E3D374CD-E89A-4B91-84D3-0DA004A846C5}"/>
    <cellStyle name="20% - Accent4 3 4 4" xfId="6368" xr:uid="{8CCEA28F-35DE-4860-AC9E-C375430E1E40}"/>
    <cellStyle name="20% - Accent4 3 4 4 2" xfId="6369" xr:uid="{2B9D2091-477B-4CEF-A53F-8C88D8E586D6}"/>
    <cellStyle name="20% - Accent4 3 4 4 2 2" xfId="23846" xr:uid="{87DC15E2-1936-4707-92E1-2F48306B1C62}"/>
    <cellStyle name="20% - Accent4 3 4 4 3" xfId="6370" xr:uid="{4F642A6F-2B69-48F6-A0CB-D1B4F0D76FC9}"/>
    <cellStyle name="20% - Accent4 3 4 4 3 2" xfId="23847" xr:uid="{75F16835-43BA-4076-8D08-0B741CDDA344}"/>
    <cellStyle name="20% - Accent4 3 4 4 4" xfId="23845" xr:uid="{E61CEE34-5454-49F3-B2F3-74B5DA1B39CD}"/>
    <cellStyle name="20% - Accent4 3 4 5" xfId="6371" xr:uid="{516E9FAB-06EB-4597-829E-62C72C53CC7A}"/>
    <cellStyle name="20% - Accent4 3 4 5 2" xfId="23848" xr:uid="{85F4A12F-0788-40C9-A7EC-113732E2C28A}"/>
    <cellStyle name="20% - Accent4 3 4 6" xfId="6372" xr:uid="{660AEEF4-F890-49ED-A853-82DE5E1853ED}"/>
    <cellStyle name="20% - Accent4 3 4 6 2" xfId="23849" xr:uid="{7E11C357-E0A4-4216-AE12-92240230C4F3}"/>
    <cellStyle name="20% - Accent4 3 4 7" xfId="6373" xr:uid="{58639E24-4022-4F24-9D7C-14BB418E608E}"/>
    <cellStyle name="20% - Accent4 3 4 7 2" xfId="23850" xr:uid="{B00B60F5-1BC7-4030-AF97-97F72811A907}"/>
    <cellStyle name="20% - Accent4 3 4 8" xfId="17850" xr:uid="{72C517AE-DB90-442F-B409-3A27D8762346}"/>
    <cellStyle name="20% - Accent4 3 4 8 2" xfId="35492" xr:uid="{E46AA9DC-5173-4D69-88AA-35EBA80B47A6}"/>
    <cellStyle name="20% - Accent4 3 4 9" xfId="6353" xr:uid="{3D54E439-9184-4DDA-B1C8-72E45204D67E}"/>
    <cellStyle name="20% - Accent4 3 4 9 2" xfId="23830" xr:uid="{2108B668-DCEB-4924-A34D-12586C9B72C3}"/>
    <cellStyle name="20% - Accent4 3 5" xfId="191" xr:uid="{AB217F9D-F0FA-4833-A0A0-6B99EF2EA4DD}"/>
    <cellStyle name="20% - Accent4 3 5 10" xfId="37112" xr:uid="{F2B288C8-3142-47B0-A17D-A74DE2F8133D}"/>
    <cellStyle name="20% - Accent4 3 5 2" xfId="6375" xr:uid="{58304A7E-544C-43F6-A425-57F109453754}"/>
    <cellStyle name="20% - Accent4 3 5 2 2" xfId="6376" xr:uid="{4FAF8C72-56F0-403B-9F64-B76B0CE77481}"/>
    <cellStyle name="20% - Accent4 3 5 2 2 2" xfId="6377" xr:uid="{9EC66A2C-BE71-4CFD-8DC0-8BF5C96A5749}"/>
    <cellStyle name="20% - Accent4 3 5 2 2 2 2" xfId="23854" xr:uid="{4F7C0902-A2E7-4DB2-9726-C7DA2F915586}"/>
    <cellStyle name="20% - Accent4 3 5 2 2 3" xfId="6378" xr:uid="{62078B81-FC0C-4AFC-BCAA-596FFDDBCBD3}"/>
    <cellStyle name="20% - Accent4 3 5 2 2 3 2" xfId="23855" xr:uid="{58413608-9E10-43AD-8733-D8C5DAA49263}"/>
    <cellStyle name="20% - Accent4 3 5 2 2 4" xfId="23853" xr:uid="{D14AA90B-D54B-4525-A3DA-DAE5F05DD9EA}"/>
    <cellStyle name="20% - Accent4 3 5 2 3" xfId="6379" xr:uid="{8FA0CD6F-CD5B-498B-ABF0-7FEA31A14219}"/>
    <cellStyle name="20% - Accent4 3 5 2 3 2" xfId="23856" xr:uid="{B65AB298-235D-4C7E-9395-5E7755E7DBB2}"/>
    <cellStyle name="20% - Accent4 3 5 2 4" xfId="6380" xr:uid="{08F6A5F9-F846-4586-836A-AD37DAD6250C}"/>
    <cellStyle name="20% - Accent4 3 5 2 4 2" xfId="23857" xr:uid="{5BDCAB84-13E0-42EC-B9D7-DEF84D470949}"/>
    <cellStyle name="20% - Accent4 3 5 2 5" xfId="6381" xr:uid="{55970995-104D-49F9-BBBE-4978EBE73FC0}"/>
    <cellStyle name="20% - Accent4 3 5 2 5 2" xfId="23858" xr:uid="{CDA55953-2FF1-4D2C-94D7-D27277252AF7}"/>
    <cellStyle name="20% - Accent4 3 5 2 6" xfId="23852" xr:uid="{EC0412BE-3CA3-430B-A939-71232F992AAC}"/>
    <cellStyle name="20% - Accent4 3 5 3" xfId="6382" xr:uid="{97A704F8-FD3A-4055-8235-2FB9D5D3221E}"/>
    <cellStyle name="20% - Accent4 3 5 3 2" xfId="6383" xr:uid="{9AEA193B-B73B-4899-BBD2-7FAAB505EC2A}"/>
    <cellStyle name="20% - Accent4 3 5 3 2 2" xfId="6384" xr:uid="{A38A7D7C-5F12-41AE-9E71-A2F146A5B735}"/>
    <cellStyle name="20% - Accent4 3 5 3 2 2 2" xfId="23861" xr:uid="{E05C005A-4220-4575-8915-07D2F38F5399}"/>
    <cellStyle name="20% - Accent4 3 5 3 2 3" xfId="6385" xr:uid="{3DD343DC-9143-49A6-B434-D33D12B0F693}"/>
    <cellStyle name="20% - Accent4 3 5 3 2 3 2" xfId="23862" xr:uid="{76977CA2-64CD-42C7-868B-23F7569EFA04}"/>
    <cellStyle name="20% - Accent4 3 5 3 2 4" xfId="23860" xr:uid="{55F9C83B-5467-428E-9C2B-2562D57DCC35}"/>
    <cellStyle name="20% - Accent4 3 5 3 3" xfId="6386" xr:uid="{D1DA94A5-46B7-48AE-AF96-335B8A832001}"/>
    <cellStyle name="20% - Accent4 3 5 3 3 2" xfId="23863" xr:uid="{AECEBABE-2886-479E-B0CD-FD818A0F83AF}"/>
    <cellStyle name="20% - Accent4 3 5 3 4" xfId="6387" xr:uid="{52304258-DED0-4BB4-A403-94D7256F4186}"/>
    <cellStyle name="20% - Accent4 3 5 3 4 2" xfId="23864" xr:uid="{A626BDE7-6B42-40D0-B7A6-5B601AE325E9}"/>
    <cellStyle name="20% - Accent4 3 5 3 5" xfId="6388" xr:uid="{2822EEA5-D8F9-4DDC-9505-928B6BAA7327}"/>
    <cellStyle name="20% - Accent4 3 5 3 5 2" xfId="23865" xr:uid="{AD78A2FE-20AF-4C68-A3C4-8A576FA5DDBD}"/>
    <cellStyle name="20% - Accent4 3 5 3 6" xfId="23859" xr:uid="{09372B27-3716-4B2C-922A-D3A419B11C6B}"/>
    <cellStyle name="20% - Accent4 3 5 4" xfId="6389" xr:uid="{0BEAB003-BDBE-4C81-B988-0F2EDB326EC6}"/>
    <cellStyle name="20% - Accent4 3 5 4 2" xfId="6390" xr:uid="{78C66BCB-7237-4B3F-A39F-57116F349AC7}"/>
    <cellStyle name="20% - Accent4 3 5 4 2 2" xfId="23867" xr:uid="{EA438FC2-44DB-4225-8840-D58FADB67F45}"/>
    <cellStyle name="20% - Accent4 3 5 4 3" xfId="6391" xr:uid="{4F7228C9-CC5D-4C1E-92FD-60D3E9F65910}"/>
    <cellStyle name="20% - Accent4 3 5 4 3 2" xfId="23868" xr:uid="{79E9CAF3-557D-43A4-B075-01E036EA5BFF}"/>
    <cellStyle name="20% - Accent4 3 5 4 4" xfId="23866" xr:uid="{F4FA3C33-CB40-4149-8EA1-E49101A23EF6}"/>
    <cellStyle name="20% - Accent4 3 5 5" xfId="6392" xr:uid="{C8D18CC0-EE46-4067-848A-4A1B389B32A0}"/>
    <cellStyle name="20% - Accent4 3 5 5 2" xfId="23869" xr:uid="{5F4FB5B2-1BD2-4BE4-A620-D7876FD49FE3}"/>
    <cellStyle name="20% - Accent4 3 5 6" xfId="6393" xr:uid="{7B96E090-AD06-423A-AD1C-E73625639089}"/>
    <cellStyle name="20% - Accent4 3 5 6 2" xfId="23870" xr:uid="{6A177F41-38C2-4FA3-8B55-07F23154A257}"/>
    <cellStyle name="20% - Accent4 3 5 7" xfId="6394" xr:uid="{75A0BCFA-A61C-4C04-94E7-15E6F95FC430}"/>
    <cellStyle name="20% - Accent4 3 5 7 2" xfId="23871" xr:uid="{EB517A5C-D3FD-41DE-BEA5-3CF70F09CB3A}"/>
    <cellStyle name="20% - Accent4 3 5 8" xfId="6374" xr:uid="{2DA0398F-2BD0-417D-89AB-DACC4E0845BC}"/>
    <cellStyle name="20% - Accent4 3 5 9" xfId="23851" xr:uid="{82926685-FF6C-43DA-BB93-AB2D86C605CA}"/>
    <cellStyle name="20% - Accent4 3 6" xfId="6395" xr:uid="{0F9CBD4E-9167-4AEB-BE4A-1FFB5B970B6A}"/>
    <cellStyle name="20% - Accent4 3 6 2" xfId="6396" xr:uid="{02F9FAF7-BAE3-4E63-824A-5C7E3152DD92}"/>
    <cellStyle name="20% - Accent4 3 6 2 2" xfId="6397" xr:uid="{3393534A-C8E9-49BC-8812-F5D78100E92B}"/>
    <cellStyle name="20% - Accent4 3 6 2 2 2" xfId="23873" xr:uid="{2F4B1E68-A7E8-4B1C-B3B6-7DE075A42827}"/>
    <cellStyle name="20% - Accent4 3 6 2 3" xfId="6398" xr:uid="{C3E90FED-9D35-457A-A24A-F25C72CFF791}"/>
    <cellStyle name="20% - Accent4 3 6 2 3 2" xfId="23874" xr:uid="{DC8E4E1C-A333-43C1-A77F-C80504F3DEC3}"/>
    <cellStyle name="20% - Accent4 3 6 2 4" xfId="23872" xr:uid="{C55E7EDA-0AFA-4AAF-8506-C79A17A0B023}"/>
    <cellStyle name="20% - Accent4 3 6 3" xfId="6399" xr:uid="{C60E231A-1BC6-4B6C-AA60-77FA96CEBA4B}"/>
    <cellStyle name="20% - Accent4 3 6 3 2" xfId="23875" xr:uid="{3423BCD4-5567-4D19-9B87-6F1E115E3A9A}"/>
    <cellStyle name="20% - Accent4 3 6 4" xfId="6400" xr:uid="{995FB7DD-F0EE-4701-925E-D209800D8FBE}"/>
    <cellStyle name="20% - Accent4 3 6 4 2" xfId="23876" xr:uid="{80C5F1D1-2C0A-45F0-835C-65407D189951}"/>
    <cellStyle name="20% - Accent4 3 6 5" xfId="6401" xr:uid="{7B2BEE27-F3CB-4A92-B369-E024C2DEEDE8}"/>
    <cellStyle name="20% - Accent4 3 6 5 2" xfId="23877" xr:uid="{DD4C514D-9550-427B-97EF-BD4BDFF47A3F}"/>
    <cellStyle name="20% - Accent4 3 6 6" xfId="6402" xr:uid="{4A6E5399-5379-4999-A1CC-2391B7397E9C}"/>
    <cellStyle name="20% - Accent4 3 6 6 2" xfId="23878" xr:uid="{83C6B9AD-FC2D-4206-8BB2-4B12D5D689E8}"/>
    <cellStyle name="20% - Accent4 3 7" xfId="6403" xr:uid="{05B8E6F9-38D8-4A02-AA7A-41A8D95EA9AC}"/>
    <cellStyle name="20% - Accent4 3 7 2" xfId="6404" xr:uid="{6792424D-DF50-42F2-8BFF-735CA426E730}"/>
    <cellStyle name="20% - Accent4 3 7 2 2" xfId="6405" xr:uid="{A958BC45-8A55-415B-90CA-BD8128D91741}"/>
    <cellStyle name="20% - Accent4 3 7 2 2 2" xfId="23881" xr:uid="{7126AF49-471E-4128-AF89-2A57F37CAC7C}"/>
    <cellStyle name="20% - Accent4 3 7 2 3" xfId="6406" xr:uid="{4B32164A-8E25-4484-95D5-3500277B6D77}"/>
    <cellStyle name="20% - Accent4 3 7 2 3 2" xfId="23882" xr:uid="{D1142B71-1C68-49DF-8776-BDC04E89DFA7}"/>
    <cellStyle name="20% - Accent4 3 7 2 4" xfId="23880" xr:uid="{B3E3770F-821F-40CE-8F3E-1BAF79FD5028}"/>
    <cellStyle name="20% - Accent4 3 7 3" xfId="6407" xr:uid="{F474E2A1-F65D-4EAA-88B5-37B04AB660E7}"/>
    <cellStyle name="20% - Accent4 3 7 3 2" xfId="23883" xr:uid="{088A88AC-CFEC-4707-986A-8CA8EEB3E84E}"/>
    <cellStyle name="20% - Accent4 3 7 4" xfId="6408" xr:uid="{A6B9648A-3EDE-4BCA-8B88-119F28CD2AEC}"/>
    <cellStyle name="20% - Accent4 3 7 4 2" xfId="23884" xr:uid="{D7166872-AC7B-406E-8356-FDDD16E5B792}"/>
    <cellStyle name="20% - Accent4 3 7 5" xfId="6409" xr:uid="{EB93B4EE-3892-402C-8033-B375ED72E5EB}"/>
    <cellStyle name="20% - Accent4 3 7 5 2" xfId="23885" xr:uid="{71D8A852-CA59-4B69-864A-C59C0E0C34A8}"/>
    <cellStyle name="20% - Accent4 3 7 6" xfId="23879" xr:uid="{36ED149B-CD5D-485A-9A12-753241395B0D}"/>
    <cellStyle name="20% - Accent4 3 8" xfId="6410" xr:uid="{F26A86CA-5708-44F7-9EAE-36CA2D2348D0}"/>
    <cellStyle name="20% - Accent4 3 8 2" xfId="6411" xr:uid="{30717ABE-F0CC-421E-BB12-95289F3BBEA3}"/>
    <cellStyle name="20% - Accent4 3 8 2 2" xfId="23887" xr:uid="{8E356A29-05DD-45CB-9CD3-EB58698B14CC}"/>
    <cellStyle name="20% - Accent4 3 8 3" xfId="6412" xr:uid="{C153BF6C-B071-485C-9E9C-398C2EFA983A}"/>
    <cellStyle name="20% - Accent4 3 8 3 2" xfId="23888" xr:uid="{3A8BE38C-EF2D-4C23-887A-DC364B2A5E0C}"/>
    <cellStyle name="20% - Accent4 3 8 4" xfId="23886" xr:uid="{9298587B-02BF-4E17-9F49-1A4F9FC113C5}"/>
    <cellStyle name="20% - Accent4 3 9" xfId="6413" xr:uid="{6537D032-5DEF-4DC7-A6B2-56826A7AA915}"/>
    <cellStyle name="20% - Accent4 3 9 2" xfId="23889" xr:uid="{3873E589-9A73-49D2-BDE8-4F0761AA0D24}"/>
    <cellStyle name="20% - Accent4 30" xfId="6414" xr:uid="{81AA3F42-AE5D-4544-92BA-F2D515810C04}"/>
    <cellStyle name="20% - Accent4 30 2" xfId="23890" xr:uid="{81EEA61D-E93A-41BF-89E3-AC307EEC00BD}"/>
    <cellStyle name="20% - Accent4 31" xfId="6415" xr:uid="{083FCB9C-56FF-4285-9E5C-242CAAC47819}"/>
    <cellStyle name="20% - Accent4 31 2" xfId="23891" xr:uid="{7F0A6628-B7D4-448F-9B9F-A994E40F4A9E}"/>
    <cellStyle name="20% - Accent4 32" xfId="6416" xr:uid="{0E545C3B-4931-450A-89C7-F4ED44D13EE9}"/>
    <cellStyle name="20% - Accent4 32 2" xfId="23892" xr:uid="{D4366FBA-C37F-499D-970E-5D92DE061B83}"/>
    <cellStyle name="20% - Accent4 33" xfId="6417" xr:uid="{F7838630-88EC-4056-BF8A-828308A50FC0}"/>
    <cellStyle name="20% - Accent4 33 2" xfId="23893" xr:uid="{E3168B7F-EAB0-43F0-9DFE-18F924D9EA14}"/>
    <cellStyle name="20% - Accent4 34" xfId="6418" xr:uid="{04A86358-F600-453B-AD8D-D8757DF8AA7B}"/>
    <cellStyle name="20% - Accent4 34 2" xfId="23894" xr:uid="{734C5E8B-0773-4E6B-930C-B5AC0D8307EA}"/>
    <cellStyle name="20% - Accent4 35" xfId="6419" xr:uid="{123F6C51-6947-4C42-87EF-69DE1FAC0E20}"/>
    <cellStyle name="20% - Accent4 35 2" xfId="23895" xr:uid="{AD03BFBA-380F-4D18-AA48-8DABBF892894}"/>
    <cellStyle name="20% - Accent4 36" xfId="5941" xr:uid="{BB9C0C35-9A3D-4251-8FC7-4F59458088C8}"/>
    <cellStyle name="20% - Accent4 36 2" xfId="23419" xr:uid="{F723F08C-C97B-4F56-8462-F42348AF3A5A}"/>
    <cellStyle name="20% - Accent4 37" xfId="623" xr:uid="{E21E5EFF-B993-46BF-909E-27F4C72ADD52}"/>
    <cellStyle name="20% - Accent4 37 2" xfId="20489" xr:uid="{394CDB80-CD62-431A-B118-830EBD828A54}"/>
    <cellStyle name="20% - Accent4 38" xfId="18393" xr:uid="{5ABE7E5D-173D-4ED1-9420-55C94EACDAA0}"/>
    <cellStyle name="20% - Accent4 39" xfId="36598" xr:uid="{49CBC95A-8E0F-400F-A8A7-3FAEC5290372}"/>
    <cellStyle name="20% - Accent4 4" xfId="259" xr:uid="{23C6C7A2-77C4-4F9C-8AFC-922883EDFC1A}"/>
    <cellStyle name="20% - Accent4 4 10" xfId="6421" xr:uid="{B2E145EC-440E-4C80-A4D7-454DF17C7439}"/>
    <cellStyle name="20% - Accent4 4 10 2" xfId="23897" xr:uid="{8C8F1375-F613-4B9F-8242-C8D0A908F10E}"/>
    <cellStyle name="20% - Accent4 4 11" xfId="6422" xr:uid="{13F4B5F3-ADE8-4E93-99A2-052E50645319}"/>
    <cellStyle name="20% - Accent4 4 11 2" xfId="23898" xr:uid="{6B41E2ED-2C3F-42B2-91DD-37BB5C8B5F4A}"/>
    <cellStyle name="20% - Accent4 4 12" xfId="6420" xr:uid="{DAE606B6-3244-4EA0-A7B4-59E8FB41D14A}"/>
    <cellStyle name="20% - Accent4 4 12 2" xfId="23896" xr:uid="{ADAC8ACB-F413-43AB-BC9D-26C4AA0DE761}"/>
    <cellStyle name="20% - Accent4 4 13" xfId="1011" xr:uid="{50935546-E115-468E-AF60-1B2799999085}"/>
    <cellStyle name="20% - Accent4 4 13 2" xfId="20531" xr:uid="{B98A5FE4-6520-4537-BBC1-80BAFFCE7897}"/>
    <cellStyle name="20% - Accent4 4 14" xfId="18622" xr:uid="{65D40633-BD88-4ACC-A0FA-B14E5A8B2162}"/>
    <cellStyle name="20% - Accent4 4 15" xfId="36913" xr:uid="{3BA54DD0-CDFD-4A9D-AE42-26F71BD1C476}"/>
    <cellStyle name="20% - Accent4 4 2" xfId="376" xr:uid="{D70013A1-1362-4A8C-8016-3068FBC89DF7}"/>
    <cellStyle name="20% - Accent4 4 2 10" xfId="17420" xr:uid="{FBC40A01-F3CD-4F42-83DE-A4CC1E61FDB6}"/>
    <cellStyle name="20% - Accent4 4 2 10 2" xfId="34773" xr:uid="{CEF14617-2874-47CE-ACC9-3D62CB4DAAA2}"/>
    <cellStyle name="20% - Accent4 4 2 11" xfId="6423" xr:uid="{9EAD2BA6-504F-460A-BEBB-6A41959679F6}"/>
    <cellStyle name="20% - Accent4 4 2 11 2" xfId="23899" xr:uid="{F6F27AEA-C747-4310-A727-D7399D02F716}"/>
    <cellStyle name="20% - Accent4 4 2 12" xfId="1298" xr:uid="{A4018096-8FB3-4CDE-AC31-D3AFBEA25CEB}"/>
    <cellStyle name="20% - Accent4 4 2 13" xfId="18902" xr:uid="{94956DA8-2DB6-4A43-A815-18A446B5992D}"/>
    <cellStyle name="20% - Accent4 4 2 2" xfId="595" xr:uid="{871E8149-42DF-43D1-B600-A268D81F49A0}"/>
    <cellStyle name="20% - Accent4 4 2 2 10" xfId="2343" xr:uid="{A910AF75-B745-4279-AB8B-719B625C0AA0}"/>
    <cellStyle name="20% - Accent4 4 2 2 11" xfId="19943" xr:uid="{C96328B7-B540-453D-A273-4AA97A9AED76}"/>
    <cellStyle name="20% - Accent4 4 2 2 2" xfId="6425" xr:uid="{FAF65E84-9766-4E6E-9A25-91045151B6A4}"/>
    <cellStyle name="20% - Accent4 4 2 2 2 2" xfId="6426" xr:uid="{D76E814B-6D4A-4F87-9D57-2DFE36545F34}"/>
    <cellStyle name="20% - Accent4 4 2 2 2 2 2" xfId="6427" xr:uid="{FD86424C-1A7B-4173-80CA-1527F636F264}"/>
    <cellStyle name="20% - Accent4 4 2 2 2 2 2 2" xfId="23903" xr:uid="{3717A893-9C60-4C98-8EE0-7522D0C46FFC}"/>
    <cellStyle name="20% - Accent4 4 2 2 2 2 3" xfId="6428" xr:uid="{5F36B77E-0BF6-4359-A9F4-1BBFA91545F7}"/>
    <cellStyle name="20% - Accent4 4 2 2 2 2 3 2" xfId="23904" xr:uid="{B5A70E42-0837-430B-B082-8FE1CF1F44CE}"/>
    <cellStyle name="20% - Accent4 4 2 2 2 2 4" xfId="23902" xr:uid="{CF4C6526-8B96-4250-8974-5CD3CFCC581D}"/>
    <cellStyle name="20% - Accent4 4 2 2 2 3" xfId="6429" xr:uid="{FF431A85-A8ED-4E27-8024-500243268312}"/>
    <cellStyle name="20% - Accent4 4 2 2 2 3 2" xfId="23905" xr:uid="{65C820C4-740A-4BFB-B679-A7556FBBEA10}"/>
    <cellStyle name="20% - Accent4 4 2 2 2 4" xfId="6430" xr:uid="{4D04FA26-0B68-4B57-87B1-A0D7C0B93D1D}"/>
    <cellStyle name="20% - Accent4 4 2 2 2 4 2" xfId="23906" xr:uid="{28C25151-DCB7-499C-910E-A7A236999125}"/>
    <cellStyle name="20% - Accent4 4 2 2 2 5" xfId="6431" xr:uid="{492D95E3-B54F-431D-BBD7-29EC0D24749F}"/>
    <cellStyle name="20% - Accent4 4 2 2 2 5 2" xfId="23907" xr:uid="{4B8210F9-23D1-4C8C-9B55-A95790BDBC7E}"/>
    <cellStyle name="20% - Accent4 4 2 2 2 6" xfId="23901" xr:uid="{57349ACE-3E7B-409A-83FA-4EF627FCBF6F}"/>
    <cellStyle name="20% - Accent4 4 2 2 3" xfId="6432" xr:uid="{66194EFA-FE35-4C0E-A54E-98A72301B1B7}"/>
    <cellStyle name="20% - Accent4 4 2 2 3 2" xfId="6433" xr:uid="{4E56A06C-FDA3-4BEC-869E-12751DF2AED6}"/>
    <cellStyle name="20% - Accent4 4 2 2 3 2 2" xfId="6434" xr:uid="{01C9EB2B-DE4D-4B0D-A4A0-453C8E4366C9}"/>
    <cellStyle name="20% - Accent4 4 2 2 3 2 2 2" xfId="23910" xr:uid="{0222A4E1-EA93-4995-84D1-D97C0882C341}"/>
    <cellStyle name="20% - Accent4 4 2 2 3 2 3" xfId="6435" xr:uid="{A839116C-0DFB-4390-BBA2-66BEED8049A1}"/>
    <cellStyle name="20% - Accent4 4 2 2 3 2 3 2" xfId="23911" xr:uid="{4E24D3C0-0C7E-4F73-A769-595AFDAE1EF6}"/>
    <cellStyle name="20% - Accent4 4 2 2 3 2 4" xfId="23909" xr:uid="{A169C478-F031-4D88-BAEA-220C47A335BB}"/>
    <cellStyle name="20% - Accent4 4 2 2 3 3" xfId="6436" xr:uid="{EA153F4C-B87F-406E-8DA2-73986712631E}"/>
    <cellStyle name="20% - Accent4 4 2 2 3 3 2" xfId="23912" xr:uid="{40487882-E72B-4524-8BD2-2FA3EAEED5CF}"/>
    <cellStyle name="20% - Accent4 4 2 2 3 4" xfId="6437" xr:uid="{A4EFAF8D-9C07-4A30-8BAD-BA21824E885D}"/>
    <cellStyle name="20% - Accent4 4 2 2 3 4 2" xfId="23913" xr:uid="{313B87BF-1C4C-488E-91A9-F1A9FFE088C3}"/>
    <cellStyle name="20% - Accent4 4 2 2 3 5" xfId="6438" xr:uid="{61811B40-8939-4A2C-9D81-B75363B4D3D0}"/>
    <cellStyle name="20% - Accent4 4 2 2 3 5 2" xfId="23914" xr:uid="{5D540A52-37A5-4DBE-BD7B-224189FC5B9E}"/>
    <cellStyle name="20% - Accent4 4 2 2 3 6" xfId="23908" xr:uid="{6720C2A8-CBC2-40B7-99EB-17C09016C290}"/>
    <cellStyle name="20% - Accent4 4 2 2 4" xfId="6439" xr:uid="{BC7826EE-DFFE-4149-9F9D-60BD4E98ACF3}"/>
    <cellStyle name="20% - Accent4 4 2 2 4 2" xfId="6440" xr:uid="{A13810C3-4DD0-4537-8D8F-AC29E2649742}"/>
    <cellStyle name="20% - Accent4 4 2 2 4 2 2" xfId="23916" xr:uid="{BA173713-C15C-4806-BD89-E8CCE8B4ECCB}"/>
    <cellStyle name="20% - Accent4 4 2 2 4 3" xfId="6441" xr:uid="{F9F3949B-F1E6-4174-B687-31602C15266D}"/>
    <cellStyle name="20% - Accent4 4 2 2 4 3 2" xfId="23917" xr:uid="{B94B06B1-586D-434A-A237-D4ACADBCD273}"/>
    <cellStyle name="20% - Accent4 4 2 2 4 4" xfId="23915" xr:uid="{88C229B0-B7A0-4EB7-B5CE-8FDDC1CB9EC0}"/>
    <cellStyle name="20% - Accent4 4 2 2 5" xfId="6442" xr:uid="{6C84290E-7CF9-4B5A-92E2-6D37C98097B6}"/>
    <cellStyle name="20% - Accent4 4 2 2 5 2" xfId="23918" xr:uid="{F35A3F3E-A628-44AD-B61F-F1F13E3DB404}"/>
    <cellStyle name="20% - Accent4 4 2 2 6" xfId="6443" xr:uid="{91B82FF1-476D-40FE-891E-00B1807D1B17}"/>
    <cellStyle name="20% - Accent4 4 2 2 6 2" xfId="23919" xr:uid="{5168575E-547E-4920-B7DD-A5C6F91F44BA}"/>
    <cellStyle name="20% - Accent4 4 2 2 7" xfId="6444" xr:uid="{6DF331E1-E041-4A5F-A23A-9A64EDD484E0}"/>
    <cellStyle name="20% - Accent4 4 2 2 7 2" xfId="23920" xr:uid="{1805DFC5-5094-428F-89E5-090CFBB09493}"/>
    <cellStyle name="20% - Accent4 4 2 2 8" xfId="17993" xr:uid="{21ABF3B3-B684-4704-874C-45FA1C6010C7}"/>
    <cellStyle name="20% - Accent4 4 2 2 8 2" xfId="35756" xr:uid="{92C41871-C24B-4931-BF1E-54660E963233}"/>
    <cellStyle name="20% - Accent4 4 2 2 9" xfId="6424" xr:uid="{B90885C9-2AB9-45CA-B096-A0DB7F1718DF}"/>
    <cellStyle name="20% - Accent4 4 2 2 9 2" xfId="23900" xr:uid="{8C2846F6-EB71-419C-A0F2-BD6659738D5A}"/>
    <cellStyle name="20% - Accent4 4 2 3" xfId="6445" xr:uid="{C4D6695D-5FB9-421B-85A6-176EAE9F901F}"/>
    <cellStyle name="20% - Accent4 4 2 3 2" xfId="6446" xr:uid="{631A5A6A-76C8-493F-A2A3-0159ED9F696D}"/>
    <cellStyle name="20% - Accent4 4 2 3 2 2" xfId="6447" xr:uid="{E63B151C-B810-4395-A0C4-D453FCD68DC5}"/>
    <cellStyle name="20% - Accent4 4 2 3 2 2 2" xfId="6448" xr:uid="{F719CB41-3413-41DF-A668-B979AEEE8800}"/>
    <cellStyle name="20% - Accent4 4 2 3 2 2 2 2" xfId="23924" xr:uid="{9BDD3C5B-D1EC-4A6C-AEF0-647B25F5F530}"/>
    <cellStyle name="20% - Accent4 4 2 3 2 2 3" xfId="6449" xr:uid="{3784CC02-4F59-4FA8-952F-5E3529ECAAB5}"/>
    <cellStyle name="20% - Accent4 4 2 3 2 2 3 2" xfId="23925" xr:uid="{76E28C98-B99D-4EBA-A834-4BF192A9DF5A}"/>
    <cellStyle name="20% - Accent4 4 2 3 2 2 4" xfId="23923" xr:uid="{4ADC5F0D-470B-47A9-B140-9B4896A83613}"/>
    <cellStyle name="20% - Accent4 4 2 3 2 3" xfId="6450" xr:uid="{4E2F1C15-CB9A-415A-90AF-693CE633FA74}"/>
    <cellStyle name="20% - Accent4 4 2 3 2 3 2" xfId="23926" xr:uid="{7EFDFC51-8BCE-4164-93D7-5E625FC7BF9E}"/>
    <cellStyle name="20% - Accent4 4 2 3 2 4" xfId="6451" xr:uid="{EB10CFE3-0E08-43AC-BA34-40D25F36092A}"/>
    <cellStyle name="20% - Accent4 4 2 3 2 4 2" xfId="23927" xr:uid="{DC9B6AE5-2CDF-410B-BC6B-AA5222E37157}"/>
    <cellStyle name="20% - Accent4 4 2 3 2 5" xfId="6452" xr:uid="{187F5D29-96DC-4CE9-AF35-2FE0B19513BC}"/>
    <cellStyle name="20% - Accent4 4 2 3 2 5 2" xfId="23928" xr:uid="{CA35D734-CBC6-4D39-A7EA-5B6E9C85C98F}"/>
    <cellStyle name="20% - Accent4 4 2 3 2 6" xfId="23922" xr:uid="{BCAEECFD-2158-4933-8D50-D1E67A7BB564}"/>
    <cellStyle name="20% - Accent4 4 2 3 3" xfId="6453" xr:uid="{FAC6F734-3787-4C57-A365-EDF2A3347C1A}"/>
    <cellStyle name="20% - Accent4 4 2 3 3 2" xfId="6454" xr:uid="{499AE7CC-BC22-4E53-9FC4-3F063DC2E912}"/>
    <cellStyle name="20% - Accent4 4 2 3 3 2 2" xfId="6455" xr:uid="{229ABCF4-5AF5-461F-A253-6F0024EBFADF}"/>
    <cellStyle name="20% - Accent4 4 2 3 3 2 2 2" xfId="23931" xr:uid="{6A2ADF3E-6424-4C03-957F-E304245DA3E5}"/>
    <cellStyle name="20% - Accent4 4 2 3 3 2 3" xfId="6456" xr:uid="{191348B0-BEEB-44D5-B3E1-9076F6EF043C}"/>
    <cellStyle name="20% - Accent4 4 2 3 3 2 3 2" xfId="23932" xr:uid="{06430770-7043-421C-8CE0-A845279B9DD2}"/>
    <cellStyle name="20% - Accent4 4 2 3 3 2 4" xfId="23930" xr:uid="{AA112A73-F01B-4589-B0AC-148757A5D411}"/>
    <cellStyle name="20% - Accent4 4 2 3 3 3" xfId="6457" xr:uid="{5769B257-AFD1-4A0F-A8A7-D300AF1F9540}"/>
    <cellStyle name="20% - Accent4 4 2 3 3 3 2" xfId="23933" xr:uid="{E98B43E1-9E29-44AC-8DDD-BB2E2EEA882E}"/>
    <cellStyle name="20% - Accent4 4 2 3 3 4" xfId="6458" xr:uid="{CE709343-0EED-494D-A125-24AF24219C48}"/>
    <cellStyle name="20% - Accent4 4 2 3 3 4 2" xfId="23934" xr:uid="{C37FB363-CEE3-4F1D-8A38-7925583AC889}"/>
    <cellStyle name="20% - Accent4 4 2 3 3 5" xfId="6459" xr:uid="{A0823A3D-DAB1-43C3-8C0A-956251679F54}"/>
    <cellStyle name="20% - Accent4 4 2 3 3 5 2" xfId="23935" xr:uid="{1F0D85CD-58DA-4073-9B19-49C1ACB73923}"/>
    <cellStyle name="20% - Accent4 4 2 3 3 6" xfId="23929" xr:uid="{59962302-7F9F-43B5-903C-6B6E13BA2FB8}"/>
    <cellStyle name="20% - Accent4 4 2 3 4" xfId="6460" xr:uid="{431618E3-8EDA-4820-840A-34368613B99C}"/>
    <cellStyle name="20% - Accent4 4 2 3 4 2" xfId="6461" xr:uid="{6E16838D-01A7-4284-A12C-3DBEFD9DD7AA}"/>
    <cellStyle name="20% - Accent4 4 2 3 4 2 2" xfId="23937" xr:uid="{DA523B29-FD28-4FB3-A48C-FAC511D2D591}"/>
    <cellStyle name="20% - Accent4 4 2 3 4 3" xfId="6462" xr:uid="{357225D7-F5BE-4CD7-9D40-82A423B071A0}"/>
    <cellStyle name="20% - Accent4 4 2 3 4 3 2" xfId="23938" xr:uid="{26692369-1433-48E5-9E24-8F24A90DABAE}"/>
    <cellStyle name="20% - Accent4 4 2 3 4 4" xfId="23936" xr:uid="{531371E1-FFD4-4CD1-86C7-94B67C75EC42}"/>
    <cellStyle name="20% - Accent4 4 2 3 5" xfId="6463" xr:uid="{5F439F60-13F9-4419-9D8E-BE1E961BE7DE}"/>
    <cellStyle name="20% - Accent4 4 2 3 5 2" xfId="23939" xr:uid="{BA45864F-A1D1-46B8-BAC6-AE4A0EEED365}"/>
    <cellStyle name="20% - Accent4 4 2 3 6" xfId="6464" xr:uid="{7E3A245A-8FCA-4F30-85FE-EB4F5D3BACEC}"/>
    <cellStyle name="20% - Accent4 4 2 3 6 2" xfId="23940" xr:uid="{F94974E1-936C-4390-AAAA-EBEB985640CB}"/>
    <cellStyle name="20% - Accent4 4 2 3 7" xfId="6465" xr:uid="{EC00E2CC-E3F6-4F5C-A534-8ED18141E54C}"/>
    <cellStyle name="20% - Accent4 4 2 3 7 2" xfId="23941" xr:uid="{91B2BF32-FB52-41B5-B21A-2776439EAD6C}"/>
    <cellStyle name="20% - Accent4 4 2 3 8" xfId="23921" xr:uid="{DD827DDF-9906-4222-8D74-291063A7DD79}"/>
    <cellStyle name="20% - Accent4 4 2 4" xfId="6466" xr:uid="{3688E190-B1BD-42E7-AB71-5354C4551788}"/>
    <cellStyle name="20% - Accent4 4 2 4 2" xfId="6467" xr:uid="{61068E66-E81E-4637-B458-87F6EFEBF933}"/>
    <cellStyle name="20% - Accent4 4 2 4 2 2" xfId="6468" xr:uid="{9A76C60E-A441-426D-8BBA-44B5DE83F68E}"/>
    <cellStyle name="20% - Accent4 4 2 4 2 2 2" xfId="23944" xr:uid="{D6895308-7F8F-41D2-A495-F3BC095FE3FE}"/>
    <cellStyle name="20% - Accent4 4 2 4 2 3" xfId="6469" xr:uid="{E91A17ED-7B7B-49C5-BE05-2DC1EBE9CB9A}"/>
    <cellStyle name="20% - Accent4 4 2 4 2 3 2" xfId="23945" xr:uid="{1A481269-3003-4418-82AA-B209C5238C41}"/>
    <cellStyle name="20% - Accent4 4 2 4 2 4" xfId="23943" xr:uid="{223DD99D-AAE4-474B-8DED-C07465D86F6D}"/>
    <cellStyle name="20% - Accent4 4 2 4 3" xfId="6470" xr:uid="{5162DB0E-424A-42C7-AED1-3C6A24D05E45}"/>
    <cellStyle name="20% - Accent4 4 2 4 3 2" xfId="23946" xr:uid="{85D434B3-DFF5-42F9-94AC-0262D69771F2}"/>
    <cellStyle name="20% - Accent4 4 2 4 4" xfId="6471" xr:uid="{D5D7EDD7-1FBA-4739-B857-CD976B27A4D8}"/>
    <cellStyle name="20% - Accent4 4 2 4 4 2" xfId="23947" xr:uid="{AB0CF315-6DB2-4DA9-9BE4-93394C946E66}"/>
    <cellStyle name="20% - Accent4 4 2 4 5" xfId="6472" xr:uid="{D53F2AC4-2204-4F03-BBDA-0E1D7DEA1A60}"/>
    <cellStyle name="20% - Accent4 4 2 4 5 2" xfId="23948" xr:uid="{F4F47238-63FD-409F-A4E6-CC99D706D1FA}"/>
    <cellStyle name="20% - Accent4 4 2 4 6" xfId="23942" xr:uid="{3DCC1A11-9EC7-4A73-B65D-DC5B2C3C616A}"/>
    <cellStyle name="20% - Accent4 4 2 5" xfId="6473" xr:uid="{B0E714EC-FEFA-4113-9E6B-164A6B068FAA}"/>
    <cellStyle name="20% - Accent4 4 2 5 2" xfId="6474" xr:uid="{F8FCC21A-3B4A-4853-8F7C-684AF273CE88}"/>
    <cellStyle name="20% - Accent4 4 2 5 2 2" xfId="6475" xr:uid="{B4FEA080-D832-4582-8B2E-1E10CEF58F7A}"/>
    <cellStyle name="20% - Accent4 4 2 5 2 2 2" xfId="23951" xr:uid="{A994CC81-C628-419C-8A62-70F87520EAA4}"/>
    <cellStyle name="20% - Accent4 4 2 5 2 3" xfId="6476" xr:uid="{74CB99DA-9A7E-4075-BC0C-3889D8B00D15}"/>
    <cellStyle name="20% - Accent4 4 2 5 2 3 2" xfId="23952" xr:uid="{E5A7B465-B906-4D8C-B9E1-96653713CE22}"/>
    <cellStyle name="20% - Accent4 4 2 5 2 4" xfId="23950" xr:uid="{7A3B588B-E927-4BB2-9123-54E0F2902995}"/>
    <cellStyle name="20% - Accent4 4 2 5 3" xfId="6477" xr:uid="{D4278E0B-34AC-46F2-B250-6317899ADF11}"/>
    <cellStyle name="20% - Accent4 4 2 5 3 2" xfId="23953" xr:uid="{CFFB6CCD-DA43-4CD7-A3E1-6890BA528B06}"/>
    <cellStyle name="20% - Accent4 4 2 5 4" xfId="6478" xr:uid="{7BD1A0F9-81EC-4D74-B8BF-68BEE597C769}"/>
    <cellStyle name="20% - Accent4 4 2 5 4 2" xfId="23954" xr:uid="{C18533B5-9C72-47AF-8006-39381459FA99}"/>
    <cellStyle name="20% - Accent4 4 2 5 5" xfId="6479" xr:uid="{4574D76C-ABDE-4B3D-BA15-EB41DAC934C0}"/>
    <cellStyle name="20% - Accent4 4 2 5 5 2" xfId="23955" xr:uid="{60F37C8D-7D3C-488D-814D-4009481052AA}"/>
    <cellStyle name="20% - Accent4 4 2 5 6" xfId="23949" xr:uid="{D3FEFCB9-6C71-4725-8B63-159802133996}"/>
    <cellStyle name="20% - Accent4 4 2 6" xfId="6480" xr:uid="{4529F5C1-39B7-4B06-A987-A9589C5C1CC1}"/>
    <cellStyle name="20% - Accent4 4 2 6 2" xfId="6481" xr:uid="{F6A55B70-1F79-4263-A33C-C5F635600F1D}"/>
    <cellStyle name="20% - Accent4 4 2 6 2 2" xfId="23957" xr:uid="{479FF6C7-8029-419F-B855-3857AC5036E5}"/>
    <cellStyle name="20% - Accent4 4 2 6 3" xfId="6482" xr:uid="{9925241A-F08E-4691-B4EB-7B150AC7B3FF}"/>
    <cellStyle name="20% - Accent4 4 2 6 3 2" xfId="23958" xr:uid="{0AEC4417-C352-40A6-915F-E52423520AD4}"/>
    <cellStyle name="20% - Accent4 4 2 6 4" xfId="23956" xr:uid="{BACD0735-AD22-45BB-873B-5C6B7F707927}"/>
    <cellStyle name="20% - Accent4 4 2 7" xfId="6483" xr:uid="{3FB18FC5-0D6C-4CD7-B9AE-E933C4B686D4}"/>
    <cellStyle name="20% - Accent4 4 2 7 2" xfId="23959" xr:uid="{93A39544-529E-42B0-9098-F60BB51B1F3E}"/>
    <cellStyle name="20% - Accent4 4 2 8" xfId="6484" xr:uid="{2D23BE3F-29C6-4552-A268-6A61CB55A342}"/>
    <cellStyle name="20% - Accent4 4 2 8 2" xfId="23960" xr:uid="{DB20A037-1C3B-47A1-94E6-90B916C2F804}"/>
    <cellStyle name="20% - Accent4 4 2 9" xfId="6485" xr:uid="{2053DD08-46D2-4DA4-814F-E4161D1934D3}"/>
    <cellStyle name="20% - Accent4 4 2 9 2" xfId="23961" xr:uid="{FA7EF31E-F828-473C-8D79-842BF35AF22E}"/>
    <cellStyle name="20% - Accent4 4 3" xfId="485" xr:uid="{66DA5047-38F6-4F10-8DE4-D4C21CB26D77}"/>
    <cellStyle name="20% - Accent4 4 3 10" xfId="1569" xr:uid="{674273F8-FB02-4634-BC41-26E16275DDF0}"/>
    <cellStyle name="20% - Accent4 4 3 11" xfId="19172" xr:uid="{679F76A0-333D-4E35-BF60-07AEC26F3A77}"/>
    <cellStyle name="20% - Accent4 4 3 2" xfId="2610" xr:uid="{A9F0AC7A-91D3-4389-B07C-470FD4E89DE7}"/>
    <cellStyle name="20% - Accent4 4 3 2 2" xfId="6488" xr:uid="{3C50636D-2E65-47B9-8B6A-E00A258565C3}"/>
    <cellStyle name="20% - Accent4 4 3 2 2 2" xfId="6489" xr:uid="{2A2CF7F3-51F8-4BA2-8814-0E5C6BD37959}"/>
    <cellStyle name="20% - Accent4 4 3 2 2 2 2" xfId="23965" xr:uid="{ED6C1B77-83DC-4088-B0DC-26EF5D2C338C}"/>
    <cellStyle name="20% - Accent4 4 3 2 2 3" xfId="6490" xr:uid="{A2E8BEB6-E5C4-43EA-8F6C-318B56588850}"/>
    <cellStyle name="20% - Accent4 4 3 2 2 3 2" xfId="23966" xr:uid="{92EB32FB-C669-425B-8C4B-4D13933C7133}"/>
    <cellStyle name="20% - Accent4 4 3 2 2 4" xfId="23964" xr:uid="{7FE86457-4934-4F34-B745-3926CCFCBA1B}"/>
    <cellStyle name="20% - Accent4 4 3 2 3" xfId="6491" xr:uid="{8F676780-E36E-4ECB-B803-2098516690DC}"/>
    <cellStyle name="20% - Accent4 4 3 2 3 2" xfId="23967" xr:uid="{4E95CE5F-090F-4511-A12D-D76E6CFDECC2}"/>
    <cellStyle name="20% - Accent4 4 3 2 4" xfId="6492" xr:uid="{CA2C0BD7-B759-4F81-8C07-5E35E294F315}"/>
    <cellStyle name="20% - Accent4 4 3 2 4 2" xfId="23968" xr:uid="{90BC9311-9B3D-48B9-965F-9FA8A977A7A6}"/>
    <cellStyle name="20% - Accent4 4 3 2 5" xfId="6493" xr:uid="{F157CF40-691E-409E-B659-1776406F9729}"/>
    <cellStyle name="20% - Accent4 4 3 2 5 2" xfId="23969" xr:uid="{620F4193-E488-4769-B0E6-2E72BC21B0A3}"/>
    <cellStyle name="20% - Accent4 4 3 2 6" xfId="18129" xr:uid="{2556C45F-15F5-44E7-A8A2-D92F2B0AB598}"/>
    <cellStyle name="20% - Accent4 4 3 2 6 2" xfId="36017" xr:uid="{38FE677F-E214-4F5C-B0A7-293E8E8080A3}"/>
    <cellStyle name="20% - Accent4 4 3 2 7" xfId="6487" xr:uid="{ED69C495-3667-467F-A4DA-F6CA2CEE41C4}"/>
    <cellStyle name="20% - Accent4 4 3 2 7 2" xfId="23963" xr:uid="{3ADD478B-32D5-4A2D-9307-21BCC2E8C815}"/>
    <cellStyle name="20% - Accent4 4 3 2 8" xfId="20210" xr:uid="{69F4D90C-DBDC-415E-83EE-4E3A978506BC}"/>
    <cellStyle name="20% - Accent4 4 3 3" xfId="6494" xr:uid="{BB2AF429-A7DC-428D-9892-C1C73A5EFA64}"/>
    <cellStyle name="20% - Accent4 4 3 3 2" xfId="6495" xr:uid="{EE433EFA-573F-46F6-B766-34106A79C5D2}"/>
    <cellStyle name="20% - Accent4 4 3 3 2 2" xfId="6496" xr:uid="{2A990919-0B1D-4F1B-90EC-69FD0C748CDA}"/>
    <cellStyle name="20% - Accent4 4 3 3 2 2 2" xfId="23972" xr:uid="{90DE079F-EA46-4DFC-A7FC-2CB6F79DDA45}"/>
    <cellStyle name="20% - Accent4 4 3 3 2 3" xfId="6497" xr:uid="{9298B9D6-CD7C-4133-887E-985CCD617D3C}"/>
    <cellStyle name="20% - Accent4 4 3 3 2 3 2" xfId="23973" xr:uid="{3160A4D4-5A8A-4324-A6F2-8028F3ABB983}"/>
    <cellStyle name="20% - Accent4 4 3 3 2 4" xfId="23971" xr:uid="{1877B77B-01E7-4741-B414-592B3BD51C5F}"/>
    <cellStyle name="20% - Accent4 4 3 3 3" xfId="6498" xr:uid="{38C70BF2-9BEF-4DE9-A998-08ABF74350C0}"/>
    <cellStyle name="20% - Accent4 4 3 3 3 2" xfId="23974" xr:uid="{287C5130-DF53-4C3E-8982-F4620B6BA07E}"/>
    <cellStyle name="20% - Accent4 4 3 3 4" xfId="6499" xr:uid="{E2EF27A2-41AA-4F4B-880F-8EE8D6CFF79A}"/>
    <cellStyle name="20% - Accent4 4 3 3 4 2" xfId="23975" xr:uid="{06914F2A-B8A1-464A-B809-BC821FA1435D}"/>
    <cellStyle name="20% - Accent4 4 3 3 5" xfId="6500" xr:uid="{1347CA32-A90B-4104-8D92-EDF800417ED4}"/>
    <cellStyle name="20% - Accent4 4 3 3 5 2" xfId="23976" xr:uid="{E32C1710-38DA-4471-836E-DFF8C30CAD14}"/>
    <cellStyle name="20% - Accent4 4 3 3 6" xfId="23970" xr:uid="{4DC5FE08-DE98-417D-A528-AA10204FF6D3}"/>
    <cellStyle name="20% - Accent4 4 3 4" xfId="6501" xr:uid="{BDE9A7F8-2BF8-4CF1-85BA-F17A4545EA02}"/>
    <cellStyle name="20% - Accent4 4 3 4 2" xfId="6502" xr:uid="{C1651CFD-2777-4A12-BB2E-8F0DEDDDDE92}"/>
    <cellStyle name="20% - Accent4 4 3 4 2 2" xfId="23978" xr:uid="{CD5BB22B-157C-4CC0-BEDB-C1A1943D7F10}"/>
    <cellStyle name="20% - Accent4 4 3 4 3" xfId="6503" xr:uid="{D0AF623E-0D42-4844-B39A-CA858842C744}"/>
    <cellStyle name="20% - Accent4 4 3 4 3 2" xfId="23979" xr:uid="{0E0FCF0D-807A-4945-B6D3-B5252F0B3633}"/>
    <cellStyle name="20% - Accent4 4 3 4 4" xfId="23977" xr:uid="{EDCB770B-C9D9-4BAF-910F-C8C321F87D62}"/>
    <cellStyle name="20% - Accent4 4 3 5" xfId="6504" xr:uid="{405A4C53-F6EC-4273-9800-65864A7D34B6}"/>
    <cellStyle name="20% - Accent4 4 3 5 2" xfId="23980" xr:uid="{88F28071-62D1-430F-BE4B-D062FD8CF585}"/>
    <cellStyle name="20% - Accent4 4 3 6" xfId="6505" xr:uid="{2DACE426-5B77-42A0-B042-D07F0D3DD88C}"/>
    <cellStyle name="20% - Accent4 4 3 6 2" xfId="23981" xr:uid="{9DF7B413-3F36-4648-AC59-44332A266E29}"/>
    <cellStyle name="20% - Accent4 4 3 7" xfId="6506" xr:uid="{20506ED1-1203-4A69-870A-40FA917694B3}"/>
    <cellStyle name="20% - Accent4 4 3 7 2" xfId="23982" xr:uid="{B98FC5E2-7B4C-4E13-BD04-D2413E918B54}"/>
    <cellStyle name="20% - Accent4 4 3 8" xfId="17570" xr:uid="{13F27DA6-D553-43FD-9D55-B3A5452FC7D8}"/>
    <cellStyle name="20% - Accent4 4 3 8 2" xfId="35020" xr:uid="{49B1ED04-D15B-40D3-8FFB-916D1E864C7D}"/>
    <cellStyle name="20% - Accent4 4 3 9" xfId="6486" xr:uid="{E20943D6-C340-4B6A-B7AB-02EAD1787749}"/>
    <cellStyle name="20% - Accent4 4 3 9 2" xfId="23962" xr:uid="{3317855E-6E59-41CC-8B2E-B966DB42AB02}"/>
    <cellStyle name="20% - Accent4 4 4" xfId="2076" xr:uid="{6B8A72D8-8533-4D49-B6A5-BFF75DE1AF79}"/>
    <cellStyle name="20% - Accent4 4 4 10" xfId="19676" xr:uid="{DCAFA62C-CFD8-4664-A6F2-DED5BD1FF83B}"/>
    <cellStyle name="20% - Accent4 4 4 2" xfId="6508" xr:uid="{69F7D915-CFBC-4A35-B88E-6A3AFC38C17B}"/>
    <cellStyle name="20% - Accent4 4 4 2 2" xfId="6509" xr:uid="{F4DB1494-AA73-4014-9AA2-9BD6F81619E4}"/>
    <cellStyle name="20% - Accent4 4 4 2 2 2" xfId="6510" xr:uid="{9B585C0E-F874-4091-9621-19E9F5835600}"/>
    <cellStyle name="20% - Accent4 4 4 2 2 2 2" xfId="23986" xr:uid="{EE320A21-BDF9-4181-892E-F074C2548AEE}"/>
    <cellStyle name="20% - Accent4 4 4 2 2 3" xfId="6511" xr:uid="{1C7C3568-64BB-4B08-AD5A-21BBDFFD2BEF}"/>
    <cellStyle name="20% - Accent4 4 4 2 2 3 2" xfId="23987" xr:uid="{810A9525-D6D8-4EAC-BC10-7D7830F4A484}"/>
    <cellStyle name="20% - Accent4 4 4 2 2 4" xfId="23985" xr:uid="{2A229A1F-BDB5-4912-8539-400A9B59B77C}"/>
    <cellStyle name="20% - Accent4 4 4 2 3" xfId="6512" xr:uid="{87CBFC56-9BF7-4C8E-B09B-8083EB0DE527}"/>
    <cellStyle name="20% - Accent4 4 4 2 3 2" xfId="23988" xr:uid="{05ED6E77-A953-416F-AA5B-8FA9F2FA01E1}"/>
    <cellStyle name="20% - Accent4 4 4 2 4" xfId="6513" xr:uid="{396D90AB-C4C6-481A-A0E4-701DEA4E740F}"/>
    <cellStyle name="20% - Accent4 4 4 2 4 2" xfId="23989" xr:uid="{498D7D11-A368-4547-991C-567F0825B080}"/>
    <cellStyle name="20% - Accent4 4 4 2 5" xfId="6514" xr:uid="{E3AE27AA-C04D-4D1A-B210-6FBA3151B45A}"/>
    <cellStyle name="20% - Accent4 4 4 2 5 2" xfId="23990" xr:uid="{1C243DE5-63A5-42BB-8BB2-ECE1B199431B}"/>
    <cellStyle name="20% - Accent4 4 4 2 6" xfId="23984" xr:uid="{CB2B03CE-5A0A-4060-BBF5-42E92E00888A}"/>
    <cellStyle name="20% - Accent4 4 4 3" xfId="6515" xr:uid="{9B2F41E7-A304-4505-91DD-D7CB4BFFC609}"/>
    <cellStyle name="20% - Accent4 4 4 3 2" xfId="6516" xr:uid="{ABB31075-4929-48CE-B81C-F3E4952EA4B7}"/>
    <cellStyle name="20% - Accent4 4 4 3 2 2" xfId="6517" xr:uid="{78F5F4D1-1482-405C-ACB6-210EED28BFCE}"/>
    <cellStyle name="20% - Accent4 4 4 3 2 2 2" xfId="23993" xr:uid="{7F6F342E-4ED7-482A-BFC0-7F663603E0DD}"/>
    <cellStyle name="20% - Accent4 4 4 3 2 3" xfId="6518" xr:uid="{6914D170-B123-46B6-A169-5EC084D8FE86}"/>
    <cellStyle name="20% - Accent4 4 4 3 2 3 2" xfId="23994" xr:uid="{2E2E3582-3931-4383-A5E3-B4001865C5F2}"/>
    <cellStyle name="20% - Accent4 4 4 3 2 4" xfId="23992" xr:uid="{40B6EBFD-A456-4D1D-855C-1E700BFA7445}"/>
    <cellStyle name="20% - Accent4 4 4 3 3" xfId="6519" xr:uid="{5FE9EEC7-BF7A-4EA4-BC29-136451900957}"/>
    <cellStyle name="20% - Accent4 4 4 3 3 2" xfId="23995" xr:uid="{83AA923A-2192-406F-9FDB-419F34C5489F}"/>
    <cellStyle name="20% - Accent4 4 4 3 4" xfId="6520" xr:uid="{BA8ECA8E-C131-4A86-B7C2-80EFF246EB67}"/>
    <cellStyle name="20% - Accent4 4 4 3 4 2" xfId="23996" xr:uid="{1DD9DB57-63BD-4F58-B71D-58BA10A8D184}"/>
    <cellStyle name="20% - Accent4 4 4 3 5" xfId="6521" xr:uid="{3AB96DC3-764B-49F0-AA5A-8BDE62835720}"/>
    <cellStyle name="20% - Accent4 4 4 3 5 2" xfId="23997" xr:uid="{5844D763-08CC-4127-A99B-CC184BB993BD}"/>
    <cellStyle name="20% - Accent4 4 4 3 6" xfId="23991" xr:uid="{97A71B91-FB41-4138-8CBF-0261E5F134EB}"/>
    <cellStyle name="20% - Accent4 4 4 4" xfId="6522" xr:uid="{0370723C-FBBA-4934-BFE8-272E4920D934}"/>
    <cellStyle name="20% - Accent4 4 4 4 2" xfId="6523" xr:uid="{600E0B88-DF2B-4875-9986-DD6643A66730}"/>
    <cellStyle name="20% - Accent4 4 4 4 2 2" xfId="23999" xr:uid="{2DF73EC4-601C-484D-A1FE-242123108F6E}"/>
    <cellStyle name="20% - Accent4 4 4 4 3" xfId="6524" xr:uid="{C2DBE540-7746-4BBB-AAB1-09B71EE7EDBC}"/>
    <cellStyle name="20% - Accent4 4 4 4 3 2" xfId="24000" xr:uid="{27742A69-EB8C-4F0F-A2F0-555B8BC1E4F2}"/>
    <cellStyle name="20% - Accent4 4 4 4 4" xfId="23998" xr:uid="{DBB7EE66-0D7E-4FA9-8421-00594D3EAB08}"/>
    <cellStyle name="20% - Accent4 4 4 5" xfId="6525" xr:uid="{42E71357-FA41-41A9-AE35-0A9DF057A6A5}"/>
    <cellStyle name="20% - Accent4 4 4 5 2" xfId="24001" xr:uid="{C82732E4-62C8-4FD7-B134-479E71585E22}"/>
    <cellStyle name="20% - Accent4 4 4 6" xfId="6526" xr:uid="{F2DEF99E-F6B9-4E8A-9217-637D7686B266}"/>
    <cellStyle name="20% - Accent4 4 4 6 2" xfId="24002" xr:uid="{20BEF5BB-99C2-4D30-A05E-2C3F23936A90}"/>
    <cellStyle name="20% - Accent4 4 4 7" xfId="6527" xr:uid="{FEB86F0C-7D58-499B-9051-FD09F6C4DDB2}"/>
    <cellStyle name="20% - Accent4 4 4 7 2" xfId="24003" xr:uid="{988ABB78-3F1C-447E-BCEE-6DC6C26EC8A8}"/>
    <cellStyle name="20% - Accent4 4 4 8" xfId="17864" xr:uid="{1D4E383C-69F2-4F35-A12F-33DCA75BF92B}"/>
    <cellStyle name="20% - Accent4 4 4 8 2" xfId="35509" xr:uid="{F9EF1BC9-23E8-41CA-B654-1005E3A80191}"/>
    <cellStyle name="20% - Accent4 4 4 9" xfId="6507" xr:uid="{320465C3-8BF0-4739-A74C-AFB3C816D105}"/>
    <cellStyle name="20% - Accent4 4 4 9 2" xfId="23983" xr:uid="{1C88304B-21CE-41C8-8DF2-4E91C44797B7}"/>
    <cellStyle name="20% - Accent4 4 5" xfId="6528" xr:uid="{8CE1AEA5-9D59-4FA2-9F6F-560FB5E0A0BA}"/>
    <cellStyle name="20% - Accent4 4 5 2" xfId="6529" xr:uid="{D280E36B-22C1-42F4-A1D7-06879A651E01}"/>
    <cellStyle name="20% - Accent4 4 5 2 2" xfId="6530" xr:uid="{8BBAF768-585F-4B67-8FFB-07C64742EFD8}"/>
    <cellStyle name="20% - Accent4 4 5 2 2 2" xfId="6531" xr:uid="{B3808458-E47B-4723-97E6-47B845901C03}"/>
    <cellStyle name="20% - Accent4 4 5 2 2 2 2" xfId="24007" xr:uid="{160DED85-F1C8-4168-909C-F7A5F9B98D21}"/>
    <cellStyle name="20% - Accent4 4 5 2 2 3" xfId="6532" xr:uid="{41A2D603-53F1-4B1A-9CF2-D3AEC593F4D7}"/>
    <cellStyle name="20% - Accent4 4 5 2 2 3 2" xfId="24008" xr:uid="{A5EC65AE-9F61-4B7F-AC9D-4B6D187B5DE7}"/>
    <cellStyle name="20% - Accent4 4 5 2 2 4" xfId="24006" xr:uid="{F51B5A4C-B626-45AD-B693-1E6CF8ECB919}"/>
    <cellStyle name="20% - Accent4 4 5 2 3" xfId="6533" xr:uid="{AFFE8075-B791-49BC-8E74-14F573AE63AC}"/>
    <cellStyle name="20% - Accent4 4 5 2 3 2" xfId="24009" xr:uid="{35E6C82C-52CC-4C78-860A-1E939A278F9E}"/>
    <cellStyle name="20% - Accent4 4 5 2 4" xfId="6534" xr:uid="{1CC17193-342F-4E14-9657-85265462C05F}"/>
    <cellStyle name="20% - Accent4 4 5 2 4 2" xfId="24010" xr:uid="{FE94359F-B28C-4151-89FA-A2B43996462A}"/>
    <cellStyle name="20% - Accent4 4 5 2 5" xfId="6535" xr:uid="{D93425A6-2E9D-48F0-BE78-5EA48102EAD8}"/>
    <cellStyle name="20% - Accent4 4 5 2 5 2" xfId="24011" xr:uid="{036B7F85-C4E6-4151-9EA7-BE3470378A05}"/>
    <cellStyle name="20% - Accent4 4 5 2 6" xfId="24005" xr:uid="{A80D9FD4-ACF7-41F8-93E6-9D6590564AEF}"/>
    <cellStyle name="20% - Accent4 4 5 3" xfId="6536" xr:uid="{4657C26F-174F-4321-B669-F7A3351D1949}"/>
    <cellStyle name="20% - Accent4 4 5 3 2" xfId="6537" xr:uid="{0A1C5F6B-45B0-4EDD-B5A5-6807891ABD50}"/>
    <cellStyle name="20% - Accent4 4 5 3 2 2" xfId="6538" xr:uid="{51F35E75-0201-40FD-9BEB-B797388974D4}"/>
    <cellStyle name="20% - Accent4 4 5 3 2 2 2" xfId="24014" xr:uid="{B4A76CA9-19B8-4155-BD9E-1F25C0678CE7}"/>
    <cellStyle name="20% - Accent4 4 5 3 2 3" xfId="6539" xr:uid="{976D07C8-45AF-4F32-BE5D-C0C15D0C22DD}"/>
    <cellStyle name="20% - Accent4 4 5 3 2 3 2" xfId="24015" xr:uid="{49F4ACE2-CC95-488A-AA37-D11E49893D02}"/>
    <cellStyle name="20% - Accent4 4 5 3 2 4" xfId="24013" xr:uid="{7C3D4142-7187-448C-BD46-A80D1424349F}"/>
    <cellStyle name="20% - Accent4 4 5 3 3" xfId="6540" xr:uid="{EE69EB31-AF95-4DB0-AAEC-3C651C27FF47}"/>
    <cellStyle name="20% - Accent4 4 5 3 3 2" xfId="24016" xr:uid="{9A334C90-D484-45AF-9B23-94EDE5B46BCA}"/>
    <cellStyle name="20% - Accent4 4 5 3 4" xfId="6541" xr:uid="{40FA9DB5-D39D-4604-A0B0-D6D472AC0E26}"/>
    <cellStyle name="20% - Accent4 4 5 3 4 2" xfId="24017" xr:uid="{E0127A5D-816E-4AF2-B084-7D6C516E113F}"/>
    <cellStyle name="20% - Accent4 4 5 3 5" xfId="6542" xr:uid="{9FB3F027-CAB8-444E-ABF1-D62D03EF0D44}"/>
    <cellStyle name="20% - Accent4 4 5 3 5 2" xfId="24018" xr:uid="{EEC7AFD6-C5AF-40B2-91DA-7E89FBE78FFC}"/>
    <cellStyle name="20% - Accent4 4 5 3 6" xfId="24012" xr:uid="{F7D789FF-3C02-4FCE-A05C-1D2E7A67694A}"/>
    <cellStyle name="20% - Accent4 4 5 4" xfId="6543" xr:uid="{D2208BCC-D746-4EE3-A792-1D3F2A796615}"/>
    <cellStyle name="20% - Accent4 4 5 4 2" xfId="6544" xr:uid="{FC79CFA2-C36F-4B2B-8E3E-B4F50CF09D32}"/>
    <cellStyle name="20% - Accent4 4 5 4 2 2" xfId="24020" xr:uid="{C6E9B418-39B7-4F85-A4E3-1FA55D0F5929}"/>
    <cellStyle name="20% - Accent4 4 5 4 3" xfId="6545" xr:uid="{393DA6EC-8A94-41E3-B7CC-F1491501AC6D}"/>
    <cellStyle name="20% - Accent4 4 5 4 3 2" xfId="24021" xr:uid="{24AB7F60-3DE6-439A-83B0-9744181D5744}"/>
    <cellStyle name="20% - Accent4 4 5 4 4" xfId="24019" xr:uid="{2E5F91DC-A6A8-4429-B267-0A075B971E8D}"/>
    <cellStyle name="20% - Accent4 4 5 5" xfId="6546" xr:uid="{6C7E2F62-CE49-4809-A549-3BA155F88B9B}"/>
    <cellStyle name="20% - Accent4 4 5 5 2" xfId="24022" xr:uid="{E1B76E6A-B0C2-4C96-AD44-8871B1D1851B}"/>
    <cellStyle name="20% - Accent4 4 5 6" xfId="6547" xr:uid="{00F8E7DD-FE5B-4F9D-9F5E-4846E4CB4B14}"/>
    <cellStyle name="20% - Accent4 4 5 6 2" xfId="24023" xr:uid="{8C935856-6D9B-4435-949F-E95AAD023BDE}"/>
    <cellStyle name="20% - Accent4 4 5 7" xfId="6548" xr:uid="{23206E04-6FA7-4336-B495-E5B3E8CCDCB4}"/>
    <cellStyle name="20% - Accent4 4 5 7 2" xfId="24024" xr:uid="{B6DA9431-CFD0-43AA-A7D2-B78C79A74554}"/>
    <cellStyle name="20% - Accent4 4 5 8" xfId="24004" xr:uid="{8CA7EB27-8C56-45F5-82F2-6543AA0E3B72}"/>
    <cellStyle name="20% - Accent4 4 6" xfId="6549" xr:uid="{3A34334D-B0F7-4010-AB08-D67C25815DD4}"/>
    <cellStyle name="20% - Accent4 4 6 2" xfId="6550" xr:uid="{0A11C3FC-6DDC-4D6E-B8AE-40B84F098DAE}"/>
    <cellStyle name="20% - Accent4 4 6 2 2" xfId="6551" xr:uid="{F7363C11-DB0A-4DD4-939F-51A3F298E341}"/>
    <cellStyle name="20% - Accent4 4 6 2 2 2" xfId="24027" xr:uid="{CCE0A454-6BE9-4C48-976B-BAFC45F282D8}"/>
    <cellStyle name="20% - Accent4 4 6 2 3" xfId="6552" xr:uid="{3E553F3C-0638-47B6-AF2B-FB5D9073BFE7}"/>
    <cellStyle name="20% - Accent4 4 6 2 3 2" xfId="24028" xr:uid="{F2AF8605-B41F-496C-AA7D-544823E0D365}"/>
    <cellStyle name="20% - Accent4 4 6 2 4" xfId="24026" xr:uid="{B711AE70-1243-40AE-9986-976292FC5FC8}"/>
    <cellStyle name="20% - Accent4 4 6 3" xfId="6553" xr:uid="{904AF3EA-E8A5-4AAA-90AD-82C8E6C22909}"/>
    <cellStyle name="20% - Accent4 4 6 3 2" xfId="24029" xr:uid="{14BEC3DB-E6A6-40B3-BA95-BACBC9C4A140}"/>
    <cellStyle name="20% - Accent4 4 6 4" xfId="6554" xr:uid="{94866578-DEB7-4FB9-8D41-6CB24E5454BB}"/>
    <cellStyle name="20% - Accent4 4 6 4 2" xfId="24030" xr:uid="{22E90896-338F-49F7-A4CE-B03D38C4F425}"/>
    <cellStyle name="20% - Accent4 4 6 5" xfId="6555" xr:uid="{992484B9-6222-4FAF-AD4A-B4423AA19001}"/>
    <cellStyle name="20% - Accent4 4 6 5 2" xfId="24031" xr:uid="{7EA7A4A2-A305-40E3-B986-3D4AEA3027D7}"/>
    <cellStyle name="20% - Accent4 4 6 6" xfId="24025" xr:uid="{F0486FF4-F3AE-4663-816B-FD401A209139}"/>
    <cellStyle name="20% - Accent4 4 7" xfId="6556" xr:uid="{74139E01-1F5F-4BC0-A6B4-BF9992C6E7F0}"/>
    <cellStyle name="20% - Accent4 4 7 2" xfId="6557" xr:uid="{23525C71-053F-418C-9F12-A291AD486F6A}"/>
    <cellStyle name="20% - Accent4 4 7 2 2" xfId="6558" xr:uid="{E225D194-38E3-4D6D-A541-EA83271E2B73}"/>
    <cellStyle name="20% - Accent4 4 7 2 2 2" xfId="24034" xr:uid="{0359770E-2E03-40A9-8A37-D8C992AFDC47}"/>
    <cellStyle name="20% - Accent4 4 7 2 3" xfId="6559" xr:uid="{BBF6F2A7-D2D9-4893-A0E8-49643CED5FF9}"/>
    <cellStyle name="20% - Accent4 4 7 2 3 2" xfId="24035" xr:uid="{0C6863B9-095E-46CA-A781-2A0C40E7DC69}"/>
    <cellStyle name="20% - Accent4 4 7 2 4" xfId="24033" xr:uid="{37AB59F2-65E9-4D98-B0AC-3DAA8CF282C6}"/>
    <cellStyle name="20% - Accent4 4 7 3" xfId="6560" xr:uid="{E7733CF9-C454-41CB-BF5C-BA4F3FE4D71A}"/>
    <cellStyle name="20% - Accent4 4 7 3 2" xfId="24036" xr:uid="{AD8F93D4-EBBD-4451-9CD8-1B8A0362530F}"/>
    <cellStyle name="20% - Accent4 4 7 4" xfId="6561" xr:uid="{B5A09804-A3CE-428A-BC3B-2C72FAE56CA1}"/>
    <cellStyle name="20% - Accent4 4 7 4 2" xfId="24037" xr:uid="{F5777750-FE0D-4B55-99F2-34B1CE9DA239}"/>
    <cellStyle name="20% - Accent4 4 7 5" xfId="6562" xr:uid="{FC7230D5-E810-40E0-ADF8-6EC16AB977CD}"/>
    <cellStyle name="20% - Accent4 4 7 5 2" xfId="24038" xr:uid="{A6485687-8004-4DE5-8FF5-9829EFE58BC2}"/>
    <cellStyle name="20% - Accent4 4 7 6" xfId="24032" xr:uid="{B7C566BC-B21D-48F1-BB80-4C7A8CC9C26A}"/>
    <cellStyle name="20% - Accent4 4 8" xfId="6563" xr:uid="{620B3806-198E-4D65-A9AD-3F72FF557504}"/>
    <cellStyle name="20% - Accent4 4 8 2" xfId="6564" xr:uid="{32DDBEE0-E869-46D4-BFE6-43B3096B5DDA}"/>
    <cellStyle name="20% - Accent4 4 8 2 2" xfId="24040" xr:uid="{45EE6F6E-1B1D-43B2-A731-A866C7F5D501}"/>
    <cellStyle name="20% - Accent4 4 8 3" xfId="6565" xr:uid="{E2EC1B54-4856-4D8D-8856-02AD248077A4}"/>
    <cellStyle name="20% - Accent4 4 8 3 2" xfId="24041" xr:uid="{EA10102A-24CF-4A46-9180-57A2A719840E}"/>
    <cellStyle name="20% - Accent4 4 8 4" xfId="24039" xr:uid="{340B9BA4-7559-4D45-84CB-BF4BE6D7D9B8}"/>
    <cellStyle name="20% - Accent4 4 9" xfId="6566" xr:uid="{D658DDB9-E9F8-4E95-9C4A-630F5BB360FE}"/>
    <cellStyle name="20% - Accent4 4 9 2" xfId="24042" xr:uid="{DA675A28-AC86-4273-B6CB-46B195D6BEBD}"/>
    <cellStyle name="20% - Accent4 5" xfId="215" xr:uid="{26CFD55D-3E55-4E40-8F50-CC69F6CD8C77}"/>
    <cellStyle name="20% - Accent4 5 10" xfId="6568" xr:uid="{C5BEA9F7-50E4-425E-80D9-0D99255F61C8}"/>
    <cellStyle name="20% - Accent4 5 10 2" xfId="24044" xr:uid="{ED42C69C-DE2F-407E-BFA2-EA52DEC4DD81}"/>
    <cellStyle name="20% - Accent4 5 11" xfId="6569" xr:uid="{E51118D5-8DA8-40C8-BC72-6C3482226A73}"/>
    <cellStyle name="20% - Accent4 5 11 2" xfId="24045" xr:uid="{8E9F9792-8C7D-4088-B4AC-E6ABFA4AC4E9}"/>
    <cellStyle name="20% - Accent4 5 12" xfId="17261" xr:uid="{B4C8C5EC-0CB9-49EB-8AB4-644EDC36C2D7}"/>
    <cellStyle name="20% - Accent4 5 12 2" xfId="34551" xr:uid="{D916E67A-18BC-46DA-8C08-B35F242681B7}"/>
    <cellStyle name="20% - Accent4 5 13" xfId="6567" xr:uid="{9AFD2DFB-2236-46BE-83E3-15D65CA0A6C6}"/>
    <cellStyle name="20% - Accent4 5 13 2" xfId="24043" xr:uid="{8BCCEA0C-3BE1-44AB-928B-4A405F9C521E}"/>
    <cellStyle name="20% - Accent4 5 14" xfId="1030" xr:uid="{CAB24C7D-5F10-425D-947B-69419B34A414}"/>
    <cellStyle name="20% - Accent4 5 15" xfId="18641" xr:uid="{C2B5C098-869C-4208-89D0-2D551020E0DB}"/>
    <cellStyle name="20% - Accent4 5 2" xfId="338" xr:uid="{282F37EA-BF16-413A-BBFC-75E953C28636}"/>
    <cellStyle name="20% - Accent4 5 2 10" xfId="17435" xr:uid="{8D031D1C-0E2F-404A-BF58-72532E40E288}"/>
    <cellStyle name="20% - Accent4 5 2 10 2" xfId="34791" xr:uid="{345D54C6-F922-475E-8CF9-8FD33366CCFD}"/>
    <cellStyle name="20% - Accent4 5 2 11" xfId="6570" xr:uid="{012674EB-BF84-4552-832E-9D018AC23AE8}"/>
    <cellStyle name="20% - Accent4 5 2 11 2" xfId="24046" xr:uid="{849D732F-77D9-4144-BF9A-5FAD48EE3F02}"/>
    <cellStyle name="20% - Accent4 5 2 12" xfId="1317" xr:uid="{28095EEA-1610-4B60-A0D2-9CACF53CBEE6}"/>
    <cellStyle name="20% - Accent4 5 2 13" xfId="18921" xr:uid="{92F74813-6FAD-441E-A66D-FA1ED7863D7B}"/>
    <cellStyle name="20% - Accent4 5 2 2" xfId="557" xr:uid="{CDF2DC17-8D11-49B7-81F8-66FA8D8F78B8}"/>
    <cellStyle name="20% - Accent4 5 2 2 10" xfId="2362" xr:uid="{731BEBCD-6082-4640-96A8-4F8C67D54D6E}"/>
    <cellStyle name="20% - Accent4 5 2 2 11" xfId="19962" xr:uid="{0EB63339-1876-4CB8-A16D-26FA8F9F008B}"/>
    <cellStyle name="20% - Accent4 5 2 2 2" xfId="6572" xr:uid="{3C89ADEB-0706-42C2-B1AE-D0E12079E3B6}"/>
    <cellStyle name="20% - Accent4 5 2 2 2 2" xfId="6573" xr:uid="{280F7F12-1ADE-4798-9CAD-EB23474C1A64}"/>
    <cellStyle name="20% - Accent4 5 2 2 2 2 2" xfId="6574" xr:uid="{997638A2-D8C6-4C23-B1BA-2A433EA1DF23}"/>
    <cellStyle name="20% - Accent4 5 2 2 2 2 2 2" xfId="24050" xr:uid="{2165EB28-7646-4261-9929-32FC8639F4C6}"/>
    <cellStyle name="20% - Accent4 5 2 2 2 2 3" xfId="6575" xr:uid="{B41D2D74-F297-491F-AE59-85FDF1D1CECA}"/>
    <cellStyle name="20% - Accent4 5 2 2 2 2 3 2" xfId="24051" xr:uid="{99FECE3F-DDEF-46D7-8731-0D681CB05AE3}"/>
    <cellStyle name="20% - Accent4 5 2 2 2 2 4" xfId="24049" xr:uid="{8459FDEB-0CA8-428A-BC91-8954559884F5}"/>
    <cellStyle name="20% - Accent4 5 2 2 2 3" xfId="6576" xr:uid="{0CD1B9F5-6370-454D-B784-ABF64E4855EE}"/>
    <cellStyle name="20% - Accent4 5 2 2 2 3 2" xfId="24052" xr:uid="{68753B5D-DF43-42DE-98B3-237B5E7474DC}"/>
    <cellStyle name="20% - Accent4 5 2 2 2 4" xfId="6577" xr:uid="{6ED0FA60-3EFB-4E1F-9FE3-1F14C13FD3C3}"/>
    <cellStyle name="20% - Accent4 5 2 2 2 4 2" xfId="24053" xr:uid="{F7C069C7-BF45-4AF6-9283-6B34E0E1ECE5}"/>
    <cellStyle name="20% - Accent4 5 2 2 2 5" xfId="6578" xr:uid="{0296F5FD-AB6A-4B0C-B8E1-A74CC18E83E7}"/>
    <cellStyle name="20% - Accent4 5 2 2 2 5 2" xfId="24054" xr:uid="{9A9B5105-463D-4448-9737-12764940E271}"/>
    <cellStyle name="20% - Accent4 5 2 2 2 6" xfId="24048" xr:uid="{E0A59575-1612-4DC0-B20B-8D2EB96EC750}"/>
    <cellStyle name="20% - Accent4 5 2 2 3" xfId="6579" xr:uid="{2F65FF27-6AD1-477D-9FD1-5338573BCC56}"/>
    <cellStyle name="20% - Accent4 5 2 2 3 2" xfId="6580" xr:uid="{FE9A0CAF-8C1A-444D-97AC-57892F0F0A70}"/>
    <cellStyle name="20% - Accent4 5 2 2 3 2 2" xfId="6581" xr:uid="{AF5C34E2-6716-4C81-B913-EEB0C56DF816}"/>
    <cellStyle name="20% - Accent4 5 2 2 3 2 2 2" xfId="24057" xr:uid="{8B39A959-E50F-4104-9305-DE3F3938CB91}"/>
    <cellStyle name="20% - Accent4 5 2 2 3 2 3" xfId="6582" xr:uid="{7789D9C9-E103-4CFE-8E6B-88EA74B9915A}"/>
    <cellStyle name="20% - Accent4 5 2 2 3 2 3 2" xfId="24058" xr:uid="{0F9D6064-2E73-4153-A25E-1634B1670E12}"/>
    <cellStyle name="20% - Accent4 5 2 2 3 2 4" xfId="24056" xr:uid="{E71837B5-EAF6-4B17-99BA-6A96701714F8}"/>
    <cellStyle name="20% - Accent4 5 2 2 3 3" xfId="6583" xr:uid="{98471A3C-9EC5-4B9A-942D-5F31DCBCBB47}"/>
    <cellStyle name="20% - Accent4 5 2 2 3 3 2" xfId="24059" xr:uid="{9EEAEF12-71B4-4CC2-8EC2-2013DE4633E5}"/>
    <cellStyle name="20% - Accent4 5 2 2 3 4" xfId="6584" xr:uid="{8B8AF101-83D3-4B16-A11B-AF6805555599}"/>
    <cellStyle name="20% - Accent4 5 2 2 3 4 2" xfId="24060" xr:uid="{DAA2A93A-D263-4B66-B1EB-9154BB249558}"/>
    <cellStyle name="20% - Accent4 5 2 2 3 5" xfId="6585" xr:uid="{4BF96E4F-4DE9-489A-A727-70A3CE1001FA}"/>
    <cellStyle name="20% - Accent4 5 2 2 3 5 2" xfId="24061" xr:uid="{3C8800A8-8ECA-4ECC-A2F3-860E4E270EF3}"/>
    <cellStyle name="20% - Accent4 5 2 2 3 6" xfId="24055" xr:uid="{68D7652B-0FB6-48F2-9E55-77048CD9549C}"/>
    <cellStyle name="20% - Accent4 5 2 2 4" xfId="6586" xr:uid="{2497AC46-7C03-4DC7-8F75-F42E5B2DA54C}"/>
    <cellStyle name="20% - Accent4 5 2 2 4 2" xfId="6587" xr:uid="{113C7290-1B5B-45F2-AB4E-584EDF9DDE85}"/>
    <cellStyle name="20% - Accent4 5 2 2 4 2 2" xfId="24063" xr:uid="{A7B6CBF6-AA67-4F4C-A94E-06C2693B15D4}"/>
    <cellStyle name="20% - Accent4 5 2 2 4 3" xfId="6588" xr:uid="{FAD8F600-3960-41B9-A753-65A421D92E21}"/>
    <cellStyle name="20% - Accent4 5 2 2 4 3 2" xfId="24064" xr:uid="{3358E550-0655-4FEA-82BE-39CFC72D5E2F}"/>
    <cellStyle name="20% - Accent4 5 2 2 4 4" xfId="24062" xr:uid="{04B25C01-F71D-45F5-8C53-CDB2590F48FD}"/>
    <cellStyle name="20% - Accent4 5 2 2 5" xfId="6589" xr:uid="{234B664D-6288-4A7C-BA59-21D8FCC76479}"/>
    <cellStyle name="20% - Accent4 5 2 2 5 2" xfId="24065" xr:uid="{F54AE9F8-A46A-487D-9C31-936ED5BC1860}"/>
    <cellStyle name="20% - Accent4 5 2 2 6" xfId="6590" xr:uid="{50349A76-7108-4FEF-9251-33A3E0AE9649}"/>
    <cellStyle name="20% - Accent4 5 2 2 6 2" xfId="24066" xr:uid="{5D7F6695-3DE9-44E0-B2DE-94D86E30D2DE}"/>
    <cellStyle name="20% - Accent4 5 2 2 7" xfId="6591" xr:uid="{FC687B30-1407-4CD7-BCA9-A44E847A54CA}"/>
    <cellStyle name="20% - Accent4 5 2 2 7 2" xfId="24067" xr:uid="{F99A467E-F8EE-4645-A830-5ACB210A7959}"/>
    <cellStyle name="20% - Accent4 5 2 2 8" xfId="18006" xr:uid="{5D990035-BF08-49D2-82E3-D2CAD9F9F67F}"/>
    <cellStyle name="20% - Accent4 5 2 2 8 2" xfId="35774" xr:uid="{54ACF6DA-7DC3-4385-8679-9EE24A8CF4A1}"/>
    <cellStyle name="20% - Accent4 5 2 2 9" xfId="6571" xr:uid="{794EC4DC-414E-4E0D-82D5-521571F677C2}"/>
    <cellStyle name="20% - Accent4 5 2 2 9 2" xfId="24047" xr:uid="{BCAC5449-E199-4057-94BD-B9C3BBE0AEA7}"/>
    <cellStyle name="20% - Accent4 5 2 3" xfId="6592" xr:uid="{EDCF6837-53ED-4603-B498-EE8308EABEE5}"/>
    <cellStyle name="20% - Accent4 5 2 3 2" xfId="6593" xr:uid="{49A2B704-AFF6-4681-948D-819FEC2A1A26}"/>
    <cellStyle name="20% - Accent4 5 2 3 2 2" xfId="6594" xr:uid="{D7B53E9B-0DDD-4201-BC18-B49BAE80AC70}"/>
    <cellStyle name="20% - Accent4 5 2 3 2 2 2" xfId="6595" xr:uid="{BA49ACA6-AA1F-4604-9F55-8153E7EF7DDC}"/>
    <cellStyle name="20% - Accent4 5 2 3 2 2 2 2" xfId="24071" xr:uid="{ABABDFA4-8C2A-4318-823A-AB0EC24C6BE8}"/>
    <cellStyle name="20% - Accent4 5 2 3 2 2 3" xfId="6596" xr:uid="{6C933EF6-89DF-4543-BD94-C53CFA7EEBF5}"/>
    <cellStyle name="20% - Accent4 5 2 3 2 2 3 2" xfId="24072" xr:uid="{A91D06FE-EBA2-4A95-AD7E-F5F6125FBA34}"/>
    <cellStyle name="20% - Accent4 5 2 3 2 2 4" xfId="24070" xr:uid="{1ACC2AC3-6AD5-4734-ABE4-99A901013715}"/>
    <cellStyle name="20% - Accent4 5 2 3 2 3" xfId="6597" xr:uid="{E68489FD-5C67-41A3-BF70-0DB07E7D105B}"/>
    <cellStyle name="20% - Accent4 5 2 3 2 3 2" xfId="24073" xr:uid="{BC78697D-1E42-4EAF-B36D-A24201FE3973}"/>
    <cellStyle name="20% - Accent4 5 2 3 2 4" xfId="6598" xr:uid="{9AC1EA3F-0062-4597-91BF-7F097C1D1B2E}"/>
    <cellStyle name="20% - Accent4 5 2 3 2 4 2" xfId="24074" xr:uid="{C83B70E8-7952-428F-BE33-FCFF356B31F9}"/>
    <cellStyle name="20% - Accent4 5 2 3 2 5" xfId="6599" xr:uid="{D84F16F4-16DE-4E25-A4B0-021B970954EB}"/>
    <cellStyle name="20% - Accent4 5 2 3 2 5 2" xfId="24075" xr:uid="{2954161B-4556-4C75-9D32-DCA87F043B4D}"/>
    <cellStyle name="20% - Accent4 5 2 3 2 6" xfId="24069" xr:uid="{2D7C2DD8-3A5D-4B5D-B5D0-9F10E5478AE1}"/>
    <cellStyle name="20% - Accent4 5 2 3 3" xfId="6600" xr:uid="{794BB8D7-D109-4C69-8C6A-E0E4AF89CAD9}"/>
    <cellStyle name="20% - Accent4 5 2 3 3 2" xfId="6601" xr:uid="{67E478F7-68B9-471B-88B6-880112BAB253}"/>
    <cellStyle name="20% - Accent4 5 2 3 3 2 2" xfId="6602" xr:uid="{4D80769B-8383-44C7-ACC4-DD07C101CD68}"/>
    <cellStyle name="20% - Accent4 5 2 3 3 2 2 2" xfId="24078" xr:uid="{35620B25-F74C-43BF-B581-16A6C6BB4FE2}"/>
    <cellStyle name="20% - Accent4 5 2 3 3 2 3" xfId="6603" xr:uid="{50D98670-11ED-4FA3-A481-80A9180A001E}"/>
    <cellStyle name="20% - Accent4 5 2 3 3 2 3 2" xfId="24079" xr:uid="{CC3D3557-D14D-4265-8BDF-8C698C0F8DC2}"/>
    <cellStyle name="20% - Accent4 5 2 3 3 2 4" xfId="24077" xr:uid="{68BF36C9-1FCD-4FFD-B2FA-632EED21D225}"/>
    <cellStyle name="20% - Accent4 5 2 3 3 3" xfId="6604" xr:uid="{F500A5E6-3547-43FC-B29C-14B27F0F832D}"/>
    <cellStyle name="20% - Accent4 5 2 3 3 3 2" xfId="24080" xr:uid="{A3BFF32C-CBDC-45C2-8E9E-97E8437DFE75}"/>
    <cellStyle name="20% - Accent4 5 2 3 3 4" xfId="6605" xr:uid="{4692119E-4D79-4578-8167-040AD165351F}"/>
    <cellStyle name="20% - Accent4 5 2 3 3 4 2" xfId="24081" xr:uid="{FE79F105-6480-4DD0-A4F3-CD8E2974B9B8}"/>
    <cellStyle name="20% - Accent4 5 2 3 3 5" xfId="6606" xr:uid="{4FED4318-E911-4E86-8AD1-234F5D62382C}"/>
    <cellStyle name="20% - Accent4 5 2 3 3 5 2" xfId="24082" xr:uid="{198AF172-4D28-401F-A4FB-9A2972BC99DD}"/>
    <cellStyle name="20% - Accent4 5 2 3 3 6" xfId="24076" xr:uid="{D473DC94-95C5-40C8-B9EC-E824B7807994}"/>
    <cellStyle name="20% - Accent4 5 2 3 4" xfId="6607" xr:uid="{34FB9956-FA17-4478-B37C-7B6E7691B6AF}"/>
    <cellStyle name="20% - Accent4 5 2 3 4 2" xfId="6608" xr:uid="{9F647288-68C1-4D50-AF62-F0751971777C}"/>
    <cellStyle name="20% - Accent4 5 2 3 4 2 2" xfId="24084" xr:uid="{4F294FC9-B0AC-4209-A036-4131F1FC8604}"/>
    <cellStyle name="20% - Accent4 5 2 3 4 3" xfId="6609" xr:uid="{028BE35D-131B-47A1-A31D-48483BE3B9FC}"/>
    <cellStyle name="20% - Accent4 5 2 3 4 3 2" xfId="24085" xr:uid="{F7C4ECB9-CAEF-42B9-887D-2420556EA405}"/>
    <cellStyle name="20% - Accent4 5 2 3 4 4" xfId="24083" xr:uid="{07998858-3C3E-4938-9FA5-9DB371426110}"/>
    <cellStyle name="20% - Accent4 5 2 3 5" xfId="6610" xr:uid="{7559267C-F22F-416B-8C9D-C3E0D8EE3151}"/>
    <cellStyle name="20% - Accent4 5 2 3 5 2" xfId="24086" xr:uid="{370F3B51-86D8-4D85-B39A-A98663BA59CE}"/>
    <cellStyle name="20% - Accent4 5 2 3 6" xfId="6611" xr:uid="{C05F78E0-219A-41D5-B791-5F7396C86D6A}"/>
    <cellStyle name="20% - Accent4 5 2 3 6 2" xfId="24087" xr:uid="{45039FDE-023A-43A6-A117-684966D63CF1}"/>
    <cellStyle name="20% - Accent4 5 2 3 7" xfId="6612" xr:uid="{1BCDF365-A9C0-4B12-900E-0CBD4C577529}"/>
    <cellStyle name="20% - Accent4 5 2 3 7 2" xfId="24088" xr:uid="{75807D2A-C83E-4702-ADD5-14C02BE62D6C}"/>
    <cellStyle name="20% - Accent4 5 2 3 8" xfId="24068" xr:uid="{29BE9125-74A3-40DD-A198-43F292BBFCBE}"/>
    <cellStyle name="20% - Accent4 5 2 4" xfId="6613" xr:uid="{E1E4BB60-5C19-4E90-954C-E0574D804337}"/>
    <cellStyle name="20% - Accent4 5 2 4 2" xfId="6614" xr:uid="{BC2779BA-68C0-4D87-90D2-D9B0D116DBE9}"/>
    <cellStyle name="20% - Accent4 5 2 4 2 2" xfId="6615" xr:uid="{44EDD454-4043-47C6-A297-4484B7892D84}"/>
    <cellStyle name="20% - Accent4 5 2 4 2 2 2" xfId="24091" xr:uid="{67179870-9876-4B00-A002-B9637E93EE84}"/>
    <cellStyle name="20% - Accent4 5 2 4 2 3" xfId="6616" xr:uid="{F911B7E0-6920-446E-B929-8C36BC390D60}"/>
    <cellStyle name="20% - Accent4 5 2 4 2 3 2" xfId="24092" xr:uid="{CEF68165-EF13-40C1-8375-021CC50F0610}"/>
    <cellStyle name="20% - Accent4 5 2 4 2 4" xfId="24090" xr:uid="{D5C87093-A8AA-4A47-92CB-B56AF3090AC3}"/>
    <cellStyle name="20% - Accent4 5 2 4 3" xfId="6617" xr:uid="{AAC099E0-4D70-48CE-9DCA-D925D835A555}"/>
    <cellStyle name="20% - Accent4 5 2 4 3 2" xfId="24093" xr:uid="{4C9D212C-68EB-45FC-8573-C8D28D19D22A}"/>
    <cellStyle name="20% - Accent4 5 2 4 4" xfId="6618" xr:uid="{2C8FFD24-AECA-4AA7-A544-617AA2D866A8}"/>
    <cellStyle name="20% - Accent4 5 2 4 4 2" xfId="24094" xr:uid="{C74D0888-4193-4D88-8E39-64F13A4E0B05}"/>
    <cellStyle name="20% - Accent4 5 2 4 5" xfId="6619" xr:uid="{708A9C3C-B41A-4C3F-B817-1E9F552C7501}"/>
    <cellStyle name="20% - Accent4 5 2 4 5 2" xfId="24095" xr:uid="{D1F01A1A-83A4-4D75-8563-C490C296CDBD}"/>
    <cellStyle name="20% - Accent4 5 2 4 6" xfId="24089" xr:uid="{490879B4-A94A-4961-B6F6-FECE1B38C984}"/>
    <cellStyle name="20% - Accent4 5 2 5" xfId="6620" xr:uid="{83E26CC7-8ECD-4F68-816E-6556FB96B1B4}"/>
    <cellStyle name="20% - Accent4 5 2 5 2" xfId="6621" xr:uid="{7EEC8C92-BFF7-4D4D-B0A6-CA12DDBB3910}"/>
    <cellStyle name="20% - Accent4 5 2 5 2 2" xfId="6622" xr:uid="{DFA2072D-9371-49BD-9EEF-7DCA1230E6A4}"/>
    <cellStyle name="20% - Accent4 5 2 5 2 2 2" xfId="24098" xr:uid="{4DE73A56-B447-41F1-9E0F-AEE1C683B1E3}"/>
    <cellStyle name="20% - Accent4 5 2 5 2 3" xfId="6623" xr:uid="{380B297C-5FEF-4371-B25F-59556CF02678}"/>
    <cellStyle name="20% - Accent4 5 2 5 2 3 2" xfId="24099" xr:uid="{4AA3FA24-2FDC-43AC-A5F9-83E37972106F}"/>
    <cellStyle name="20% - Accent4 5 2 5 2 4" xfId="24097" xr:uid="{3EF1275F-92B2-478E-9353-77DB25D47FE1}"/>
    <cellStyle name="20% - Accent4 5 2 5 3" xfId="6624" xr:uid="{C9561705-A2BC-44C0-851D-7496CE66F63E}"/>
    <cellStyle name="20% - Accent4 5 2 5 3 2" xfId="24100" xr:uid="{41A92D21-B366-44BE-A911-6607834162D8}"/>
    <cellStyle name="20% - Accent4 5 2 5 4" xfId="6625" xr:uid="{B128AD58-2016-4025-ACB3-11ACB22AB6DF}"/>
    <cellStyle name="20% - Accent4 5 2 5 4 2" xfId="24101" xr:uid="{6E0EBC21-0335-4A46-A6D0-E3ADE1C9D77B}"/>
    <cellStyle name="20% - Accent4 5 2 5 5" xfId="6626" xr:uid="{A16E0140-30BB-411D-8A02-93EFF2521879}"/>
    <cellStyle name="20% - Accent4 5 2 5 5 2" xfId="24102" xr:uid="{14205EDA-983A-4864-8D17-CFED086039D4}"/>
    <cellStyle name="20% - Accent4 5 2 5 6" xfId="24096" xr:uid="{D52457B1-BC4A-4892-983A-D03C1B876D83}"/>
    <cellStyle name="20% - Accent4 5 2 6" xfId="6627" xr:uid="{89CE422F-CAAC-406D-AE3C-7F95A482F5AF}"/>
    <cellStyle name="20% - Accent4 5 2 6 2" xfId="6628" xr:uid="{289525F0-E5EA-4692-9227-CEC174B512DD}"/>
    <cellStyle name="20% - Accent4 5 2 6 2 2" xfId="24104" xr:uid="{D9FDE6DB-A7D7-418C-9807-4728EF0D2AD4}"/>
    <cellStyle name="20% - Accent4 5 2 6 3" xfId="6629" xr:uid="{D0908BC6-C69B-4FC1-B5B5-499CBD03CBC8}"/>
    <cellStyle name="20% - Accent4 5 2 6 3 2" xfId="24105" xr:uid="{FBFC8E3C-96A2-4964-AAF4-41C5FE606E9C}"/>
    <cellStyle name="20% - Accent4 5 2 6 4" xfId="24103" xr:uid="{667162CD-2639-4291-AE7D-C343FAFC2462}"/>
    <cellStyle name="20% - Accent4 5 2 7" xfId="6630" xr:uid="{4A8BF997-2E39-41EE-86DE-AED1BF687F56}"/>
    <cellStyle name="20% - Accent4 5 2 7 2" xfId="24106" xr:uid="{9DCFB140-54EA-4C17-A92A-FE89E720DBBD}"/>
    <cellStyle name="20% - Accent4 5 2 8" xfId="6631" xr:uid="{2B44C6E8-3A56-4D67-A151-DAC450F7D1B0}"/>
    <cellStyle name="20% - Accent4 5 2 8 2" xfId="24107" xr:uid="{0D2309E5-3534-4E21-A3B1-97987696CC83}"/>
    <cellStyle name="20% - Accent4 5 2 9" xfId="6632" xr:uid="{34D47D51-E30D-45EC-B699-93F73611B423}"/>
    <cellStyle name="20% - Accent4 5 2 9 2" xfId="24108" xr:uid="{030D9A1B-C7E6-4C47-BB02-F69A3FD4CD94}"/>
    <cellStyle name="20% - Accent4 5 3" xfId="447" xr:uid="{3FF69DBE-F4C0-4048-86D2-2B6D006E4A57}"/>
    <cellStyle name="20% - Accent4 5 3 10" xfId="1588" xr:uid="{4E7D2125-AEEE-4932-B061-1D84B2CBB27B}"/>
    <cellStyle name="20% - Accent4 5 3 11" xfId="19191" xr:uid="{8C504606-4A73-464A-B1D1-74D6422EEA97}"/>
    <cellStyle name="20% - Accent4 5 3 2" xfId="2629" xr:uid="{49A25C1A-0BC8-4708-B388-408F0D30F5D0}"/>
    <cellStyle name="20% - Accent4 5 3 2 2" xfId="6635" xr:uid="{CFDF1730-6253-466D-926A-E02F948D5275}"/>
    <cellStyle name="20% - Accent4 5 3 2 2 2" xfId="6636" xr:uid="{6F2D8765-5C17-4DEE-9895-BC20A2E82249}"/>
    <cellStyle name="20% - Accent4 5 3 2 2 2 2" xfId="24112" xr:uid="{ACEBE067-6508-486C-80D3-0E6817348198}"/>
    <cellStyle name="20% - Accent4 5 3 2 2 3" xfId="6637" xr:uid="{D27A995F-09D3-4DA0-979E-77261A5E8701}"/>
    <cellStyle name="20% - Accent4 5 3 2 2 3 2" xfId="24113" xr:uid="{7AFEC7FC-E1E4-45C1-B8CC-46203BA096F3}"/>
    <cellStyle name="20% - Accent4 5 3 2 2 4" xfId="24111" xr:uid="{7043A42C-E6F4-4674-8A2B-4C9317DA5731}"/>
    <cellStyle name="20% - Accent4 5 3 2 3" xfId="6638" xr:uid="{32AD2D9F-0E2E-4901-A213-D46D61B09F6A}"/>
    <cellStyle name="20% - Accent4 5 3 2 3 2" xfId="24114" xr:uid="{01854ADC-CB83-4CAB-8F13-DB6537870290}"/>
    <cellStyle name="20% - Accent4 5 3 2 4" xfId="6639" xr:uid="{665B0647-ABFC-4955-B2DD-958C82A90DD5}"/>
    <cellStyle name="20% - Accent4 5 3 2 4 2" xfId="24115" xr:uid="{F05479DC-9DC4-481E-8214-0E12DB459221}"/>
    <cellStyle name="20% - Accent4 5 3 2 5" xfId="6640" xr:uid="{894BB526-DEBC-4295-ACC5-6DF3C348C692}"/>
    <cellStyle name="20% - Accent4 5 3 2 5 2" xfId="24116" xr:uid="{711A2E60-82DF-4DDE-B61D-B9B849C80C8B}"/>
    <cellStyle name="20% - Accent4 5 3 2 6" xfId="18142" xr:uid="{1E064514-3C6F-4C5E-B81A-C3AA6AA7674D}"/>
    <cellStyle name="20% - Accent4 5 3 2 6 2" xfId="36036" xr:uid="{73A26EE0-FB6D-4ED7-A142-D6C5A7E3D1E7}"/>
    <cellStyle name="20% - Accent4 5 3 2 7" xfId="6634" xr:uid="{0A27E0B9-BAC9-43AB-919F-670775BBB29F}"/>
    <cellStyle name="20% - Accent4 5 3 2 7 2" xfId="24110" xr:uid="{4DEFD13C-9D0E-4ECF-BFA9-846B50F7CEA6}"/>
    <cellStyle name="20% - Accent4 5 3 2 8" xfId="20229" xr:uid="{E839BE7E-BB69-4831-BE2D-73FB8BDF6B24}"/>
    <cellStyle name="20% - Accent4 5 3 3" xfId="6641" xr:uid="{8633F2F1-02BA-4AB8-9335-F3F01B69918F}"/>
    <cellStyle name="20% - Accent4 5 3 3 2" xfId="6642" xr:uid="{B6C09E70-338E-4CF0-9B29-58EA333D87A4}"/>
    <cellStyle name="20% - Accent4 5 3 3 2 2" xfId="6643" xr:uid="{400A7FAC-D3AA-4E50-81F9-EABC0E81C72E}"/>
    <cellStyle name="20% - Accent4 5 3 3 2 2 2" xfId="24119" xr:uid="{0082EAF3-3B2A-404D-A2A3-9CAEBF13B210}"/>
    <cellStyle name="20% - Accent4 5 3 3 2 3" xfId="6644" xr:uid="{BD2B36EC-1941-40AB-A7EE-79F14902760B}"/>
    <cellStyle name="20% - Accent4 5 3 3 2 3 2" xfId="24120" xr:uid="{409C3C9A-8F07-4858-85A3-0464141096F7}"/>
    <cellStyle name="20% - Accent4 5 3 3 2 4" xfId="24118" xr:uid="{5665500B-DB7D-4E09-8246-CC40378BEEE7}"/>
    <cellStyle name="20% - Accent4 5 3 3 3" xfId="6645" xr:uid="{D42C6194-71E0-4D7D-90CE-3264FA4A998C}"/>
    <cellStyle name="20% - Accent4 5 3 3 3 2" xfId="24121" xr:uid="{C38DC06A-9CE7-4C8B-9FF3-953872F8F165}"/>
    <cellStyle name="20% - Accent4 5 3 3 4" xfId="6646" xr:uid="{4F1A3408-B991-4879-ACEC-24DD1F875AED}"/>
    <cellStyle name="20% - Accent4 5 3 3 4 2" xfId="24122" xr:uid="{F5689191-0611-4C62-B605-DAF38F2C5F8E}"/>
    <cellStyle name="20% - Accent4 5 3 3 5" xfId="6647" xr:uid="{53AEFBDD-6C81-487B-BA90-024961D701E5}"/>
    <cellStyle name="20% - Accent4 5 3 3 5 2" xfId="24123" xr:uid="{9763AD85-D59E-4A1E-805A-F7BF1ACEEFD6}"/>
    <cellStyle name="20% - Accent4 5 3 3 6" xfId="24117" xr:uid="{AD2E49D3-EAD5-4FA9-A469-8F920361A360}"/>
    <cellStyle name="20% - Accent4 5 3 4" xfId="6648" xr:uid="{4AC3FA52-8701-471F-BEAB-60FE8D0D92C7}"/>
    <cellStyle name="20% - Accent4 5 3 4 2" xfId="6649" xr:uid="{F67A97C4-71E6-44C2-A53B-301E1753FB72}"/>
    <cellStyle name="20% - Accent4 5 3 4 2 2" xfId="24125" xr:uid="{A0BD226A-DCC1-4998-ABC9-15C4ABBA7C2F}"/>
    <cellStyle name="20% - Accent4 5 3 4 3" xfId="6650" xr:uid="{B587CBDE-6A01-41D8-9837-E1B874557D71}"/>
    <cellStyle name="20% - Accent4 5 3 4 3 2" xfId="24126" xr:uid="{61276076-4F94-445E-8E70-C6303BC8B8D2}"/>
    <cellStyle name="20% - Accent4 5 3 4 4" xfId="24124" xr:uid="{0132AAC0-054D-4A9A-9A82-AD38035A01EC}"/>
    <cellStyle name="20% - Accent4 5 3 5" xfId="6651" xr:uid="{91BF3E3E-24C1-41D6-9C10-79C6DF3A6098}"/>
    <cellStyle name="20% - Accent4 5 3 5 2" xfId="24127" xr:uid="{7637B18C-5224-438B-A7AF-80CC4D242EC8}"/>
    <cellStyle name="20% - Accent4 5 3 6" xfId="6652" xr:uid="{A1BD0FAD-4E6A-46DE-8CD3-82B7E70C3290}"/>
    <cellStyle name="20% - Accent4 5 3 6 2" xfId="24128" xr:uid="{966561A5-5500-4F44-BECA-F9F94C221DB6}"/>
    <cellStyle name="20% - Accent4 5 3 7" xfId="6653" xr:uid="{AF9E437A-1377-4279-9451-1AE1030DDB3B}"/>
    <cellStyle name="20% - Accent4 5 3 7 2" xfId="24129" xr:uid="{59D19EC8-8A9F-46EA-B962-EB14603B2133}"/>
    <cellStyle name="20% - Accent4 5 3 8" xfId="17584" xr:uid="{77A6C72D-3DA9-464B-BCA3-15F4A87F169B}"/>
    <cellStyle name="20% - Accent4 5 3 8 2" xfId="35038" xr:uid="{65906DE6-6E5F-454C-8676-219486EC56EB}"/>
    <cellStyle name="20% - Accent4 5 3 9" xfId="6633" xr:uid="{480513FF-6F08-4297-B3C0-9B040D57B37A}"/>
    <cellStyle name="20% - Accent4 5 3 9 2" xfId="24109" xr:uid="{16885463-230A-4376-B077-DFFB05ABAB16}"/>
    <cellStyle name="20% - Accent4 5 4" xfId="2095" xr:uid="{E58427D3-EA17-465F-AFB4-C3C7817E3904}"/>
    <cellStyle name="20% - Accent4 5 4 10" xfId="19695" xr:uid="{4A38016C-83FB-4FFA-AC83-BC341139EE41}"/>
    <cellStyle name="20% - Accent4 5 4 2" xfId="6655" xr:uid="{D1E528EA-0135-4F45-9D59-EDB89FA9AA6D}"/>
    <cellStyle name="20% - Accent4 5 4 2 2" xfId="6656" xr:uid="{065B2BB2-A4A5-4315-89E9-777E06BD94EA}"/>
    <cellStyle name="20% - Accent4 5 4 2 2 2" xfId="6657" xr:uid="{2B75F40A-A00E-4329-9F22-6A887A664599}"/>
    <cellStyle name="20% - Accent4 5 4 2 2 2 2" xfId="24133" xr:uid="{A7D2BEA6-4FCB-4171-9A81-8EEBEC0DA6CE}"/>
    <cellStyle name="20% - Accent4 5 4 2 2 3" xfId="6658" xr:uid="{C0D66D39-C6D2-4CE5-8818-DD2BE5995F7A}"/>
    <cellStyle name="20% - Accent4 5 4 2 2 3 2" xfId="24134" xr:uid="{0F3C64E4-31F1-48A9-B1B2-0F098CD52258}"/>
    <cellStyle name="20% - Accent4 5 4 2 2 4" xfId="24132" xr:uid="{F23B2831-F801-42C0-AADD-B7646E1A39C4}"/>
    <cellStyle name="20% - Accent4 5 4 2 3" xfId="6659" xr:uid="{57B08340-5A1C-4604-BA85-B2B1C5182691}"/>
    <cellStyle name="20% - Accent4 5 4 2 3 2" xfId="24135" xr:uid="{7F676FD2-AA64-4174-9D08-C4D5A8E0009A}"/>
    <cellStyle name="20% - Accent4 5 4 2 4" xfId="6660" xr:uid="{365022A0-3C85-4CCD-BC37-9794693E4BF9}"/>
    <cellStyle name="20% - Accent4 5 4 2 4 2" xfId="24136" xr:uid="{C1B7677E-BEE0-4C93-BAC2-ACC65AE33DB3}"/>
    <cellStyle name="20% - Accent4 5 4 2 5" xfId="6661" xr:uid="{8995020F-FA3B-45A5-A594-F005347FD226}"/>
    <cellStyle name="20% - Accent4 5 4 2 5 2" xfId="24137" xr:uid="{E959DFA1-FFD5-404D-A552-6A5CD8C1EFF7}"/>
    <cellStyle name="20% - Accent4 5 4 2 6" xfId="24131" xr:uid="{AB75ACA0-78A9-4C52-B694-00B34E82FBF2}"/>
    <cellStyle name="20% - Accent4 5 4 3" xfId="6662" xr:uid="{82B73C4C-4995-4B55-97E2-7476B33C5BB1}"/>
    <cellStyle name="20% - Accent4 5 4 3 2" xfId="6663" xr:uid="{5FA8E796-3F2F-4237-8900-CE01299BF6AE}"/>
    <cellStyle name="20% - Accent4 5 4 3 2 2" xfId="6664" xr:uid="{2DF621A0-E799-45A7-B49C-2E752B16D6C1}"/>
    <cellStyle name="20% - Accent4 5 4 3 2 2 2" xfId="24140" xr:uid="{01FF1960-1E97-4B65-9E40-C9D93AE8EBD7}"/>
    <cellStyle name="20% - Accent4 5 4 3 2 3" xfId="6665" xr:uid="{DE66E242-B767-48EF-9E40-CEC01845FE3B}"/>
    <cellStyle name="20% - Accent4 5 4 3 2 3 2" xfId="24141" xr:uid="{40DFD433-C054-4A4B-ACBE-40A9AEC6DE15}"/>
    <cellStyle name="20% - Accent4 5 4 3 2 4" xfId="24139" xr:uid="{28E1ADCE-351F-474E-B4C3-789149322503}"/>
    <cellStyle name="20% - Accent4 5 4 3 3" xfId="6666" xr:uid="{A37B70EB-F1CD-4004-B92D-E83AEF857BF8}"/>
    <cellStyle name="20% - Accent4 5 4 3 3 2" xfId="24142" xr:uid="{FD01B33F-4390-4D5E-85B4-712D5872AC1D}"/>
    <cellStyle name="20% - Accent4 5 4 3 4" xfId="6667" xr:uid="{C46986CC-9F5E-443B-9CAD-4F29FBA1253E}"/>
    <cellStyle name="20% - Accent4 5 4 3 4 2" xfId="24143" xr:uid="{53497A77-7262-406F-AA21-88511AB4D7A6}"/>
    <cellStyle name="20% - Accent4 5 4 3 5" xfId="6668" xr:uid="{935AF3E1-8462-44C5-ABAA-461870E23756}"/>
    <cellStyle name="20% - Accent4 5 4 3 5 2" xfId="24144" xr:uid="{EFF6F324-69C8-44C0-BBD3-BE0B8D465C35}"/>
    <cellStyle name="20% - Accent4 5 4 3 6" xfId="24138" xr:uid="{1D6FBC77-A762-4D61-8B24-A2DDDAAEDE3D}"/>
    <cellStyle name="20% - Accent4 5 4 4" xfId="6669" xr:uid="{125DB7D5-40E0-4600-8631-32C806EE4A4B}"/>
    <cellStyle name="20% - Accent4 5 4 4 2" xfId="6670" xr:uid="{8D93C8C3-0C97-4FE1-B2A7-F901E1ED2114}"/>
    <cellStyle name="20% - Accent4 5 4 4 2 2" xfId="24146" xr:uid="{9010FA96-FD79-43AD-AFBA-2FA7A7CF58F1}"/>
    <cellStyle name="20% - Accent4 5 4 4 3" xfId="6671" xr:uid="{3319EAC6-35FF-49DF-8A8D-362CDD1C3B86}"/>
    <cellStyle name="20% - Accent4 5 4 4 3 2" xfId="24147" xr:uid="{46E5C3F2-35E6-4500-A231-AA7015128CE6}"/>
    <cellStyle name="20% - Accent4 5 4 4 4" xfId="24145" xr:uid="{FDDF4CE6-0BD0-4F08-AAF9-328B5EA5CA4D}"/>
    <cellStyle name="20% - Accent4 5 4 5" xfId="6672" xr:uid="{4FCE3396-A29C-47C1-8380-578D2052446C}"/>
    <cellStyle name="20% - Accent4 5 4 5 2" xfId="24148" xr:uid="{546FE8CF-AE9D-4C94-84D8-989918C5D949}"/>
    <cellStyle name="20% - Accent4 5 4 6" xfId="6673" xr:uid="{4C848FFC-D348-419F-AC83-316BB228C7F3}"/>
    <cellStyle name="20% - Accent4 5 4 6 2" xfId="24149" xr:uid="{AC69ED6D-5BA3-43F3-B9CC-5EBF63B6A0EA}"/>
    <cellStyle name="20% - Accent4 5 4 7" xfId="6674" xr:uid="{A24509D4-8811-4404-8FA1-9F99C4DCE52E}"/>
    <cellStyle name="20% - Accent4 5 4 7 2" xfId="24150" xr:uid="{9753B74C-634C-40C0-A49E-9BC3AB4FA1A1}"/>
    <cellStyle name="20% - Accent4 5 4 8" xfId="17877" xr:uid="{755D5FCC-D6C9-4FC5-B71D-4C61B64EFCBF}"/>
    <cellStyle name="20% - Accent4 5 4 8 2" xfId="35527" xr:uid="{6C1CA172-EDE7-4458-945A-E5D710B19899}"/>
    <cellStyle name="20% - Accent4 5 4 9" xfId="6654" xr:uid="{5F983300-A3E5-46F0-826F-F3430B47D588}"/>
    <cellStyle name="20% - Accent4 5 4 9 2" xfId="24130" xr:uid="{CD191810-F6C8-45D0-B8C5-D1E0A1F3B49E}"/>
    <cellStyle name="20% - Accent4 5 5" xfId="6675" xr:uid="{F73546F8-2307-46BF-96B8-7819030B2781}"/>
    <cellStyle name="20% - Accent4 5 5 2" xfId="6676" xr:uid="{C69E541B-8008-47BB-B34D-25C4BBB3B72D}"/>
    <cellStyle name="20% - Accent4 5 5 2 2" xfId="6677" xr:uid="{0E460311-3644-4970-9CEB-9F75675AAC7E}"/>
    <cellStyle name="20% - Accent4 5 5 2 2 2" xfId="6678" xr:uid="{3B5CF1C8-8B84-4F96-B71F-6EA2D55B1ACF}"/>
    <cellStyle name="20% - Accent4 5 5 2 2 2 2" xfId="24154" xr:uid="{09AAEFC4-ACCE-4BC7-99DE-7A3011390ECE}"/>
    <cellStyle name="20% - Accent4 5 5 2 2 3" xfId="6679" xr:uid="{54AE82A4-495A-4F64-8BF6-63E70F6DF9BD}"/>
    <cellStyle name="20% - Accent4 5 5 2 2 3 2" xfId="24155" xr:uid="{F9EB24E6-F108-41DB-8138-53583D3C133F}"/>
    <cellStyle name="20% - Accent4 5 5 2 2 4" xfId="24153" xr:uid="{BDC12876-B735-4569-B7A1-6897A32A41F5}"/>
    <cellStyle name="20% - Accent4 5 5 2 3" xfId="6680" xr:uid="{D4B81989-976C-4F83-83C7-4BE0E9591009}"/>
    <cellStyle name="20% - Accent4 5 5 2 3 2" xfId="24156" xr:uid="{64CA3D35-8275-4E2F-B31F-FAB3C461A71D}"/>
    <cellStyle name="20% - Accent4 5 5 2 4" xfId="6681" xr:uid="{FF9A554B-9E2F-41F7-BACC-64E45C9D2B96}"/>
    <cellStyle name="20% - Accent4 5 5 2 4 2" xfId="24157" xr:uid="{BE987382-C80B-4290-905A-343846EF562F}"/>
    <cellStyle name="20% - Accent4 5 5 2 5" xfId="6682" xr:uid="{F543E25A-1DB4-493A-A63C-99E7644AEBF6}"/>
    <cellStyle name="20% - Accent4 5 5 2 5 2" xfId="24158" xr:uid="{BC0B2907-3F21-4BDB-A6FC-99903147D5D4}"/>
    <cellStyle name="20% - Accent4 5 5 2 6" xfId="24152" xr:uid="{08190CDD-5B1C-48A5-ADB9-96A40A186C29}"/>
    <cellStyle name="20% - Accent4 5 5 3" xfId="6683" xr:uid="{73B5ACCE-4738-4316-91FF-C5BC0AE72D10}"/>
    <cellStyle name="20% - Accent4 5 5 3 2" xfId="6684" xr:uid="{F8ED0FAB-3A90-4CA5-9C92-ABC1AC487B93}"/>
    <cellStyle name="20% - Accent4 5 5 3 2 2" xfId="6685" xr:uid="{F8989EFE-8C9E-42F1-9A89-D6D635BB9EB1}"/>
    <cellStyle name="20% - Accent4 5 5 3 2 2 2" xfId="24161" xr:uid="{AC52AC13-9384-456E-8F0B-86DE86D6DFCC}"/>
    <cellStyle name="20% - Accent4 5 5 3 2 3" xfId="6686" xr:uid="{487EB582-F397-483E-A40F-4DF7342D584E}"/>
    <cellStyle name="20% - Accent4 5 5 3 2 3 2" xfId="24162" xr:uid="{BEC3F428-4A1D-4DF6-9614-7C77F12F6BCB}"/>
    <cellStyle name="20% - Accent4 5 5 3 2 4" xfId="24160" xr:uid="{65ED354C-421E-4D2D-BF42-55B7E5D2240A}"/>
    <cellStyle name="20% - Accent4 5 5 3 3" xfId="6687" xr:uid="{38A463E9-96CB-4C95-9306-D3639B861840}"/>
    <cellStyle name="20% - Accent4 5 5 3 3 2" xfId="24163" xr:uid="{ED4EFC14-AE42-4A92-856F-F259C03C86ED}"/>
    <cellStyle name="20% - Accent4 5 5 3 4" xfId="6688" xr:uid="{FB2DCD24-1A4D-44F5-BA79-83E6A2C24114}"/>
    <cellStyle name="20% - Accent4 5 5 3 4 2" xfId="24164" xr:uid="{7BF24F52-3E72-4E84-8781-D798AFC142DA}"/>
    <cellStyle name="20% - Accent4 5 5 3 5" xfId="6689" xr:uid="{1FDF5F06-8050-435D-815C-842DA1D57EA2}"/>
    <cellStyle name="20% - Accent4 5 5 3 5 2" xfId="24165" xr:uid="{858069D2-2B24-412C-8EB1-CAEE25BBC85A}"/>
    <cellStyle name="20% - Accent4 5 5 3 6" xfId="24159" xr:uid="{27F06A58-F611-4D07-B93A-5AE76A63F837}"/>
    <cellStyle name="20% - Accent4 5 5 4" xfId="6690" xr:uid="{0FD440DC-44B8-451A-90BA-6BC7EBB6F9E0}"/>
    <cellStyle name="20% - Accent4 5 5 4 2" xfId="6691" xr:uid="{92B9A013-4834-41EB-BA24-967D67901C7E}"/>
    <cellStyle name="20% - Accent4 5 5 4 2 2" xfId="24167" xr:uid="{FAD55B66-9175-4F46-ACD0-9F1312A0884A}"/>
    <cellStyle name="20% - Accent4 5 5 4 3" xfId="6692" xr:uid="{EDF4E959-18DE-4F57-A90A-97D625F341F5}"/>
    <cellStyle name="20% - Accent4 5 5 4 3 2" xfId="24168" xr:uid="{95BE97EA-038E-4D00-A330-D27F0EEBC4A9}"/>
    <cellStyle name="20% - Accent4 5 5 4 4" xfId="24166" xr:uid="{B97016CB-EF40-4E4C-88E2-5C7E8E0C46F5}"/>
    <cellStyle name="20% - Accent4 5 5 5" xfId="6693" xr:uid="{350EF71E-5F9F-4338-B228-FDDD11B932E5}"/>
    <cellStyle name="20% - Accent4 5 5 5 2" xfId="24169" xr:uid="{AA3F6F96-36B2-43E6-A8FD-5FA33ADE33B1}"/>
    <cellStyle name="20% - Accent4 5 5 6" xfId="6694" xr:uid="{76F1558B-B80E-4DC8-9576-CC036152847C}"/>
    <cellStyle name="20% - Accent4 5 5 6 2" xfId="24170" xr:uid="{23D492EC-8DD8-41B2-BC40-E6B0CC17E0CA}"/>
    <cellStyle name="20% - Accent4 5 5 7" xfId="6695" xr:uid="{22E9AAA0-E27A-4137-BEA7-11295589DD62}"/>
    <cellStyle name="20% - Accent4 5 5 7 2" xfId="24171" xr:uid="{C0042207-4CFB-4198-81E3-24297844EFF2}"/>
    <cellStyle name="20% - Accent4 5 5 8" xfId="24151" xr:uid="{0579A575-9BC3-498A-A60E-B8B1C3F04C9A}"/>
    <cellStyle name="20% - Accent4 5 6" xfId="6696" xr:uid="{1632F04D-4371-4A05-81A5-9EEF7C408E88}"/>
    <cellStyle name="20% - Accent4 5 6 2" xfId="6697" xr:uid="{EF0E554D-9D03-4C88-8863-4E6CE2154DE9}"/>
    <cellStyle name="20% - Accent4 5 6 2 2" xfId="6698" xr:uid="{A1D3CECD-96DF-44FF-987A-A1CB878DFD10}"/>
    <cellStyle name="20% - Accent4 5 6 2 2 2" xfId="24174" xr:uid="{D8C4CE86-C323-443B-857B-2E9FA00B3DED}"/>
    <cellStyle name="20% - Accent4 5 6 2 3" xfId="6699" xr:uid="{5A510230-7F2B-487B-BE0F-E4C24DBA439C}"/>
    <cellStyle name="20% - Accent4 5 6 2 3 2" xfId="24175" xr:uid="{90477254-E75E-4DFE-994B-F05A659315BF}"/>
    <cellStyle name="20% - Accent4 5 6 2 4" xfId="24173" xr:uid="{1F78817A-A6D9-4AAF-AB35-5C495CE14A4A}"/>
    <cellStyle name="20% - Accent4 5 6 3" xfId="6700" xr:uid="{A5736E74-865C-46D7-93E3-F58AC24D78BC}"/>
    <cellStyle name="20% - Accent4 5 6 3 2" xfId="24176" xr:uid="{2E0A6781-6D99-44A4-B0FF-04480636AC30}"/>
    <cellStyle name="20% - Accent4 5 6 4" xfId="6701" xr:uid="{760E82CB-0090-4BE1-B8A5-3A772A1D90D2}"/>
    <cellStyle name="20% - Accent4 5 6 4 2" xfId="24177" xr:uid="{FAC2E9BC-5FC2-4192-8E11-F5F933C59A36}"/>
    <cellStyle name="20% - Accent4 5 6 5" xfId="6702" xr:uid="{FD06B147-EAA2-4C01-8A85-919A15BACFE0}"/>
    <cellStyle name="20% - Accent4 5 6 5 2" xfId="24178" xr:uid="{09AA157F-D57C-442A-9D18-ED7958E50EC5}"/>
    <cellStyle name="20% - Accent4 5 6 6" xfId="24172" xr:uid="{A4DBEBAF-37BD-4DA5-A5EB-CBC5AEA4A92C}"/>
    <cellStyle name="20% - Accent4 5 7" xfId="6703" xr:uid="{10E5450E-E1B3-44B3-96CA-C57560F1A595}"/>
    <cellStyle name="20% - Accent4 5 7 2" xfId="6704" xr:uid="{98141BFE-4161-432A-BC69-46611E7EC348}"/>
    <cellStyle name="20% - Accent4 5 7 2 2" xfId="6705" xr:uid="{1B15F407-14B7-4D2E-B7BD-0B934BE1D030}"/>
    <cellStyle name="20% - Accent4 5 7 2 2 2" xfId="24181" xr:uid="{39715257-F398-4F81-9EEB-52FD6496A260}"/>
    <cellStyle name="20% - Accent4 5 7 2 3" xfId="6706" xr:uid="{83AC7374-DD77-4FC7-97F6-5913AB2C967B}"/>
    <cellStyle name="20% - Accent4 5 7 2 3 2" xfId="24182" xr:uid="{C7CBDCFC-31C9-4F1A-8CD8-A90B1BDC48E8}"/>
    <cellStyle name="20% - Accent4 5 7 2 4" xfId="24180" xr:uid="{94D9A3B1-CD51-41CA-B1F6-167BDB8357E6}"/>
    <cellStyle name="20% - Accent4 5 7 3" xfId="6707" xr:uid="{9A2F81EC-A8D7-49DD-B410-D45794452B5C}"/>
    <cellStyle name="20% - Accent4 5 7 3 2" xfId="24183" xr:uid="{CB7603FE-6E1C-4726-AE45-92A16BDF6D69}"/>
    <cellStyle name="20% - Accent4 5 7 4" xfId="6708" xr:uid="{FF40D21D-1CCE-41A5-AB9D-E7AD45CA96CD}"/>
    <cellStyle name="20% - Accent4 5 7 4 2" xfId="24184" xr:uid="{2B5C6036-A1CF-4839-B923-95F612A4F791}"/>
    <cellStyle name="20% - Accent4 5 7 5" xfId="6709" xr:uid="{EC1D5C41-F94A-4349-90AA-437140A66418}"/>
    <cellStyle name="20% - Accent4 5 7 5 2" xfId="24185" xr:uid="{9FFA9C40-CB1E-42EC-A61E-1A0722FE462E}"/>
    <cellStyle name="20% - Accent4 5 7 6" xfId="24179" xr:uid="{1A80AF66-3B86-4CBB-8F05-DD711C0E81FD}"/>
    <cellStyle name="20% - Accent4 5 8" xfId="6710" xr:uid="{65F269E0-7660-44C7-95C5-ECEDF0E20BC0}"/>
    <cellStyle name="20% - Accent4 5 8 2" xfId="6711" xr:uid="{452004CD-7A98-4FC2-A1B5-5BFE55FC130D}"/>
    <cellStyle name="20% - Accent4 5 8 2 2" xfId="24187" xr:uid="{864AAC63-F925-4E35-8941-37B590F2EF25}"/>
    <cellStyle name="20% - Accent4 5 8 3" xfId="6712" xr:uid="{CDE5CFFC-F4C5-4367-8A6E-B40EEE9E13B5}"/>
    <cellStyle name="20% - Accent4 5 8 3 2" xfId="24188" xr:uid="{D16B2BF0-A763-411C-A009-7F318D046967}"/>
    <cellStyle name="20% - Accent4 5 8 4" xfId="24186" xr:uid="{C830411F-5856-4249-A505-2ABA9100440B}"/>
    <cellStyle name="20% - Accent4 5 9" xfId="6713" xr:uid="{07D1A37F-6ED3-4E41-962A-35E93D767336}"/>
    <cellStyle name="20% - Accent4 5 9 2" xfId="24189" xr:uid="{6B5B20FC-6F0C-4D56-A8CC-8CF0C37FFC84}"/>
    <cellStyle name="20% - Accent4 6" xfId="289" xr:uid="{D8F47B33-1059-4DDD-B2AD-3B1D4FDDA788}"/>
    <cellStyle name="20% - Accent4 6 10" xfId="6715" xr:uid="{B7EE5AC3-9656-4E96-BF7C-11EF4BFE7B97}"/>
    <cellStyle name="20% - Accent4 6 10 2" xfId="24191" xr:uid="{DB997C23-F73C-4165-BC40-77C53A251577}"/>
    <cellStyle name="20% - Accent4 6 11" xfId="17277" xr:uid="{941D82D0-E13F-41F3-97AF-50167F4A3794}"/>
    <cellStyle name="20% - Accent4 6 11 2" xfId="34568" xr:uid="{4569D7B9-4D97-49B9-BA9E-F30F22F51C3D}"/>
    <cellStyle name="20% - Accent4 6 12" xfId="6714" xr:uid="{58539103-1C50-4B70-875B-A89C355C2465}"/>
    <cellStyle name="20% - Accent4 6 12 2" xfId="24190" xr:uid="{95E967FC-35EB-475B-8B7E-3A4128217EDB}"/>
    <cellStyle name="20% - Accent4 6 13" xfId="1048" xr:uid="{DA129323-EC26-4995-8902-DE3041EE7CDD}"/>
    <cellStyle name="20% - Accent4 6 14" xfId="18659" xr:uid="{5582F837-717C-4E82-A8AB-F01F8134E4F4}"/>
    <cellStyle name="20% - Accent4 6 2" xfId="511" xr:uid="{1B8129F5-5A02-4225-943D-B36B94FE88D4}"/>
    <cellStyle name="20% - Accent4 6 2 10" xfId="1338" xr:uid="{8AFC4A9D-2325-4426-B82A-912767DB10ED}"/>
    <cellStyle name="20% - Accent4 6 2 11" xfId="18942" xr:uid="{E984E3B3-1E2E-41F5-ABE1-BC107FECA74B}"/>
    <cellStyle name="20% - Accent4 6 2 2" xfId="2383" xr:uid="{04F9E796-74AD-4092-970A-D4579E607272}"/>
    <cellStyle name="20% - Accent4 6 2 2 2" xfId="6718" xr:uid="{4F4B47A9-0413-47DF-9103-08A0F1C333AC}"/>
    <cellStyle name="20% - Accent4 6 2 2 2 2" xfId="6719" xr:uid="{0999AB6D-DCC1-4DBE-9B1D-28B1AD1A136A}"/>
    <cellStyle name="20% - Accent4 6 2 2 2 2 2" xfId="24195" xr:uid="{4DE95194-00C7-4144-A611-6D9E40C171E6}"/>
    <cellStyle name="20% - Accent4 6 2 2 2 3" xfId="6720" xr:uid="{46A107EA-31D4-4113-84B6-DFA2F716CD24}"/>
    <cellStyle name="20% - Accent4 6 2 2 2 3 2" xfId="24196" xr:uid="{56B10D50-6037-41D1-B48A-BF225C66C1F5}"/>
    <cellStyle name="20% - Accent4 6 2 2 2 4" xfId="24194" xr:uid="{A770291D-7CF5-4572-8910-8F2E41D9EFEE}"/>
    <cellStyle name="20% - Accent4 6 2 2 3" xfId="6721" xr:uid="{DA3EF7DF-35F2-4503-855F-B925262B5D50}"/>
    <cellStyle name="20% - Accent4 6 2 2 3 2" xfId="24197" xr:uid="{B288BD3B-6862-4362-A32B-E5A2A42E1D74}"/>
    <cellStyle name="20% - Accent4 6 2 2 4" xfId="6722" xr:uid="{A67630E8-FDE7-482E-A09C-24E0F4B43E3F}"/>
    <cellStyle name="20% - Accent4 6 2 2 4 2" xfId="24198" xr:uid="{BCF9D43B-6CBA-423C-AB3E-2264C50BE1F5}"/>
    <cellStyle name="20% - Accent4 6 2 2 5" xfId="6723" xr:uid="{57C130F8-E078-4E3F-B66C-7C5E5B702A19}"/>
    <cellStyle name="20% - Accent4 6 2 2 5 2" xfId="24199" xr:uid="{40100EF9-0AE2-4712-9E0E-B0006E60E0E8}"/>
    <cellStyle name="20% - Accent4 6 2 2 6" xfId="18022" xr:uid="{C03B075A-88BF-4783-9F97-754B7A99AB06}"/>
    <cellStyle name="20% - Accent4 6 2 2 6 2" xfId="35794" xr:uid="{8E70632F-0CE5-4EB1-BA48-F000EE82B142}"/>
    <cellStyle name="20% - Accent4 6 2 2 7" xfId="6717" xr:uid="{FF076A80-DADE-48D7-ADBA-FB282AAF1302}"/>
    <cellStyle name="20% - Accent4 6 2 2 7 2" xfId="24193" xr:uid="{5FC9BE02-AA74-441D-A8DB-2EC429239F9F}"/>
    <cellStyle name="20% - Accent4 6 2 2 8" xfId="19983" xr:uid="{58E84082-F97A-4CF8-9DAF-1ED21B2FEB6F}"/>
    <cellStyle name="20% - Accent4 6 2 3" xfId="6724" xr:uid="{3AA6CF4F-061A-4697-8086-18F409964F87}"/>
    <cellStyle name="20% - Accent4 6 2 3 2" xfId="6725" xr:uid="{1CF18E89-E7F3-4230-AF53-6BDB5A770301}"/>
    <cellStyle name="20% - Accent4 6 2 3 2 2" xfId="6726" xr:uid="{0A16A4C8-806B-4FE4-9809-5DE9432FE528}"/>
    <cellStyle name="20% - Accent4 6 2 3 2 2 2" xfId="24202" xr:uid="{36E3CD48-9BDE-4565-A923-9F3CC7D7AF18}"/>
    <cellStyle name="20% - Accent4 6 2 3 2 3" xfId="6727" xr:uid="{68B9742A-9C0F-4E85-BE21-FDB24FB71447}"/>
    <cellStyle name="20% - Accent4 6 2 3 2 3 2" xfId="24203" xr:uid="{00CB84DB-450A-499E-8A79-A10C20414121}"/>
    <cellStyle name="20% - Accent4 6 2 3 2 4" xfId="24201" xr:uid="{5434C6B8-B02F-4D26-89C5-733C4B43096C}"/>
    <cellStyle name="20% - Accent4 6 2 3 3" xfId="6728" xr:uid="{B6E7CEE9-829E-427D-877D-02E3A7871F71}"/>
    <cellStyle name="20% - Accent4 6 2 3 3 2" xfId="24204" xr:uid="{A43EF404-8C27-4E06-A345-A65832EC0DAE}"/>
    <cellStyle name="20% - Accent4 6 2 3 4" xfId="6729" xr:uid="{62954081-0299-4644-9CD0-17206FABD71E}"/>
    <cellStyle name="20% - Accent4 6 2 3 4 2" xfId="24205" xr:uid="{606A9641-B890-4A61-97BE-EC28B541068E}"/>
    <cellStyle name="20% - Accent4 6 2 3 5" xfId="6730" xr:uid="{0006D595-84E9-4084-AF04-2976CCD4E436}"/>
    <cellStyle name="20% - Accent4 6 2 3 5 2" xfId="24206" xr:uid="{5663F418-D7F9-48E4-BB56-31B7EF2B31F6}"/>
    <cellStyle name="20% - Accent4 6 2 3 6" xfId="24200" xr:uid="{6754B1A7-41A0-4043-AE76-041314EF3ACB}"/>
    <cellStyle name="20% - Accent4 6 2 4" xfId="6731" xr:uid="{5D5FDF9A-3EFB-497C-AF27-6700C651C58A}"/>
    <cellStyle name="20% - Accent4 6 2 4 2" xfId="6732" xr:uid="{8C576DBA-5BD8-4392-9FEB-54275F4E89B2}"/>
    <cellStyle name="20% - Accent4 6 2 4 2 2" xfId="24208" xr:uid="{00332DD1-3CA9-4504-852C-D997BE142167}"/>
    <cellStyle name="20% - Accent4 6 2 4 3" xfId="6733" xr:uid="{F106E07D-FAA6-4B15-A0B8-0E22BDDC32AE}"/>
    <cellStyle name="20% - Accent4 6 2 4 3 2" xfId="24209" xr:uid="{69B6DFC0-18A6-4D1B-9AC5-D911EB3D9ED7}"/>
    <cellStyle name="20% - Accent4 6 2 4 4" xfId="24207" xr:uid="{8589D53D-B476-426A-B477-5A1BAA0FAB3E}"/>
    <cellStyle name="20% - Accent4 6 2 5" xfId="6734" xr:uid="{6B20DAFF-39D5-42D5-A2B0-93A2D540C907}"/>
    <cellStyle name="20% - Accent4 6 2 5 2" xfId="24210" xr:uid="{2E6E03E5-4B76-4BE6-AA3C-F106CD34423A}"/>
    <cellStyle name="20% - Accent4 6 2 6" xfId="6735" xr:uid="{75C40FD8-0794-4D27-A20A-A6559C8FBD4F}"/>
    <cellStyle name="20% - Accent4 6 2 6 2" xfId="24211" xr:uid="{40A83AF3-5190-48C4-A36A-881340CAC468}"/>
    <cellStyle name="20% - Accent4 6 2 7" xfId="6736" xr:uid="{A52DC355-8350-4BF2-8C2E-EE5BE8A20D05}"/>
    <cellStyle name="20% - Accent4 6 2 7 2" xfId="24212" xr:uid="{F2CFB748-0EB6-4918-BB73-D8B08A19AD7C}"/>
    <cellStyle name="20% - Accent4 6 2 8" xfId="17452" xr:uid="{16665497-E491-4C05-BDC8-DA3BA04BCCC4}"/>
    <cellStyle name="20% - Accent4 6 2 8 2" xfId="34810" xr:uid="{454F915F-4A4E-4755-8314-5F068A3B8498}"/>
    <cellStyle name="20% - Accent4 6 2 9" xfId="6716" xr:uid="{01E775FB-A48F-4AB3-8858-B1947AB0F11B}"/>
    <cellStyle name="20% - Accent4 6 2 9 2" xfId="24192" xr:uid="{EDBCE7B9-3CD6-4C1A-8FBF-093AC3B6D301}"/>
    <cellStyle name="20% - Accent4 6 3" xfId="1609" xr:uid="{673B882D-856C-4B90-8381-3850B667008F}"/>
    <cellStyle name="20% - Accent4 6 3 10" xfId="19212" xr:uid="{40B67E1C-2AD2-44A9-B32B-541F34F3FDE8}"/>
    <cellStyle name="20% - Accent4 6 3 2" xfId="2650" xr:uid="{721F9098-1F83-45CA-B0D6-43E4B4BC1E44}"/>
    <cellStyle name="20% - Accent4 6 3 2 2" xfId="6739" xr:uid="{2556F30B-8D10-4417-95D0-D469D01112CC}"/>
    <cellStyle name="20% - Accent4 6 3 2 2 2" xfId="6740" xr:uid="{660A4FB8-5454-4D2A-92D9-725DE4A19B99}"/>
    <cellStyle name="20% - Accent4 6 3 2 2 2 2" xfId="24216" xr:uid="{183917FB-084C-4671-848D-7C46CAAAC261}"/>
    <cellStyle name="20% - Accent4 6 3 2 2 3" xfId="6741" xr:uid="{59186EE8-DC28-4165-9CB7-D00CA53A8803}"/>
    <cellStyle name="20% - Accent4 6 3 2 2 3 2" xfId="24217" xr:uid="{4CFE6A71-D67F-4C71-81B0-51D4473725F1}"/>
    <cellStyle name="20% - Accent4 6 3 2 2 4" xfId="24215" xr:uid="{8842433A-068B-410C-A82A-99ADBD1A0CAA}"/>
    <cellStyle name="20% - Accent4 6 3 2 3" xfId="6742" xr:uid="{5185DD42-E22E-4FF7-AFC1-ABC0B5D25409}"/>
    <cellStyle name="20% - Accent4 6 3 2 3 2" xfId="24218" xr:uid="{5125C9C9-689E-4CB3-ABAD-D3FF2A648845}"/>
    <cellStyle name="20% - Accent4 6 3 2 4" xfId="6743" xr:uid="{ABA2991C-4273-46FC-9504-21DC7E3FC835}"/>
    <cellStyle name="20% - Accent4 6 3 2 4 2" xfId="24219" xr:uid="{6E54908E-95F8-4AF4-8858-9218BF515795}"/>
    <cellStyle name="20% - Accent4 6 3 2 5" xfId="6744" xr:uid="{1E2BB448-FD88-42B7-80FE-3E7B6E8D2BA2}"/>
    <cellStyle name="20% - Accent4 6 3 2 5 2" xfId="24220" xr:uid="{6A31CD6A-26BE-42B9-98EA-470E0F2E29F7}"/>
    <cellStyle name="20% - Accent4 6 3 2 6" xfId="18157" xr:uid="{F0806970-8A8E-4C6A-8747-937B7EEDE379}"/>
    <cellStyle name="20% - Accent4 6 3 2 6 2" xfId="36057" xr:uid="{6B21FB76-70E4-4446-A89A-B87551AEB9E6}"/>
    <cellStyle name="20% - Accent4 6 3 2 7" xfId="6738" xr:uid="{383FA978-B1FF-4618-B696-22A36BC54E06}"/>
    <cellStyle name="20% - Accent4 6 3 2 7 2" xfId="24214" xr:uid="{FD1FCD07-A1E3-48D4-9E64-D30A488A1853}"/>
    <cellStyle name="20% - Accent4 6 3 2 8" xfId="20250" xr:uid="{9C07FADA-1F5B-408F-8CC0-A14E1616FF60}"/>
    <cellStyle name="20% - Accent4 6 3 3" xfId="6745" xr:uid="{AE3611F8-BA29-4899-AF61-D7DB48FCD546}"/>
    <cellStyle name="20% - Accent4 6 3 3 2" xfId="6746" xr:uid="{169C95BF-3E03-4981-91BF-C275223351EA}"/>
    <cellStyle name="20% - Accent4 6 3 3 2 2" xfId="6747" xr:uid="{0919729B-65D6-4DEF-988F-918AF5C37A8A}"/>
    <cellStyle name="20% - Accent4 6 3 3 2 2 2" xfId="24223" xr:uid="{240E3157-FF1E-4619-89B3-7F72D4EF5FD9}"/>
    <cellStyle name="20% - Accent4 6 3 3 2 3" xfId="6748" xr:uid="{33289E97-CCF7-4385-9A8A-422D17F6B208}"/>
    <cellStyle name="20% - Accent4 6 3 3 2 3 2" xfId="24224" xr:uid="{4FFCF5F0-A46D-4C2F-ADD7-DDEABD63DD65}"/>
    <cellStyle name="20% - Accent4 6 3 3 2 4" xfId="24222" xr:uid="{7098A639-1AE5-4718-9ABF-85B6F3A121E5}"/>
    <cellStyle name="20% - Accent4 6 3 3 3" xfId="6749" xr:uid="{D9E326E9-83C3-4776-834E-A9BC6A9B8EAE}"/>
    <cellStyle name="20% - Accent4 6 3 3 3 2" xfId="24225" xr:uid="{3E4FF401-AC0C-4086-8B55-8CDABB4C71BE}"/>
    <cellStyle name="20% - Accent4 6 3 3 4" xfId="6750" xr:uid="{5A74C622-1875-4718-A2DA-7D7598E612BD}"/>
    <cellStyle name="20% - Accent4 6 3 3 4 2" xfId="24226" xr:uid="{D9A3F667-F844-425B-AFC5-02E21427D0D8}"/>
    <cellStyle name="20% - Accent4 6 3 3 5" xfId="6751" xr:uid="{393F1BD6-2B71-4538-95B7-14A17854DA86}"/>
    <cellStyle name="20% - Accent4 6 3 3 5 2" xfId="24227" xr:uid="{A22C0400-949D-4276-8D1C-26A7B0E48400}"/>
    <cellStyle name="20% - Accent4 6 3 3 6" xfId="24221" xr:uid="{BBB499D2-D337-4888-B312-0DEB35D41109}"/>
    <cellStyle name="20% - Accent4 6 3 4" xfId="6752" xr:uid="{689AF869-7FDD-4731-A659-EAF122EBC4F4}"/>
    <cellStyle name="20% - Accent4 6 3 4 2" xfId="6753" xr:uid="{91AAE0B8-0059-4430-858C-5F8A87E4F6AA}"/>
    <cellStyle name="20% - Accent4 6 3 4 2 2" xfId="24229" xr:uid="{58FA91F7-400D-4883-812D-1AB742FAE520}"/>
    <cellStyle name="20% - Accent4 6 3 4 3" xfId="6754" xr:uid="{695F209C-EF9B-43EA-AF78-CA05B58A8F89}"/>
    <cellStyle name="20% - Accent4 6 3 4 3 2" xfId="24230" xr:uid="{7A6E3483-870C-47DB-BDD1-B60B46080D52}"/>
    <cellStyle name="20% - Accent4 6 3 4 4" xfId="24228" xr:uid="{A5401041-4DB0-4BBA-82E2-BA83CC5B720E}"/>
    <cellStyle name="20% - Accent4 6 3 5" xfId="6755" xr:uid="{5B8C0C89-4FDF-4FB3-8E04-FBAA5053A2CD}"/>
    <cellStyle name="20% - Accent4 6 3 5 2" xfId="24231" xr:uid="{1288C038-6DA0-4A87-BA47-37554355F4C8}"/>
    <cellStyle name="20% - Accent4 6 3 6" xfId="6756" xr:uid="{EEC78C05-F6FC-439B-9553-D39C75BE75C1}"/>
    <cellStyle name="20% - Accent4 6 3 6 2" xfId="24232" xr:uid="{95C47988-54B7-4F49-8E00-A4A681F78DA3}"/>
    <cellStyle name="20% - Accent4 6 3 7" xfId="6757" xr:uid="{C15B36C7-8DE7-495D-B0B6-76134D098B07}"/>
    <cellStyle name="20% - Accent4 6 3 7 2" xfId="24233" xr:uid="{9A080C1D-50F8-4EF8-901A-BBB3EA11A352}"/>
    <cellStyle name="20% - Accent4 6 3 8" xfId="17600" xr:uid="{2EFDDC36-E9C1-4361-8514-A9870090AE11}"/>
    <cellStyle name="20% - Accent4 6 3 8 2" xfId="35058" xr:uid="{56FE3C84-C007-4F44-83AC-4EBF5CD003DF}"/>
    <cellStyle name="20% - Accent4 6 3 9" xfId="6737" xr:uid="{C67F09A2-E616-43B5-99FB-4813215AC6FF}"/>
    <cellStyle name="20% - Accent4 6 3 9 2" xfId="24213" xr:uid="{1B29339D-2807-49A5-9EB0-CCE990EAAFFB}"/>
    <cellStyle name="20% - Accent4 6 4" xfId="2113" xr:uid="{A2C39C59-2CC6-4232-A34E-FDA9F189C2FC}"/>
    <cellStyle name="20% - Accent4 6 4 10" xfId="19713" xr:uid="{231FCCEB-E8FA-4BD6-B642-6B28464BEA3A}"/>
    <cellStyle name="20% - Accent4 6 4 2" xfId="6759" xr:uid="{9AEE3455-2279-4FCA-BF78-E6D2A8277027}"/>
    <cellStyle name="20% - Accent4 6 4 2 2" xfId="6760" xr:uid="{442C1DD0-946F-4919-8D6B-75A351D93BFB}"/>
    <cellStyle name="20% - Accent4 6 4 2 2 2" xfId="6761" xr:uid="{BDC837E4-7588-4A96-96EE-73B8F71D4F3D}"/>
    <cellStyle name="20% - Accent4 6 4 2 2 2 2" xfId="24237" xr:uid="{B08AD0F3-3FC5-49F4-806D-FEA8E7E175A6}"/>
    <cellStyle name="20% - Accent4 6 4 2 2 3" xfId="6762" xr:uid="{AFE3AA97-4E0A-4060-8044-1A2A03132A63}"/>
    <cellStyle name="20% - Accent4 6 4 2 2 3 2" xfId="24238" xr:uid="{13AFAE02-1EB0-40F1-BA69-B47E9602F8B1}"/>
    <cellStyle name="20% - Accent4 6 4 2 2 4" xfId="24236" xr:uid="{7F026DBF-8228-4A38-866D-3647BA8FAE14}"/>
    <cellStyle name="20% - Accent4 6 4 2 3" xfId="6763" xr:uid="{A4842C6B-05BD-447E-97CF-94D7B7D22B78}"/>
    <cellStyle name="20% - Accent4 6 4 2 3 2" xfId="24239" xr:uid="{5F455661-7C0B-4AC9-A023-E486C99CE854}"/>
    <cellStyle name="20% - Accent4 6 4 2 4" xfId="6764" xr:uid="{5944DEBB-D75F-4C1E-B009-69143B822086}"/>
    <cellStyle name="20% - Accent4 6 4 2 4 2" xfId="24240" xr:uid="{20950E26-AD95-4450-A700-2C91E1FEC20B}"/>
    <cellStyle name="20% - Accent4 6 4 2 5" xfId="6765" xr:uid="{4E9F159B-17FC-484D-938A-E5E3D566030B}"/>
    <cellStyle name="20% - Accent4 6 4 2 5 2" xfId="24241" xr:uid="{61C26599-70E7-4C06-BDDD-31F06A2B3429}"/>
    <cellStyle name="20% - Accent4 6 4 2 6" xfId="24235" xr:uid="{97D2E584-7BFB-4509-ABDA-E1F719BC56EB}"/>
    <cellStyle name="20% - Accent4 6 4 3" xfId="6766" xr:uid="{27ADE334-7676-4E17-8F86-F59DA88B19C7}"/>
    <cellStyle name="20% - Accent4 6 4 3 2" xfId="6767" xr:uid="{8F7E9109-B405-47FB-B13E-DA62EBF0224B}"/>
    <cellStyle name="20% - Accent4 6 4 3 2 2" xfId="6768" xr:uid="{E465EFF7-8671-4725-9626-0B71D20EA179}"/>
    <cellStyle name="20% - Accent4 6 4 3 2 2 2" xfId="24244" xr:uid="{6ADBC661-5512-4F7B-AEFB-F07595790D94}"/>
    <cellStyle name="20% - Accent4 6 4 3 2 3" xfId="6769" xr:uid="{2A7BB168-FD8B-405A-B38B-FDCC9DBE5A7C}"/>
    <cellStyle name="20% - Accent4 6 4 3 2 3 2" xfId="24245" xr:uid="{543AE081-794E-4CB3-89A2-E4CE28801A08}"/>
    <cellStyle name="20% - Accent4 6 4 3 2 4" xfId="24243" xr:uid="{A60C6B96-E427-4E0A-A654-AE1246917505}"/>
    <cellStyle name="20% - Accent4 6 4 3 3" xfId="6770" xr:uid="{8EAC5CF6-4AD5-4C0E-96C3-12D10D4F5847}"/>
    <cellStyle name="20% - Accent4 6 4 3 3 2" xfId="24246" xr:uid="{B9B61716-4FFE-4800-878A-85CADD10874A}"/>
    <cellStyle name="20% - Accent4 6 4 3 4" xfId="6771" xr:uid="{2490293A-77F1-455F-BF66-187D531B5DD8}"/>
    <cellStyle name="20% - Accent4 6 4 3 4 2" xfId="24247" xr:uid="{C0AD0F17-9C3D-4413-8544-51611714ED24}"/>
    <cellStyle name="20% - Accent4 6 4 3 5" xfId="6772" xr:uid="{9497DDFC-ABA8-4C51-90B6-DDBE2D0CA2E6}"/>
    <cellStyle name="20% - Accent4 6 4 3 5 2" xfId="24248" xr:uid="{30457578-20C6-463B-A04C-9A805FFD4AD1}"/>
    <cellStyle name="20% - Accent4 6 4 3 6" xfId="24242" xr:uid="{E01A5C97-22A3-4FA5-AFA5-162ACCF6DDC5}"/>
    <cellStyle name="20% - Accent4 6 4 4" xfId="6773" xr:uid="{B4500383-7FE7-4278-8B14-89F4FCA2C4C8}"/>
    <cellStyle name="20% - Accent4 6 4 4 2" xfId="6774" xr:uid="{6CEF08E8-9055-4817-AB72-AE8A9F6514EE}"/>
    <cellStyle name="20% - Accent4 6 4 4 2 2" xfId="24250" xr:uid="{D3F00A41-48DF-4258-8AEB-1DACF71B3B70}"/>
    <cellStyle name="20% - Accent4 6 4 4 3" xfId="6775" xr:uid="{A68CE93E-8358-4B6D-9B2A-065320F05A72}"/>
    <cellStyle name="20% - Accent4 6 4 4 3 2" xfId="24251" xr:uid="{AB2564D1-F31F-4163-BCD1-B138E65158F2}"/>
    <cellStyle name="20% - Accent4 6 4 4 4" xfId="24249" xr:uid="{BBA31FC0-7368-497C-9361-ACB100E6DC93}"/>
    <cellStyle name="20% - Accent4 6 4 5" xfId="6776" xr:uid="{66EF10CF-934A-489F-92D0-4873DA5F30AF}"/>
    <cellStyle name="20% - Accent4 6 4 5 2" xfId="24252" xr:uid="{07B059F4-D120-4DAA-BBEC-5A6E2F18EC0C}"/>
    <cellStyle name="20% - Accent4 6 4 6" xfId="6777" xr:uid="{6689822E-9305-4348-BBF4-B3140C426489}"/>
    <cellStyle name="20% - Accent4 6 4 6 2" xfId="24253" xr:uid="{3B667630-6CD8-4719-B2EE-807F5CD5537D}"/>
    <cellStyle name="20% - Accent4 6 4 7" xfId="6778" xr:uid="{02C1399B-E3C7-4E51-BC80-761D39CCCEA0}"/>
    <cellStyle name="20% - Accent4 6 4 7 2" xfId="24254" xr:uid="{101DB0A1-14AA-4470-8146-FBE93A3ECD5B}"/>
    <cellStyle name="20% - Accent4 6 4 8" xfId="17890" xr:uid="{597FA4D7-B95E-4CE2-81E1-FB0CCAE4FA42}"/>
    <cellStyle name="20% - Accent4 6 4 8 2" xfId="35544" xr:uid="{32FE75B7-C731-47E9-B1BA-0A6FE73558C3}"/>
    <cellStyle name="20% - Accent4 6 4 9" xfId="6758" xr:uid="{C222F90B-F3AD-4534-9040-42ECD2513A46}"/>
    <cellStyle name="20% - Accent4 6 4 9 2" xfId="24234" xr:uid="{30160BE7-0E7A-4F2B-8E6E-FBB1B5A956BB}"/>
    <cellStyle name="20% - Accent4 6 5" xfId="6779" xr:uid="{82D80C64-FEBA-4A72-8905-091D8FF21479}"/>
    <cellStyle name="20% - Accent4 6 5 2" xfId="6780" xr:uid="{F35E14BB-0D8A-4DED-B92F-56F5B33EB921}"/>
    <cellStyle name="20% - Accent4 6 5 2 2" xfId="6781" xr:uid="{C3F49CDA-482B-4187-A4B6-02C608E1A4EA}"/>
    <cellStyle name="20% - Accent4 6 5 2 2 2" xfId="24257" xr:uid="{F2DA2DF3-AB86-4D7D-A7C2-D7E21B87F1E8}"/>
    <cellStyle name="20% - Accent4 6 5 2 3" xfId="6782" xr:uid="{FA9CAE6A-C8C8-4093-8935-24037DA2D3F0}"/>
    <cellStyle name="20% - Accent4 6 5 2 3 2" xfId="24258" xr:uid="{8430CD5D-2D7A-4036-95A8-FB91059EBCE2}"/>
    <cellStyle name="20% - Accent4 6 5 2 4" xfId="24256" xr:uid="{3A845CF7-3DDE-46B4-88D1-AD21F29F393B}"/>
    <cellStyle name="20% - Accent4 6 5 3" xfId="6783" xr:uid="{AF9DE810-EF9A-4CD6-A08C-EBC2DB39C21F}"/>
    <cellStyle name="20% - Accent4 6 5 3 2" xfId="24259" xr:uid="{C8D27DE5-641C-460E-9FF1-59FE3B648B96}"/>
    <cellStyle name="20% - Accent4 6 5 4" xfId="6784" xr:uid="{1990C453-3864-4308-8187-BAD7313B039B}"/>
    <cellStyle name="20% - Accent4 6 5 4 2" xfId="24260" xr:uid="{AAF3BD17-312F-4352-8F4F-FD35F89A82A6}"/>
    <cellStyle name="20% - Accent4 6 5 5" xfId="6785" xr:uid="{107ACF18-1E70-466B-A277-3D04582D3A78}"/>
    <cellStyle name="20% - Accent4 6 5 5 2" xfId="24261" xr:uid="{B463D90E-644C-4197-A68F-41C8BD89D270}"/>
    <cellStyle name="20% - Accent4 6 5 6" xfId="24255" xr:uid="{84E971B1-4146-46EB-A7B5-7043F9935FAC}"/>
    <cellStyle name="20% - Accent4 6 6" xfId="6786" xr:uid="{29C36505-063C-42C1-8214-B55FF5646B05}"/>
    <cellStyle name="20% - Accent4 6 6 2" xfId="6787" xr:uid="{21DC2FA7-4428-49E9-B0F7-0E0C5A08B9CE}"/>
    <cellStyle name="20% - Accent4 6 6 2 2" xfId="6788" xr:uid="{A6D1C111-310A-4F3F-88A0-C1C5C4958365}"/>
    <cellStyle name="20% - Accent4 6 6 2 2 2" xfId="24264" xr:uid="{37C3939E-FF40-41AB-82A8-224BC7DB4747}"/>
    <cellStyle name="20% - Accent4 6 6 2 3" xfId="6789" xr:uid="{C09C3B14-2866-4EF6-B31F-D3FC2E88F3FF}"/>
    <cellStyle name="20% - Accent4 6 6 2 3 2" xfId="24265" xr:uid="{73FAE46A-4405-4CE4-9066-453D754116B4}"/>
    <cellStyle name="20% - Accent4 6 6 2 4" xfId="24263" xr:uid="{9A427C7A-55FF-4BB1-A09B-10546812B3B6}"/>
    <cellStyle name="20% - Accent4 6 6 3" xfId="6790" xr:uid="{89C11304-996C-4D14-A86C-FF2978221C77}"/>
    <cellStyle name="20% - Accent4 6 6 3 2" xfId="24266" xr:uid="{702B60BB-9D78-4EA3-BC37-87897A1A96AC}"/>
    <cellStyle name="20% - Accent4 6 6 4" xfId="6791" xr:uid="{FF432C1F-ED55-4642-A0AB-417B65396A7A}"/>
    <cellStyle name="20% - Accent4 6 6 4 2" xfId="24267" xr:uid="{F550B967-F73C-414D-9548-410C808E4CB4}"/>
    <cellStyle name="20% - Accent4 6 6 5" xfId="6792" xr:uid="{FEB0B0DC-9787-4CD5-959C-B7D97DB61EF0}"/>
    <cellStyle name="20% - Accent4 6 6 5 2" xfId="24268" xr:uid="{C8DB37D6-30CA-4609-B013-958F7F2F8ACB}"/>
    <cellStyle name="20% - Accent4 6 6 6" xfId="24262" xr:uid="{D8165DCC-2FF8-4EF0-A901-1B227E1884F6}"/>
    <cellStyle name="20% - Accent4 6 7" xfId="6793" xr:uid="{74B489DC-067A-4FF0-B9BB-63DA91774C50}"/>
    <cellStyle name="20% - Accent4 6 7 2" xfId="6794" xr:uid="{0F528BCE-3ADE-4EE7-B8C7-49B0BEB3C5A4}"/>
    <cellStyle name="20% - Accent4 6 7 2 2" xfId="24270" xr:uid="{A54979C0-766E-4637-8E69-464989467FD8}"/>
    <cellStyle name="20% - Accent4 6 7 3" xfId="6795" xr:uid="{830022E9-FFFC-4197-AB3A-7115C0195134}"/>
    <cellStyle name="20% - Accent4 6 7 3 2" xfId="24271" xr:uid="{C56B4D72-9B04-432D-8EE0-06DF7FD16938}"/>
    <cellStyle name="20% - Accent4 6 7 4" xfId="24269" xr:uid="{B27602D4-1190-437B-9C79-B5D4728D7315}"/>
    <cellStyle name="20% - Accent4 6 8" xfId="6796" xr:uid="{43541775-2D13-4F4D-93BA-AF50AA34DCD6}"/>
    <cellStyle name="20% - Accent4 6 8 2" xfId="24272" xr:uid="{1B702E1C-955C-4AD4-BF12-F5410007AAD4}"/>
    <cellStyle name="20% - Accent4 6 9" xfId="6797" xr:uid="{B77DEBBF-2EFA-4D2C-B6DF-DBB1223AE59E}"/>
    <cellStyle name="20% - Accent4 6 9 2" xfId="24273" xr:uid="{84DDAC10-2D0D-4473-B76F-AA8DCF0E5A6D}"/>
    <cellStyle name="20% - Accent4 7" xfId="401" xr:uid="{54FF118E-39B8-41CA-BDB6-9E37D960B374}"/>
    <cellStyle name="20% - Accent4 7 10" xfId="17295" xr:uid="{D7F7BEBB-83A1-494E-901C-1F6037CE7136}"/>
    <cellStyle name="20% - Accent4 7 10 2" xfId="34586" xr:uid="{1B6618F0-3D0B-4A01-8B10-B94DF40AF2EB}"/>
    <cellStyle name="20% - Accent4 7 11" xfId="6798" xr:uid="{A32967E2-8547-46B7-B080-B2CBAFB0A20D}"/>
    <cellStyle name="20% - Accent4 7 11 2" xfId="24274" xr:uid="{012A0AD0-6752-4CCF-B72C-45572C140B89}"/>
    <cellStyle name="20% - Accent4 7 12" xfId="1070" xr:uid="{05BC0DC5-13B1-4623-8181-6204CC3D5428}"/>
    <cellStyle name="20% - Accent4 7 13" xfId="18680" xr:uid="{C6619746-73FA-4911-9846-AA13EB7F6C7C}"/>
    <cellStyle name="20% - Accent4 7 2" xfId="1365" xr:uid="{65C3E734-F87C-46D2-BB50-A6499B374D24}"/>
    <cellStyle name="20% - Accent4 7 2 10" xfId="18969" xr:uid="{52751AAF-9CC3-4377-B135-76A91DC7837F}"/>
    <cellStyle name="20% - Accent4 7 2 2" xfId="2410" xr:uid="{2336CAF2-D3D1-46F3-BF02-211D7D837575}"/>
    <cellStyle name="20% - Accent4 7 2 2 2" xfId="6801" xr:uid="{1E020A8C-E5C0-45EA-9575-045550233870}"/>
    <cellStyle name="20% - Accent4 7 2 2 2 2" xfId="6802" xr:uid="{A98DA51E-F5B3-43C6-8DF6-B6259A23C62D}"/>
    <cellStyle name="20% - Accent4 7 2 2 2 2 2" xfId="24278" xr:uid="{390071A4-222D-44FD-ADD9-36FF296437BC}"/>
    <cellStyle name="20% - Accent4 7 2 2 2 3" xfId="6803" xr:uid="{A8A36EB3-B660-42EE-BA4A-7881A048031B}"/>
    <cellStyle name="20% - Accent4 7 2 2 2 3 2" xfId="24279" xr:uid="{D4A307D5-1917-4E0E-BD4D-138046A291E0}"/>
    <cellStyle name="20% - Accent4 7 2 2 2 4" xfId="24277" xr:uid="{06D95AB9-C687-46E3-8D3C-E8370B88F02F}"/>
    <cellStyle name="20% - Accent4 7 2 2 3" xfId="6804" xr:uid="{B71B0963-B347-487B-A46F-A76A0718D04F}"/>
    <cellStyle name="20% - Accent4 7 2 2 3 2" xfId="24280" xr:uid="{5EDA2A59-C18E-410B-AF77-571AAB00EACB}"/>
    <cellStyle name="20% - Accent4 7 2 2 4" xfId="6805" xr:uid="{FA216B2C-1959-4929-9D7F-50F0DE9E6AFC}"/>
    <cellStyle name="20% - Accent4 7 2 2 4 2" xfId="24281" xr:uid="{0197130E-3E76-4EEB-924E-32B301FB41D2}"/>
    <cellStyle name="20% - Accent4 7 2 2 5" xfId="6806" xr:uid="{F415C106-DEFC-432B-898B-797DE71B99CB}"/>
    <cellStyle name="20% - Accent4 7 2 2 5 2" xfId="24282" xr:uid="{036BE69D-00CB-4061-8D51-82A23A776702}"/>
    <cellStyle name="20% - Accent4 7 2 2 6" xfId="18037" xr:uid="{818E54A7-DC10-48BD-A281-54D14F97165B}"/>
    <cellStyle name="20% - Accent4 7 2 2 6 2" xfId="35821" xr:uid="{D5EA7979-3035-4494-957C-45A724108512}"/>
    <cellStyle name="20% - Accent4 7 2 2 7" xfId="6800" xr:uid="{9B077EB5-ADC8-4557-B722-E162A8AA8244}"/>
    <cellStyle name="20% - Accent4 7 2 2 7 2" xfId="24276" xr:uid="{885092E4-BAF4-46C8-B239-24FA3066397E}"/>
    <cellStyle name="20% - Accent4 7 2 2 8" xfId="20010" xr:uid="{11E10462-FAAE-43D9-B6EB-DE0A645568A1}"/>
    <cellStyle name="20% - Accent4 7 2 3" xfId="6807" xr:uid="{236DDB8B-1E59-4BBE-A7BC-8124A51762AF}"/>
    <cellStyle name="20% - Accent4 7 2 3 2" xfId="6808" xr:uid="{C89F4127-4954-40B6-BFAD-97102B5DB63B}"/>
    <cellStyle name="20% - Accent4 7 2 3 2 2" xfId="6809" xr:uid="{846C40CE-0DDB-4DB0-96E5-13F48529925D}"/>
    <cellStyle name="20% - Accent4 7 2 3 2 2 2" xfId="24285" xr:uid="{A4482F85-5B64-41A1-A6E5-9A3AFD03AD3D}"/>
    <cellStyle name="20% - Accent4 7 2 3 2 3" xfId="6810" xr:uid="{F845660B-9301-46F7-ABC5-A96EE22B92C7}"/>
    <cellStyle name="20% - Accent4 7 2 3 2 3 2" xfId="24286" xr:uid="{065DC395-B44A-43C9-925F-E3605BA0269A}"/>
    <cellStyle name="20% - Accent4 7 2 3 2 4" xfId="24284" xr:uid="{1B3E337A-651C-4327-A0BF-1F58A6D8FB30}"/>
    <cellStyle name="20% - Accent4 7 2 3 3" xfId="6811" xr:uid="{DF49FE1D-5F2F-4CBC-A99F-9BF1D42A2505}"/>
    <cellStyle name="20% - Accent4 7 2 3 3 2" xfId="24287" xr:uid="{97C770B5-9603-419A-ACA1-FCFDAFF3DA38}"/>
    <cellStyle name="20% - Accent4 7 2 3 4" xfId="6812" xr:uid="{5CCE0462-08AC-49C8-99AE-4EBC9208664E}"/>
    <cellStyle name="20% - Accent4 7 2 3 4 2" xfId="24288" xr:uid="{B9A9BBCD-8EB1-4A51-B18B-9874AEDB4C96}"/>
    <cellStyle name="20% - Accent4 7 2 3 5" xfId="6813" xr:uid="{97B729BA-FDA0-4E3A-B7A5-379794CECF5E}"/>
    <cellStyle name="20% - Accent4 7 2 3 5 2" xfId="24289" xr:uid="{72AF9819-7935-43C0-B3A9-1826A394AF69}"/>
    <cellStyle name="20% - Accent4 7 2 3 6" xfId="24283" xr:uid="{B6EED5B1-4ADC-4C18-8EDD-6CE560C31CF0}"/>
    <cellStyle name="20% - Accent4 7 2 4" xfId="6814" xr:uid="{CA3F3A6B-EC10-4699-A7CA-78158C520B44}"/>
    <cellStyle name="20% - Accent4 7 2 4 2" xfId="6815" xr:uid="{10DE8CD4-7AAC-4B2B-AC51-C4D6FC380986}"/>
    <cellStyle name="20% - Accent4 7 2 4 2 2" xfId="24291" xr:uid="{D7FDAB1F-45CF-460A-9E84-96EF6A9D4516}"/>
    <cellStyle name="20% - Accent4 7 2 4 3" xfId="6816" xr:uid="{F2AE1003-0D7D-4A26-91BD-0F63AC8F7547}"/>
    <cellStyle name="20% - Accent4 7 2 4 3 2" xfId="24292" xr:uid="{C2149FF0-DC7A-4C35-AA57-25C04EA35946}"/>
    <cellStyle name="20% - Accent4 7 2 4 4" xfId="24290" xr:uid="{4267B319-DC10-4DD2-8F86-7688FD7B3846}"/>
    <cellStyle name="20% - Accent4 7 2 5" xfId="6817" xr:uid="{BFE50A33-7032-48E1-BE86-DCDDBD477AF7}"/>
    <cellStyle name="20% - Accent4 7 2 5 2" xfId="24293" xr:uid="{D8807E2A-50AD-4A92-9D4F-E9017770C508}"/>
    <cellStyle name="20% - Accent4 7 2 6" xfId="6818" xr:uid="{625A328E-BE0D-4B65-8CD6-3686DF52313C}"/>
    <cellStyle name="20% - Accent4 7 2 6 2" xfId="24294" xr:uid="{75A4092F-E46F-4ABB-8475-BE17DD8044CA}"/>
    <cellStyle name="20% - Accent4 7 2 7" xfId="6819" xr:uid="{F74E980B-1C05-4A26-BF50-C0325938EE3F}"/>
    <cellStyle name="20% - Accent4 7 2 7 2" xfId="24295" xr:uid="{FFBE6598-99E8-4F8F-A438-58ECC0AFDFC9}"/>
    <cellStyle name="20% - Accent4 7 2 8" xfId="17470" xr:uid="{52D7FA97-EFA8-4D14-8D32-04E92EA769F5}"/>
    <cellStyle name="20% - Accent4 7 2 8 2" xfId="34835" xr:uid="{BA3684AA-3259-4A6F-9439-1A5D72E396B4}"/>
    <cellStyle name="20% - Accent4 7 2 9" xfId="6799" xr:uid="{C7F3034E-F7B8-4388-B8EB-05C76FD5D686}"/>
    <cellStyle name="20% - Accent4 7 2 9 2" xfId="24275" xr:uid="{B556F129-4C90-49FA-BB16-24095D891D06}"/>
    <cellStyle name="20% - Accent4 7 3" xfId="1636" xr:uid="{04D2A153-029A-4AA5-A267-5ED0148484B3}"/>
    <cellStyle name="20% - Accent4 7 3 10" xfId="19239" xr:uid="{CC9F6794-5056-4354-B2FF-E82EEFA5D7E7}"/>
    <cellStyle name="20% - Accent4 7 3 2" xfId="2677" xr:uid="{E3BE538F-923F-4D3F-A7A4-55009CA642AF}"/>
    <cellStyle name="20% - Accent4 7 3 2 2" xfId="6822" xr:uid="{6A15AC47-4FE5-440D-A2A5-3ACC28272AF0}"/>
    <cellStyle name="20% - Accent4 7 3 2 2 2" xfId="6823" xr:uid="{1F26DB9A-56A7-4AA6-95DF-6852CD758448}"/>
    <cellStyle name="20% - Accent4 7 3 2 2 2 2" xfId="24299" xr:uid="{122E847B-F063-4A2B-954C-A9A5FAB1BB8A}"/>
    <cellStyle name="20% - Accent4 7 3 2 2 3" xfId="6824" xr:uid="{6DA08B79-486D-42BD-9CB5-72741B04F056}"/>
    <cellStyle name="20% - Accent4 7 3 2 2 3 2" xfId="24300" xr:uid="{CAD06B99-C1B1-43E2-96E3-78CE2801E95A}"/>
    <cellStyle name="20% - Accent4 7 3 2 2 4" xfId="24298" xr:uid="{A98D6ED3-6578-4A22-845B-F2D1A07B41B2}"/>
    <cellStyle name="20% - Accent4 7 3 2 3" xfId="6825" xr:uid="{7377E3CB-AA4C-4B9C-91E4-FBD68B2FBC5B}"/>
    <cellStyle name="20% - Accent4 7 3 2 3 2" xfId="24301" xr:uid="{C63294A0-E090-454D-BFD0-089F9E630C71}"/>
    <cellStyle name="20% - Accent4 7 3 2 4" xfId="6826" xr:uid="{3C6727EC-5B7B-4DD3-A4C5-6D9BB28B2AC4}"/>
    <cellStyle name="20% - Accent4 7 3 2 4 2" xfId="24302" xr:uid="{0EF1C83A-41A7-45DF-A10B-621EBF12E1F9}"/>
    <cellStyle name="20% - Accent4 7 3 2 5" xfId="6827" xr:uid="{FA18502A-8D32-45B4-BB4C-57557181DC86}"/>
    <cellStyle name="20% - Accent4 7 3 2 5 2" xfId="24303" xr:uid="{9301F468-DB36-4023-8FF7-5DA973948FD0}"/>
    <cellStyle name="20% - Accent4 7 3 2 6" xfId="18170" xr:uid="{31FD7B00-536A-4869-9150-7B809392786D}"/>
    <cellStyle name="20% - Accent4 7 3 2 6 2" xfId="36084" xr:uid="{E3242C0F-8C2D-4594-90B0-D76E7D9F5A0C}"/>
    <cellStyle name="20% - Accent4 7 3 2 7" xfId="6821" xr:uid="{3B88D2FA-9494-4360-AE47-1B91C8D42C7A}"/>
    <cellStyle name="20% - Accent4 7 3 2 7 2" xfId="24297" xr:uid="{28BAD6BA-FA0C-4E69-A1E4-FCF3DBDDA088}"/>
    <cellStyle name="20% - Accent4 7 3 2 8" xfId="20277" xr:uid="{1B3C70F8-056F-439F-8490-8A6F88C8A108}"/>
    <cellStyle name="20% - Accent4 7 3 3" xfId="6828" xr:uid="{503BC161-F604-4C5F-9F5A-B63034864B75}"/>
    <cellStyle name="20% - Accent4 7 3 3 2" xfId="6829" xr:uid="{92DEAF0E-E709-46D2-8637-C7C6E20085E8}"/>
    <cellStyle name="20% - Accent4 7 3 3 2 2" xfId="6830" xr:uid="{F7B3C1E6-8FC9-4B2E-941E-02FC4FA15A8D}"/>
    <cellStyle name="20% - Accent4 7 3 3 2 2 2" xfId="24306" xr:uid="{50D9DB91-87EE-47FD-87C0-15B0D26BF0D9}"/>
    <cellStyle name="20% - Accent4 7 3 3 2 3" xfId="6831" xr:uid="{0F1CAFDF-37C2-4D1C-B853-6D5A139D8EA8}"/>
    <cellStyle name="20% - Accent4 7 3 3 2 3 2" xfId="24307" xr:uid="{57FE348B-6662-46B3-B8BB-5B477CF3DFC9}"/>
    <cellStyle name="20% - Accent4 7 3 3 2 4" xfId="24305" xr:uid="{8747B4B7-3C30-4E0D-A9B7-8C87316B74F4}"/>
    <cellStyle name="20% - Accent4 7 3 3 3" xfId="6832" xr:uid="{745EFA63-7975-4B03-9757-A63114C8543A}"/>
    <cellStyle name="20% - Accent4 7 3 3 3 2" xfId="24308" xr:uid="{179D97B8-992A-4AF2-9DA1-9F734541020C}"/>
    <cellStyle name="20% - Accent4 7 3 3 4" xfId="6833" xr:uid="{CFCB7100-C163-45BD-BD7A-D7510352EF1B}"/>
    <cellStyle name="20% - Accent4 7 3 3 4 2" xfId="24309" xr:uid="{382B108C-9EAC-47DA-96D8-D80461D6B2A7}"/>
    <cellStyle name="20% - Accent4 7 3 3 5" xfId="6834" xr:uid="{B35F7069-3EA6-422A-8532-7B8E69740255}"/>
    <cellStyle name="20% - Accent4 7 3 3 5 2" xfId="24310" xr:uid="{E756BDA5-EB38-42FF-B7BB-42FBFABD782E}"/>
    <cellStyle name="20% - Accent4 7 3 3 6" xfId="24304" xr:uid="{A4417AF8-BD9E-4C2E-B615-08DF84D9EE43}"/>
    <cellStyle name="20% - Accent4 7 3 4" xfId="6835" xr:uid="{BB225ABD-7FC3-4534-ACD4-32CCA5AC6DBD}"/>
    <cellStyle name="20% - Accent4 7 3 4 2" xfId="6836" xr:uid="{144F8F4F-128E-4E32-8086-AA2F3CD6FC1B}"/>
    <cellStyle name="20% - Accent4 7 3 4 2 2" xfId="24312" xr:uid="{660B2BD5-5C78-41DE-87DF-03F55AC8E821}"/>
    <cellStyle name="20% - Accent4 7 3 4 3" xfId="6837" xr:uid="{AEB77C2A-6FB2-4A1D-AEC4-AB69C032A18C}"/>
    <cellStyle name="20% - Accent4 7 3 4 3 2" xfId="24313" xr:uid="{47A9009C-9941-4596-97DA-3A7319EBD26A}"/>
    <cellStyle name="20% - Accent4 7 3 4 4" xfId="24311" xr:uid="{3BD960D9-D55A-4DA8-BFBF-7D4AC23B0EE6}"/>
    <cellStyle name="20% - Accent4 7 3 5" xfId="6838" xr:uid="{5B629F40-00B0-435F-8E65-DB123C52271F}"/>
    <cellStyle name="20% - Accent4 7 3 5 2" xfId="24314" xr:uid="{4A0B9CAA-F0E4-4E11-8DC1-E89AFA8774E9}"/>
    <cellStyle name="20% - Accent4 7 3 6" xfId="6839" xr:uid="{77A7EF6A-5E3B-43F1-8734-3BCC7CA0E6C6}"/>
    <cellStyle name="20% - Accent4 7 3 6 2" xfId="24315" xr:uid="{7DAA8608-B87E-4ED4-ADE0-F947DF3D06E3}"/>
    <cellStyle name="20% - Accent4 7 3 7" xfId="6840" xr:uid="{60E8D1CD-2832-4A03-873D-1D7E9075D6DD}"/>
    <cellStyle name="20% - Accent4 7 3 7 2" xfId="24316" xr:uid="{BF5E9AE8-E5ED-4C6A-B6DC-C3DD0D63C277}"/>
    <cellStyle name="20% - Accent4 7 3 8" xfId="17615" xr:uid="{9F1B536C-A735-4BDD-BC5F-7BDF0FA6823F}"/>
    <cellStyle name="20% - Accent4 7 3 8 2" xfId="35084" xr:uid="{F4452811-A042-420A-AC69-20CDB4C64FC8}"/>
    <cellStyle name="20% - Accent4 7 3 9" xfId="6820" xr:uid="{445EF893-75CE-4E25-A9F7-7DE5E54A0AE5}"/>
    <cellStyle name="20% - Accent4 7 3 9 2" xfId="24296" xr:uid="{D5D66FB5-B643-47B1-BFA4-CF609A4A4AB2}"/>
    <cellStyle name="20% - Accent4 7 4" xfId="2134" xr:uid="{6EA121E0-A0A6-440F-8FB8-E440749258A5}"/>
    <cellStyle name="20% - Accent4 7 4 2" xfId="6842" xr:uid="{BC6D3F18-1873-4856-8352-2E020F71B833}"/>
    <cellStyle name="20% - Accent4 7 4 2 2" xfId="6843" xr:uid="{0314C5FC-872F-424E-A978-D1667398D1E3}"/>
    <cellStyle name="20% - Accent4 7 4 2 2 2" xfId="24319" xr:uid="{967FD7C6-4692-4C30-9B5B-1CEE422F9ADA}"/>
    <cellStyle name="20% - Accent4 7 4 2 3" xfId="6844" xr:uid="{CF4D6E48-F1C3-4E90-96ED-4D232D4A70AC}"/>
    <cellStyle name="20% - Accent4 7 4 2 3 2" xfId="24320" xr:uid="{28440F41-6540-4AD8-924E-D1CB352BB3BD}"/>
    <cellStyle name="20% - Accent4 7 4 2 4" xfId="24318" xr:uid="{BFE189D5-215E-47D7-9D13-8D37B18AB1B3}"/>
    <cellStyle name="20% - Accent4 7 4 3" xfId="6845" xr:uid="{34CB7FBC-E34D-4B95-8863-F7A5195E85BF}"/>
    <cellStyle name="20% - Accent4 7 4 3 2" xfId="24321" xr:uid="{18E51BF3-C8D9-4744-A080-78624AF82757}"/>
    <cellStyle name="20% - Accent4 7 4 4" xfId="6846" xr:uid="{77FDBB48-0006-4240-B660-116B10AAF464}"/>
    <cellStyle name="20% - Accent4 7 4 4 2" xfId="24322" xr:uid="{6259B2D4-0D13-46A2-B554-96E1AAF3F21E}"/>
    <cellStyle name="20% - Accent4 7 4 5" xfId="6847" xr:uid="{24737DBD-3904-4CA6-843A-4ECA8397C3AE}"/>
    <cellStyle name="20% - Accent4 7 4 5 2" xfId="24323" xr:uid="{76A3C33F-B458-4467-A2B8-115042DD10DD}"/>
    <cellStyle name="20% - Accent4 7 4 6" xfId="17905" xr:uid="{6FF780A6-2504-4134-A770-11ECBA06C869}"/>
    <cellStyle name="20% - Accent4 7 4 6 2" xfId="35564" xr:uid="{705C2793-2A6A-4812-90D0-86AF7CB74A92}"/>
    <cellStyle name="20% - Accent4 7 4 7" xfId="6841" xr:uid="{5039ACB7-E96B-48F3-952C-835BB573E74C}"/>
    <cellStyle name="20% - Accent4 7 4 7 2" xfId="24317" xr:uid="{8412C39C-8FD1-47E1-92E1-A66D32EA8257}"/>
    <cellStyle name="20% - Accent4 7 4 8" xfId="19734" xr:uid="{141F2E05-4AA1-4C45-8182-2241CD96E103}"/>
    <cellStyle name="20% - Accent4 7 5" xfId="6848" xr:uid="{3A4A9ECC-649C-4971-BDF3-93FBB461AB8F}"/>
    <cellStyle name="20% - Accent4 7 5 2" xfId="6849" xr:uid="{335C6C20-8001-4266-BCB6-053BD3DBF01D}"/>
    <cellStyle name="20% - Accent4 7 5 2 2" xfId="6850" xr:uid="{BE1B8654-91E9-43B7-AF6C-992F935009D9}"/>
    <cellStyle name="20% - Accent4 7 5 2 2 2" xfId="24326" xr:uid="{378551B0-8BE5-4893-A2B4-2354174F8481}"/>
    <cellStyle name="20% - Accent4 7 5 2 3" xfId="6851" xr:uid="{BA180A6F-2A27-4C46-846E-48B22B3F74EB}"/>
    <cellStyle name="20% - Accent4 7 5 2 3 2" xfId="24327" xr:uid="{A980FD7A-CF94-4BA2-8CD7-80DC5C53B06B}"/>
    <cellStyle name="20% - Accent4 7 5 2 4" xfId="24325" xr:uid="{FFCD2772-F7CF-4515-9A13-E3D07CE5E9BA}"/>
    <cellStyle name="20% - Accent4 7 5 3" xfId="6852" xr:uid="{46777E3C-AD7C-4CB2-BB25-0F9C4CC1806B}"/>
    <cellStyle name="20% - Accent4 7 5 3 2" xfId="24328" xr:uid="{4813BE3F-5176-4AA1-A0FE-741AE902AD7F}"/>
    <cellStyle name="20% - Accent4 7 5 4" xfId="6853" xr:uid="{33FFC5D3-DCCC-4040-A5AD-6D29ABBF55A1}"/>
    <cellStyle name="20% - Accent4 7 5 4 2" xfId="24329" xr:uid="{40670346-3442-446D-979A-40DB9C9627D0}"/>
    <cellStyle name="20% - Accent4 7 5 5" xfId="6854" xr:uid="{2F989BAB-A3A8-4CEF-B12B-05614EA523A6}"/>
    <cellStyle name="20% - Accent4 7 5 5 2" xfId="24330" xr:uid="{9F25D011-6C1C-4763-9E02-86969A0F78DC}"/>
    <cellStyle name="20% - Accent4 7 5 6" xfId="24324" xr:uid="{56BD690B-37F7-4EF0-8ACB-9222BF37A043}"/>
    <cellStyle name="20% - Accent4 7 6" xfId="6855" xr:uid="{01362E1D-BFF0-44AA-9493-1CF616606A42}"/>
    <cellStyle name="20% - Accent4 7 6 2" xfId="6856" xr:uid="{75DFFDC5-B1B5-4C11-AFDB-ADE0121E87C5}"/>
    <cellStyle name="20% - Accent4 7 6 2 2" xfId="24332" xr:uid="{3D0C1F25-04BC-4E76-90A6-E8E23F3068DF}"/>
    <cellStyle name="20% - Accent4 7 6 3" xfId="6857" xr:uid="{D6181E50-79E4-41E7-B755-887670950052}"/>
    <cellStyle name="20% - Accent4 7 6 3 2" xfId="24333" xr:uid="{57D1AB0D-A423-4693-8DD5-B7B3FB6D86FF}"/>
    <cellStyle name="20% - Accent4 7 6 4" xfId="24331" xr:uid="{640CD856-35C0-4C14-A67F-B4EAE0C407A8}"/>
    <cellStyle name="20% - Accent4 7 7" xfId="6858" xr:uid="{76E57AAC-4AAB-475F-B945-7F9A0D5C7287}"/>
    <cellStyle name="20% - Accent4 7 7 2" xfId="24334" xr:uid="{44D023D9-5295-4A43-A90D-D72925C57870}"/>
    <cellStyle name="20% - Accent4 7 8" xfId="6859" xr:uid="{22CDCD77-7B56-4C3E-B177-4EB801D8CBC1}"/>
    <cellStyle name="20% - Accent4 7 8 2" xfId="24335" xr:uid="{D2A6B536-CB1F-4AFF-A059-2422D46E37D5}"/>
    <cellStyle name="20% - Accent4 7 9" xfId="6860" xr:uid="{12851813-6498-4D02-84A9-6B727F823918}"/>
    <cellStyle name="20% - Accent4 7 9 2" xfId="24336" xr:uid="{A99B280C-B75A-45AF-8A74-2922C0517738}"/>
    <cellStyle name="20% - Accent4 8" xfId="167" xr:uid="{9C3324FD-1C2B-4C9C-A7B1-EE9DCCBDD075}"/>
    <cellStyle name="20% - Accent4 8 10" xfId="1100" xr:uid="{7073E64C-7F7E-47C7-BB62-FA8CDABCC26D}"/>
    <cellStyle name="20% - Accent4 8 11" xfId="18708" xr:uid="{D649D291-1ED3-45B5-9FF0-602BF3FA83A5}"/>
    <cellStyle name="20% - Accent4 8 2" xfId="1387" xr:uid="{30542520-A330-4C60-B05A-54DAC4A39C3F}"/>
    <cellStyle name="20% - Accent4 8 2 2" xfId="2428" xr:uid="{518F4093-71DB-4832-995B-39F5C79941A1}"/>
    <cellStyle name="20% - Accent4 8 2 2 2" xfId="6864" xr:uid="{CC4A08ED-6FB8-4FD3-A072-7FACFB3B43E5}"/>
    <cellStyle name="20% - Accent4 8 2 2 2 2" xfId="24340" xr:uid="{42A972DC-7A96-494E-869B-735D46A21434}"/>
    <cellStyle name="20% - Accent4 8 2 2 3" xfId="6865" xr:uid="{D7C56DB0-46DF-42C6-A277-3276F90E1C28}"/>
    <cellStyle name="20% - Accent4 8 2 2 3 2" xfId="24341" xr:uid="{24B975B3-DB8F-4DE6-94C3-03D23F08F6FA}"/>
    <cellStyle name="20% - Accent4 8 2 2 4" xfId="18050" xr:uid="{EA0526AF-81AE-41BC-86D4-9EEBBE993C77}"/>
    <cellStyle name="20% - Accent4 8 2 2 4 2" xfId="35839" xr:uid="{0F587270-E457-46F5-A3A8-8C7B65BAA520}"/>
    <cellStyle name="20% - Accent4 8 2 2 5" xfId="6863" xr:uid="{A2D8E9D5-80FF-4492-91D0-16D6061CD061}"/>
    <cellStyle name="20% - Accent4 8 2 2 5 2" xfId="24339" xr:uid="{44ED1490-698F-4FC0-90BD-3D42FF21352D}"/>
    <cellStyle name="20% - Accent4 8 2 2 6" xfId="20028" xr:uid="{BB166B60-93EB-4BC5-8725-F9421B9A8222}"/>
    <cellStyle name="20% - Accent4 8 2 3" xfId="6866" xr:uid="{EBE2FEF7-CFB8-478F-B936-BCBAFAD5772E}"/>
    <cellStyle name="20% - Accent4 8 2 3 2" xfId="24342" xr:uid="{6DBE09D1-307B-4C3B-8B20-5646E7030994}"/>
    <cellStyle name="20% - Accent4 8 2 4" xfId="6867" xr:uid="{18AA468E-AF8B-4DD8-8621-789D99EF6D7D}"/>
    <cellStyle name="20% - Accent4 8 2 4 2" xfId="24343" xr:uid="{C053F1B7-92A2-4988-AA03-11A8694450F7}"/>
    <cellStyle name="20% - Accent4 8 2 5" xfId="6868" xr:uid="{499275E7-7158-445F-8451-27207FB067A4}"/>
    <cellStyle name="20% - Accent4 8 2 5 2" xfId="24344" xr:uid="{F4AA7988-4795-4A21-B0EA-674B0D486092}"/>
    <cellStyle name="20% - Accent4 8 2 6" xfId="17486" xr:uid="{2370B335-258D-49C8-9631-FB794F0CABE9}"/>
    <cellStyle name="20% - Accent4 8 2 6 2" xfId="34855" xr:uid="{563A1272-A46B-49FB-9981-2627462FBB93}"/>
    <cellStyle name="20% - Accent4 8 2 7" xfId="6862" xr:uid="{53D1769F-D264-4A05-AC24-C11736447505}"/>
    <cellStyle name="20% - Accent4 8 2 7 2" xfId="24338" xr:uid="{D03DCAD3-65B6-49C3-8E7D-4DACB1449B9F}"/>
    <cellStyle name="20% - Accent4 8 2 8" xfId="18990" xr:uid="{42011E3F-C175-4DC4-A525-3C3595EF7988}"/>
    <cellStyle name="20% - Accent4 8 3" xfId="1654" xr:uid="{969D399B-57B8-4E37-8DF9-B8BE9ED14EBD}"/>
    <cellStyle name="20% - Accent4 8 3 2" xfId="2695" xr:uid="{0942C627-4E60-4B63-B1F8-EFB2107F07E0}"/>
    <cellStyle name="20% - Accent4 8 3 2 2" xfId="6871" xr:uid="{E894FD36-65E3-4397-BF16-F5218C595403}"/>
    <cellStyle name="20% - Accent4 8 3 2 2 2" xfId="24347" xr:uid="{4A227FA4-1038-4F37-BE1E-2CA019C9A2A7}"/>
    <cellStyle name="20% - Accent4 8 3 2 3" xfId="6872" xr:uid="{989B0DD3-D14A-40DE-8CBD-BF4FB3E0706B}"/>
    <cellStyle name="20% - Accent4 8 3 2 3 2" xfId="24348" xr:uid="{AA34DE4A-FB01-428C-B8AB-210762BE3329}"/>
    <cellStyle name="20% - Accent4 8 3 2 4" xfId="18182" xr:uid="{A2D725EB-1303-4B6B-8B8D-7579F22DAC6A}"/>
    <cellStyle name="20% - Accent4 8 3 2 4 2" xfId="36102" xr:uid="{E23366F4-A2AC-494D-AFAC-715495393AE7}"/>
    <cellStyle name="20% - Accent4 8 3 2 5" xfId="6870" xr:uid="{70C512B0-F424-40C2-A033-B56F3C1E8A47}"/>
    <cellStyle name="20% - Accent4 8 3 2 5 2" xfId="24346" xr:uid="{F8DF26E9-8740-41C4-A62C-5C1C76F9858C}"/>
    <cellStyle name="20% - Accent4 8 3 2 6" xfId="20295" xr:uid="{C1D8473A-E317-4291-A454-FFB5E948764B}"/>
    <cellStyle name="20% - Accent4 8 3 3" xfId="6873" xr:uid="{E503A26E-A0A1-4375-85B2-7C8FB9D24676}"/>
    <cellStyle name="20% - Accent4 8 3 3 2" xfId="24349" xr:uid="{CE4B61D0-B2A3-4F6E-B09B-7B49FE389111}"/>
    <cellStyle name="20% - Accent4 8 3 4" xfId="6874" xr:uid="{006847D6-43EF-42A3-A1CD-A188B0D3B4E5}"/>
    <cellStyle name="20% - Accent4 8 3 4 2" xfId="24350" xr:uid="{0D540DFC-5A2C-46CC-B7E7-0E1AAE847D3C}"/>
    <cellStyle name="20% - Accent4 8 3 5" xfId="6875" xr:uid="{7EE1575A-1C5F-4623-8490-4585F78A4A7E}"/>
    <cellStyle name="20% - Accent4 8 3 5 2" xfId="24351" xr:uid="{BF7FA8B7-7629-40CC-A33B-3158550DB43D}"/>
    <cellStyle name="20% - Accent4 8 3 6" xfId="17628" xr:uid="{5C654E1F-1314-496E-9367-48332906B595}"/>
    <cellStyle name="20% - Accent4 8 3 6 2" xfId="35102" xr:uid="{D1D2F566-19D2-429D-852F-392BB48050D0}"/>
    <cellStyle name="20% - Accent4 8 3 7" xfId="6869" xr:uid="{69ED9D48-77DD-4E8F-9960-9950605C080A}"/>
    <cellStyle name="20% - Accent4 8 3 7 2" xfId="24345" xr:uid="{22E68E55-A70F-49C9-8C5A-01C5770481DF}"/>
    <cellStyle name="20% - Accent4 8 3 8" xfId="19257" xr:uid="{AB74DCE8-D898-46E9-8028-2D02D8A3D97F}"/>
    <cellStyle name="20% - Accent4 8 4" xfId="2158" xr:uid="{8323C057-BC0A-447B-82C7-5F57C2C56621}"/>
    <cellStyle name="20% - Accent4 8 4 2" xfId="6877" xr:uid="{20EFF592-8252-46ED-83E0-91B8744081F8}"/>
    <cellStyle name="20% - Accent4 8 4 2 2" xfId="24353" xr:uid="{9F9A84D3-1CAA-4D54-8C7B-F5ADB437C703}"/>
    <cellStyle name="20% - Accent4 8 4 3" xfId="6878" xr:uid="{C149DE66-CDCF-48C9-ABA3-F185873AE9E3}"/>
    <cellStyle name="20% - Accent4 8 4 3 2" xfId="24354" xr:uid="{338C9DED-1CDE-4C6C-8008-7B1C1FFE85E4}"/>
    <cellStyle name="20% - Accent4 8 4 4" xfId="17920" xr:uid="{353E3762-4BC6-451E-8DC6-383D915BCFDB}"/>
    <cellStyle name="20% - Accent4 8 4 4 2" xfId="35588" xr:uid="{0CEFB923-2919-48FA-A9A0-4C131957AEEE}"/>
    <cellStyle name="20% - Accent4 8 4 5" xfId="6876" xr:uid="{9B984F65-7B24-463C-BFDA-99C99D9E1C79}"/>
    <cellStyle name="20% - Accent4 8 4 5 2" xfId="24352" xr:uid="{1153330F-3DFA-4817-9D0A-F8582C05B34B}"/>
    <cellStyle name="20% - Accent4 8 4 6" xfId="19758" xr:uid="{8F32EF9D-5EDC-4370-8A96-344A2195C20C}"/>
    <cellStyle name="20% - Accent4 8 5" xfId="6879" xr:uid="{790586FA-854D-4A61-82C6-C90C4C30F1EC}"/>
    <cellStyle name="20% - Accent4 8 5 2" xfId="24355" xr:uid="{4FB29035-31F2-494D-BE97-27BECF694A76}"/>
    <cellStyle name="20% - Accent4 8 6" xfId="6880" xr:uid="{BBEF3418-CF18-4EEC-B6E1-C706DA6C3CEF}"/>
    <cellStyle name="20% - Accent4 8 6 2" xfId="24356" xr:uid="{CD156241-ED03-4B72-AB3F-3AB72EFCAE7A}"/>
    <cellStyle name="20% - Accent4 8 7" xfId="6881" xr:uid="{467EDF80-50B1-4C9A-A184-F4E33C2636E5}"/>
    <cellStyle name="20% - Accent4 8 7 2" xfId="24357" xr:uid="{8F231836-CE83-4F15-9774-2050B5826B84}"/>
    <cellStyle name="20% - Accent4 8 8" xfId="17321" xr:uid="{A9F3D714-DCE3-43AB-9894-9AB9F4954CD0}"/>
    <cellStyle name="20% - Accent4 8 8 2" xfId="34611" xr:uid="{B2798D76-6366-47E4-8A06-F8B7948DEC85}"/>
    <cellStyle name="20% - Accent4 8 9" xfId="6861" xr:uid="{A47B32FE-5496-4C61-A3F9-AFD3D66281FA}"/>
    <cellStyle name="20% - Accent4 8 9 2" xfId="24337" xr:uid="{E6175688-0109-4907-8E9B-F4055E863D00}"/>
    <cellStyle name="20% - Accent4 9" xfId="1124" xr:uid="{AAFA3F8C-7C0D-43E7-BC80-F37A706C59B7}"/>
    <cellStyle name="20% - Accent4 9 10" xfId="18732" xr:uid="{E2E053CB-8105-494E-B6C1-FE3D897CA8CC}"/>
    <cellStyle name="20% - Accent4 9 2" xfId="1408" xr:uid="{A048258C-D2CE-4A64-B95C-0F3F185B9BE9}"/>
    <cellStyle name="20% - Accent4 9 2 2" xfId="2449" xr:uid="{E127FDFD-03CD-4C6E-8ED0-4B3CC36EBBFD}"/>
    <cellStyle name="20% - Accent4 9 2 2 2" xfId="6885" xr:uid="{17F406D6-C6F5-4972-ABE7-9F0DC5B17BF2}"/>
    <cellStyle name="20% - Accent4 9 2 2 2 2" xfId="24361" xr:uid="{BE57CA4C-77AF-4F42-936B-46D31CB89749}"/>
    <cellStyle name="20% - Accent4 9 2 2 3" xfId="6886" xr:uid="{2D526195-9CD8-4F23-A825-89C6B3E08446}"/>
    <cellStyle name="20% - Accent4 9 2 2 3 2" xfId="24362" xr:uid="{3C0C4054-31D5-43DD-99A8-39BAC1A4EF80}"/>
    <cellStyle name="20% - Accent4 9 2 2 4" xfId="18063" xr:uid="{78BD561B-D9BC-42B4-968D-7E8BD12C6450}"/>
    <cellStyle name="20% - Accent4 9 2 2 4 2" xfId="35860" xr:uid="{B86F9214-7FF5-44A5-BC26-6D1C6418089B}"/>
    <cellStyle name="20% - Accent4 9 2 2 5" xfId="6884" xr:uid="{EAEB242B-3B3C-4E99-B0F4-5D5361575ADC}"/>
    <cellStyle name="20% - Accent4 9 2 2 5 2" xfId="24360" xr:uid="{E3502601-2448-415C-BA48-C6C7B227A577}"/>
    <cellStyle name="20% - Accent4 9 2 2 6" xfId="20049" xr:uid="{6964FF41-095B-40F6-B1BF-147E1EA3F0E0}"/>
    <cellStyle name="20% - Accent4 9 2 3" xfId="6887" xr:uid="{B9CFC6AC-C8B8-4D2C-9F46-33D4F10E9C84}"/>
    <cellStyle name="20% - Accent4 9 2 3 2" xfId="24363" xr:uid="{1DF022D6-0DFA-491E-BB78-6DB94A24CDF4}"/>
    <cellStyle name="20% - Accent4 9 2 4" xfId="6888" xr:uid="{FE22D4D8-7219-4494-AD7A-2BF599BE8E86}"/>
    <cellStyle name="20% - Accent4 9 2 4 2" xfId="24364" xr:uid="{74133179-2700-4FB2-A7E3-391873DA0078}"/>
    <cellStyle name="20% - Accent4 9 2 5" xfId="6889" xr:uid="{EEB08B43-8813-4541-AD72-94584FF5C973}"/>
    <cellStyle name="20% - Accent4 9 2 5 2" xfId="24365" xr:uid="{5888E825-3FEB-45F1-8DC2-19E438853271}"/>
    <cellStyle name="20% - Accent4 9 2 6" xfId="17500" xr:uid="{AA294B3A-E4BC-4464-BCB2-06C6C49B1BC8}"/>
    <cellStyle name="20% - Accent4 9 2 6 2" xfId="34875" xr:uid="{A8E7F280-7293-4EE4-A724-B21C0FF65675}"/>
    <cellStyle name="20% - Accent4 9 2 7" xfId="6883" xr:uid="{2D0C5B0C-88AB-441A-900B-9FBDCCFE0D9F}"/>
    <cellStyle name="20% - Accent4 9 2 7 2" xfId="24359" xr:uid="{B50D0611-2B37-4104-9938-6559384D1096}"/>
    <cellStyle name="20% - Accent4 9 2 8" xfId="19011" xr:uid="{A9EBAEEC-6300-4262-BE8C-B32AB49B761C}"/>
    <cellStyle name="20% - Accent4 9 3" xfId="1675" xr:uid="{C4ECC2CB-6455-4EFD-B122-5E61AEAAC705}"/>
    <cellStyle name="20% - Accent4 9 3 2" xfId="2716" xr:uid="{E53C8201-4814-4E0B-B334-F2EB20015D52}"/>
    <cellStyle name="20% - Accent4 9 3 2 2" xfId="6892" xr:uid="{B862EA90-3175-4800-AE84-F339ECAC1255}"/>
    <cellStyle name="20% - Accent4 9 3 2 2 2" xfId="24368" xr:uid="{492650AC-101E-40E0-A1EB-571522567384}"/>
    <cellStyle name="20% - Accent4 9 3 2 3" xfId="6893" xr:uid="{E8B12F57-7A2E-45AA-B280-61E0A3685EBD}"/>
    <cellStyle name="20% - Accent4 9 3 2 3 2" xfId="24369" xr:uid="{ADAFE488-BB2D-4103-A8EA-A7498485CBBC}"/>
    <cellStyle name="20% - Accent4 9 3 2 4" xfId="18195" xr:uid="{62054C6B-622E-4C76-B8A7-9351947BC8C9}"/>
    <cellStyle name="20% - Accent4 9 3 2 4 2" xfId="36123" xr:uid="{7A635E2D-1F46-4410-8652-4E4D6483E8DC}"/>
    <cellStyle name="20% - Accent4 9 3 2 5" xfId="6891" xr:uid="{6B0794C6-21EF-47A1-96AF-31D67D1512AE}"/>
    <cellStyle name="20% - Accent4 9 3 2 5 2" xfId="24367" xr:uid="{D22C0926-86EA-4D35-8F5B-8BBC37283353}"/>
    <cellStyle name="20% - Accent4 9 3 2 6" xfId="20316" xr:uid="{2B6DE260-747B-4928-A2F1-5D4265336F92}"/>
    <cellStyle name="20% - Accent4 9 3 3" xfId="6894" xr:uid="{34348CEA-F663-426D-8B71-1F95153C8BBE}"/>
    <cellStyle name="20% - Accent4 9 3 3 2" xfId="24370" xr:uid="{8C71BD0B-3767-4D29-8AA2-03D4BDD6352A}"/>
    <cellStyle name="20% - Accent4 9 3 4" xfId="6895" xr:uid="{3D3D0F35-158D-4ECE-881F-0E5EF9ED167F}"/>
    <cellStyle name="20% - Accent4 9 3 4 2" xfId="24371" xr:uid="{02E24C0D-1F2B-4B77-80CC-6391759E941E}"/>
    <cellStyle name="20% - Accent4 9 3 5" xfId="6896" xr:uid="{D2AC17DB-A9E5-4FFA-81B9-888C68EA9CF2}"/>
    <cellStyle name="20% - Accent4 9 3 5 2" xfId="24372" xr:uid="{014546B9-C3D4-4894-8976-414838A53903}"/>
    <cellStyle name="20% - Accent4 9 3 6" xfId="17642" xr:uid="{D98483BC-D893-4869-99D3-FF32FBEC6E43}"/>
    <cellStyle name="20% - Accent4 9 3 6 2" xfId="35123" xr:uid="{CE8F654C-6954-4E32-AC1B-089B1DCFA7E5}"/>
    <cellStyle name="20% - Accent4 9 3 7" xfId="6890" xr:uid="{E1CB0CF2-CD4A-492D-9D74-0438F7D8083E}"/>
    <cellStyle name="20% - Accent4 9 3 7 2" xfId="24366" xr:uid="{8C0A402E-13F8-478E-8C25-76013CBB4B4D}"/>
    <cellStyle name="20% - Accent4 9 3 8" xfId="19278" xr:uid="{E2D6C638-50DA-49F6-9662-CDAFA21CA028}"/>
    <cellStyle name="20% - Accent4 9 4" xfId="2182" xr:uid="{7065FC9E-9813-4204-A4D5-BA5319C38D21}"/>
    <cellStyle name="20% - Accent4 9 4 2" xfId="6898" xr:uid="{6610289F-42DF-4F55-A75A-97AACCC7AB24}"/>
    <cellStyle name="20% - Accent4 9 4 2 2" xfId="24374" xr:uid="{2DFC2746-625A-4AB4-AE8E-60DBFB792ED1}"/>
    <cellStyle name="20% - Accent4 9 4 3" xfId="6899" xr:uid="{D3888CD1-3991-40A9-AF3A-42D3F7809C4F}"/>
    <cellStyle name="20% - Accent4 9 4 3 2" xfId="24375" xr:uid="{591FD56C-1853-4240-9B50-3B35ABE3CBC8}"/>
    <cellStyle name="20% - Accent4 9 4 4" xfId="17935" xr:uid="{C5CE6025-3195-4EC9-97E7-30692E00B742}"/>
    <cellStyle name="20% - Accent4 9 4 4 2" xfId="35612" xr:uid="{2015FC36-4ACA-42E0-A6E7-E055868057DB}"/>
    <cellStyle name="20% - Accent4 9 4 5" xfId="6897" xr:uid="{396BF5A4-C899-47B0-99C9-0450776A65BD}"/>
    <cellStyle name="20% - Accent4 9 4 5 2" xfId="24373" xr:uid="{ABA9367A-BF88-47C1-AC4F-85CA478CAA36}"/>
    <cellStyle name="20% - Accent4 9 4 6" xfId="19782" xr:uid="{7F3CCD2C-595C-4B92-984E-0CDBA9558E92}"/>
    <cellStyle name="20% - Accent4 9 5" xfId="6900" xr:uid="{AF13DE51-B0AC-4FAD-89BD-B8241917330E}"/>
    <cellStyle name="20% - Accent4 9 5 2" xfId="24376" xr:uid="{CA879118-B089-485C-9731-6CE8C0DD8503}"/>
    <cellStyle name="20% - Accent4 9 6" xfId="6901" xr:uid="{EF6E1C13-9F38-47B8-8031-B51EA01537C4}"/>
    <cellStyle name="20% - Accent4 9 6 2" xfId="24377" xr:uid="{260A1B57-DBC6-458C-B620-E5A5597628B7}"/>
    <cellStyle name="20% - Accent4 9 7" xfId="6902" xr:uid="{BCB77EBB-FA8A-4597-9A38-2A343BFA95FF}"/>
    <cellStyle name="20% - Accent4 9 7 2" xfId="24378" xr:uid="{3D01B992-B903-4CAB-97FD-4D875ACA3C34}"/>
    <cellStyle name="20% - Accent4 9 8" xfId="17341" xr:uid="{F7D6AE44-9E96-49FF-BD94-E8A099279112}"/>
    <cellStyle name="20% - Accent4 9 8 2" xfId="34632" xr:uid="{420E68F5-877F-41C6-A3C2-2C18168585F4}"/>
    <cellStyle name="20% - Accent4 9 9" xfId="6882" xr:uid="{DF581EC4-0538-4F78-8C8A-B9D696DAB9CD}"/>
    <cellStyle name="20% - Accent4 9 9 2" xfId="24358" xr:uid="{F3B5A403-A4C4-45E9-986B-D50EC1A7BEBC}"/>
    <cellStyle name="20% - Accent5" xfId="32" builtinId="46" customBuiltin="1"/>
    <cellStyle name="20% - Accent5 10" xfId="1150" xr:uid="{FE494F2D-5420-4FF2-AED3-F417B0C19480}"/>
    <cellStyle name="20% - Accent5 10 2" xfId="2208" xr:uid="{BB33A6F2-D8CE-4FB8-AD90-B7E89B921985}"/>
    <cellStyle name="20% - Accent5 10 2 2" xfId="6903" xr:uid="{E0177739-5217-45AE-A6B1-95E43BC31173}"/>
    <cellStyle name="20% - Accent5 10 2 2 2" xfId="6904" xr:uid="{96636D8E-B94B-459C-B978-F8579FD84166}"/>
    <cellStyle name="20% - Accent5 10 2 2 2 2" xfId="24382" xr:uid="{B4724920-8484-4D0C-A1DD-0D1C58E9B63C}"/>
    <cellStyle name="20% - Accent5 10 2 2 3" xfId="6905" xr:uid="{CF854EB8-CED8-450B-BA2D-86958EC9F34A}"/>
    <cellStyle name="20% - Accent5 10 2 2 3 2" xfId="24383" xr:uid="{B4D004DA-83AA-4925-86DE-54297E66F02F}"/>
    <cellStyle name="20% - Accent5 10 2 2 4" xfId="24381" xr:uid="{78747853-5FB3-40EE-AA18-B7B8FE8F23DD}"/>
    <cellStyle name="20% - Accent5 10 2 3" xfId="6906" xr:uid="{E9C45A2E-6867-4F20-88D5-2CACE2F87C2F}"/>
    <cellStyle name="20% - Accent5 10 2 3 2" xfId="24384" xr:uid="{57BD017D-F0A0-4853-9267-42601DDF01E2}"/>
    <cellStyle name="20% - Accent5 10 2 4" xfId="6907" xr:uid="{6785331D-3EF2-420F-8C4D-174D87792539}"/>
    <cellStyle name="20% - Accent5 10 2 4 2" xfId="24385" xr:uid="{501C20F3-7443-4FA0-A073-CE6445CEEC06}"/>
    <cellStyle name="20% - Accent5 10 2 5" xfId="6908" xr:uid="{28960981-ECBE-4874-A0B6-57A12FA83D80}"/>
    <cellStyle name="20% - Accent5 10 2 5 2" xfId="24386" xr:uid="{9B98321F-4CE2-412A-B6F6-BE575318C413}"/>
    <cellStyle name="20% - Accent5 10 2 6" xfId="24380" xr:uid="{D1DF84B3-0241-43DD-8783-A91BC642F051}"/>
    <cellStyle name="20% - Accent5 10 2 7" xfId="19808" xr:uid="{FD101029-7234-4165-994F-D72255BCAD2F}"/>
    <cellStyle name="20% - Accent5 10 3" xfId="6909" xr:uid="{015159BB-5F50-4EBA-BEE3-66AD968F8A00}"/>
    <cellStyle name="20% - Accent5 10 3 2" xfId="6910" xr:uid="{B91C2305-28F0-4843-ADB4-55B942989FB1}"/>
    <cellStyle name="20% - Accent5 10 3 2 2" xfId="6911" xr:uid="{FDCD75E4-A82C-448B-9849-E8E8BB676798}"/>
    <cellStyle name="20% - Accent5 10 3 2 2 2" xfId="24389" xr:uid="{27186C75-B1D8-475B-A80A-8953672523C8}"/>
    <cellStyle name="20% - Accent5 10 3 2 3" xfId="6912" xr:uid="{CBE65474-EA5A-4EB4-A8EB-A31BCEAC20DC}"/>
    <cellStyle name="20% - Accent5 10 3 2 3 2" xfId="24390" xr:uid="{E5D3B37D-FE6C-4531-A9F2-8CA9D3B50BD2}"/>
    <cellStyle name="20% - Accent5 10 3 2 4" xfId="24388" xr:uid="{E79F884D-7C1E-42BE-AA60-D5F4280307FA}"/>
    <cellStyle name="20% - Accent5 10 3 3" xfId="6913" xr:uid="{6C6BF298-AC2A-412B-BA01-8D4362487E8B}"/>
    <cellStyle name="20% - Accent5 10 3 3 2" xfId="24391" xr:uid="{E8EB6903-C3C0-4780-9662-DAF1277348CA}"/>
    <cellStyle name="20% - Accent5 10 3 4" xfId="6914" xr:uid="{C2ECBA4B-9F62-432A-B26E-1AB268A5BC5C}"/>
    <cellStyle name="20% - Accent5 10 3 4 2" xfId="24392" xr:uid="{35BB3ECC-BC2E-4684-A832-707BC38DE414}"/>
    <cellStyle name="20% - Accent5 10 3 5" xfId="6915" xr:uid="{44BC5AF5-A625-4615-A2ED-E55B6307DDB2}"/>
    <cellStyle name="20% - Accent5 10 3 5 2" xfId="24393" xr:uid="{F85B31BB-CE38-4209-B2ED-C5C874D9E02B}"/>
    <cellStyle name="20% - Accent5 10 3 6" xfId="24387" xr:uid="{A22BFC7D-342D-4DFC-8497-AB833649B3A9}"/>
    <cellStyle name="20% - Accent5 10 4" xfId="6916" xr:uid="{8EC1D389-54DF-4AA0-A04B-0385C869251D}"/>
    <cellStyle name="20% - Accent5 10 4 2" xfId="6917" xr:uid="{71818AAF-A362-44C1-B1A0-B9336D142F00}"/>
    <cellStyle name="20% - Accent5 10 4 2 2" xfId="24395" xr:uid="{C7C0A388-F9CB-4B04-96C8-3D1D29B6A921}"/>
    <cellStyle name="20% - Accent5 10 4 3" xfId="6918" xr:uid="{7970DB6E-EB32-4B88-969E-D03815AE2AAE}"/>
    <cellStyle name="20% - Accent5 10 4 3 2" xfId="24396" xr:uid="{58F1DCE0-AD7D-4582-9C6F-C89158C77944}"/>
    <cellStyle name="20% - Accent5 10 4 4" xfId="24394" xr:uid="{5725E13A-C1DD-402D-9A5B-E3AE80838116}"/>
    <cellStyle name="20% - Accent5 10 5" xfId="6919" xr:uid="{D544490F-4616-4A82-920B-A4F9669D6765}"/>
    <cellStyle name="20% - Accent5 10 5 2" xfId="24397" xr:uid="{9B6061C9-4750-431E-BDC6-59395F4DBBB6}"/>
    <cellStyle name="20% - Accent5 10 6" xfId="6920" xr:uid="{039D8D28-C8B3-4C3F-8F97-93190D53E03A}"/>
    <cellStyle name="20% - Accent5 10 6 2" xfId="24398" xr:uid="{73CAA5DB-EA55-4B3E-8F37-5206D1BC592B}"/>
    <cellStyle name="20% - Accent5 10 7" xfId="6921" xr:uid="{CB02AC60-B6AB-4765-A77C-E49473C3AC27}"/>
    <cellStyle name="20% - Accent5 10 7 2" xfId="24399" xr:uid="{CB0048B3-DBD8-4198-B277-B915348C8B31}"/>
    <cellStyle name="20% - Accent5 10 8" xfId="24379" xr:uid="{6519D2E0-95B1-4C78-BF09-A3A7A64585CD}"/>
    <cellStyle name="20% - Accent5 10 9" xfId="18758" xr:uid="{7F285EA9-B41E-4D32-91D5-0D35416CA34F}"/>
    <cellStyle name="20% - Accent5 11" xfId="1434" xr:uid="{A732084A-0184-41AD-B10E-379F35A527FE}"/>
    <cellStyle name="20% - Accent5 11 2" xfId="2475" xr:uid="{16BDAA48-5A0F-42F4-A45C-994103438463}"/>
    <cellStyle name="20% - Accent5 11 2 2" xfId="6922" xr:uid="{A39B765B-35AC-4371-8E7A-DAFB8249E872}"/>
    <cellStyle name="20% - Accent5 11 2 2 2" xfId="6923" xr:uid="{2F6E9F43-A140-4ADF-A8D0-39940ABDE042}"/>
    <cellStyle name="20% - Accent5 11 2 2 2 2" xfId="24403" xr:uid="{B8B9E43F-45B4-4635-A5A6-9FD9332F21E7}"/>
    <cellStyle name="20% - Accent5 11 2 2 3" xfId="6924" xr:uid="{78BD443B-9A1E-4024-83D4-BF863C3E7B1D}"/>
    <cellStyle name="20% - Accent5 11 2 2 3 2" xfId="24404" xr:uid="{08A11E3E-DD27-46DF-A68D-EC5BA9F02BE6}"/>
    <cellStyle name="20% - Accent5 11 2 2 4" xfId="24402" xr:uid="{16DCF2CC-1C68-4384-86DD-7C08CBB7176F}"/>
    <cellStyle name="20% - Accent5 11 2 3" xfId="6925" xr:uid="{AB0D64FD-F714-400F-AB1A-0F01A9A488B2}"/>
    <cellStyle name="20% - Accent5 11 2 3 2" xfId="24405" xr:uid="{3422CCAF-7E17-458B-8B51-411DAE04370B}"/>
    <cellStyle name="20% - Accent5 11 2 4" xfId="6926" xr:uid="{AEF5E0B5-CCED-4AD1-90A2-FF437077A8AC}"/>
    <cellStyle name="20% - Accent5 11 2 4 2" xfId="24406" xr:uid="{07BAB319-6A77-433F-8589-75B7B307C2F8}"/>
    <cellStyle name="20% - Accent5 11 2 5" xfId="6927" xr:uid="{E6CA29B8-9C71-4267-B8E5-44103C20A76C}"/>
    <cellStyle name="20% - Accent5 11 2 5 2" xfId="24407" xr:uid="{94EFF254-38F0-4B20-8616-B64024BAA5AA}"/>
    <cellStyle name="20% - Accent5 11 2 6" xfId="24401" xr:uid="{C8206DA5-048C-43B3-BFA7-049AD98B15AB}"/>
    <cellStyle name="20% - Accent5 11 2 7" xfId="20075" xr:uid="{8D1EADB9-FE2F-496C-A4CD-98A8FA937043}"/>
    <cellStyle name="20% - Accent5 11 3" xfId="6928" xr:uid="{541B218E-0F9C-4B1B-BBFA-4F95CEB8E865}"/>
    <cellStyle name="20% - Accent5 11 3 2" xfId="6929" xr:uid="{E621E09E-76D8-402B-8C4D-6A92B23EC308}"/>
    <cellStyle name="20% - Accent5 11 3 2 2" xfId="6930" xr:uid="{0737763E-2278-4980-8717-8BF4F6380D0C}"/>
    <cellStyle name="20% - Accent5 11 3 2 2 2" xfId="24410" xr:uid="{B1134B11-CED0-4585-955F-D5D252BAE439}"/>
    <cellStyle name="20% - Accent5 11 3 2 3" xfId="6931" xr:uid="{A0C5C379-5C96-42F1-A248-1A1B3F21E50F}"/>
    <cellStyle name="20% - Accent5 11 3 2 3 2" xfId="24411" xr:uid="{0AA53FDA-C16F-46CE-AD3F-1C734971EBAD}"/>
    <cellStyle name="20% - Accent5 11 3 2 4" xfId="24409" xr:uid="{73928E45-F43B-4882-81F6-9083FABB676B}"/>
    <cellStyle name="20% - Accent5 11 3 3" xfId="6932" xr:uid="{E2FFCCEC-9793-4A20-A46D-7BDE4E3A3720}"/>
    <cellStyle name="20% - Accent5 11 3 3 2" xfId="24412" xr:uid="{58046580-9E19-4BEB-8640-8CD071582966}"/>
    <cellStyle name="20% - Accent5 11 3 4" xfId="6933" xr:uid="{F07C4BAB-946C-45CF-BFA1-62A10435BAB5}"/>
    <cellStyle name="20% - Accent5 11 3 4 2" xfId="24413" xr:uid="{808DA57B-EEDA-4139-B9AE-E0718B5523C4}"/>
    <cellStyle name="20% - Accent5 11 3 5" xfId="6934" xr:uid="{E8C91DC8-43F4-4D17-A586-7D67DDCF38DC}"/>
    <cellStyle name="20% - Accent5 11 3 5 2" xfId="24414" xr:uid="{7C33CBC9-19BD-4534-AE55-FAC9DAEF29EA}"/>
    <cellStyle name="20% - Accent5 11 3 6" xfId="24408" xr:uid="{9B00725F-58D7-4801-BDBA-6D3B758D6E54}"/>
    <cellStyle name="20% - Accent5 11 4" xfId="6935" xr:uid="{9EA1F682-0E76-4DB4-BBC9-94BEF2A44E51}"/>
    <cellStyle name="20% - Accent5 11 4 2" xfId="6936" xr:uid="{35455EB5-3FD3-4090-8BE2-DBC56D206C4A}"/>
    <cellStyle name="20% - Accent5 11 4 2 2" xfId="24416" xr:uid="{63A3242C-1F27-4B7A-8D47-0DC37A36E7AD}"/>
    <cellStyle name="20% - Accent5 11 4 3" xfId="6937" xr:uid="{4424AE0E-2F37-4B29-BC92-7C5E7DF4A852}"/>
    <cellStyle name="20% - Accent5 11 4 3 2" xfId="24417" xr:uid="{D9B0E402-9636-4E83-A70E-B6D4CA410691}"/>
    <cellStyle name="20% - Accent5 11 4 4" xfId="24415" xr:uid="{C1ED4729-FE9B-4477-B89C-662057B293D3}"/>
    <cellStyle name="20% - Accent5 11 5" xfId="6938" xr:uid="{E8F9C75E-2A93-4E69-901A-874BF11D6241}"/>
    <cellStyle name="20% - Accent5 11 5 2" xfId="24418" xr:uid="{CE7E0580-BB1F-4C5D-A80E-F80F5EDB4DB6}"/>
    <cellStyle name="20% - Accent5 11 6" xfId="6939" xr:uid="{17C763C6-ECB0-4B60-9073-8327E27CCAAB}"/>
    <cellStyle name="20% - Accent5 11 6 2" xfId="24419" xr:uid="{AA10707B-D753-4792-B77B-93CC7FD194A5}"/>
    <cellStyle name="20% - Accent5 11 7" xfId="6940" xr:uid="{A9A9BB1E-E920-4EC7-ACB2-4F34DC6BEB77}"/>
    <cellStyle name="20% - Accent5 11 7 2" xfId="24420" xr:uid="{60857F99-AFB0-42F5-9674-F00EBA667AED}"/>
    <cellStyle name="20% - Accent5 11 8" xfId="24400" xr:uid="{BA5188FC-4292-4F37-BF5E-33F010BCB364}"/>
    <cellStyle name="20% - Accent5 11 9" xfId="19037" xr:uid="{4EA7DE4E-E9F5-43BF-B560-04FB853B622C}"/>
    <cellStyle name="20% - Accent5 12" xfId="1703" xr:uid="{AD311419-6BFB-4F36-AB8C-25BCC1FA3619}"/>
    <cellStyle name="20% - Accent5 12 2" xfId="2744" xr:uid="{7A432C0B-A47D-4087-9EE9-2A64BAC30331}"/>
    <cellStyle name="20% - Accent5 12 2 2" xfId="6941" xr:uid="{64E4ED2C-203E-41DB-B0CB-61E9C9237E62}"/>
    <cellStyle name="20% - Accent5 12 2 2 2" xfId="6942" xr:uid="{4A182AF7-8092-4F68-841B-F1322B534C00}"/>
    <cellStyle name="20% - Accent5 12 2 2 2 2" xfId="24424" xr:uid="{195D20C0-5275-4C00-B198-03EFE6D12671}"/>
    <cellStyle name="20% - Accent5 12 2 2 3" xfId="6943" xr:uid="{FDA9A07C-B310-45C1-932C-A02BECD23E01}"/>
    <cellStyle name="20% - Accent5 12 2 2 3 2" xfId="24425" xr:uid="{8FD33923-7744-4EFE-8A12-94A62D5A123F}"/>
    <cellStyle name="20% - Accent5 12 2 2 4" xfId="24423" xr:uid="{342BBBD4-9967-4B19-A9F7-CF04305DF42A}"/>
    <cellStyle name="20% - Accent5 12 2 3" xfId="6944" xr:uid="{8A777303-E2A3-4897-AB85-373F7A5EEE6C}"/>
    <cellStyle name="20% - Accent5 12 2 3 2" xfId="24426" xr:uid="{DA1CA69D-ADFC-457A-B29F-A564FDD5FF35}"/>
    <cellStyle name="20% - Accent5 12 2 4" xfId="6945" xr:uid="{41A8CB07-944C-45F6-8FFE-312905658547}"/>
    <cellStyle name="20% - Accent5 12 2 4 2" xfId="24427" xr:uid="{789097EB-6C12-474B-AA20-2F1221851AB5}"/>
    <cellStyle name="20% - Accent5 12 2 5" xfId="6946" xr:uid="{5B6816C3-1080-464E-8799-4AE9C1FE0505}"/>
    <cellStyle name="20% - Accent5 12 2 5 2" xfId="24428" xr:uid="{2F6AA78F-3306-4F6D-AE3D-6C658311AFEB}"/>
    <cellStyle name="20% - Accent5 12 2 6" xfId="24422" xr:uid="{C235D328-81B9-45BB-A0BD-244EEF7DE5B4}"/>
    <cellStyle name="20% - Accent5 12 2 7" xfId="20344" xr:uid="{AC396111-F963-494F-BBBD-EF6284EE1F3F}"/>
    <cellStyle name="20% - Accent5 12 3" xfId="6947" xr:uid="{103B4ECD-E335-41C4-B98A-39B185936D3F}"/>
    <cellStyle name="20% - Accent5 12 3 2" xfId="6948" xr:uid="{E925F613-18C3-45EA-82D0-BA414E094244}"/>
    <cellStyle name="20% - Accent5 12 3 2 2" xfId="6949" xr:uid="{5166E0F6-D90F-4142-BAB1-D81F25E921F4}"/>
    <cellStyle name="20% - Accent5 12 3 2 2 2" xfId="24431" xr:uid="{879A3F3E-C41F-43AD-8EC0-C27D1875E68A}"/>
    <cellStyle name="20% - Accent5 12 3 2 3" xfId="6950" xr:uid="{2EA13A84-BEC9-44DA-BD34-FD7D1DC828C4}"/>
    <cellStyle name="20% - Accent5 12 3 2 3 2" xfId="24432" xr:uid="{6A118BAB-8F93-44E5-A592-E7C5927594AE}"/>
    <cellStyle name="20% - Accent5 12 3 2 4" xfId="24430" xr:uid="{473B0867-7A60-4CB2-BC1D-8ECB3F423C62}"/>
    <cellStyle name="20% - Accent5 12 3 3" xfId="6951" xr:uid="{AB2F66D3-8C65-4939-BF18-D4BD91286A8E}"/>
    <cellStyle name="20% - Accent5 12 3 3 2" xfId="24433" xr:uid="{C32460BA-F732-4B4F-AA00-CD77237408CF}"/>
    <cellStyle name="20% - Accent5 12 3 4" xfId="6952" xr:uid="{F83394D9-D6F3-4C86-A3C8-04CF80B86DD9}"/>
    <cellStyle name="20% - Accent5 12 3 4 2" xfId="24434" xr:uid="{3440F77B-3A64-47C6-A56F-FEDB9B53648F}"/>
    <cellStyle name="20% - Accent5 12 3 5" xfId="6953" xr:uid="{CFA9D2E2-DDD4-496A-87C3-CEA43D80BF9C}"/>
    <cellStyle name="20% - Accent5 12 3 5 2" xfId="24435" xr:uid="{3D0AAC75-628C-4A56-9049-A08BF833953E}"/>
    <cellStyle name="20% - Accent5 12 3 6" xfId="24429" xr:uid="{86354EF0-15A7-4297-A4D2-7AEDEC2AC493}"/>
    <cellStyle name="20% - Accent5 12 4" xfId="6954" xr:uid="{51042F9D-37DC-4430-BAE7-7B7A39A8DE0E}"/>
    <cellStyle name="20% - Accent5 12 4 2" xfId="6955" xr:uid="{3FC3AB37-2CFD-4DED-8D02-C2A122EF3E31}"/>
    <cellStyle name="20% - Accent5 12 4 2 2" xfId="24437" xr:uid="{9DD7859C-47F2-4915-8C9B-66BB22818499}"/>
    <cellStyle name="20% - Accent5 12 4 3" xfId="6956" xr:uid="{D3145BCC-EA36-4905-BD66-9644AE441456}"/>
    <cellStyle name="20% - Accent5 12 4 3 2" xfId="24438" xr:uid="{595E35FA-C57B-4170-8311-7E3FADA55724}"/>
    <cellStyle name="20% - Accent5 12 4 4" xfId="24436" xr:uid="{116E1C30-3E9F-462D-A42F-117AA6E3E7B8}"/>
    <cellStyle name="20% - Accent5 12 5" xfId="6957" xr:uid="{40083531-8FD8-450B-BF47-33F7CD7DABBD}"/>
    <cellStyle name="20% - Accent5 12 5 2" xfId="24439" xr:uid="{7FE49D6C-A2C8-4DC8-A37B-BC5DA7729264}"/>
    <cellStyle name="20% - Accent5 12 6" xfId="6958" xr:uid="{FC487BCE-355E-428B-8A6A-2F35DC20DCD4}"/>
    <cellStyle name="20% - Accent5 12 6 2" xfId="24440" xr:uid="{CD0462B0-C0C1-4BC5-87C8-C3C626823579}"/>
    <cellStyle name="20% - Accent5 12 7" xfId="6959" xr:uid="{0DB5FF24-68FE-442D-91B9-420FFAB0C681}"/>
    <cellStyle name="20% - Accent5 12 7 2" xfId="24441" xr:uid="{92EF5828-BA68-4315-B06C-96146E843330}"/>
    <cellStyle name="20% - Accent5 12 8" xfId="24421" xr:uid="{FF696E5E-D524-4B30-8468-9E4CEFE1B7EA}"/>
    <cellStyle name="20% - Accent5 12 9" xfId="19306" xr:uid="{95412001-E8AA-4FB2-821B-5245CC1C0769}"/>
    <cellStyle name="20% - Accent5 13" xfId="1728" xr:uid="{32E871BF-8E31-44F4-869F-FA7CCA6E4913}"/>
    <cellStyle name="20% - Accent5 13 2" xfId="2769" xr:uid="{37BCBD6E-BCFD-44CE-8B3C-43C914ABEF70}"/>
    <cellStyle name="20% - Accent5 13 2 2" xfId="6960" xr:uid="{9BDBB0F7-FA8C-48A8-9286-13CF08089BC0}"/>
    <cellStyle name="20% - Accent5 13 2 2 2" xfId="6961" xr:uid="{9E4E37F4-802C-4077-8662-C4166AAE7859}"/>
    <cellStyle name="20% - Accent5 13 2 2 2 2" xfId="24445" xr:uid="{2C679DD1-384C-49F4-A337-D8D49DA2CDB8}"/>
    <cellStyle name="20% - Accent5 13 2 2 3" xfId="6962" xr:uid="{1AAF5F6C-C4F3-4CD6-BE1D-2F38AAA88008}"/>
    <cellStyle name="20% - Accent5 13 2 2 3 2" xfId="24446" xr:uid="{8965D383-84B3-47BF-A4E6-BF5A21CE9891}"/>
    <cellStyle name="20% - Accent5 13 2 2 4" xfId="24444" xr:uid="{1BCA814D-D26B-499E-9D15-3E9206509C7E}"/>
    <cellStyle name="20% - Accent5 13 2 3" xfId="6963" xr:uid="{73093204-AAAB-4F5E-8DE9-6885FCE10FBB}"/>
    <cellStyle name="20% - Accent5 13 2 3 2" xfId="24447" xr:uid="{C104955D-42E1-4340-BC71-FD78DF903E6A}"/>
    <cellStyle name="20% - Accent5 13 2 4" xfId="6964" xr:uid="{72FD356D-2FBF-4D8B-806C-2D822D71D2AD}"/>
    <cellStyle name="20% - Accent5 13 2 4 2" xfId="24448" xr:uid="{200879EB-5106-4B5D-87B3-9E7F2D6372A3}"/>
    <cellStyle name="20% - Accent5 13 2 5" xfId="6965" xr:uid="{F7CEE860-3ACE-4080-B0FC-1B476314DA35}"/>
    <cellStyle name="20% - Accent5 13 2 5 2" xfId="24449" xr:uid="{0D67BD97-9E8D-45B1-A682-9695EC59F64C}"/>
    <cellStyle name="20% - Accent5 13 2 6" xfId="24443" xr:uid="{053FCA9A-5153-4A24-A638-A5256FF46A9C}"/>
    <cellStyle name="20% - Accent5 13 2 7" xfId="20369" xr:uid="{5FCA6CA0-EC5E-479C-81B7-B9FB98BF174C}"/>
    <cellStyle name="20% - Accent5 13 3" xfId="6966" xr:uid="{64280D0B-AB65-4A09-8B6F-78E78939751E}"/>
    <cellStyle name="20% - Accent5 13 3 2" xfId="6967" xr:uid="{D1A1D285-807E-4D2E-84E2-030C96065B4A}"/>
    <cellStyle name="20% - Accent5 13 3 2 2" xfId="6968" xr:uid="{D948C368-0149-460F-9A63-B48D7109E045}"/>
    <cellStyle name="20% - Accent5 13 3 2 2 2" xfId="24452" xr:uid="{79C77FFB-1371-46C1-8FB7-C007FACC7905}"/>
    <cellStyle name="20% - Accent5 13 3 2 3" xfId="6969" xr:uid="{0E83F20F-89AE-4F83-B6C2-8BDBFBC33EDA}"/>
    <cellStyle name="20% - Accent5 13 3 2 3 2" xfId="24453" xr:uid="{F3045E17-2706-4FE7-8F33-34F5C6DDDBC4}"/>
    <cellStyle name="20% - Accent5 13 3 2 4" xfId="24451" xr:uid="{86C32DEC-43E1-4DC9-A57C-FE46D29A42C8}"/>
    <cellStyle name="20% - Accent5 13 3 3" xfId="6970" xr:uid="{26746AE7-988F-4B8D-BB5B-771B198C4ECE}"/>
    <cellStyle name="20% - Accent5 13 3 3 2" xfId="24454" xr:uid="{A6D01032-F2CA-4273-9DDE-1D93FAA81EB3}"/>
    <cellStyle name="20% - Accent5 13 3 4" xfId="6971" xr:uid="{F4B21E8F-B025-4E6B-9CE1-81892ADDD3BF}"/>
    <cellStyle name="20% - Accent5 13 3 4 2" xfId="24455" xr:uid="{869CC176-3256-4A97-A7EF-D758F4A76E20}"/>
    <cellStyle name="20% - Accent5 13 3 5" xfId="6972" xr:uid="{62386037-1160-4056-8BD2-AD79906AE189}"/>
    <cellStyle name="20% - Accent5 13 3 5 2" xfId="24456" xr:uid="{8FD718E2-B603-41E2-8DD7-E33F95751BBA}"/>
    <cellStyle name="20% - Accent5 13 3 6" xfId="24450" xr:uid="{50F32C76-6D6F-498A-9DF3-32011576114F}"/>
    <cellStyle name="20% - Accent5 13 4" xfId="6973" xr:uid="{9603ECDE-9B2F-4AB4-987E-61ADD60DE6EE}"/>
    <cellStyle name="20% - Accent5 13 4 2" xfId="6974" xr:uid="{3AE925AC-A05A-47DB-B60E-242C74E2E159}"/>
    <cellStyle name="20% - Accent5 13 4 2 2" xfId="24458" xr:uid="{804E15A2-4413-40FC-A82A-42CCE5FDF0E4}"/>
    <cellStyle name="20% - Accent5 13 4 3" xfId="6975" xr:uid="{20A563CB-497E-4073-9122-B32543CCC819}"/>
    <cellStyle name="20% - Accent5 13 4 3 2" xfId="24459" xr:uid="{E10C2A0B-CC0A-4E52-87C0-830849690583}"/>
    <cellStyle name="20% - Accent5 13 4 4" xfId="24457" xr:uid="{C22678A1-33C4-405C-9E2E-A4D4F6E0B3A9}"/>
    <cellStyle name="20% - Accent5 13 5" xfId="6976" xr:uid="{918929EF-E709-44A5-BF1D-A22E5BAF8BA0}"/>
    <cellStyle name="20% - Accent5 13 5 2" xfId="24460" xr:uid="{80AEE33A-16AD-4CC6-803B-1227080F8CB2}"/>
    <cellStyle name="20% - Accent5 13 6" xfId="6977" xr:uid="{7124554B-79AA-493F-87D7-23A5BEC8C31D}"/>
    <cellStyle name="20% - Accent5 13 6 2" xfId="24461" xr:uid="{0551FA1E-D667-43CD-9B6F-ED1CC3C82AAF}"/>
    <cellStyle name="20% - Accent5 13 7" xfId="6978" xr:uid="{ED7097E2-6A8A-405B-9ECD-A63C9FC02EE3}"/>
    <cellStyle name="20% - Accent5 13 7 2" xfId="24462" xr:uid="{C3AE3B69-7AD9-40D2-BACD-B428FC3D4C63}"/>
    <cellStyle name="20% - Accent5 13 8" xfId="24442" xr:uid="{2466E382-8662-4AED-B9CF-D28ADFCE8390}"/>
    <cellStyle name="20% - Accent5 13 9" xfId="19331" xr:uid="{B1C3077A-5072-4628-B5DE-84FD66D02DAF}"/>
    <cellStyle name="20% - Accent5 14" xfId="1753" xr:uid="{D440DD2C-944A-4B38-88EB-C7BD7FF17F24}"/>
    <cellStyle name="20% - Accent5 14 2" xfId="2794" xr:uid="{D529086B-1C0A-4811-83CC-8C8B291B986F}"/>
    <cellStyle name="20% - Accent5 14 2 2" xfId="6979" xr:uid="{97EE1AC2-939C-4E0C-A387-BB9EE1CD8A69}"/>
    <cellStyle name="20% - Accent5 14 2 2 2" xfId="6980" xr:uid="{A098DCBD-F415-4A13-94BD-6329FA42B384}"/>
    <cellStyle name="20% - Accent5 14 2 2 2 2" xfId="24466" xr:uid="{CEB80FCB-02A1-41BE-B613-74B1B4821FB8}"/>
    <cellStyle name="20% - Accent5 14 2 2 3" xfId="6981" xr:uid="{ED409852-94F5-47E7-B0AA-4BB13FE40F76}"/>
    <cellStyle name="20% - Accent5 14 2 2 3 2" xfId="24467" xr:uid="{3CF1171F-0EDB-4EBF-BCCC-C96351AEA693}"/>
    <cellStyle name="20% - Accent5 14 2 2 4" xfId="24465" xr:uid="{52084C02-1050-4746-9B6A-1720559C0EEB}"/>
    <cellStyle name="20% - Accent5 14 2 3" xfId="6982" xr:uid="{01274A0B-7BB5-47F7-8905-F98912C31896}"/>
    <cellStyle name="20% - Accent5 14 2 3 2" xfId="24468" xr:uid="{2CEFC975-2292-4748-BE34-C865E9BA4854}"/>
    <cellStyle name="20% - Accent5 14 2 4" xfId="6983" xr:uid="{C1A28385-D843-47F1-B559-BAB1B95DCF16}"/>
    <cellStyle name="20% - Accent5 14 2 4 2" xfId="24469" xr:uid="{8BD4C76A-5B95-4DA4-93DF-81D6BCA97BD8}"/>
    <cellStyle name="20% - Accent5 14 2 5" xfId="6984" xr:uid="{31B1E930-5DE1-4AA3-B01B-8DF82712402C}"/>
    <cellStyle name="20% - Accent5 14 2 5 2" xfId="24470" xr:uid="{77D2944B-94CC-4284-AC8C-5AFA10FC15DF}"/>
    <cellStyle name="20% - Accent5 14 2 6" xfId="24464" xr:uid="{E382251B-465D-44A5-B630-5004202DA162}"/>
    <cellStyle name="20% - Accent5 14 2 7" xfId="20394" xr:uid="{BFB9F403-0247-4EE0-BDA6-23BE34CEB5DA}"/>
    <cellStyle name="20% - Accent5 14 3" xfId="6985" xr:uid="{8B395C6C-A2E9-4E75-92B7-6B07DAABDCC7}"/>
    <cellStyle name="20% - Accent5 14 3 2" xfId="6986" xr:uid="{27192AF4-948A-4508-BFB7-B6345A176936}"/>
    <cellStyle name="20% - Accent5 14 3 2 2" xfId="6987" xr:uid="{2D8D2585-8A0C-4A64-9E08-C50C15C92A64}"/>
    <cellStyle name="20% - Accent5 14 3 2 2 2" xfId="24473" xr:uid="{4E897AD3-948F-4A24-BBA7-A080C21512AA}"/>
    <cellStyle name="20% - Accent5 14 3 2 3" xfId="6988" xr:uid="{D3CEE536-57F3-440B-921A-0AFC49F1B86E}"/>
    <cellStyle name="20% - Accent5 14 3 2 3 2" xfId="24474" xr:uid="{A055A433-B2CE-4571-97F8-DB8085A1B8BE}"/>
    <cellStyle name="20% - Accent5 14 3 2 4" xfId="24472" xr:uid="{E46812CF-215C-44B1-B415-5E5F36E36DD5}"/>
    <cellStyle name="20% - Accent5 14 3 3" xfId="6989" xr:uid="{0EA138F3-F168-45F0-8A54-B82ED5095C66}"/>
    <cellStyle name="20% - Accent5 14 3 3 2" xfId="24475" xr:uid="{63B115E0-7517-4956-80F9-AD4C9D6A6DE1}"/>
    <cellStyle name="20% - Accent5 14 3 4" xfId="6990" xr:uid="{2024A6DD-526E-4121-B619-2E6A2D2308B3}"/>
    <cellStyle name="20% - Accent5 14 3 4 2" xfId="24476" xr:uid="{E50BDF97-5D22-4075-84CD-B73A0549B78F}"/>
    <cellStyle name="20% - Accent5 14 3 5" xfId="6991" xr:uid="{CE9E10D5-21D1-4A01-9ECF-C2899D05C261}"/>
    <cellStyle name="20% - Accent5 14 3 5 2" xfId="24477" xr:uid="{CDC49374-4C2C-4EAB-A892-C867AC396CF9}"/>
    <cellStyle name="20% - Accent5 14 3 6" xfId="24471" xr:uid="{A4C1CA4F-B68D-4D35-88B3-DD00E3DC3443}"/>
    <cellStyle name="20% - Accent5 14 4" xfId="6992" xr:uid="{F204B528-52B1-4E1F-8EEC-933ECB5CE85B}"/>
    <cellStyle name="20% - Accent5 14 4 2" xfId="6993" xr:uid="{B43F24B1-AD78-4F10-BA2D-FE3113C62857}"/>
    <cellStyle name="20% - Accent5 14 4 2 2" xfId="24479" xr:uid="{A6F1EB95-455C-4B83-B935-258C2F990120}"/>
    <cellStyle name="20% - Accent5 14 4 3" xfId="6994" xr:uid="{2E43A3C1-B3EF-4CE0-836F-377794A65317}"/>
    <cellStyle name="20% - Accent5 14 4 3 2" xfId="24480" xr:uid="{A3CB1C9A-9B74-45EC-965E-0F7017D49CA9}"/>
    <cellStyle name="20% - Accent5 14 4 4" xfId="24478" xr:uid="{BF9333A3-C783-478E-9079-2713A51DBD99}"/>
    <cellStyle name="20% - Accent5 14 5" xfId="6995" xr:uid="{C12CC3D1-6C75-4E28-9B16-EE961F1E6C51}"/>
    <cellStyle name="20% - Accent5 14 5 2" xfId="24481" xr:uid="{818AC1CC-85E5-4613-AF45-C073C7AD85AA}"/>
    <cellStyle name="20% - Accent5 14 6" xfId="6996" xr:uid="{87894AB5-BB46-426E-8C82-338305A5513F}"/>
    <cellStyle name="20% - Accent5 14 6 2" xfId="24482" xr:uid="{42D6342D-96C7-4D76-BFD8-7420464C2657}"/>
    <cellStyle name="20% - Accent5 14 7" xfId="6997" xr:uid="{D665B58E-2F89-4E82-8112-7C82B46B2BF6}"/>
    <cellStyle name="20% - Accent5 14 7 2" xfId="24483" xr:uid="{785DE1C5-8B5B-4D11-8E51-779B2A0BEFBA}"/>
    <cellStyle name="20% - Accent5 14 8" xfId="24463" xr:uid="{F9D888BC-8751-4D87-9DBE-0A7FBD7F7540}"/>
    <cellStyle name="20% - Accent5 14 9" xfId="19356" xr:uid="{B2C88F60-9375-4B70-8139-60E79CC963CE}"/>
    <cellStyle name="20% - Accent5 15" xfId="1776" xr:uid="{AEBAE041-7F2D-47B0-8CB7-A9F544458EB6}"/>
    <cellStyle name="20% - Accent5 15 2" xfId="2817" xr:uid="{F39B9C17-1C4B-42F8-A4AB-26D3891A2D35}"/>
    <cellStyle name="20% - Accent5 15 2 2" xfId="6998" xr:uid="{2F4391F6-E85A-4757-A7FF-E121EE9D4901}"/>
    <cellStyle name="20% - Accent5 15 2 2 2" xfId="6999" xr:uid="{6B1BBDDD-1382-4A11-8A11-34BA0A24F204}"/>
    <cellStyle name="20% - Accent5 15 2 2 2 2" xfId="24487" xr:uid="{90D9942D-5DBE-4267-B2E8-BCEC05C60F1C}"/>
    <cellStyle name="20% - Accent5 15 2 2 3" xfId="7000" xr:uid="{FE9BEFC1-E3D6-4247-9DCF-1DF46B5C3749}"/>
    <cellStyle name="20% - Accent5 15 2 2 3 2" xfId="24488" xr:uid="{76915F99-FEC1-43F7-8713-94D60E7844A9}"/>
    <cellStyle name="20% - Accent5 15 2 2 4" xfId="24486" xr:uid="{E4B0365D-684B-48D5-AC3D-F9641DCC9EBB}"/>
    <cellStyle name="20% - Accent5 15 2 3" xfId="7001" xr:uid="{65C95DA6-0E52-4A78-B398-E2019CA190A5}"/>
    <cellStyle name="20% - Accent5 15 2 3 2" xfId="24489" xr:uid="{F8D6690B-0FF2-47A4-B966-F2A3797C6DEE}"/>
    <cellStyle name="20% - Accent5 15 2 4" xfId="7002" xr:uid="{8AD88426-0B2B-42B6-AD88-395604227AEC}"/>
    <cellStyle name="20% - Accent5 15 2 4 2" xfId="24490" xr:uid="{23747DE1-BEBE-47A1-A2D2-64FDBB76576A}"/>
    <cellStyle name="20% - Accent5 15 2 5" xfId="7003" xr:uid="{A72949A5-D2B6-4065-95A0-2E149F02CD62}"/>
    <cellStyle name="20% - Accent5 15 2 5 2" xfId="24491" xr:uid="{193FEBA5-CEF0-4495-AB21-42DA27EF8EE2}"/>
    <cellStyle name="20% - Accent5 15 2 6" xfId="24485" xr:uid="{3C0F7259-C1D5-4737-9873-E468F16DB1D3}"/>
    <cellStyle name="20% - Accent5 15 2 7" xfId="20417" xr:uid="{87D75C43-B18A-4767-A166-6B50A74FDAB1}"/>
    <cellStyle name="20% - Accent5 15 3" xfId="7004" xr:uid="{99D64578-09C5-4529-BD54-E3575BCBCF11}"/>
    <cellStyle name="20% - Accent5 15 3 2" xfId="7005" xr:uid="{04A8977D-9719-48A9-AF2C-CC404065333E}"/>
    <cellStyle name="20% - Accent5 15 3 2 2" xfId="7006" xr:uid="{E86BCAD9-A18A-4831-A53C-BC262883B998}"/>
    <cellStyle name="20% - Accent5 15 3 2 2 2" xfId="24494" xr:uid="{CD6A5773-F535-4CA3-A18C-E03DC7FEF907}"/>
    <cellStyle name="20% - Accent5 15 3 2 3" xfId="7007" xr:uid="{4F520B1B-8882-4F35-8748-16BCA826F687}"/>
    <cellStyle name="20% - Accent5 15 3 2 3 2" xfId="24495" xr:uid="{A8959C11-DC09-493D-A61D-52ABB792483D}"/>
    <cellStyle name="20% - Accent5 15 3 2 4" xfId="24493" xr:uid="{0E6DC31A-50EB-431A-BEE2-87993DFEBE6F}"/>
    <cellStyle name="20% - Accent5 15 3 3" xfId="7008" xr:uid="{1042084F-E962-4F8B-80BE-7908FB724574}"/>
    <cellStyle name="20% - Accent5 15 3 3 2" xfId="24496" xr:uid="{02377CD5-47C6-44B0-84A5-EDF7FEA8C4D9}"/>
    <cellStyle name="20% - Accent5 15 3 4" xfId="7009" xr:uid="{F0F924C7-BC6A-4363-AE86-D246DF8C078B}"/>
    <cellStyle name="20% - Accent5 15 3 4 2" xfId="24497" xr:uid="{07469C98-4646-4423-891B-7F579E5BDE6F}"/>
    <cellStyle name="20% - Accent5 15 3 5" xfId="7010" xr:uid="{66D50E3C-A70D-4FD4-966C-FDCF39AE88C6}"/>
    <cellStyle name="20% - Accent5 15 3 5 2" xfId="24498" xr:uid="{3625C045-6699-48CA-A4A5-763B09B1E4F4}"/>
    <cellStyle name="20% - Accent5 15 3 6" xfId="24492" xr:uid="{7A89C688-75FB-46A5-B632-0A43CA0F86E7}"/>
    <cellStyle name="20% - Accent5 15 4" xfId="7011" xr:uid="{7442C9BE-392B-4893-BD00-AED6756BE80D}"/>
    <cellStyle name="20% - Accent5 15 4 2" xfId="7012" xr:uid="{FD8B1E90-63BF-4F54-A446-A850E6D6741D}"/>
    <cellStyle name="20% - Accent5 15 4 2 2" xfId="24500" xr:uid="{5A0923D9-C799-4F08-BBCC-630E0EE91AA9}"/>
    <cellStyle name="20% - Accent5 15 4 3" xfId="7013" xr:uid="{CA6F71FA-4C45-4154-B386-DC17CFCB070A}"/>
    <cellStyle name="20% - Accent5 15 4 3 2" xfId="24501" xr:uid="{4A351E8D-B57F-4F9E-B7F3-3D79FDF3B068}"/>
    <cellStyle name="20% - Accent5 15 4 4" xfId="24499" xr:uid="{A056D0FD-4F35-47C7-95C3-EBC915D2694B}"/>
    <cellStyle name="20% - Accent5 15 5" xfId="7014" xr:uid="{C4E9C4A5-F9D9-4871-894D-9F580E610BE6}"/>
    <cellStyle name="20% - Accent5 15 5 2" xfId="24502" xr:uid="{3C20805C-D0BE-4BED-9700-C575C74812A6}"/>
    <cellStyle name="20% - Accent5 15 6" xfId="7015" xr:uid="{B665E637-0AB9-4329-B82F-FDFD4B44C1C8}"/>
    <cellStyle name="20% - Accent5 15 6 2" xfId="24503" xr:uid="{230669F5-F63C-4248-A6FD-B6A2B6D56848}"/>
    <cellStyle name="20% - Accent5 15 7" xfId="7016" xr:uid="{70DDC323-BA49-4DBE-888C-67A4F39DC540}"/>
    <cellStyle name="20% - Accent5 15 7 2" xfId="24504" xr:uid="{F8DE8119-8E3D-43F4-8794-C4D64AB55FD9}"/>
    <cellStyle name="20% - Accent5 15 8" xfId="24484" xr:uid="{E781436B-A661-4EB8-AB46-453B8F0875E5}"/>
    <cellStyle name="20% - Accent5 15 9" xfId="19379" xr:uid="{7F433E39-7BE7-4BF4-B9BD-199FF6DC822E}"/>
    <cellStyle name="20% - Accent5 16" xfId="1800" xr:uid="{421BFC86-5E0A-41A4-913B-C2AFA0CAC2A7}"/>
    <cellStyle name="20% - Accent5 16 2" xfId="2841" xr:uid="{42E379DC-F19B-4190-B288-A3ABBECCEC71}"/>
    <cellStyle name="20% - Accent5 16 2 2" xfId="7017" xr:uid="{C38366EB-6631-4C3B-A478-615ECD2DAA26}"/>
    <cellStyle name="20% - Accent5 16 2 2 2" xfId="7018" xr:uid="{112AF876-5C38-482E-ABD9-5741DA944748}"/>
    <cellStyle name="20% - Accent5 16 2 2 2 2" xfId="24508" xr:uid="{10637518-C32E-4C9C-B9C9-88D33D675B3A}"/>
    <cellStyle name="20% - Accent5 16 2 2 3" xfId="7019" xr:uid="{B3B5250D-F972-4EF6-8D88-A3E222CE2619}"/>
    <cellStyle name="20% - Accent5 16 2 2 3 2" xfId="24509" xr:uid="{E723720D-2E9D-47BA-843A-F647B00C9F86}"/>
    <cellStyle name="20% - Accent5 16 2 2 4" xfId="24507" xr:uid="{06107D02-03BF-46EC-BD5A-ECA3E2970FA4}"/>
    <cellStyle name="20% - Accent5 16 2 3" xfId="7020" xr:uid="{66D4E305-5D75-4C09-A3C7-13D82AA86B1F}"/>
    <cellStyle name="20% - Accent5 16 2 3 2" xfId="24510" xr:uid="{34224718-B0C5-45FC-81AA-3CEF217BE1F2}"/>
    <cellStyle name="20% - Accent5 16 2 4" xfId="7021" xr:uid="{B1106B3D-0C0C-4FD2-AEC4-C94FEFBB1DD2}"/>
    <cellStyle name="20% - Accent5 16 2 4 2" xfId="24511" xr:uid="{91648F54-5D92-4738-AA7F-3C987758B875}"/>
    <cellStyle name="20% - Accent5 16 2 5" xfId="7022" xr:uid="{285663D6-3534-4D9B-BE3A-1D08822ED86F}"/>
    <cellStyle name="20% - Accent5 16 2 5 2" xfId="24512" xr:uid="{D09E3A9E-ED6D-413D-84B6-67817BF9DB78}"/>
    <cellStyle name="20% - Accent5 16 2 6" xfId="24506" xr:uid="{2C3CCC1E-0F9E-4933-A1FE-72F5EE71C96E}"/>
    <cellStyle name="20% - Accent5 16 2 7" xfId="20441" xr:uid="{CE0A72F7-11CE-40C9-B0C9-6AE78DEB15AF}"/>
    <cellStyle name="20% - Accent5 16 3" xfId="7023" xr:uid="{9C9AFC90-F6B7-44CC-B659-CC51EAD20163}"/>
    <cellStyle name="20% - Accent5 16 3 2" xfId="7024" xr:uid="{DBFBE867-5BF2-49F2-AE6B-78C360BBAB7B}"/>
    <cellStyle name="20% - Accent5 16 3 2 2" xfId="7025" xr:uid="{C4E3E3DC-917B-4B44-9DC7-1F0E3F994473}"/>
    <cellStyle name="20% - Accent5 16 3 2 2 2" xfId="24515" xr:uid="{B1FD1CBC-D53E-4A94-9910-4270438EB99D}"/>
    <cellStyle name="20% - Accent5 16 3 2 3" xfId="7026" xr:uid="{6E65D235-23B7-45B9-B144-84777F35B8B0}"/>
    <cellStyle name="20% - Accent5 16 3 2 3 2" xfId="24516" xr:uid="{ACA7C8A1-F878-4D56-B568-2C90AC947C72}"/>
    <cellStyle name="20% - Accent5 16 3 2 4" xfId="24514" xr:uid="{3A863D8B-9B89-4C3B-BB2F-8DBD2542DFFA}"/>
    <cellStyle name="20% - Accent5 16 3 3" xfId="7027" xr:uid="{847FE9E6-EBB8-4A4A-A726-EF7B173AD12A}"/>
    <cellStyle name="20% - Accent5 16 3 3 2" xfId="24517" xr:uid="{538994DA-147C-4CF4-B03C-305424723F12}"/>
    <cellStyle name="20% - Accent5 16 3 4" xfId="7028" xr:uid="{7264B6EE-4FAF-4F61-93B0-AFA3E0F9C7A0}"/>
    <cellStyle name="20% - Accent5 16 3 4 2" xfId="24518" xr:uid="{EB3AC837-28C8-4D24-B773-C8482BACFBB3}"/>
    <cellStyle name="20% - Accent5 16 3 5" xfId="7029" xr:uid="{4C90D340-BECB-4330-B61C-5368726BCD23}"/>
    <cellStyle name="20% - Accent5 16 3 5 2" xfId="24519" xr:uid="{2A6B51A9-7325-48B6-97B5-C1878D41471E}"/>
    <cellStyle name="20% - Accent5 16 3 6" xfId="24513" xr:uid="{6C0A0869-0592-419A-B974-3C5A8A0BBF38}"/>
    <cellStyle name="20% - Accent5 16 4" xfId="7030" xr:uid="{C4497A74-FC16-4B4B-926E-BD8C863315E2}"/>
    <cellStyle name="20% - Accent5 16 4 2" xfId="7031" xr:uid="{AB552C58-D883-4F73-BE30-013376083BB4}"/>
    <cellStyle name="20% - Accent5 16 4 2 2" xfId="24521" xr:uid="{C8347E64-0358-4ED4-BEFB-67610AF881D5}"/>
    <cellStyle name="20% - Accent5 16 4 3" xfId="7032" xr:uid="{61A3EE4F-6695-4ACF-95A5-87ACD7F5734D}"/>
    <cellStyle name="20% - Accent5 16 4 3 2" xfId="24522" xr:uid="{357847B0-5054-4F5C-BA21-137C540E28AF}"/>
    <cellStyle name="20% - Accent5 16 4 4" xfId="24520" xr:uid="{40249B4D-82B7-49D7-B9C5-4B2ABE419300}"/>
    <cellStyle name="20% - Accent5 16 5" xfId="7033" xr:uid="{4362B6F9-BA3B-4127-8A72-DD5244041847}"/>
    <cellStyle name="20% - Accent5 16 5 2" xfId="24523" xr:uid="{9FED9578-3923-4034-9559-5E1329793685}"/>
    <cellStyle name="20% - Accent5 16 6" xfId="7034" xr:uid="{3C3ED543-2606-46B6-AC22-52E3E384D930}"/>
    <cellStyle name="20% - Accent5 16 6 2" xfId="24524" xr:uid="{81D5A886-7FB7-4FAE-90A5-1EEB4EB3CC00}"/>
    <cellStyle name="20% - Accent5 16 7" xfId="7035" xr:uid="{CAEA82AA-B946-4F63-9701-D90219442A8F}"/>
    <cellStyle name="20% - Accent5 16 7 2" xfId="24525" xr:uid="{54C1CDC1-8828-48C0-9986-383693BBAA92}"/>
    <cellStyle name="20% - Accent5 16 8" xfId="24505" xr:uid="{E5D4FB41-A75E-4392-BECF-D2D5A5DD1F19}"/>
    <cellStyle name="20% - Accent5 16 9" xfId="19403" xr:uid="{665C6E98-213C-46F7-ACC1-6486CCDF5881}"/>
    <cellStyle name="20% - Accent5 17" xfId="1824" xr:uid="{07B8E1B2-1383-4B0F-9220-433161D6ADB3}"/>
    <cellStyle name="20% - Accent5 17 2" xfId="2865" xr:uid="{CA78C0B8-3A6C-4D55-B6EF-D0BDB76FAF5C}"/>
    <cellStyle name="20% - Accent5 17 2 2" xfId="7036" xr:uid="{D6A16166-4E24-49E3-BE14-DD2F68FFDBED}"/>
    <cellStyle name="20% - Accent5 17 2 2 2" xfId="24528" xr:uid="{F7E51B23-EB4C-4836-A23E-F658F71E2585}"/>
    <cellStyle name="20% - Accent5 17 2 3" xfId="7037" xr:uid="{830AA2D8-8B13-4562-A49C-3C6B1BEDC69A}"/>
    <cellStyle name="20% - Accent5 17 2 3 2" xfId="24529" xr:uid="{C8C13D6D-DE01-492C-8E8E-921E3C7BA4CA}"/>
    <cellStyle name="20% - Accent5 17 2 4" xfId="24527" xr:uid="{5E0EAA47-43A6-42FD-A10C-4DF629F4A77E}"/>
    <cellStyle name="20% - Accent5 17 2 5" xfId="20465" xr:uid="{D7E6B87E-0BFF-416F-8A53-987D913549FC}"/>
    <cellStyle name="20% - Accent5 17 3" xfId="7038" xr:uid="{B1D0D9DE-31DE-40E7-90AE-C4D8B386B85A}"/>
    <cellStyle name="20% - Accent5 17 3 2" xfId="24530" xr:uid="{BA16A7D3-1CED-4F8D-890E-6DB9EC5F0998}"/>
    <cellStyle name="20% - Accent5 17 4" xfId="7039" xr:uid="{92E80E7B-5C52-485C-9853-CFBF2FC18339}"/>
    <cellStyle name="20% - Accent5 17 4 2" xfId="24531" xr:uid="{CFCADFB2-550C-4CC1-97B5-A015E33CD173}"/>
    <cellStyle name="20% - Accent5 17 5" xfId="7040" xr:uid="{5A3A2E5D-1FC5-4D3D-96FE-6F1AB3BFAD18}"/>
    <cellStyle name="20% - Accent5 17 5 2" xfId="24532" xr:uid="{97AC8CF7-7527-40DC-A3BC-B3D57C618B43}"/>
    <cellStyle name="20% - Accent5 17 6" xfId="24526" xr:uid="{7FEE2CC5-DD1A-4E8B-A3BB-D0F16CD9EE98}"/>
    <cellStyle name="20% - Accent5 17 7" xfId="19427" xr:uid="{1A49B89C-74B7-4016-A61D-7BCF76FB0AC3}"/>
    <cellStyle name="20% - Accent5 18" xfId="1849" xr:uid="{80B3B88F-5A78-4D37-BF6D-6A7CE883DCDE}"/>
    <cellStyle name="20% - Accent5 18 2" xfId="7041" xr:uid="{BFFC103D-0D6D-4C64-9642-2A3B9BE6072D}"/>
    <cellStyle name="20% - Accent5 18 2 2" xfId="7042" xr:uid="{642C746F-0922-49B3-93CD-D32D5B6FE369}"/>
    <cellStyle name="20% - Accent5 18 2 2 2" xfId="24535" xr:uid="{FDD7DB19-FD01-424F-B882-6AE9672E0180}"/>
    <cellStyle name="20% - Accent5 18 2 3" xfId="7043" xr:uid="{C2326C91-EFE8-4AD1-9E59-3A978D9C2E83}"/>
    <cellStyle name="20% - Accent5 18 2 3 2" xfId="24536" xr:uid="{B60E4A00-EAA5-42EF-BC4B-755FECF5B086}"/>
    <cellStyle name="20% - Accent5 18 2 4" xfId="24534" xr:uid="{3D61613F-B430-4FB0-B312-B69D8844D121}"/>
    <cellStyle name="20% - Accent5 18 3" xfId="7044" xr:uid="{A2666E87-1229-491D-9CA8-DA39EBBDA40C}"/>
    <cellStyle name="20% - Accent5 18 3 2" xfId="24537" xr:uid="{09F8621F-CAF9-4E77-B7AA-BC702750D940}"/>
    <cellStyle name="20% - Accent5 18 4" xfId="7045" xr:uid="{36C58210-9E41-479B-AF92-F05C05FE4450}"/>
    <cellStyle name="20% - Accent5 18 4 2" xfId="24538" xr:uid="{76BF4506-C65B-4F53-8322-207C0C2E8AC1}"/>
    <cellStyle name="20% - Accent5 18 5" xfId="7046" xr:uid="{61D71844-0BE7-4EDB-A88F-AC189C117894}"/>
    <cellStyle name="20% - Accent5 18 5 2" xfId="24539" xr:uid="{25D9B3AF-24D5-468A-BF2F-CECF9C9D522D}"/>
    <cellStyle name="20% - Accent5 18 6" xfId="24533" xr:uid="{8C72798C-C60A-4E6A-B167-5D538562F3FE}"/>
    <cellStyle name="20% - Accent5 18 7" xfId="19452" xr:uid="{1ADF01E8-5FAC-4088-9062-665A8588FE38}"/>
    <cellStyle name="20% - Accent5 19" xfId="1873" xr:uid="{F0C85BCB-6BBE-4D57-AF5C-F779EB64085C}"/>
    <cellStyle name="20% - Accent5 19 2" xfId="7047" xr:uid="{5004DCF4-4FAB-43C2-AD81-89B4FD0618D9}"/>
    <cellStyle name="20% - Accent5 19 2 2" xfId="24541" xr:uid="{4E6DA1BA-95AC-4EFD-9B1D-7624A15AF17D}"/>
    <cellStyle name="20% - Accent5 19 3" xfId="7048" xr:uid="{97EE9C76-56C2-4697-9118-5C20DEF13175}"/>
    <cellStyle name="20% - Accent5 19 3 2" xfId="24542" xr:uid="{4BDB9809-F1F1-47DC-B685-695197174872}"/>
    <cellStyle name="20% - Accent5 19 4" xfId="7049" xr:uid="{D9ACF9E7-5326-4571-9022-3ED502A0F859}"/>
    <cellStyle name="20% - Accent5 19 4 2" xfId="24543" xr:uid="{0ADA119A-4772-4767-A94D-27CAF1322AC9}"/>
    <cellStyle name="20% - Accent5 19 5" xfId="24540" xr:uid="{8855C5AF-0692-474D-9B87-30B01154CB08}"/>
    <cellStyle name="20% - Accent5 19 6" xfId="19476" xr:uid="{824D60D4-70FD-4239-89F7-BBA94F3221AE}"/>
    <cellStyle name="20% - Accent5 2" xfId="61" xr:uid="{0D778C60-255B-4C1E-B508-236205A6F173}"/>
    <cellStyle name="20% - Accent5 2 10" xfId="7050" xr:uid="{A7A8154B-6D87-4BFD-BAFB-5D66DF786692}"/>
    <cellStyle name="20% - Accent5 2 10 2" xfId="24544" xr:uid="{50A1724B-34B9-403F-A618-DA5FF23D96E8}"/>
    <cellStyle name="20% - Accent5 2 11" xfId="7051" xr:uid="{64C2B305-6DF1-4411-BBB3-14F236243DDC}"/>
    <cellStyle name="20% - Accent5 2 11 2" xfId="24545" xr:uid="{EC154354-CF30-4569-AD19-5A3B483E393B}"/>
    <cellStyle name="20% - Accent5 2 12" xfId="7052" xr:uid="{E90B0C95-8842-4E73-96AB-545B571156FA}"/>
    <cellStyle name="20% - Accent5 2 12 2" xfId="24546" xr:uid="{CAAAC05F-422C-4004-9534-CE5CEEF17F5D}"/>
    <cellStyle name="20% - Accent5 2 13" xfId="952" xr:uid="{CA436FCE-61F4-4E0A-A042-4078812B8D09}"/>
    <cellStyle name="20% - Accent5 2 13 2" xfId="20505" xr:uid="{B262EAC1-4812-4CA9-9623-1496B7DDFF76}"/>
    <cellStyle name="20% - Accent5 2 14" xfId="18568" xr:uid="{12884CC1-7046-4900-9385-65528DC430B0}"/>
    <cellStyle name="20% - Accent5 2 15" xfId="36601" xr:uid="{F2710135-8911-4DEF-BB92-080E4ABD9F50}"/>
    <cellStyle name="20% - Accent5 2 2" xfId="1189" xr:uid="{0E54CC48-B147-4DB1-A561-64EC4B7565F0}"/>
    <cellStyle name="20% - Accent5 2 2 10" xfId="24547" xr:uid="{ECA6C832-3E31-4DCD-BD66-2CBFA5B83A36}"/>
    <cellStyle name="20% - Accent5 2 2 11" xfId="18793" xr:uid="{6F96810C-420F-48D3-8B90-D8C99FFC99F4}"/>
    <cellStyle name="20% - Accent5 2 2 2" xfId="2236" xr:uid="{7DFA4E08-BC68-4D2E-9C9B-225C99265315}"/>
    <cellStyle name="20% - Accent5 2 2 2 2" xfId="7053" xr:uid="{23BF52E1-8CCB-49E4-BBE5-37CD408CAA45}"/>
    <cellStyle name="20% - Accent5 2 2 2 2 2" xfId="7054" xr:uid="{E662B7B0-E663-4665-B78F-7BA50EE7806A}"/>
    <cellStyle name="20% - Accent5 2 2 2 2 2 2" xfId="7055" xr:uid="{BF35C127-067D-4172-91DE-16E9E7E6976A}"/>
    <cellStyle name="20% - Accent5 2 2 2 2 2 2 2" xfId="24551" xr:uid="{8C82307A-D499-46A6-962F-422B459A2AD4}"/>
    <cellStyle name="20% - Accent5 2 2 2 2 2 3" xfId="7056" xr:uid="{0DA9F44E-36B3-41DE-8C44-86284F560E49}"/>
    <cellStyle name="20% - Accent5 2 2 2 2 2 3 2" xfId="24552" xr:uid="{26637317-7DD1-483D-9660-9589D974B750}"/>
    <cellStyle name="20% - Accent5 2 2 2 2 2 4" xfId="24550" xr:uid="{5E3602E6-205E-45BB-9A7A-7B4FDB33D2F7}"/>
    <cellStyle name="20% - Accent5 2 2 2 2 3" xfId="7057" xr:uid="{6890CB26-4F6B-449C-9904-9CDDC62C7DD1}"/>
    <cellStyle name="20% - Accent5 2 2 2 2 3 2" xfId="24553" xr:uid="{6B9076E6-F6B8-4C99-AF8C-320FEED2788A}"/>
    <cellStyle name="20% - Accent5 2 2 2 2 4" xfId="7058" xr:uid="{087E390A-A4EC-47AD-9C7C-AE1C75A7C38F}"/>
    <cellStyle name="20% - Accent5 2 2 2 2 4 2" xfId="24554" xr:uid="{10054ABC-6041-4EB3-A604-18AF117FAB8B}"/>
    <cellStyle name="20% - Accent5 2 2 2 2 5" xfId="7059" xr:uid="{B9CC9DAA-8A47-478C-BD5B-BAB36E790AD7}"/>
    <cellStyle name="20% - Accent5 2 2 2 2 5 2" xfId="24555" xr:uid="{908D3642-92DF-46B7-B3DF-1051AD20DC4E}"/>
    <cellStyle name="20% - Accent5 2 2 2 2 6" xfId="24549" xr:uid="{25A7C1C7-8D10-4941-9B03-100B5F999023}"/>
    <cellStyle name="20% - Accent5 2 2 2 3" xfId="7060" xr:uid="{E67EA2D4-BE8B-4FE5-A02A-1912AAE2BC4C}"/>
    <cellStyle name="20% - Accent5 2 2 2 3 2" xfId="7061" xr:uid="{2BB1522D-C79A-426C-B219-02515213F3E6}"/>
    <cellStyle name="20% - Accent5 2 2 2 3 2 2" xfId="7062" xr:uid="{8891861E-F91F-41DD-B128-2836C0C7EB67}"/>
    <cellStyle name="20% - Accent5 2 2 2 3 2 2 2" xfId="24558" xr:uid="{6E2EFE00-C6E7-49C7-980A-C0B810335D57}"/>
    <cellStyle name="20% - Accent5 2 2 2 3 2 3" xfId="7063" xr:uid="{5673B6EB-B9A3-44DA-A80E-1EDB1D11ABF1}"/>
    <cellStyle name="20% - Accent5 2 2 2 3 2 3 2" xfId="24559" xr:uid="{81318BFA-6AE6-43B9-915F-7A700B1117D3}"/>
    <cellStyle name="20% - Accent5 2 2 2 3 2 4" xfId="24557" xr:uid="{D6361BDF-4627-4407-8496-62E816CB666A}"/>
    <cellStyle name="20% - Accent5 2 2 2 3 3" xfId="7064" xr:uid="{A8EFB84F-5D9E-425F-B4B9-E1964ABEEF7B}"/>
    <cellStyle name="20% - Accent5 2 2 2 3 3 2" xfId="24560" xr:uid="{EA87362B-DC52-482C-B493-51DBFB5AD89F}"/>
    <cellStyle name="20% - Accent5 2 2 2 3 4" xfId="7065" xr:uid="{03021AE9-6B48-44AD-8D8F-F37F9EFA8713}"/>
    <cellStyle name="20% - Accent5 2 2 2 3 4 2" xfId="24561" xr:uid="{97B76754-9C9F-485D-BB15-9AE9D563838A}"/>
    <cellStyle name="20% - Accent5 2 2 2 3 5" xfId="7066" xr:uid="{8E7709A4-435D-435E-9479-3306282D9102}"/>
    <cellStyle name="20% - Accent5 2 2 2 3 5 2" xfId="24562" xr:uid="{51693C43-C57C-405B-8147-6D8FB8F5BF22}"/>
    <cellStyle name="20% - Accent5 2 2 2 3 6" xfId="24556" xr:uid="{E7E30A76-4AF1-48AE-8BDE-2809F9E44BE2}"/>
    <cellStyle name="20% - Accent5 2 2 2 4" xfId="7067" xr:uid="{8C1BC5BF-908A-40E4-8C57-4FC84A5095C8}"/>
    <cellStyle name="20% - Accent5 2 2 2 4 2" xfId="7068" xr:uid="{DC2AA95C-2E77-4050-B0C0-1C4E8021D10A}"/>
    <cellStyle name="20% - Accent5 2 2 2 4 2 2" xfId="24564" xr:uid="{42635B10-9E18-4407-BAB8-5239D3826E56}"/>
    <cellStyle name="20% - Accent5 2 2 2 4 3" xfId="7069" xr:uid="{596F2C5F-0339-4040-B0AF-8AF09BF484C7}"/>
    <cellStyle name="20% - Accent5 2 2 2 4 3 2" xfId="24565" xr:uid="{E74F2DF4-12E3-480B-BFCA-C4A9BBFC8AF1}"/>
    <cellStyle name="20% - Accent5 2 2 2 4 4" xfId="24563" xr:uid="{C35D10F1-9C5C-42BA-BB17-4663D0F3CFCA}"/>
    <cellStyle name="20% - Accent5 2 2 2 5" xfId="7070" xr:uid="{9B01EC6B-0941-4FF4-8E5D-5F5BEF403D6D}"/>
    <cellStyle name="20% - Accent5 2 2 2 5 2" xfId="24566" xr:uid="{B3128B49-379C-4551-BA02-EDC777EE3D20}"/>
    <cellStyle name="20% - Accent5 2 2 2 6" xfId="7071" xr:uid="{05C2A9DE-4C0F-4E94-BB7B-15ECB05FB0F5}"/>
    <cellStyle name="20% - Accent5 2 2 2 6 2" xfId="24567" xr:uid="{C0493473-192F-4D3C-A3DE-C675A31BF212}"/>
    <cellStyle name="20% - Accent5 2 2 2 7" xfId="7072" xr:uid="{794F5DA7-F55A-4665-A80E-CCB27019EC67}"/>
    <cellStyle name="20% - Accent5 2 2 2 7 2" xfId="24568" xr:uid="{7B18B160-8672-4ABD-8C16-ACD93C20A3A4}"/>
    <cellStyle name="20% - Accent5 2 2 2 8" xfId="24548" xr:uid="{4FE8CDD0-26BA-490B-B057-16A313D39705}"/>
    <cellStyle name="20% - Accent5 2 2 2 9" xfId="19836" xr:uid="{546092A1-24FE-4B6E-AEE7-10037128E461}"/>
    <cellStyle name="20% - Accent5 2 2 3" xfId="7073" xr:uid="{80DB3EAE-5207-428C-B23C-A267FFEBD1F3}"/>
    <cellStyle name="20% - Accent5 2 2 3 2" xfId="7074" xr:uid="{9A065E31-0197-4C90-A73E-B20D6C9E1A63}"/>
    <cellStyle name="20% - Accent5 2 2 3 2 2" xfId="7075" xr:uid="{0D7A86DF-F307-4B05-964C-4DF1DA0FAF0B}"/>
    <cellStyle name="20% - Accent5 2 2 3 2 2 2" xfId="7076" xr:uid="{5A318712-7402-4160-893D-F0564C825898}"/>
    <cellStyle name="20% - Accent5 2 2 3 2 2 2 2" xfId="24572" xr:uid="{A72BB963-8AAD-439B-B1C7-25BDE0ADB7DD}"/>
    <cellStyle name="20% - Accent5 2 2 3 2 2 3" xfId="7077" xr:uid="{87713EE1-F9B4-486C-B7BF-8B0B5092BCDE}"/>
    <cellStyle name="20% - Accent5 2 2 3 2 2 3 2" xfId="24573" xr:uid="{DA653523-DC52-46D2-897E-93D1E9E58DEF}"/>
    <cellStyle name="20% - Accent5 2 2 3 2 2 4" xfId="24571" xr:uid="{8720FC4E-F1BC-4D67-908A-DCCC2E7A9B6F}"/>
    <cellStyle name="20% - Accent5 2 2 3 2 3" xfId="7078" xr:uid="{4FB76216-6309-4645-916F-604EBD1283D0}"/>
    <cellStyle name="20% - Accent5 2 2 3 2 3 2" xfId="24574" xr:uid="{87D02413-B3F3-417D-BD39-DC1962F5999B}"/>
    <cellStyle name="20% - Accent5 2 2 3 2 4" xfId="7079" xr:uid="{F0E58106-E204-4127-9DE1-5767E8EC6A9E}"/>
    <cellStyle name="20% - Accent5 2 2 3 2 4 2" xfId="24575" xr:uid="{2F89B2BA-00F5-42B7-B994-252C0D68CC0D}"/>
    <cellStyle name="20% - Accent5 2 2 3 2 5" xfId="7080" xr:uid="{32E93018-F489-4419-A27F-F696144FD050}"/>
    <cellStyle name="20% - Accent5 2 2 3 2 5 2" xfId="24576" xr:uid="{28849BAC-3D70-45D5-8813-0CD6F2DED106}"/>
    <cellStyle name="20% - Accent5 2 2 3 2 6" xfId="24570" xr:uid="{B100C309-F52A-4B9F-AEF5-166172D45248}"/>
    <cellStyle name="20% - Accent5 2 2 3 3" xfId="7081" xr:uid="{AA515E19-18CC-401D-AC84-757C6C9798D9}"/>
    <cellStyle name="20% - Accent5 2 2 3 3 2" xfId="7082" xr:uid="{22B8B717-7EC7-4776-A445-364A71877E06}"/>
    <cellStyle name="20% - Accent5 2 2 3 3 2 2" xfId="7083" xr:uid="{A8CE38C8-A998-4477-BB68-D7B9691AC8CF}"/>
    <cellStyle name="20% - Accent5 2 2 3 3 2 2 2" xfId="24579" xr:uid="{8F14D2AE-CF39-41B7-9C47-225DF8B54EED}"/>
    <cellStyle name="20% - Accent5 2 2 3 3 2 3" xfId="7084" xr:uid="{30CC31D5-1074-4D29-94EB-9892CEFFCAB5}"/>
    <cellStyle name="20% - Accent5 2 2 3 3 2 3 2" xfId="24580" xr:uid="{68AF8F36-DB90-41EE-B437-FF94CB708968}"/>
    <cellStyle name="20% - Accent5 2 2 3 3 2 4" xfId="24578" xr:uid="{7DE4F270-2870-45D5-B7F8-8C36B85050DD}"/>
    <cellStyle name="20% - Accent5 2 2 3 3 3" xfId="7085" xr:uid="{BF27EA44-CAD0-4C8B-AB10-D5192AA25DBB}"/>
    <cellStyle name="20% - Accent5 2 2 3 3 3 2" xfId="24581" xr:uid="{972AE09B-7E93-4EC7-B404-A5A954982214}"/>
    <cellStyle name="20% - Accent5 2 2 3 3 4" xfId="7086" xr:uid="{CC47D677-07C9-4F59-8ACA-B6F44716AE67}"/>
    <cellStyle name="20% - Accent5 2 2 3 3 4 2" xfId="24582" xr:uid="{6EE23EEA-8B78-4852-AC0D-EB877240A3C8}"/>
    <cellStyle name="20% - Accent5 2 2 3 3 5" xfId="7087" xr:uid="{AC41351E-D531-41F3-A360-45EB6BF5ACC9}"/>
    <cellStyle name="20% - Accent5 2 2 3 3 5 2" xfId="24583" xr:uid="{97A4552C-72D9-483C-BDBE-72EBE94B401A}"/>
    <cellStyle name="20% - Accent5 2 2 3 3 6" xfId="24577" xr:uid="{1A096CAC-64E8-4BA4-98FA-1A0D7DF097FB}"/>
    <cellStyle name="20% - Accent5 2 2 3 4" xfId="7088" xr:uid="{B7C5054E-E1A7-4EBB-9A37-E2A2D34F7BEE}"/>
    <cellStyle name="20% - Accent5 2 2 3 4 2" xfId="7089" xr:uid="{122D33ED-8A48-49D8-9DD9-39BAC4100FD6}"/>
    <cellStyle name="20% - Accent5 2 2 3 4 2 2" xfId="24585" xr:uid="{0D440B72-EABF-45A3-B605-C14141F8A3BC}"/>
    <cellStyle name="20% - Accent5 2 2 3 4 3" xfId="7090" xr:uid="{3331CDFB-92CD-48EB-993F-A48D5533347F}"/>
    <cellStyle name="20% - Accent5 2 2 3 4 3 2" xfId="24586" xr:uid="{5DD47F45-BEB4-488E-A27A-265AE43165B4}"/>
    <cellStyle name="20% - Accent5 2 2 3 4 4" xfId="24584" xr:uid="{0CEE5FDD-E1CC-4F54-A429-52524C318651}"/>
    <cellStyle name="20% - Accent5 2 2 3 5" xfId="7091" xr:uid="{7B6B4A08-D236-4E67-9FA3-B2C553DBD9A9}"/>
    <cellStyle name="20% - Accent5 2 2 3 5 2" xfId="24587" xr:uid="{90E42E49-CF57-4C9B-93DF-280101B17487}"/>
    <cellStyle name="20% - Accent5 2 2 3 6" xfId="7092" xr:uid="{E3201AFA-D8C6-4102-A7FF-09B27DA0BE7A}"/>
    <cellStyle name="20% - Accent5 2 2 3 6 2" xfId="24588" xr:uid="{5298F361-E02E-4D9A-BB77-5FAC68E1E96E}"/>
    <cellStyle name="20% - Accent5 2 2 3 7" xfId="7093" xr:uid="{5788A9A8-7DD4-4CDC-B71D-951B8BD4FB3E}"/>
    <cellStyle name="20% - Accent5 2 2 3 7 2" xfId="24589" xr:uid="{E86FE828-8F45-40C4-93C8-6C42559447CA}"/>
    <cellStyle name="20% - Accent5 2 2 3 8" xfId="24569" xr:uid="{63713302-6C79-4AC9-8979-4302A02B2759}"/>
    <cellStyle name="20% - Accent5 2 2 4" xfId="7094" xr:uid="{D93F2DEE-3B82-4F65-A071-7A991A9FF88C}"/>
    <cellStyle name="20% - Accent5 2 2 4 2" xfId="7095" xr:uid="{DE599E4B-1A79-40BF-A00E-8CB3266B46D4}"/>
    <cellStyle name="20% - Accent5 2 2 4 2 2" xfId="7096" xr:uid="{7877546C-32FB-4B78-9134-602751BB037A}"/>
    <cellStyle name="20% - Accent5 2 2 4 2 2 2" xfId="24592" xr:uid="{16D7D4DF-CFB5-4C24-9FF6-F4D7B2307C17}"/>
    <cellStyle name="20% - Accent5 2 2 4 2 3" xfId="7097" xr:uid="{5BFC99B9-DB7D-4C55-8F58-993F5620D27D}"/>
    <cellStyle name="20% - Accent5 2 2 4 2 3 2" xfId="24593" xr:uid="{4CF7AD91-FC99-4AB3-B4D1-93B346411ED6}"/>
    <cellStyle name="20% - Accent5 2 2 4 2 4" xfId="24591" xr:uid="{C481C73E-6824-43B5-8CF1-5E03A4164092}"/>
    <cellStyle name="20% - Accent5 2 2 4 3" xfId="7098" xr:uid="{C759966C-FFD4-42B5-9EA0-1F0900ACC63E}"/>
    <cellStyle name="20% - Accent5 2 2 4 3 2" xfId="24594" xr:uid="{6FBAE8B7-CA9C-460E-AAC4-F9C70603A118}"/>
    <cellStyle name="20% - Accent5 2 2 4 4" xfId="7099" xr:uid="{6089BACC-5D02-4D03-80D4-93E7B684F5EB}"/>
    <cellStyle name="20% - Accent5 2 2 4 4 2" xfId="24595" xr:uid="{C5F0CFAC-0128-40DB-9E8E-57D20054A162}"/>
    <cellStyle name="20% - Accent5 2 2 4 5" xfId="7100" xr:uid="{B01E58EB-0B84-4537-BFBA-9C010FABC2F3}"/>
    <cellStyle name="20% - Accent5 2 2 4 5 2" xfId="24596" xr:uid="{E2047FB7-067B-4BA2-A9AB-031C2FF1A2EE}"/>
    <cellStyle name="20% - Accent5 2 2 4 6" xfId="24590" xr:uid="{7B69302B-68AA-4C18-9A2A-90F63E9C0F82}"/>
    <cellStyle name="20% - Accent5 2 2 5" xfId="7101" xr:uid="{FE9BBC68-6233-4AD9-9C03-4300460CEDBB}"/>
    <cellStyle name="20% - Accent5 2 2 5 2" xfId="7102" xr:uid="{7DDCE6A5-438D-43D6-9806-27436A5A013A}"/>
    <cellStyle name="20% - Accent5 2 2 5 2 2" xfId="7103" xr:uid="{86C48BD0-6A8A-4CE4-8236-4D4120D52169}"/>
    <cellStyle name="20% - Accent5 2 2 5 2 2 2" xfId="24599" xr:uid="{D5CF0453-FD07-41AE-A502-AC0BFF7E0B92}"/>
    <cellStyle name="20% - Accent5 2 2 5 2 3" xfId="7104" xr:uid="{150D1BE4-ECA0-4B58-B44D-37ED14BB35F1}"/>
    <cellStyle name="20% - Accent5 2 2 5 2 3 2" xfId="24600" xr:uid="{14D28BA3-B0AA-45E7-8367-71E3E2D75DBD}"/>
    <cellStyle name="20% - Accent5 2 2 5 2 4" xfId="24598" xr:uid="{30985F33-3994-4050-AA47-E8DF9427D235}"/>
    <cellStyle name="20% - Accent5 2 2 5 3" xfId="7105" xr:uid="{6D5EC636-933F-409E-A508-50B95B27AA6A}"/>
    <cellStyle name="20% - Accent5 2 2 5 3 2" xfId="24601" xr:uid="{EB3205BE-8D37-427D-A34D-64389E7B99F5}"/>
    <cellStyle name="20% - Accent5 2 2 5 4" xfId="7106" xr:uid="{48A609D4-56E5-41A9-A8E4-85B0D10DEF54}"/>
    <cellStyle name="20% - Accent5 2 2 5 4 2" xfId="24602" xr:uid="{ED151077-3B69-4F70-BC4E-9B975351CD53}"/>
    <cellStyle name="20% - Accent5 2 2 5 5" xfId="7107" xr:uid="{F67A443F-6044-44E3-A738-CCB8F0A21211}"/>
    <cellStyle name="20% - Accent5 2 2 5 5 2" xfId="24603" xr:uid="{F8D621A3-2259-485E-8853-1442CD441DB0}"/>
    <cellStyle name="20% - Accent5 2 2 5 6" xfId="24597" xr:uid="{3C990898-0FA7-4D73-B4A7-4C5BDC0D3B2C}"/>
    <cellStyle name="20% - Accent5 2 2 6" xfId="7108" xr:uid="{6134EDA6-BBD4-46CB-A11C-A85976369888}"/>
    <cellStyle name="20% - Accent5 2 2 6 2" xfId="7109" xr:uid="{2CE41176-6E4C-4F4C-B3CD-12B043F41E4E}"/>
    <cellStyle name="20% - Accent5 2 2 6 2 2" xfId="24605" xr:uid="{47CCA0B7-8CCD-44FA-B574-44D44E6C33D4}"/>
    <cellStyle name="20% - Accent5 2 2 6 3" xfId="7110" xr:uid="{AF45617D-3855-4157-99D6-E2BD8632D12F}"/>
    <cellStyle name="20% - Accent5 2 2 6 3 2" xfId="24606" xr:uid="{54EF5E2B-0E06-4474-AC8A-0003EDA8EA57}"/>
    <cellStyle name="20% - Accent5 2 2 6 4" xfId="24604" xr:uid="{FE04E6BE-8319-408A-A9F4-4B500E5A4A33}"/>
    <cellStyle name="20% - Accent5 2 2 7" xfId="7111" xr:uid="{F4C2E832-0921-433E-9C30-D2C609274E13}"/>
    <cellStyle name="20% - Accent5 2 2 7 2" xfId="24607" xr:uid="{F165185D-9E2F-467E-9A0D-9AB052458F72}"/>
    <cellStyle name="20% - Accent5 2 2 8" xfId="7112" xr:uid="{EF0F205C-E39F-4A5E-8809-8553CD550A11}"/>
    <cellStyle name="20% - Accent5 2 2 8 2" xfId="24608" xr:uid="{D9786B4B-2367-4122-9D8F-15B537CC221E}"/>
    <cellStyle name="20% - Accent5 2 2 9" xfId="7113" xr:uid="{D05FA807-A416-4F2D-8703-73338A6176B3}"/>
    <cellStyle name="20% - Accent5 2 2 9 2" xfId="24609" xr:uid="{0A2757BA-2F01-4087-90CE-0C6AFAEA1046}"/>
    <cellStyle name="20% - Accent5 2 3" xfId="1462" xr:uid="{905BCE2C-F881-4A44-A188-4105931287C3}"/>
    <cellStyle name="20% - Accent5 2 3 10" xfId="19065" xr:uid="{6DCE9548-0037-4677-AA1B-DBB64F22F210}"/>
    <cellStyle name="20% - Accent5 2 3 2" xfId="2503" xr:uid="{22352CF8-0F1F-4F98-9CCD-86D223B02A42}"/>
    <cellStyle name="20% - Accent5 2 3 2 2" xfId="7116" xr:uid="{7F01595F-5147-44C2-8159-8591B3390E53}"/>
    <cellStyle name="20% - Accent5 2 3 2 2 2" xfId="7117" xr:uid="{9E6EADDD-D92C-4B6C-ACF3-5267AC668FB9}"/>
    <cellStyle name="20% - Accent5 2 3 2 2 2 2" xfId="24613" xr:uid="{806C09AE-7FDC-4080-BF8E-83A2C4BB6D6D}"/>
    <cellStyle name="20% - Accent5 2 3 2 2 3" xfId="7118" xr:uid="{A1259CD8-BF14-44C4-87EA-4F5D593B7F7D}"/>
    <cellStyle name="20% - Accent5 2 3 2 2 3 2" xfId="24614" xr:uid="{DC1B7607-F171-4D66-A2E1-D6D69E416D68}"/>
    <cellStyle name="20% - Accent5 2 3 2 2 4" xfId="24612" xr:uid="{4CC219C6-34EB-44CE-90E9-6B22C589BC29}"/>
    <cellStyle name="20% - Accent5 2 3 2 3" xfId="7119" xr:uid="{C0E76927-CA92-4E54-A4C2-587FD8460B13}"/>
    <cellStyle name="20% - Accent5 2 3 2 3 2" xfId="24615" xr:uid="{D5CC3749-6C7A-47FA-870F-47A22C1481F0}"/>
    <cellStyle name="20% - Accent5 2 3 2 4" xfId="7120" xr:uid="{7688518F-75C0-4E7A-8ACC-5DF5DE9562FE}"/>
    <cellStyle name="20% - Accent5 2 3 2 4 2" xfId="24616" xr:uid="{8303D095-6AE8-493F-88F2-4209C260431C}"/>
    <cellStyle name="20% - Accent5 2 3 2 5" xfId="7121" xr:uid="{9CAC0DC4-A6C9-40A6-8750-D23812CC503A}"/>
    <cellStyle name="20% - Accent5 2 3 2 5 2" xfId="24617" xr:uid="{C332F65A-EE03-44DA-A8D0-E8E35BFE6C7C}"/>
    <cellStyle name="20% - Accent5 2 3 2 6" xfId="18092" xr:uid="{D632D2AB-5769-41E0-8C4E-921A853AAE6B}"/>
    <cellStyle name="20% - Accent5 2 3 2 6 2" xfId="35912" xr:uid="{1A300DB7-5189-46D7-8B1C-96B27ACFB212}"/>
    <cellStyle name="20% - Accent5 2 3 2 7" xfId="7115" xr:uid="{877B5EDE-8D31-46E1-B903-3BA2EEA9E01A}"/>
    <cellStyle name="20% - Accent5 2 3 2 7 2" xfId="24611" xr:uid="{47C86FD2-56AA-445E-9D63-F46F247FDE44}"/>
    <cellStyle name="20% - Accent5 2 3 2 8" xfId="20103" xr:uid="{03C8C727-5DC6-4977-9BB6-791566AAF84E}"/>
    <cellStyle name="20% - Accent5 2 3 3" xfId="7122" xr:uid="{31B966AF-C96E-4D3D-B241-32B9566198D8}"/>
    <cellStyle name="20% - Accent5 2 3 3 2" xfId="7123" xr:uid="{AE5A2BFC-C0D8-47EF-9F7D-4C31E87A53AC}"/>
    <cellStyle name="20% - Accent5 2 3 3 2 2" xfId="7124" xr:uid="{C19BE6C7-7168-42CE-A128-2F7BF775F925}"/>
    <cellStyle name="20% - Accent5 2 3 3 2 2 2" xfId="24620" xr:uid="{3EB34E89-1F49-4CC5-B9A6-DA4DA04A3A1A}"/>
    <cellStyle name="20% - Accent5 2 3 3 2 3" xfId="7125" xr:uid="{7A59FE84-EE80-47B3-8325-B70A984D805F}"/>
    <cellStyle name="20% - Accent5 2 3 3 2 3 2" xfId="24621" xr:uid="{3654CA6D-A334-4D3C-A427-DDC81D7FB462}"/>
    <cellStyle name="20% - Accent5 2 3 3 2 4" xfId="24619" xr:uid="{CF60FB9B-C882-4A03-A4AA-7E708E2E3F5D}"/>
    <cellStyle name="20% - Accent5 2 3 3 3" xfId="7126" xr:uid="{4F1C505D-AAFA-487A-A4D9-42C09766B2BB}"/>
    <cellStyle name="20% - Accent5 2 3 3 3 2" xfId="24622" xr:uid="{87B44770-01E4-4466-B7B6-7F613C863577}"/>
    <cellStyle name="20% - Accent5 2 3 3 4" xfId="7127" xr:uid="{399EE443-80F1-4178-BE24-D653D6549262}"/>
    <cellStyle name="20% - Accent5 2 3 3 4 2" xfId="24623" xr:uid="{A0581518-1EF5-41D2-8E08-D344C26CE0BA}"/>
    <cellStyle name="20% - Accent5 2 3 3 5" xfId="7128" xr:uid="{25600B15-C720-4A55-8D1E-8AC712B5E3A1}"/>
    <cellStyle name="20% - Accent5 2 3 3 5 2" xfId="24624" xr:uid="{0DFE8190-7960-4DB6-BCA5-F507CC66F7D0}"/>
    <cellStyle name="20% - Accent5 2 3 3 6" xfId="24618" xr:uid="{6744CE68-E28A-4374-961A-B692223B5310}"/>
    <cellStyle name="20% - Accent5 2 3 4" xfId="7129" xr:uid="{9CB7D33D-2952-4FFB-8867-BB1CE6A6AC06}"/>
    <cellStyle name="20% - Accent5 2 3 4 2" xfId="7130" xr:uid="{99AD926F-E160-419E-8FF1-13778F63A170}"/>
    <cellStyle name="20% - Accent5 2 3 4 2 2" xfId="24626" xr:uid="{F12E2969-2898-423D-8A6D-08F4AFE6936F}"/>
    <cellStyle name="20% - Accent5 2 3 4 3" xfId="7131" xr:uid="{41B53911-2F33-44CC-9C83-901A67EF7669}"/>
    <cellStyle name="20% - Accent5 2 3 4 3 2" xfId="24627" xr:uid="{E41524FA-391F-4A16-B809-995722152EF9}"/>
    <cellStyle name="20% - Accent5 2 3 4 4" xfId="24625" xr:uid="{F16D102B-546D-464D-A568-CE0FA3617BD6}"/>
    <cellStyle name="20% - Accent5 2 3 5" xfId="7132" xr:uid="{4A21B259-AE68-465B-9723-49A39DAAE7D8}"/>
    <cellStyle name="20% - Accent5 2 3 5 2" xfId="24628" xr:uid="{2E2A2F77-45BB-4B2A-AA53-FCF3E671336C}"/>
    <cellStyle name="20% - Accent5 2 3 6" xfId="7133" xr:uid="{0799FED9-34C4-4333-8595-14C80123850A}"/>
    <cellStyle name="20% - Accent5 2 3 6 2" xfId="24629" xr:uid="{B0901E2F-8AB3-4494-BED2-BF1BB279A852}"/>
    <cellStyle name="20% - Accent5 2 3 7" xfId="7134" xr:uid="{D6EFA62B-C63D-41A3-9E72-7F921D16FFD1}"/>
    <cellStyle name="20% - Accent5 2 3 7 2" xfId="24630" xr:uid="{15D6955F-EAFD-4C3B-A6C5-6B378BF69520}"/>
    <cellStyle name="20% - Accent5 2 3 8" xfId="17010" xr:uid="{10C4F4EF-279D-40EF-A448-62347FA818C3}"/>
    <cellStyle name="20% - Accent5 2 3 8 2" xfId="34367" xr:uid="{75F75669-6556-4DED-BD04-FE5F59301349}"/>
    <cellStyle name="20% - Accent5 2 3 9" xfId="7114" xr:uid="{772BE12D-3FC1-4445-842A-D5BA410094AE}"/>
    <cellStyle name="20% - Accent5 2 3 9 2" xfId="24610" xr:uid="{9F6EA923-E74B-4C5A-A989-E02F77D2B2A5}"/>
    <cellStyle name="20% - Accent5 2 4" xfId="1966" xr:uid="{FA0A0549-CF9A-4A6D-B75D-A5B4EB3F0043}"/>
    <cellStyle name="20% - Accent5 2 4 10" xfId="19568" xr:uid="{9A687FB9-5F66-4018-8F31-BD20C8FC7FD4}"/>
    <cellStyle name="20% - Accent5 2 4 2" xfId="7136" xr:uid="{C4EA3AB3-C5DC-48A5-AA2A-8EE714FB8BFA}"/>
    <cellStyle name="20% - Accent5 2 4 2 2" xfId="7137" xr:uid="{51860C59-A5F1-475B-B0FE-1BCAEC01A4E6}"/>
    <cellStyle name="20% - Accent5 2 4 2 2 2" xfId="7138" xr:uid="{5D884F2B-81F7-4F01-BC04-C6E29659923D}"/>
    <cellStyle name="20% - Accent5 2 4 2 2 2 2" xfId="24634" xr:uid="{CEE93628-9475-405A-9012-78470B9ABB95}"/>
    <cellStyle name="20% - Accent5 2 4 2 2 3" xfId="7139" xr:uid="{C68B0381-DCD7-4A0C-B06F-8CB1F114D10F}"/>
    <cellStyle name="20% - Accent5 2 4 2 2 3 2" xfId="24635" xr:uid="{E1D0867F-25E4-4CC4-B556-2F97BC881E64}"/>
    <cellStyle name="20% - Accent5 2 4 2 2 4" xfId="24633" xr:uid="{3C4266D6-0014-4967-BF51-026F6772031A}"/>
    <cellStyle name="20% - Accent5 2 4 2 3" xfId="7140" xr:uid="{CCF88C91-45A4-41BC-B64D-B694478BD717}"/>
    <cellStyle name="20% - Accent5 2 4 2 3 2" xfId="24636" xr:uid="{380194B1-24FA-43F3-9311-32EB2A67CE81}"/>
    <cellStyle name="20% - Accent5 2 4 2 4" xfId="7141" xr:uid="{6A25974C-79AF-4A8E-9F40-7C824B257CAE}"/>
    <cellStyle name="20% - Accent5 2 4 2 4 2" xfId="24637" xr:uid="{BC924733-4768-462D-B79E-6231B7D683EF}"/>
    <cellStyle name="20% - Accent5 2 4 2 5" xfId="7142" xr:uid="{576DB831-C81F-4843-98BC-14B1665F5F24}"/>
    <cellStyle name="20% - Accent5 2 4 2 5 2" xfId="24638" xr:uid="{7022483F-3FBA-4F1E-A132-009E0713B983}"/>
    <cellStyle name="20% - Accent5 2 4 2 6" xfId="24632" xr:uid="{6100DB93-B0DD-40F5-8981-7D3201933AD9}"/>
    <cellStyle name="20% - Accent5 2 4 3" xfId="7143" xr:uid="{1344E085-0890-42C3-A24B-A14A62DC246C}"/>
    <cellStyle name="20% - Accent5 2 4 3 2" xfId="7144" xr:uid="{650BFF9E-BA1B-481D-8748-B057C367D5F1}"/>
    <cellStyle name="20% - Accent5 2 4 3 2 2" xfId="7145" xr:uid="{DDEF5F45-4FF0-4961-ADD9-C9F57F757F56}"/>
    <cellStyle name="20% - Accent5 2 4 3 2 2 2" xfId="24641" xr:uid="{94EE0316-1339-4622-9BBF-BFA5F56A5439}"/>
    <cellStyle name="20% - Accent5 2 4 3 2 3" xfId="7146" xr:uid="{ECA97A6A-2DAD-484A-8FB7-639DCD6E6DE4}"/>
    <cellStyle name="20% - Accent5 2 4 3 2 3 2" xfId="24642" xr:uid="{367A1FED-33CF-4B28-9753-7248B44BF0C4}"/>
    <cellStyle name="20% - Accent5 2 4 3 2 4" xfId="24640" xr:uid="{E08A20CB-7E72-4B41-8A22-5B4CAE794D25}"/>
    <cellStyle name="20% - Accent5 2 4 3 3" xfId="7147" xr:uid="{982693BB-DE03-42CF-9AE8-BE1DA1ECF07E}"/>
    <cellStyle name="20% - Accent5 2 4 3 3 2" xfId="24643" xr:uid="{A95B64CA-D76E-44A5-BDCB-06EAAA65D1EE}"/>
    <cellStyle name="20% - Accent5 2 4 3 4" xfId="7148" xr:uid="{5D7F74DF-2441-4EF4-B8D8-59482E5B0A70}"/>
    <cellStyle name="20% - Accent5 2 4 3 4 2" xfId="24644" xr:uid="{3E120434-A122-43B0-8E6C-4A5997851502}"/>
    <cellStyle name="20% - Accent5 2 4 3 5" xfId="7149" xr:uid="{201C855E-FFD6-4302-A453-A1B82B41897C}"/>
    <cellStyle name="20% - Accent5 2 4 3 5 2" xfId="24645" xr:uid="{CF298B2A-1BF5-48B2-89F3-2E3222EE2041}"/>
    <cellStyle name="20% - Accent5 2 4 3 6" xfId="24639" xr:uid="{9A231E75-E263-4023-9A96-873E5031673C}"/>
    <cellStyle name="20% - Accent5 2 4 4" xfId="7150" xr:uid="{0DD4F714-62E7-4E9D-8A8D-C9AFD5D46A3D}"/>
    <cellStyle name="20% - Accent5 2 4 4 2" xfId="7151" xr:uid="{610B2476-259C-43AF-80B7-B2392AD71868}"/>
    <cellStyle name="20% - Accent5 2 4 4 2 2" xfId="24647" xr:uid="{FF717063-8AC2-4998-9E5B-7FD6506CEB34}"/>
    <cellStyle name="20% - Accent5 2 4 4 3" xfId="7152" xr:uid="{FB243937-8FFE-4565-B42B-4722A1F8A28A}"/>
    <cellStyle name="20% - Accent5 2 4 4 3 2" xfId="24648" xr:uid="{03E44A41-5A37-4691-90F2-ED51ADF10535}"/>
    <cellStyle name="20% - Accent5 2 4 4 4" xfId="24646" xr:uid="{D03DAFE8-34CC-469B-B18F-8B423826147D}"/>
    <cellStyle name="20% - Accent5 2 4 5" xfId="7153" xr:uid="{87FC3D3A-1720-4ACB-94A6-723E2B786ED4}"/>
    <cellStyle name="20% - Accent5 2 4 5 2" xfId="24649" xr:uid="{A953BFAB-CB12-432E-A26A-CBF6E6DF5038}"/>
    <cellStyle name="20% - Accent5 2 4 6" xfId="7154" xr:uid="{F00229FD-C67C-4D97-BD1B-603CC1BCD646}"/>
    <cellStyle name="20% - Accent5 2 4 6 2" xfId="24650" xr:uid="{6A11E2E7-B393-40DC-9AE2-464A579B9F76}"/>
    <cellStyle name="20% - Accent5 2 4 7" xfId="7155" xr:uid="{9CFAB3EC-4025-41EC-A2B1-3C536958BC22}"/>
    <cellStyle name="20% - Accent5 2 4 7 2" xfId="24651" xr:uid="{33392C82-384F-4789-960F-D9DD0E7385AA}"/>
    <cellStyle name="20% - Accent5 2 4 8" xfId="17820" xr:uid="{1D811BA9-7CD6-414A-A7ED-57AB0F49E5AA}"/>
    <cellStyle name="20% - Accent5 2 4 8 2" xfId="35402" xr:uid="{6885B046-4342-4DFD-9F9A-8D4420D2E054}"/>
    <cellStyle name="20% - Accent5 2 4 9" xfId="7135" xr:uid="{5CDA9589-95C6-4DAA-ADD8-B97D739A5B67}"/>
    <cellStyle name="20% - Accent5 2 4 9 2" xfId="24631" xr:uid="{F32BEFEC-A065-4DC0-8B0B-DF648C6ABD41}"/>
    <cellStyle name="20% - Accent5 2 5" xfId="7156" xr:uid="{C987C4ED-2B7F-4E3A-B828-5E8E38F2A75A}"/>
    <cellStyle name="20% - Accent5 2 5 2" xfId="7157" xr:uid="{7E160E93-C14E-4DDB-8A6C-B9641EDF6CAD}"/>
    <cellStyle name="20% - Accent5 2 5 2 2" xfId="7158" xr:uid="{3A8ACA2F-1040-4EA8-AD03-250EF32152FE}"/>
    <cellStyle name="20% - Accent5 2 5 2 2 2" xfId="7159" xr:uid="{159AC717-2643-4F57-8425-932460F802EA}"/>
    <cellStyle name="20% - Accent5 2 5 2 2 2 2" xfId="24655" xr:uid="{DFCAE3C6-7784-4291-9453-19B856506D44}"/>
    <cellStyle name="20% - Accent5 2 5 2 2 3" xfId="7160" xr:uid="{374E3DCF-37B2-406A-9CF0-58FF20DB596C}"/>
    <cellStyle name="20% - Accent5 2 5 2 2 3 2" xfId="24656" xr:uid="{33321815-6E43-43B5-BD4B-D144D1C2E95C}"/>
    <cellStyle name="20% - Accent5 2 5 2 2 4" xfId="24654" xr:uid="{157F38D1-6691-4F41-B1EF-4A8E4D9C2567}"/>
    <cellStyle name="20% - Accent5 2 5 2 3" xfId="7161" xr:uid="{3917A25A-5F10-4B60-A540-58E0C2C1249D}"/>
    <cellStyle name="20% - Accent5 2 5 2 3 2" xfId="24657" xr:uid="{5B192010-A079-4717-82AF-24B5D887AB6F}"/>
    <cellStyle name="20% - Accent5 2 5 2 4" xfId="7162" xr:uid="{C1C7E57A-C7C1-4BC8-A9B6-545D4E837A5B}"/>
    <cellStyle name="20% - Accent5 2 5 2 4 2" xfId="24658" xr:uid="{C1243EEF-7492-41C4-BD09-EAA333B42689}"/>
    <cellStyle name="20% - Accent5 2 5 2 5" xfId="7163" xr:uid="{58AABD15-D2C2-438A-9AFA-F28CBF50850C}"/>
    <cellStyle name="20% - Accent5 2 5 2 5 2" xfId="24659" xr:uid="{EBE4E5B9-6F4F-4BBD-B52D-070BB00EC187}"/>
    <cellStyle name="20% - Accent5 2 5 2 6" xfId="24653" xr:uid="{C5585C88-7A07-4471-AB82-79FBFDAE2987}"/>
    <cellStyle name="20% - Accent5 2 5 3" xfId="7164" xr:uid="{5BBDC08A-77B9-44EB-A971-20029EBA89EE}"/>
    <cellStyle name="20% - Accent5 2 5 3 2" xfId="7165" xr:uid="{9B25D5D6-A528-4AD5-B698-B92687B224C4}"/>
    <cellStyle name="20% - Accent5 2 5 3 2 2" xfId="7166" xr:uid="{E93718D9-DDAF-4A30-9FD9-B68B7B70F82B}"/>
    <cellStyle name="20% - Accent5 2 5 3 2 2 2" xfId="24662" xr:uid="{9B8363BE-A33A-4385-A183-7B6185C3961F}"/>
    <cellStyle name="20% - Accent5 2 5 3 2 3" xfId="7167" xr:uid="{36291AE0-F8F1-451A-B203-37A68A112621}"/>
    <cellStyle name="20% - Accent5 2 5 3 2 3 2" xfId="24663" xr:uid="{BC627BB1-1776-43FA-AD81-3F2D1E1B42A9}"/>
    <cellStyle name="20% - Accent5 2 5 3 2 4" xfId="24661" xr:uid="{55015EDE-515B-4067-AA42-588741832F62}"/>
    <cellStyle name="20% - Accent5 2 5 3 3" xfId="7168" xr:uid="{72353A7B-A579-4BDB-830B-995A852407C7}"/>
    <cellStyle name="20% - Accent5 2 5 3 3 2" xfId="24664" xr:uid="{8AAF6FEA-8D7E-46FB-9F66-86F3D9DF5794}"/>
    <cellStyle name="20% - Accent5 2 5 3 4" xfId="7169" xr:uid="{7255A5C2-C53A-487E-9482-C69F172405DC}"/>
    <cellStyle name="20% - Accent5 2 5 3 4 2" xfId="24665" xr:uid="{73795962-F099-4E81-ACBB-F09C5C9FAA0F}"/>
    <cellStyle name="20% - Accent5 2 5 3 5" xfId="7170" xr:uid="{B432D80E-634E-412B-9481-2ADEC4AA65EF}"/>
    <cellStyle name="20% - Accent5 2 5 3 5 2" xfId="24666" xr:uid="{BD32BF27-9B9A-4B16-8D53-9248A54F41D8}"/>
    <cellStyle name="20% - Accent5 2 5 3 6" xfId="24660" xr:uid="{9F58995A-ACD9-4A38-B882-31FD545AEDDC}"/>
    <cellStyle name="20% - Accent5 2 5 4" xfId="7171" xr:uid="{FC48E2A7-8C14-405E-86A9-771D131D258B}"/>
    <cellStyle name="20% - Accent5 2 5 4 2" xfId="7172" xr:uid="{0D586C01-9B55-443F-8729-0B64D28D1363}"/>
    <cellStyle name="20% - Accent5 2 5 4 2 2" xfId="24668" xr:uid="{E19648C3-4F65-4EB4-BD29-3ED6691531DF}"/>
    <cellStyle name="20% - Accent5 2 5 4 3" xfId="7173" xr:uid="{71FA22CE-6252-409A-9328-30EAFF587128}"/>
    <cellStyle name="20% - Accent5 2 5 4 3 2" xfId="24669" xr:uid="{4AED0DDB-8BC1-477E-AFC7-1F0F80071F65}"/>
    <cellStyle name="20% - Accent5 2 5 4 4" xfId="24667" xr:uid="{ECE06F5F-5EEB-4D22-8584-AFC3C3742BE1}"/>
    <cellStyle name="20% - Accent5 2 5 5" xfId="7174" xr:uid="{3AEE84D3-9D95-409E-AB59-FBCE221BE66C}"/>
    <cellStyle name="20% - Accent5 2 5 5 2" xfId="24670" xr:uid="{BB267273-CF80-49D3-89AE-C6D8D3BD8927}"/>
    <cellStyle name="20% - Accent5 2 5 6" xfId="7175" xr:uid="{CC895E82-229D-49A6-9A29-DFB3941D292A}"/>
    <cellStyle name="20% - Accent5 2 5 6 2" xfId="24671" xr:uid="{45E0115C-ECDF-4C86-9C1F-0CD11F97FD7C}"/>
    <cellStyle name="20% - Accent5 2 5 7" xfId="7176" xr:uid="{71377E7B-8935-4775-9EA8-23E79E215D87}"/>
    <cellStyle name="20% - Accent5 2 5 7 2" xfId="24672" xr:uid="{D95AB91A-2422-49FF-9FB1-366BCFCCB7B6}"/>
    <cellStyle name="20% - Accent5 2 5 8" xfId="24652" xr:uid="{0C61DB81-667D-4500-9CC6-1ADC905CE614}"/>
    <cellStyle name="20% - Accent5 2 6" xfId="7177" xr:uid="{D96E68A7-87B5-4D88-9C8B-A22E5D381605}"/>
    <cellStyle name="20% - Accent5 2 6 2" xfId="7178" xr:uid="{24ADC416-397E-4874-916E-3A7ADE6AA812}"/>
    <cellStyle name="20% - Accent5 2 6 2 2" xfId="7179" xr:uid="{DB012ABF-6D0F-4FC7-A4F9-A9E39A2EA2AF}"/>
    <cellStyle name="20% - Accent5 2 6 2 2 2" xfId="24675" xr:uid="{D41B31CD-0CE2-4F79-AD80-C3E646088586}"/>
    <cellStyle name="20% - Accent5 2 6 2 3" xfId="7180" xr:uid="{EDAE586A-2638-4EFD-9C5C-D307E24369C4}"/>
    <cellStyle name="20% - Accent5 2 6 2 3 2" xfId="24676" xr:uid="{A9029570-A5D6-45E8-94B3-64FDFF8FB246}"/>
    <cellStyle name="20% - Accent5 2 6 2 4" xfId="24674" xr:uid="{FE97D856-90FD-4E92-BA95-EC4C4F18EA4F}"/>
    <cellStyle name="20% - Accent5 2 6 3" xfId="7181" xr:uid="{497DEE56-EC2D-49DE-96BB-FC108B96886B}"/>
    <cellStyle name="20% - Accent5 2 6 3 2" xfId="24677" xr:uid="{25448940-B729-4F6F-96E7-893B1831D442}"/>
    <cellStyle name="20% - Accent5 2 6 4" xfId="7182" xr:uid="{371E65C5-8B47-4538-BF04-3B5EC48A8A00}"/>
    <cellStyle name="20% - Accent5 2 6 4 2" xfId="24678" xr:uid="{168D485C-1A4A-47BC-8864-F93B752FB779}"/>
    <cellStyle name="20% - Accent5 2 6 5" xfId="7183" xr:uid="{1B392A58-8B46-4988-8CE6-8CD90380C3B0}"/>
    <cellStyle name="20% - Accent5 2 6 5 2" xfId="24679" xr:uid="{B42E4A23-529E-43B0-A95F-10E4AE2AF335}"/>
    <cellStyle name="20% - Accent5 2 6 6" xfId="24673" xr:uid="{363CBC8E-471D-4B0E-ABFF-FD841F82EB6F}"/>
    <cellStyle name="20% - Accent5 2 7" xfId="7184" xr:uid="{AF55E360-0CDA-47D2-B516-F5A3D53A0F04}"/>
    <cellStyle name="20% - Accent5 2 7 2" xfId="7185" xr:uid="{1FEB93D2-9638-4AEB-B463-E831113FBB80}"/>
    <cellStyle name="20% - Accent5 2 7 2 2" xfId="7186" xr:uid="{5233E3BE-6988-4ABF-8289-2DAA38F5356A}"/>
    <cellStyle name="20% - Accent5 2 7 2 2 2" xfId="24682" xr:uid="{6DBC3B54-E046-4455-8E04-DE0F9FFC4AAD}"/>
    <cellStyle name="20% - Accent5 2 7 2 3" xfId="7187" xr:uid="{3B22EC61-2D2E-4DAC-BFE0-3E4292982285}"/>
    <cellStyle name="20% - Accent5 2 7 2 3 2" xfId="24683" xr:uid="{154E2F8C-2EED-4708-BBF1-272A5D0F9F59}"/>
    <cellStyle name="20% - Accent5 2 7 2 4" xfId="24681" xr:uid="{87E3BD6C-DBEB-4E0D-9103-C8FCA11AC453}"/>
    <cellStyle name="20% - Accent5 2 7 3" xfId="7188" xr:uid="{7E9A45B6-4EF7-4B55-8ED0-30DD8992AB79}"/>
    <cellStyle name="20% - Accent5 2 7 3 2" xfId="24684" xr:uid="{C3F67F37-E6C9-4754-9F49-EA68F46598A3}"/>
    <cellStyle name="20% - Accent5 2 7 4" xfId="7189" xr:uid="{14857BFB-BAE3-43DD-A38E-EDB9B4BA2714}"/>
    <cellStyle name="20% - Accent5 2 7 4 2" xfId="24685" xr:uid="{044604F0-75B6-4DE5-9445-8E37220C0C69}"/>
    <cellStyle name="20% - Accent5 2 7 5" xfId="7190" xr:uid="{9A6AB07D-EA57-4E5D-BB4C-30C5076998C3}"/>
    <cellStyle name="20% - Accent5 2 7 5 2" xfId="24686" xr:uid="{D6D350B0-C3C5-4C3B-A15D-6025440CAAA9}"/>
    <cellStyle name="20% - Accent5 2 7 6" xfId="24680" xr:uid="{07D9DA3A-D2D7-4C1E-9EED-6ED599243F73}"/>
    <cellStyle name="20% - Accent5 2 8" xfId="7191" xr:uid="{DD05CDD2-AB5D-4D1E-9114-3310A10C41B9}"/>
    <cellStyle name="20% - Accent5 2 8 2" xfId="7192" xr:uid="{E6B24E9A-973B-409B-83C3-665FE09BE4C9}"/>
    <cellStyle name="20% - Accent5 2 8 2 2" xfId="24688" xr:uid="{CBA913C2-46AF-4216-BE1D-EFE007AF59C5}"/>
    <cellStyle name="20% - Accent5 2 8 3" xfId="7193" xr:uid="{2DACB863-1F1A-49CB-AC08-AE4287DEDA71}"/>
    <cellStyle name="20% - Accent5 2 8 3 2" xfId="24689" xr:uid="{B0B098C3-5824-4CF9-83D6-D00B6B65B293}"/>
    <cellStyle name="20% - Accent5 2 8 4" xfId="24687" xr:uid="{090C8FEB-8286-4D20-B240-B4B192BF01BE}"/>
    <cellStyle name="20% - Accent5 2 9" xfId="7194" xr:uid="{9D872744-454E-44FC-9DB4-A205A5F40EB7}"/>
    <cellStyle name="20% - Accent5 2 9 2" xfId="24690" xr:uid="{4E8F9251-CC94-4D43-8BAA-A384D0DF5E54}"/>
    <cellStyle name="20% - Accent5 20" xfId="1897" xr:uid="{CD5E43CD-AE0E-49B7-9073-CA4A4901AB69}"/>
    <cellStyle name="20% - Accent5 20 2" xfId="17781" xr:uid="{8C081023-2CB8-4B93-849F-5BE8F06DF624}"/>
    <cellStyle name="20% - Accent5 20 2 2" xfId="35335" xr:uid="{FC2C6D73-CCE5-48C2-BBF6-E6048B5CBA47}"/>
    <cellStyle name="20% - Accent5 20 3" xfId="7195" xr:uid="{4DA6FB35-244A-4329-9848-2C5F24A4193C}"/>
    <cellStyle name="20% - Accent5 20 3 2" xfId="24691" xr:uid="{A9B3AB9F-FFCA-46B7-A079-E58D1E7D2D6B}"/>
    <cellStyle name="20% - Accent5 20 4" xfId="19500" xr:uid="{DA4A5E6A-0A20-4D24-9F3B-BA31BF8E87F2}"/>
    <cellStyle name="20% - Accent5 21" xfId="1921" xr:uid="{55641ED1-9A7B-432A-AB27-75683CABFDFC}"/>
    <cellStyle name="20% - Accent5 21 2" xfId="17794" xr:uid="{AEC7B1DB-D63F-4EF1-A7DA-A452525C52EF}"/>
    <cellStyle name="20% - Accent5 21 2 2" xfId="35359" xr:uid="{8357201F-584D-4D14-BC50-7530D92616AA}"/>
    <cellStyle name="20% - Accent5 21 3" xfId="7196" xr:uid="{51BF7CF2-4359-4B20-AF37-D549EB2D5570}"/>
    <cellStyle name="20% - Accent5 21 3 2" xfId="24692" xr:uid="{BC666A1C-235C-435C-A0A9-FF0A3C93688B}"/>
    <cellStyle name="20% - Accent5 21 4" xfId="19524" xr:uid="{395B91FE-844A-4E8F-9A50-723D343689B2}"/>
    <cellStyle name="20% - Accent5 22" xfId="1947" xr:uid="{CDDCA88E-8C05-4B50-B79E-47B5A2D09433}"/>
    <cellStyle name="20% - Accent5 22 2" xfId="17807" xr:uid="{0925D297-112A-4257-9270-069762214F93}"/>
    <cellStyle name="20% - Accent5 22 2 2" xfId="35384" xr:uid="{C0B352D1-2D10-434C-839D-806E681B0599}"/>
    <cellStyle name="20% - Accent5 22 3" xfId="7197" xr:uid="{0C82BF48-A849-452F-B11F-DF5AAE8DEB5A}"/>
    <cellStyle name="20% - Accent5 22 3 2" xfId="24693" xr:uid="{ABCDFB3C-6382-4A4A-96EC-F1AC01949783}"/>
    <cellStyle name="20% - Accent5 22 4" xfId="19549" xr:uid="{2314B0EF-7CFA-460E-870D-8360AABBD88D}"/>
    <cellStyle name="20% - Accent5 23" xfId="7198" xr:uid="{84036F42-CCE8-4EAF-AF88-84C6F973D68D}"/>
    <cellStyle name="20% - Accent5 23 2" xfId="24694" xr:uid="{200307F7-3214-4B39-9344-B165D86ABAC5}"/>
    <cellStyle name="20% - Accent5 23 3" xfId="18423" xr:uid="{4340EDFB-79F7-4F27-B1A8-68861F0CD230}"/>
    <cellStyle name="20% - Accent5 24" xfId="7199" xr:uid="{20E7FA2D-6002-4BF0-8734-FFD458C4A459}"/>
    <cellStyle name="20% - Accent5 24 2" xfId="24695" xr:uid="{D6AAB927-F0DF-4656-90B1-05F91030DE55}"/>
    <cellStyle name="20% - Accent5 25" xfId="7200" xr:uid="{047C2289-2455-4B62-9702-AC904CB85A15}"/>
    <cellStyle name="20% - Accent5 25 2" xfId="24696" xr:uid="{2EE2C05E-9C46-4A99-8461-AB3295423111}"/>
    <cellStyle name="20% - Accent5 26" xfId="7201" xr:uid="{EE004575-D503-4B3F-9858-6ECF8793342F}"/>
    <cellStyle name="20% - Accent5 26 2" xfId="24697" xr:uid="{74ACDDA2-895A-437A-9F87-86E5AE0B127B}"/>
    <cellStyle name="20% - Accent5 27" xfId="7202" xr:uid="{0D18AF63-D8AE-42AF-A1B1-40479095A1A3}"/>
    <cellStyle name="20% - Accent5 27 2" xfId="24698" xr:uid="{F884C31D-3F4E-48EE-B699-582956BF4E15}"/>
    <cellStyle name="20% - Accent5 28" xfId="7203" xr:uid="{9F9C84F9-F18F-422C-A103-7A7C9DE05ECB}"/>
    <cellStyle name="20% - Accent5 28 2" xfId="24699" xr:uid="{BAFB3D8A-3008-40BE-AA9F-240ECA08175B}"/>
    <cellStyle name="20% - Accent5 29" xfId="7204" xr:uid="{916D7DBD-0F35-4821-9D67-CAFC347E00C0}"/>
    <cellStyle name="20% - Accent5 29 2" xfId="24700" xr:uid="{053DAEE6-FED0-4F42-B44E-7C7C18EF6FFC}"/>
    <cellStyle name="20% - Accent5 3" xfId="145" xr:uid="{0AD9DD88-960A-4134-90EF-3AF28B441ECB}"/>
    <cellStyle name="20% - Accent5 3 10" xfId="7206" xr:uid="{BF59BA27-72B5-439C-ADD3-E594B31E84DE}"/>
    <cellStyle name="20% - Accent5 3 10 2" xfId="24702" xr:uid="{AF7C781F-A0EC-4EB9-A872-CCF25F654889}"/>
    <cellStyle name="20% - Accent5 3 11" xfId="7207" xr:uid="{18F2E15B-4B26-42C8-AE92-3BBFE20C983D}"/>
    <cellStyle name="20% - Accent5 3 11 2" xfId="24703" xr:uid="{66FEB682-402D-4ABF-8EFD-888793C6F388}"/>
    <cellStyle name="20% - Accent5 3 12" xfId="7208" xr:uid="{782C379E-093F-46D5-817F-48C7D22F6C60}"/>
    <cellStyle name="20% - Accent5 3 13" xfId="7205" xr:uid="{2517C6CA-75AC-4953-AEED-22AF610A46E6}"/>
    <cellStyle name="20% - Accent5 3 13 2" xfId="24701" xr:uid="{ED442CF5-80FE-4138-8BD9-8BA029B3B28E}"/>
    <cellStyle name="20% - Accent5 3 14" xfId="17243" xr:uid="{8A21D32D-93DC-48F0-9599-2733D1B107DC}"/>
    <cellStyle name="20% - Accent5 3 14 2" xfId="34532" xr:uid="{D0E57422-00B7-451A-A89B-7681F48DC472}"/>
    <cellStyle name="20% - Accent5 3 15" xfId="2946" xr:uid="{00A8EC9A-6485-4018-9995-E13D41985B2F}"/>
    <cellStyle name="20% - Accent5 3 16" xfId="995" xr:uid="{0CDE74FC-5AE0-4C09-99A5-253473C5C154}"/>
    <cellStyle name="20% - Accent5 3 17" xfId="18606" xr:uid="{30C4AE6E-41D6-48FC-90BA-6015780A3F40}"/>
    <cellStyle name="20% - Accent5 3 18" xfId="36602" xr:uid="{AB4C9B5C-1B40-497A-A7E4-BD13AC3FC5D4}"/>
    <cellStyle name="20% - Accent5 3 2" xfId="241" xr:uid="{1A06409E-F6F1-44C8-A863-21B14692AB20}"/>
    <cellStyle name="20% - Accent5 3 2 10" xfId="17406" xr:uid="{8A4B966C-F2FB-41F0-8130-65477EFF67DE}"/>
    <cellStyle name="20% - Accent5 3 2 10 2" xfId="34758" xr:uid="{7F13E9E3-61C6-4C1B-95ED-18505D868299}"/>
    <cellStyle name="20% - Accent5 3 2 11" xfId="7209" xr:uid="{E31BCD2D-BA1C-4633-8C0B-4D5C807032CB}"/>
    <cellStyle name="20% - Accent5 3 2 11 2" xfId="24704" xr:uid="{20D55679-CC46-4AB7-B2D8-9ACEB8092FB2}"/>
    <cellStyle name="20% - Accent5 3 2 12" xfId="1282" xr:uid="{A41580DE-5889-4DF3-9344-D2383E8B97EC}"/>
    <cellStyle name="20% - Accent5 3 2 13" xfId="18886" xr:uid="{F5B1F0B2-096B-410C-8B8A-DF8483AC8EB1}"/>
    <cellStyle name="20% - Accent5 3 2 14" xfId="36916" xr:uid="{BAB20B20-7638-48F5-AD12-8B2D1208864B}"/>
    <cellStyle name="20% - Accent5 3 2 2" xfId="359" xr:uid="{7D9E48F8-EF35-461E-9436-86305857C829}"/>
    <cellStyle name="20% - Accent5 3 2 2 10" xfId="2327" xr:uid="{3E9F0807-E76F-452F-A481-5105368CAC75}"/>
    <cellStyle name="20% - Accent5 3 2 2 11" xfId="19927" xr:uid="{411501B3-1BBC-4C27-9634-6EC303E56FD4}"/>
    <cellStyle name="20% - Accent5 3 2 2 2" xfId="578" xr:uid="{B7A318B6-639D-4D44-A204-E8E31F5FCFA7}"/>
    <cellStyle name="20% - Accent5 3 2 2 2 2" xfId="7212" xr:uid="{3C414092-8285-44EA-90B5-BD1520992370}"/>
    <cellStyle name="20% - Accent5 3 2 2 2 2 2" xfId="7213" xr:uid="{31BDC1EB-9B75-4946-8F1C-C5EC68BAB505}"/>
    <cellStyle name="20% - Accent5 3 2 2 2 2 2 2" xfId="24708" xr:uid="{712C584D-2D5A-4E30-BDDB-858C2D6D376F}"/>
    <cellStyle name="20% - Accent5 3 2 2 2 2 3" xfId="7214" xr:uid="{E7587355-DE23-498E-9687-F96DB066E91E}"/>
    <cellStyle name="20% - Accent5 3 2 2 2 2 3 2" xfId="24709" xr:uid="{6C084992-9A6D-45FB-BCDB-BF5577D46CF0}"/>
    <cellStyle name="20% - Accent5 3 2 2 2 2 4" xfId="24707" xr:uid="{AABB2720-27F3-42F5-B886-BF728561DF97}"/>
    <cellStyle name="20% - Accent5 3 2 2 2 3" xfId="7215" xr:uid="{7F9ED8E3-E9B9-41DB-A4EB-A41FB92A8ED4}"/>
    <cellStyle name="20% - Accent5 3 2 2 2 3 2" xfId="24710" xr:uid="{0DE86154-199F-48A8-AD17-18A71C6D4079}"/>
    <cellStyle name="20% - Accent5 3 2 2 2 4" xfId="7216" xr:uid="{C2BF051E-5B01-4A01-AC55-54D8BF2ED154}"/>
    <cellStyle name="20% - Accent5 3 2 2 2 4 2" xfId="24711" xr:uid="{8BA721DE-0B21-48BD-B295-7416E52A177E}"/>
    <cellStyle name="20% - Accent5 3 2 2 2 5" xfId="7217" xr:uid="{00A4B56E-31D4-4F59-B093-0D5C718DE070}"/>
    <cellStyle name="20% - Accent5 3 2 2 2 5 2" xfId="24712" xr:uid="{0F65FFF1-AB43-4DD8-97C2-445BAA588671}"/>
    <cellStyle name="20% - Accent5 3 2 2 2 6" xfId="7211" xr:uid="{AD9B3EA0-076F-47C0-B4D8-FCA0DBB54A5D}"/>
    <cellStyle name="20% - Accent5 3 2 2 2 7" xfId="24706" xr:uid="{D1396A84-B0AC-4574-8B60-E4634CE1FE37}"/>
    <cellStyle name="20% - Accent5 3 2 2 3" xfId="7218" xr:uid="{6DDF2DBA-D3A1-4A78-9EF7-D608AEAC67F1}"/>
    <cellStyle name="20% - Accent5 3 2 2 3 2" xfId="7219" xr:uid="{492D31BF-5C73-45D4-AEBA-7A8344C5BC9C}"/>
    <cellStyle name="20% - Accent5 3 2 2 3 2 2" xfId="7220" xr:uid="{DDA14820-8379-4C66-B287-E34902F81A9C}"/>
    <cellStyle name="20% - Accent5 3 2 2 3 2 2 2" xfId="24715" xr:uid="{689E245D-4F27-4671-9FDF-BB0522F58727}"/>
    <cellStyle name="20% - Accent5 3 2 2 3 2 3" xfId="7221" xr:uid="{3BFF97F1-9CB7-4A05-BE18-1634FE91991A}"/>
    <cellStyle name="20% - Accent5 3 2 2 3 2 3 2" xfId="24716" xr:uid="{A38B700B-C922-4233-9255-A0367C7C8C1C}"/>
    <cellStyle name="20% - Accent5 3 2 2 3 2 4" xfId="24714" xr:uid="{875872EC-9881-4DD7-9A33-A4A995328641}"/>
    <cellStyle name="20% - Accent5 3 2 2 3 3" xfId="7222" xr:uid="{3E8788FC-3595-4E2C-8884-09FBC3E84E61}"/>
    <cellStyle name="20% - Accent5 3 2 2 3 3 2" xfId="24717" xr:uid="{E7768CBE-7860-46CD-A03A-F6BD2F0AEE83}"/>
    <cellStyle name="20% - Accent5 3 2 2 3 4" xfId="7223" xr:uid="{AAB16ECC-C942-440A-9619-E7F24F725A44}"/>
    <cellStyle name="20% - Accent5 3 2 2 3 4 2" xfId="24718" xr:uid="{D9986EDF-52AD-47A3-8444-D21D69DF5423}"/>
    <cellStyle name="20% - Accent5 3 2 2 3 5" xfId="7224" xr:uid="{E21450DF-C4A8-4429-8AE5-5BAEE1CE74A9}"/>
    <cellStyle name="20% - Accent5 3 2 2 3 5 2" xfId="24719" xr:uid="{79165A5B-A2CC-4CA1-ACEE-239EFAC913DE}"/>
    <cellStyle name="20% - Accent5 3 2 2 3 6" xfId="24713" xr:uid="{16DD96BF-411D-4307-80FA-977AD24D801B}"/>
    <cellStyle name="20% - Accent5 3 2 2 4" xfId="7225" xr:uid="{59A11E79-A7E7-4621-8B5B-4E85E28A1651}"/>
    <cellStyle name="20% - Accent5 3 2 2 4 2" xfId="7226" xr:uid="{7E71A069-C3E6-4D7B-975D-3DBBB0F3F571}"/>
    <cellStyle name="20% - Accent5 3 2 2 4 2 2" xfId="24721" xr:uid="{A3E0B578-B518-4F19-B727-013232C3A907}"/>
    <cellStyle name="20% - Accent5 3 2 2 4 3" xfId="7227" xr:uid="{89B74108-6A31-4CE2-BBBA-7A556847AAE6}"/>
    <cellStyle name="20% - Accent5 3 2 2 4 3 2" xfId="24722" xr:uid="{17777E67-5DDD-4183-86D1-94C62CDFCB1A}"/>
    <cellStyle name="20% - Accent5 3 2 2 4 4" xfId="24720" xr:uid="{A3C03C70-F9B2-4E88-8819-9F71F703CBF2}"/>
    <cellStyle name="20% - Accent5 3 2 2 5" xfId="7228" xr:uid="{9BC0FDBB-A11D-45D3-A050-682E62C42736}"/>
    <cellStyle name="20% - Accent5 3 2 2 5 2" xfId="24723" xr:uid="{1B1330B5-28D8-4318-8112-8BDD4CF6E462}"/>
    <cellStyle name="20% - Accent5 3 2 2 6" xfId="7229" xr:uid="{5E4CDDC5-8328-4AAF-93DF-ED88FB2DF465}"/>
    <cellStyle name="20% - Accent5 3 2 2 6 2" xfId="24724" xr:uid="{E88335DE-4E63-4A48-8B41-6EC3317017E2}"/>
    <cellStyle name="20% - Accent5 3 2 2 7" xfId="7230" xr:uid="{2C557CFC-966C-497A-887C-1E01A23D9701}"/>
    <cellStyle name="20% - Accent5 3 2 2 7 2" xfId="24725" xr:uid="{AF754E43-E05D-4472-A841-6CFA8EB51304}"/>
    <cellStyle name="20% - Accent5 3 2 2 8" xfId="17982" xr:uid="{DCF9CD2B-CE27-47DC-89BF-A819CD8259F8}"/>
    <cellStyle name="20% - Accent5 3 2 2 8 2" xfId="35741" xr:uid="{164227F4-A645-4372-9564-D35BB098B7B6}"/>
    <cellStyle name="20% - Accent5 3 2 2 9" xfId="7210" xr:uid="{A4C95FE3-069F-4602-B975-56F243C2C7B3}"/>
    <cellStyle name="20% - Accent5 3 2 2 9 2" xfId="24705" xr:uid="{A89DBFA1-5BB3-4806-899C-F2ABD49E4C54}"/>
    <cellStyle name="20% - Accent5 3 2 3" xfId="468" xr:uid="{E04E771A-9477-44EB-B904-FC0403868F72}"/>
    <cellStyle name="20% - Accent5 3 2 3 2" xfId="7232" xr:uid="{F19D2285-2D18-4DAE-A283-556F7A5CB008}"/>
    <cellStyle name="20% - Accent5 3 2 3 2 2" xfId="7233" xr:uid="{0655A079-94B6-4D2C-ADBB-0D2986CD9B8B}"/>
    <cellStyle name="20% - Accent5 3 2 3 2 2 2" xfId="7234" xr:uid="{0442A5B5-283F-43CB-884C-5F9F9870BDB9}"/>
    <cellStyle name="20% - Accent5 3 2 3 2 2 2 2" xfId="24729" xr:uid="{931AF874-2B36-49F1-AA76-6E27D8B2D4A5}"/>
    <cellStyle name="20% - Accent5 3 2 3 2 2 3" xfId="7235" xr:uid="{966FEFCA-82CB-4B25-89E4-0B1B4A88E965}"/>
    <cellStyle name="20% - Accent5 3 2 3 2 2 3 2" xfId="24730" xr:uid="{DA3D0BF4-94CE-4F7C-BA49-52B93E2C9DCD}"/>
    <cellStyle name="20% - Accent5 3 2 3 2 2 4" xfId="24728" xr:uid="{2DA5B213-0F59-4EAC-81B0-0EB7FE470ABE}"/>
    <cellStyle name="20% - Accent5 3 2 3 2 3" xfId="7236" xr:uid="{2928ED91-060F-4FB6-A0D1-136D0C753211}"/>
    <cellStyle name="20% - Accent5 3 2 3 2 3 2" xfId="24731" xr:uid="{38EC377A-8737-4198-ABDD-0D444045867C}"/>
    <cellStyle name="20% - Accent5 3 2 3 2 4" xfId="7237" xr:uid="{5D5BC967-F81E-4801-BA62-37B1B5B5CC69}"/>
    <cellStyle name="20% - Accent5 3 2 3 2 4 2" xfId="24732" xr:uid="{4320EE63-BB53-44AC-B6C9-D35A82206886}"/>
    <cellStyle name="20% - Accent5 3 2 3 2 5" xfId="7238" xr:uid="{925AABCC-B81F-4C1C-BB09-79067FDC5F0B}"/>
    <cellStyle name="20% - Accent5 3 2 3 2 5 2" xfId="24733" xr:uid="{1B8CA0C0-3463-47E7-BDA5-E589F5822CA9}"/>
    <cellStyle name="20% - Accent5 3 2 3 2 6" xfId="24727" xr:uid="{99B8BF68-78D1-4EC9-B35F-247536980AC4}"/>
    <cellStyle name="20% - Accent5 3 2 3 3" xfId="7239" xr:uid="{93225855-7E71-48AE-87A0-9EC52B096F16}"/>
    <cellStyle name="20% - Accent5 3 2 3 3 2" xfId="7240" xr:uid="{BD1AA276-BE3D-47BB-B7F0-302C60C8F14F}"/>
    <cellStyle name="20% - Accent5 3 2 3 3 2 2" xfId="7241" xr:uid="{7A1CB737-8E61-45C5-8EFA-82AB0CD5AB56}"/>
    <cellStyle name="20% - Accent5 3 2 3 3 2 2 2" xfId="24736" xr:uid="{CA6A9A1D-E390-4DFE-AB2F-92CCEF39FB0B}"/>
    <cellStyle name="20% - Accent5 3 2 3 3 2 3" xfId="7242" xr:uid="{B95AA5A0-C3E9-4BBB-838E-4AF4DD4DAA24}"/>
    <cellStyle name="20% - Accent5 3 2 3 3 2 3 2" xfId="24737" xr:uid="{A68238E1-3FE3-41BD-AD32-69451A44D220}"/>
    <cellStyle name="20% - Accent5 3 2 3 3 2 4" xfId="24735" xr:uid="{B0A1A7FF-FA85-4BC8-A7B6-327679D043E5}"/>
    <cellStyle name="20% - Accent5 3 2 3 3 3" xfId="7243" xr:uid="{4716E7C5-5388-4DB0-8A2C-DC195484A599}"/>
    <cellStyle name="20% - Accent5 3 2 3 3 3 2" xfId="24738" xr:uid="{187F2CC8-2DC7-458D-878C-137AAADBFF64}"/>
    <cellStyle name="20% - Accent5 3 2 3 3 4" xfId="7244" xr:uid="{BD3D3D02-3BD7-45D6-B7AF-C4D15830D289}"/>
    <cellStyle name="20% - Accent5 3 2 3 3 4 2" xfId="24739" xr:uid="{0D623E9C-9AEB-4808-8D8B-B788554DA13F}"/>
    <cellStyle name="20% - Accent5 3 2 3 3 5" xfId="7245" xr:uid="{19E82E25-8687-4F51-AA59-969CCF719EC5}"/>
    <cellStyle name="20% - Accent5 3 2 3 3 5 2" xfId="24740" xr:uid="{53AB7486-392F-4CB5-96EF-DDD2F9439B69}"/>
    <cellStyle name="20% - Accent5 3 2 3 3 6" xfId="24734" xr:uid="{608E469B-B39D-4625-84DD-3ED418D2A450}"/>
    <cellStyle name="20% - Accent5 3 2 3 4" xfId="7246" xr:uid="{004E7C69-A998-42FB-A3DA-80AD4BA953D8}"/>
    <cellStyle name="20% - Accent5 3 2 3 4 2" xfId="7247" xr:uid="{0CBCD60E-7AA9-4055-BFE5-19291F5BD169}"/>
    <cellStyle name="20% - Accent5 3 2 3 4 2 2" xfId="24742" xr:uid="{B909705D-64D2-4072-89D1-E0F20516C66D}"/>
    <cellStyle name="20% - Accent5 3 2 3 4 3" xfId="7248" xr:uid="{45CA5533-5DF5-481D-9E90-42C0D8BEA823}"/>
    <cellStyle name="20% - Accent5 3 2 3 4 3 2" xfId="24743" xr:uid="{BD6A8912-55D9-4AAF-A005-03E31210EFF6}"/>
    <cellStyle name="20% - Accent5 3 2 3 4 4" xfId="24741" xr:uid="{4980BBE4-A7C8-48EE-B299-41CE7B5175F3}"/>
    <cellStyle name="20% - Accent5 3 2 3 5" xfId="7249" xr:uid="{04597840-AE8D-4AC8-AA63-9BA5F0ED0DDB}"/>
    <cellStyle name="20% - Accent5 3 2 3 5 2" xfId="24744" xr:uid="{E4528F37-BA38-4D5B-9949-4C0E8A797715}"/>
    <cellStyle name="20% - Accent5 3 2 3 6" xfId="7250" xr:uid="{74689D03-225A-48DC-8766-F0413DC52CBF}"/>
    <cellStyle name="20% - Accent5 3 2 3 6 2" xfId="24745" xr:uid="{98DBCB63-E029-423D-9A9D-5FE54492B3F8}"/>
    <cellStyle name="20% - Accent5 3 2 3 7" xfId="7251" xr:uid="{DEBD035B-98D1-4CA0-A58C-87279DF88F06}"/>
    <cellStyle name="20% - Accent5 3 2 3 7 2" xfId="24746" xr:uid="{B9194193-5426-4DEE-AFF3-F32C8323FB74}"/>
    <cellStyle name="20% - Accent5 3 2 3 8" xfId="7231" xr:uid="{832C5176-179B-4D9F-A194-FDB70A730EA6}"/>
    <cellStyle name="20% - Accent5 3 2 3 9" xfId="24726" xr:uid="{B780CC70-D1F8-4861-ABEE-792E88E5E72F}"/>
    <cellStyle name="20% - Accent5 3 2 4" xfId="7252" xr:uid="{95BA7723-B731-4DD2-B436-5B64AFFC60F5}"/>
    <cellStyle name="20% - Accent5 3 2 4 2" xfId="7253" xr:uid="{610C9139-AF40-4D22-B77C-B1406926AE87}"/>
    <cellStyle name="20% - Accent5 3 2 4 2 2" xfId="7254" xr:uid="{4C0DDF33-E16C-47ED-93F6-E09748C0BF84}"/>
    <cellStyle name="20% - Accent5 3 2 4 2 2 2" xfId="24749" xr:uid="{82C7D957-33C7-48F7-8C65-A7073E493495}"/>
    <cellStyle name="20% - Accent5 3 2 4 2 3" xfId="7255" xr:uid="{650A4876-9D88-4C42-8D76-02F830CC8BD7}"/>
    <cellStyle name="20% - Accent5 3 2 4 2 3 2" xfId="24750" xr:uid="{AF18C8D6-5A9D-4F38-A67F-0C87B41770B3}"/>
    <cellStyle name="20% - Accent5 3 2 4 2 4" xfId="24748" xr:uid="{2F9BFAA9-EB56-4B55-AE0C-F57764C74ED1}"/>
    <cellStyle name="20% - Accent5 3 2 4 3" xfId="7256" xr:uid="{5BC8382E-2D79-46B3-95BF-2EF51E779906}"/>
    <cellStyle name="20% - Accent5 3 2 4 3 2" xfId="24751" xr:uid="{B98BE4B9-F7E7-4D0C-A099-2A13669FB69E}"/>
    <cellStyle name="20% - Accent5 3 2 4 4" xfId="7257" xr:uid="{DA673C1E-8FDE-4B90-B0C9-45034F35457C}"/>
    <cellStyle name="20% - Accent5 3 2 4 4 2" xfId="24752" xr:uid="{AB7A3E48-9DE2-4414-BB23-252BC7C44C34}"/>
    <cellStyle name="20% - Accent5 3 2 4 5" xfId="7258" xr:uid="{12C5D561-4F49-438C-9A20-8179DBFBBA74}"/>
    <cellStyle name="20% - Accent5 3 2 4 5 2" xfId="24753" xr:uid="{07AD3630-5B01-4484-ADCE-DCC53F365FEC}"/>
    <cellStyle name="20% - Accent5 3 2 4 6" xfId="24747" xr:uid="{C7DFA93B-A409-43F8-AC14-2097C49A8B82}"/>
    <cellStyle name="20% - Accent5 3 2 5" xfId="7259" xr:uid="{D242CC6A-9113-4F71-9E4D-1A2137090846}"/>
    <cellStyle name="20% - Accent5 3 2 5 2" xfId="7260" xr:uid="{5FB51C99-24E0-4ABB-880A-5E7066B9F426}"/>
    <cellStyle name="20% - Accent5 3 2 5 2 2" xfId="7261" xr:uid="{70736740-AFE8-4FD0-839C-C986EAAF2982}"/>
    <cellStyle name="20% - Accent5 3 2 5 2 2 2" xfId="24756" xr:uid="{F0C06EE8-87EF-4C69-92A6-EE892B831AF8}"/>
    <cellStyle name="20% - Accent5 3 2 5 2 3" xfId="7262" xr:uid="{0AAE4D8F-16C4-4FC9-BA43-6D6A1C80FCCB}"/>
    <cellStyle name="20% - Accent5 3 2 5 2 3 2" xfId="24757" xr:uid="{4CE67338-83DB-4E16-BD0F-475EEF9CD4E6}"/>
    <cellStyle name="20% - Accent5 3 2 5 2 4" xfId="24755" xr:uid="{D70A9DD0-1D5A-430F-9895-FF39E99E9955}"/>
    <cellStyle name="20% - Accent5 3 2 5 3" xfId="7263" xr:uid="{F46991F2-88BC-473D-951C-6501AD825227}"/>
    <cellStyle name="20% - Accent5 3 2 5 3 2" xfId="24758" xr:uid="{9A39E12C-1C1D-4102-850C-68CAA8B72219}"/>
    <cellStyle name="20% - Accent5 3 2 5 4" xfId="7264" xr:uid="{07761B05-0608-47C8-A0B7-9C9BE73AD62C}"/>
    <cellStyle name="20% - Accent5 3 2 5 4 2" xfId="24759" xr:uid="{728B8241-2816-48A0-B37C-666FE286AC81}"/>
    <cellStyle name="20% - Accent5 3 2 5 5" xfId="7265" xr:uid="{850A74B9-B549-4AEA-AE74-9C50AAB4E7AF}"/>
    <cellStyle name="20% - Accent5 3 2 5 5 2" xfId="24760" xr:uid="{ED5A4E60-BC6D-4D2D-9359-3925BBA8738A}"/>
    <cellStyle name="20% - Accent5 3 2 5 6" xfId="24754" xr:uid="{D0342968-7E3E-43E3-88F6-72B7ED43EC30}"/>
    <cellStyle name="20% - Accent5 3 2 6" xfId="7266" xr:uid="{63591B6C-F0E0-4FA5-AD79-61069A7955F4}"/>
    <cellStyle name="20% - Accent5 3 2 6 2" xfId="7267" xr:uid="{643B981A-5E2A-4529-9619-1DFA404C3895}"/>
    <cellStyle name="20% - Accent5 3 2 6 2 2" xfId="24762" xr:uid="{317FAAC2-BF7A-44E2-82A2-C557896EE19F}"/>
    <cellStyle name="20% - Accent5 3 2 6 3" xfId="7268" xr:uid="{EBFBCB9B-F2C3-450C-8EDD-5B0008ACC834}"/>
    <cellStyle name="20% - Accent5 3 2 6 3 2" xfId="24763" xr:uid="{4E6A6891-2AFB-4EDD-94F2-FC2A578B793C}"/>
    <cellStyle name="20% - Accent5 3 2 6 4" xfId="24761" xr:uid="{25EAE123-F77A-49F9-A616-B1A961A3E122}"/>
    <cellStyle name="20% - Accent5 3 2 7" xfId="7269" xr:uid="{470278FE-07DA-4439-B284-EDB92A0DC832}"/>
    <cellStyle name="20% - Accent5 3 2 7 2" xfId="24764" xr:uid="{C6EE1511-FA86-41BE-9FCF-EF4CCFA049F5}"/>
    <cellStyle name="20% - Accent5 3 2 8" xfId="7270" xr:uid="{1B748A56-5F21-4864-AB79-07936F135367}"/>
    <cellStyle name="20% - Accent5 3 2 8 2" xfId="24765" xr:uid="{918B6CF2-C655-4CD0-8F33-C6B67099E48B}"/>
    <cellStyle name="20% - Accent5 3 2 9" xfId="7271" xr:uid="{6E897066-957F-4255-87BA-BB562B599D9D}"/>
    <cellStyle name="20% - Accent5 3 2 9 2" xfId="24766" xr:uid="{50DA199C-03C2-4C14-B3EE-E33484538AEB}"/>
    <cellStyle name="20% - Accent5 3 3" xfId="316" xr:uid="{C9FF19E5-0C63-4DDE-9AFC-4FBAF5DE6D81}"/>
    <cellStyle name="20% - Accent5 3 3 10" xfId="1553" xr:uid="{3D5FB76B-EEF1-4B49-9871-82D913AB5AF7}"/>
    <cellStyle name="20% - Accent5 3 3 11" xfId="19156" xr:uid="{B43C512C-98A4-45EF-85BB-CC7A9DED621D}"/>
    <cellStyle name="20% - Accent5 3 3 12" xfId="37020" xr:uid="{E3169C3B-4FEE-4A3E-9102-267DF3169744}"/>
    <cellStyle name="20% - Accent5 3 3 2" xfId="535" xr:uid="{777BCBEA-C30B-4FE2-91E2-B446B87427C5}"/>
    <cellStyle name="20% - Accent5 3 3 2 2" xfId="7274" xr:uid="{A2A803C9-0C14-4FC3-AB8C-BB5D9E2547E9}"/>
    <cellStyle name="20% - Accent5 3 3 2 2 2" xfId="7275" xr:uid="{FB0E0251-6000-437A-AA33-D9CD12C732D6}"/>
    <cellStyle name="20% - Accent5 3 3 2 2 2 2" xfId="24770" xr:uid="{908EE44C-9F49-4EC3-8768-86EA981DCEB9}"/>
    <cellStyle name="20% - Accent5 3 3 2 2 3" xfId="7276" xr:uid="{3766F644-EA48-49C7-8175-9F0139B8C171}"/>
    <cellStyle name="20% - Accent5 3 3 2 2 3 2" xfId="24771" xr:uid="{23E86435-FCE2-499C-84CB-B2A93BC34749}"/>
    <cellStyle name="20% - Accent5 3 3 2 2 4" xfId="24769" xr:uid="{A697D6BD-4604-473C-A15B-D4BA749DAB8A}"/>
    <cellStyle name="20% - Accent5 3 3 2 3" xfId="7277" xr:uid="{27BA8977-84CB-47FB-8EC7-4EFED72FCD89}"/>
    <cellStyle name="20% - Accent5 3 3 2 3 2" xfId="24772" xr:uid="{A86F51C1-3A5F-4E3A-9623-3BD553B8A629}"/>
    <cellStyle name="20% - Accent5 3 3 2 4" xfId="7278" xr:uid="{A01D4962-AF2F-4752-A5B1-B5161D776A1A}"/>
    <cellStyle name="20% - Accent5 3 3 2 4 2" xfId="24773" xr:uid="{3CFD1969-2ACA-40A4-9710-68280F0DC6D7}"/>
    <cellStyle name="20% - Accent5 3 3 2 5" xfId="7279" xr:uid="{08E36560-AE36-4A8A-A9F9-B564067BDE34}"/>
    <cellStyle name="20% - Accent5 3 3 2 5 2" xfId="24774" xr:uid="{0E93FCA9-C47E-4E17-99A7-5D460799FB01}"/>
    <cellStyle name="20% - Accent5 3 3 2 6" xfId="18118" xr:uid="{D4173878-9361-4A7D-9BBC-B7CF8C66FF3D}"/>
    <cellStyle name="20% - Accent5 3 3 2 6 2" xfId="36002" xr:uid="{6F7EAB28-9CE1-4440-8716-162BF8078A80}"/>
    <cellStyle name="20% - Accent5 3 3 2 7" xfId="7273" xr:uid="{7660B568-3B92-466E-B0B7-D955B5421034}"/>
    <cellStyle name="20% - Accent5 3 3 2 7 2" xfId="24768" xr:uid="{3D13E611-68B3-4C1B-99BB-393AD5F44867}"/>
    <cellStyle name="20% - Accent5 3 3 2 8" xfId="2594" xr:uid="{957CAA14-409F-49C7-B179-7CC5478B5ECA}"/>
    <cellStyle name="20% - Accent5 3 3 2 9" xfId="20194" xr:uid="{6BE54173-C4A4-4057-8BAC-F83AAEA893F3}"/>
    <cellStyle name="20% - Accent5 3 3 3" xfId="7280" xr:uid="{E4FAF8F5-4532-4191-9AA5-6E9616103C92}"/>
    <cellStyle name="20% - Accent5 3 3 3 2" xfId="7281" xr:uid="{4408D8DD-2422-4226-AB7F-2C8C4EE445BA}"/>
    <cellStyle name="20% - Accent5 3 3 3 2 2" xfId="7282" xr:uid="{DC4BC1D7-4A1D-4FE3-8785-579368C11806}"/>
    <cellStyle name="20% - Accent5 3 3 3 2 2 2" xfId="24777" xr:uid="{E02FF088-E2D0-4CFD-BB02-AA1403D2425C}"/>
    <cellStyle name="20% - Accent5 3 3 3 2 3" xfId="7283" xr:uid="{A7A7E0EA-79BF-42DE-9208-7B7B5724EECE}"/>
    <cellStyle name="20% - Accent5 3 3 3 2 3 2" xfId="24778" xr:uid="{E2B1F5EE-DB69-4373-92E4-3EF2A3E479E3}"/>
    <cellStyle name="20% - Accent5 3 3 3 2 4" xfId="24776" xr:uid="{3365478D-752D-47C4-B0DA-E5A591ACAE51}"/>
    <cellStyle name="20% - Accent5 3 3 3 3" xfId="7284" xr:uid="{B71B34A9-8423-456F-BDB4-D581D9EED89B}"/>
    <cellStyle name="20% - Accent5 3 3 3 3 2" xfId="24779" xr:uid="{B6B0D83B-C090-4C37-B675-7A6CC8489B2B}"/>
    <cellStyle name="20% - Accent5 3 3 3 4" xfId="7285" xr:uid="{1AA6DD1D-FC34-492F-8B50-CF2195E83179}"/>
    <cellStyle name="20% - Accent5 3 3 3 4 2" xfId="24780" xr:uid="{62358C0F-49D6-4926-AB56-49D44C72A717}"/>
    <cellStyle name="20% - Accent5 3 3 3 5" xfId="7286" xr:uid="{DD873A60-9B80-4363-B270-D4C836583587}"/>
    <cellStyle name="20% - Accent5 3 3 3 5 2" xfId="24781" xr:uid="{FEBEB33C-9AF4-4109-8146-94BED411331B}"/>
    <cellStyle name="20% - Accent5 3 3 3 6" xfId="24775" xr:uid="{BF7CE4E0-0E1E-4A83-B761-A39FF590051C}"/>
    <cellStyle name="20% - Accent5 3 3 4" xfId="7287" xr:uid="{D35CF85F-CE26-4966-AF57-B1AD57085041}"/>
    <cellStyle name="20% - Accent5 3 3 4 2" xfId="7288" xr:uid="{E6DA4277-0222-462D-8A96-4F0CE29D735F}"/>
    <cellStyle name="20% - Accent5 3 3 4 2 2" xfId="24783" xr:uid="{2221A975-27C9-42C1-A0B6-5CF2F467AF67}"/>
    <cellStyle name="20% - Accent5 3 3 4 3" xfId="7289" xr:uid="{EFEC85AD-47AB-4EE6-9255-3B179F72210B}"/>
    <cellStyle name="20% - Accent5 3 3 4 3 2" xfId="24784" xr:uid="{FD46BCA8-FC57-4247-8C39-ADDC4D871829}"/>
    <cellStyle name="20% - Accent5 3 3 4 4" xfId="24782" xr:uid="{2EC51F35-1B40-4BEE-951A-31A66504B13F}"/>
    <cellStyle name="20% - Accent5 3 3 5" xfId="7290" xr:uid="{5D75F4B1-C5AD-4A89-8B34-4D9B2761648E}"/>
    <cellStyle name="20% - Accent5 3 3 5 2" xfId="24785" xr:uid="{1D73F27B-087D-44BB-9126-052E6463F918}"/>
    <cellStyle name="20% - Accent5 3 3 6" xfId="7291" xr:uid="{ACFD85A8-72FC-40AD-8932-925933B7CF56}"/>
    <cellStyle name="20% - Accent5 3 3 6 2" xfId="24786" xr:uid="{CCF4A997-5A5E-47F4-866D-712951661248}"/>
    <cellStyle name="20% - Accent5 3 3 7" xfId="7292" xr:uid="{AC42253B-452D-43BE-B3E9-C562A3765066}"/>
    <cellStyle name="20% - Accent5 3 3 7 2" xfId="24787" xr:uid="{C5079DEF-A0B7-4EF2-A809-57D05AA59E57}"/>
    <cellStyle name="20% - Accent5 3 3 8" xfId="17557" xr:uid="{3F86D9B2-8D08-4FEB-AF78-6D671861EEC0}"/>
    <cellStyle name="20% - Accent5 3 3 8 2" xfId="35005" xr:uid="{FB7D69D0-4076-41CA-9E5D-94D61831927E}"/>
    <cellStyle name="20% - Accent5 3 3 9" xfId="7272" xr:uid="{B005DA64-450C-4FF7-8854-2A4CEC94D48B}"/>
    <cellStyle name="20% - Accent5 3 3 9 2" xfId="24767" xr:uid="{2FBE723D-DD5A-4138-9F09-6C6D89BA42F1}"/>
    <cellStyle name="20% - Accent5 3 4" xfId="425" xr:uid="{603D271A-EAB3-4852-8CCE-186ECFC5D5D7}"/>
    <cellStyle name="20% - Accent5 3 4 10" xfId="2060" xr:uid="{0786FFC9-2996-4395-85F1-1777EA013C37}"/>
    <cellStyle name="20% - Accent5 3 4 11" xfId="19660" xr:uid="{6431152D-64A7-4DF8-B355-862A3B50C372}"/>
    <cellStyle name="20% - Accent5 3 4 12" xfId="36844" xr:uid="{42137C5C-2BF4-4D72-956B-07275C8E7507}"/>
    <cellStyle name="20% - Accent5 3 4 2" xfId="7294" xr:uid="{A711B89A-A589-4C97-BB3F-846E5E094FAD}"/>
    <cellStyle name="20% - Accent5 3 4 2 2" xfId="7295" xr:uid="{D772477C-48F9-4269-B9FB-86BD31512D8A}"/>
    <cellStyle name="20% - Accent5 3 4 2 2 2" xfId="7296" xr:uid="{9A5C27B1-5153-4CCD-B164-BC4F2C293AD1}"/>
    <cellStyle name="20% - Accent5 3 4 2 2 2 2" xfId="24791" xr:uid="{4953BD54-A9BD-4B7A-8C79-3DC32D49DF1F}"/>
    <cellStyle name="20% - Accent5 3 4 2 2 3" xfId="7297" xr:uid="{44CB27D3-26FF-4BDF-AE30-DE6EC9A88823}"/>
    <cellStyle name="20% - Accent5 3 4 2 2 3 2" xfId="24792" xr:uid="{259913D1-44C5-4267-BD2D-C4299A65CB26}"/>
    <cellStyle name="20% - Accent5 3 4 2 2 4" xfId="24790" xr:uid="{047C8AFD-4C8F-42E4-AA7B-1F51E697BCD7}"/>
    <cellStyle name="20% - Accent5 3 4 2 3" xfId="7298" xr:uid="{D329E088-5D2A-4FE1-BB99-D7C8666C6971}"/>
    <cellStyle name="20% - Accent5 3 4 2 3 2" xfId="24793" xr:uid="{5C3696CD-08BD-446D-93E3-050381BCF991}"/>
    <cellStyle name="20% - Accent5 3 4 2 4" xfId="7299" xr:uid="{DE46CE29-C6BA-4A39-83A4-B0DE14C96E87}"/>
    <cellStyle name="20% - Accent5 3 4 2 4 2" xfId="24794" xr:uid="{0462D5CA-B5CD-4075-8EDE-A6BB8F6B9EC2}"/>
    <cellStyle name="20% - Accent5 3 4 2 5" xfId="7300" xr:uid="{4D0059E6-A30C-498D-B253-49CF6DAA76C4}"/>
    <cellStyle name="20% - Accent5 3 4 2 5 2" xfId="24795" xr:uid="{2F490BC4-05C8-4D6F-A1AC-69C8FE8DBEC1}"/>
    <cellStyle name="20% - Accent5 3 4 2 6" xfId="24789" xr:uid="{CC4CB4F6-F539-4AB5-B168-AAD052E97149}"/>
    <cellStyle name="20% - Accent5 3 4 3" xfId="7301" xr:uid="{B5AF8EAF-7B31-45AF-AB75-C2FE9359CCDB}"/>
    <cellStyle name="20% - Accent5 3 4 3 2" xfId="7302" xr:uid="{8F4F4C93-FA3A-4BCB-A2F2-A5B3AE29CF90}"/>
    <cellStyle name="20% - Accent5 3 4 3 2 2" xfId="7303" xr:uid="{2310E76C-8ECD-42DF-A2B0-41EAE20E6B9C}"/>
    <cellStyle name="20% - Accent5 3 4 3 2 2 2" xfId="24798" xr:uid="{EF69A507-1984-4481-A353-4E8C8B7F820C}"/>
    <cellStyle name="20% - Accent5 3 4 3 2 3" xfId="7304" xr:uid="{22C7A076-12C1-49FA-B6F3-93E06DC87B5C}"/>
    <cellStyle name="20% - Accent5 3 4 3 2 3 2" xfId="24799" xr:uid="{27CEC969-7A90-442E-93B5-7557226723FD}"/>
    <cellStyle name="20% - Accent5 3 4 3 2 4" xfId="24797" xr:uid="{428A9B36-0A9F-4373-9F27-46CE00BD2412}"/>
    <cellStyle name="20% - Accent5 3 4 3 3" xfId="7305" xr:uid="{91A4A5AF-AB1C-4886-8544-61E8EBE3A4CA}"/>
    <cellStyle name="20% - Accent5 3 4 3 3 2" xfId="24800" xr:uid="{0506B6D8-AC96-4AAA-9F86-24C15F8910F2}"/>
    <cellStyle name="20% - Accent5 3 4 3 4" xfId="7306" xr:uid="{89AF080B-460A-49BE-A36A-869699518F35}"/>
    <cellStyle name="20% - Accent5 3 4 3 4 2" xfId="24801" xr:uid="{EF32CD15-AFF6-4283-8265-5A72F0DC3284}"/>
    <cellStyle name="20% - Accent5 3 4 3 5" xfId="7307" xr:uid="{73910FE3-0E8B-441F-980E-75F835D90B40}"/>
    <cellStyle name="20% - Accent5 3 4 3 5 2" xfId="24802" xr:uid="{7EE27C39-623E-4FA3-892C-CC2D184D4F5B}"/>
    <cellStyle name="20% - Accent5 3 4 3 6" xfId="24796" xr:uid="{AB92CF4D-91BD-4B61-AC6E-5449D229AFE9}"/>
    <cellStyle name="20% - Accent5 3 4 4" xfId="7308" xr:uid="{E920D851-5E51-4670-BFED-B894A9334F1E}"/>
    <cellStyle name="20% - Accent5 3 4 4 2" xfId="7309" xr:uid="{9A1EBD98-6163-415B-ABFE-C4B7AE902EA2}"/>
    <cellStyle name="20% - Accent5 3 4 4 2 2" xfId="24804" xr:uid="{853D9E97-0374-43DB-991C-817197094385}"/>
    <cellStyle name="20% - Accent5 3 4 4 3" xfId="7310" xr:uid="{0C243F31-8CED-4634-90FB-D74D82544B8F}"/>
    <cellStyle name="20% - Accent5 3 4 4 3 2" xfId="24805" xr:uid="{D6199C8E-D373-4C0D-BFBB-85AFE49A455C}"/>
    <cellStyle name="20% - Accent5 3 4 4 4" xfId="24803" xr:uid="{B76A443D-0235-4501-8A4A-15D0C26FC712}"/>
    <cellStyle name="20% - Accent5 3 4 5" xfId="7311" xr:uid="{B99D5BD5-2273-4E36-B908-C8E4E1EBA9E6}"/>
    <cellStyle name="20% - Accent5 3 4 5 2" xfId="24806" xr:uid="{9B1944B9-12D5-43C3-9A6A-09D96874E44C}"/>
    <cellStyle name="20% - Accent5 3 4 6" xfId="7312" xr:uid="{1AD1EC57-8AAD-416B-8925-125462801881}"/>
    <cellStyle name="20% - Accent5 3 4 6 2" xfId="24807" xr:uid="{D681F6F6-6A7F-4F66-959A-2328F57B9C9B}"/>
    <cellStyle name="20% - Accent5 3 4 7" xfId="7313" xr:uid="{DD553872-8959-4C07-878E-68C70D316B82}"/>
    <cellStyle name="20% - Accent5 3 4 7 2" xfId="24808" xr:uid="{F35BB88E-97B6-4449-83FB-25CE22D97EBB}"/>
    <cellStyle name="20% - Accent5 3 4 8" xfId="17852" xr:uid="{CE3F2FB9-E4B2-4E4C-BD37-5C6C7597B4A1}"/>
    <cellStyle name="20% - Accent5 3 4 8 2" xfId="35494" xr:uid="{755DEBC3-460C-43D9-A16E-E6DB6435C9E5}"/>
    <cellStyle name="20% - Accent5 3 4 9" xfId="7293" xr:uid="{D645E5DD-BFBC-4B44-8C7D-71EC162EE8F9}"/>
    <cellStyle name="20% - Accent5 3 4 9 2" xfId="24788" xr:uid="{85F15D89-A87C-40CC-A3A8-0FEA5971AF36}"/>
    <cellStyle name="20% - Accent5 3 5" xfId="193" xr:uid="{B99AF9C4-AC23-4BB0-9D38-83FB590E287C}"/>
    <cellStyle name="20% - Accent5 3 5 10" xfId="37113" xr:uid="{4F99803A-8A72-4E5A-99FF-B363EED22AF5}"/>
    <cellStyle name="20% - Accent5 3 5 2" xfId="7315" xr:uid="{ABABFE11-8068-408B-9917-0553F332BFFE}"/>
    <cellStyle name="20% - Accent5 3 5 2 2" xfId="7316" xr:uid="{9747EB36-4A53-4C0D-80F3-3C94D0E6FD3E}"/>
    <cellStyle name="20% - Accent5 3 5 2 2 2" xfId="7317" xr:uid="{B20ACDA5-8F8B-4B88-8993-80B17DCF3BDD}"/>
    <cellStyle name="20% - Accent5 3 5 2 2 2 2" xfId="24812" xr:uid="{BDAF135C-E381-402B-869F-BEE54863A49F}"/>
    <cellStyle name="20% - Accent5 3 5 2 2 3" xfId="7318" xr:uid="{F4E4F864-012D-4E9C-B706-0540C8636272}"/>
    <cellStyle name="20% - Accent5 3 5 2 2 3 2" xfId="24813" xr:uid="{D602DEF4-37B9-4317-B5A8-8A0530C0069F}"/>
    <cellStyle name="20% - Accent5 3 5 2 2 4" xfId="24811" xr:uid="{CB0492D1-7C6E-4434-B8D8-0EBEE9C5CE10}"/>
    <cellStyle name="20% - Accent5 3 5 2 3" xfId="7319" xr:uid="{BAC913B4-96EA-43A2-B602-F4591C96CAE1}"/>
    <cellStyle name="20% - Accent5 3 5 2 3 2" xfId="24814" xr:uid="{D2F4481C-0B67-421C-90A7-08B782A9CDA0}"/>
    <cellStyle name="20% - Accent5 3 5 2 4" xfId="7320" xr:uid="{62520828-C9E2-49F1-867B-E8A1AAE930DA}"/>
    <cellStyle name="20% - Accent5 3 5 2 4 2" xfId="24815" xr:uid="{AE0BCE54-7568-40C3-A521-84A080BB3781}"/>
    <cellStyle name="20% - Accent5 3 5 2 5" xfId="7321" xr:uid="{04DD9C3E-D6C2-42BF-8EAC-5C2792631470}"/>
    <cellStyle name="20% - Accent5 3 5 2 5 2" xfId="24816" xr:uid="{DCB9678D-8BD6-455D-B473-639B14C3B32E}"/>
    <cellStyle name="20% - Accent5 3 5 2 6" xfId="24810" xr:uid="{B6DEE1E8-7ABD-4A98-A0F3-2B3EF6E8D874}"/>
    <cellStyle name="20% - Accent5 3 5 3" xfId="7322" xr:uid="{F8B0BB72-99B9-41AE-B329-C6DD5CED9A5E}"/>
    <cellStyle name="20% - Accent5 3 5 3 2" xfId="7323" xr:uid="{67DBF257-EAB4-4B86-8937-06225423DADF}"/>
    <cellStyle name="20% - Accent5 3 5 3 2 2" xfId="7324" xr:uid="{63E16CAA-C524-4A39-B796-A86B483BC977}"/>
    <cellStyle name="20% - Accent5 3 5 3 2 2 2" xfId="24819" xr:uid="{2915424E-B16F-4529-B00A-1C4E8A25D6D7}"/>
    <cellStyle name="20% - Accent5 3 5 3 2 3" xfId="7325" xr:uid="{5B323257-BA97-4A25-97EB-CEDD32694851}"/>
    <cellStyle name="20% - Accent5 3 5 3 2 3 2" xfId="24820" xr:uid="{0532A411-E130-484D-9BA6-32234B0963E8}"/>
    <cellStyle name="20% - Accent5 3 5 3 2 4" xfId="24818" xr:uid="{E0C6B7D7-182C-42C9-96F9-93D08531EF29}"/>
    <cellStyle name="20% - Accent5 3 5 3 3" xfId="7326" xr:uid="{641265A9-E3D8-467D-B7D9-C7DFC9842F31}"/>
    <cellStyle name="20% - Accent5 3 5 3 3 2" xfId="24821" xr:uid="{51420F16-1F61-409D-9E25-4BCA520F56BD}"/>
    <cellStyle name="20% - Accent5 3 5 3 4" xfId="7327" xr:uid="{C4CC8C9F-BA3C-449F-AB63-95569C569770}"/>
    <cellStyle name="20% - Accent5 3 5 3 4 2" xfId="24822" xr:uid="{036A5F59-928D-4F45-AF00-A29244168B31}"/>
    <cellStyle name="20% - Accent5 3 5 3 5" xfId="7328" xr:uid="{FE4CD819-ACB5-46B5-8668-4F4B8DE6963B}"/>
    <cellStyle name="20% - Accent5 3 5 3 5 2" xfId="24823" xr:uid="{7784FC8E-0845-4B97-A89F-4F0FCB56B9DD}"/>
    <cellStyle name="20% - Accent5 3 5 3 6" xfId="24817" xr:uid="{5EB65916-C1CC-41A1-A303-F798D664806E}"/>
    <cellStyle name="20% - Accent5 3 5 4" xfId="7329" xr:uid="{DF5E5692-4659-4263-8CBC-1CEDAAB11AA4}"/>
    <cellStyle name="20% - Accent5 3 5 4 2" xfId="7330" xr:uid="{23C8C2D4-9384-4BB1-BDB8-3B4276FF6984}"/>
    <cellStyle name="20% - Accent5 3 5 4 2 2" xfId="24825" xr:uid="{E9A25E27-F847-401E-82BA-F6F60E47D60B}"/>
    <cellStyle name="20% - Accent5 3 5 4 3" xfId="7331" xr:uid="{DB48E6C9-AF18-4FC8-9F43-C7A5E44FA396}"/>
    <cellStyle name="20% - Accent5 3 5 4 3 2" xfId="24826" xr:uid="{79E10FDB-B950-43C3-B0AC-2926CE5E3158}"/>
    <cellStyle name="20% - Accent5 3 5 4 4" xfId="24824" xr:uid="{B9882F53-9FB3-4B67-B454-C70AB8BCC9EE}"/>
    <cellStyle name="20% - Accent5 3 5 5" xfId="7332" xr:uid="{65022982-3E32-46B8-B971-C7CBFA577E47}"/>
    <cellStyle name="20% - Accent5 3 5 5 2" xfId="24827" xr:uid="{39769FC5-5484-4AEC-B894-B13245F3A335}"/>
    <cellStyle name="20% - Accent5 3 5 6" xfId="7333" xr:uid="{1F05244C-0D45-4AF1-9735-E18A7E1203C8}"/>
    <cellStyle name="20% - Accent5 3 5 6 2" xfId="24828" xr:uid="{797B7CD3-06DA-48C6-9395-94CD07555153}"/>
    <cellStyle name="20% - Accent5 3 5 7" xfId="7334" xr:uid="{9291DA61-F6E7-408E-A6E5-F5540F07E998}"/>
    <cellStyle name="20% - Accent5 3 5 7 2" xfId="24829" xr:uid="{47A82E77-B8EB-4A33-A503-CBFFDFA61A3F}"/>
    <cellStyle name="20% - Accent5 3 5 8" xfId="7314" xr:uid="{00858794-9D62-456F-970F-1E1128BEB13E}"/>
    <cellStyle name="20% - Accent5 3 5 9" xfId="24809" xr:uid="{C3AFDEFC-2BAB-4FB6-9637-E004D94727B9}"/>
    <cellStyle name="20% - Accent5 3 6" xfId="7335" xr:uid="{F8AFDCDC-6EB4-4C6B-9222-6F1BBE362B87}"/>
    <cellStyle name="20% - Accent5 3 6 2" xfId="7336" xr:uid="{522AF2FC-FC31-4238-8744-5DE5FF1B239A}"/>
    <cellStyle name="20% - Accent5 3 6 2 2" xfId="7337" xr:uid="{E6B73D79-4DFE-4119-8CA9-2AD7379B013B}"/>
    <cellStyle name="20% - Accent5 3 6 2 2 2" xfId="24831" xr:uid="{F5633F57-CCB0-4F1A-8784-5EF3CE580F38}"/>
    <cellStyle name="20% - Accent5 3 6 2 3" xfId="7338" xr:uid="{A7128836-D6E2-49F3-B515-9E7EC8E78F87}"/>
    <cellStyle name="20% - Accent5 3 6 2 3 2" xfId="24832" xr:uid="{01F08D87-5842-4266-947D-D9278B8B8144}"/>
    <cellStyle name="20% - Accent5 3 6 2 4" xfId="24830" xr:uid="{214EB649-6179-4EFD-A2FE-5DD904A3A5B1}"/>
    <cellStyle name="20% - Accent5 3 6 3" xfId="7339" xr:uid="{887CEB70-AF0B-4929-AF62-E51C669BA84B}"/>
    <cellStyle name="20% - Accent5 3 6 3 2" xfId="24833" xr:uid="{C8962399-47B3-4DC4-8CFE-A4B2EB6E7B42}"/>
    <cellStyle name="20% - Accent5 3 6 4" xfId="7340" xr:uid="{55AF9D76-CE15-4A53-A84D-06D73FB8581E}"/>
    <cellStyle name="20% - Accent5 3 6 4 2" xfId="24834" xr:uid="{50486526-AA92-4421-B764-10F8407DC2E8}"/>
    <cellStyle name="20% - Accent5 3 6 5" xfId="7341" xr:uid="{5F4F3F5A-9D14-47CF-AB8A-218BFC3C104B}"/>
    <cellStyle name="20% - Accent5 3 6 5 2" xfId="24835" xr:uid="{64964CE8-F391-4D45-9EEC-D5F7F00768E1}"/>
    <cellStyle name="20% - Accent5 3 6 6" xfId="7342" xr:uid="{479125D1-B1B1-4004-AC91-52D137571CB8}"/>
    <cellStyle name="20% - Accent5 3 6 6 2" xfId="24836" xr:uid="{68FCB50A-EF79-41E8-ADDF-AA193F42FBFE}"/>
    <cellStyle name="20% - Accent5 3 7" xfId="7343" xr:uid="{5EE5B422-52F8-4270-92D2-0ADE6BFBCE22}"/>
    <cellStyle name="20% - Accent5 3 7 2" xfId="7344" xr:uid="{1BC6FD91-D6DD-4173-A752-F911663C3DC5}"/>
    <cellStyle name="20% - Accent5 3 7 2 2" xfId="7345" xr:uid="{D91FE915-F5CE-4327-A2D1-BEEEBD9940BD}"/>
    <cellStyle name="20% - Accent5 3 7 2 2 2" xfId="24839" xr:uid="{97035065-E8C6-4836-99C2-FD954FA828C3}"/>
    <cellStyle name="20% - Accent5 3 7 2 3" xfId="7346" xr:uid="{67CBFA98-D40B-4527-9AD0-30160EC4E1B6}"/>
    <cellStyle name="20% - Accent5 3 7 2 3 2" xfId="24840" xr:uid="{E3D8CD7E-FF56-4530-ACF8-5149819ACCB0}"/>
    <cellStyle name="20% - Accent5 3 7 2 4" xfId="24838" xr:uid="{32CAEA52-F0D0-4173-A1D0-071850582755}"/>
    <cellStyle name="20% - Accent5 3 7 3" xfId="7347" xr:uid="{A1601668-8472-4BF7-9CDD-753882D7B8F5}"/>
    <cellStyle name="20% - Accent5 3 7 3 2" xfId="24841" xr:uid="{DDB31228-B966-4D76-900F-0F84FB6F88DC}"/>
    <cellStyle name="20% - Accent5 3 7 4" xfId="7348" xr:uid="{EB40A740-8445-4F7C-8704-E219753CFBBA}"/>
    <cellStyle name="20% - Accent5 3 7 4 2" xfId="24842" xr:uid="{6AF9881D-3595-461B-9D6D-D8BAA914A749}"/>
    <cellStyle name="20% - Accent5 3 7 5" xfId="7349" xr:uid="{DC3E98D8-3D33-4AAB-9A16-9906C424B811}"/>
    <cellStyle name="20% - Accent5 3 7 5 2" xfId="24843" xr:uid="{656C5C08-D635-4997-8211-8A6F6ED2F7F2}"/>
    <cellStyle name="20% - Accent5 3 7 6" xfId="24837" xr:uid="{8ACCA62E-2AAF-461C-8CC3-18377861F765}"/>
    <cellStyle name="20% - Accent5 3 8" xfId="7350" xr:uid="{902F9FA1-CF6C-458E-B802-527D7B71AD3A}"/>
    <cellStyle name="20% - Accent5 3 8 2" xfId="7351" xr:uid="{FECD562A-FDA9-452E-AD8A-9069610803B0}"/>
    <cellStyle name="20% - Accent5 3 8 2 2" xfId="24845" xr:uid="{1D8BFACE-A8A1-4889-8D16-B257395FDD4D}"/>
    <cellStyle name="20% - Accent5 3 8 3" xfId="7352" xr:uid="{A71E0596-BF23-4240-AF83-86A2A4AFE3BD}"/>
    <cellStyle name="20% - Accent5 3 8 3 2" xfId="24846" xr:uid="{A818C240-7F4F-44D6-AFCF-78CFDC6E3512}"/>
    <cellStyle name="20% - Accent5 3 8 4" xfId="24844" xr:uid="{A52F244A-AE62-47E6-A4A0-0D4B73F65136}"/>
    <cellStyle name="20% - Accent5 3 9" xfId="7353" xr:uid="{346FA4DB-2122-4DFC-A8D2-5D15572A4CB4}"/>
    <cellStyle name="20% - Accent5 3 9 2" xfId="24847" xr:uid="{B2F79898-39DA-43CA-892F-5E637FCF3D28}"/>
    <cellStyle name="20% - Accent5 30" xfId="7354" xr:uid="{CC1D79BA-63BE-4517-BE83-4A231780B6B9}"/>
    <cellStyle name="20% - Accent5 30 2" xfId="24848" xr:uid="{761F5B8C-99F8-411E-9010-34E6BB1863D9}"/>
    <cellStyle name="20% - Accent5 31" xfId="7355" xr:uid="{30454B3E-D30B-4EA1-AB58-11942CD8917E}"/>
    <cellStyle name="20% - Accent5 31 2" xfId="24849" xr:uid="{E9FAB105-78D4-44D3-ADCE-0050121BB68E}"/>
    <cellStyle name="20% - Accent5 32" xfId="7356" xr:uid="{BAB0D252-35A3-4138-9C31-B9D4F34A78CB}"/>
    <cellStyle name="20% - Accent5 32 2" xfId="24850" xr:uid="{E74C9520-CDE3-4F4D-B426-6D7FD3C2EABB}"/>
    <cellStyle name="20% - Accent5 33" xfId="7357" xr:uid="{AE28C614-C30F-416A-A34F-A86D93ECA0A8}"/>
    <cellStyle name="20% - Accent5 33 2" xfId="24851" xr:uid="{4C84FE84-C630-4FBA-A13A-641E8C5A22AB}"/>
    <cellStyle name="20% - Accent5 34" xfId="7358" xr:uid="{07114A76-25EF-413A-81E1-60B03E7E12FA}"/>
    <cellStyle name="20% - Accent5 34 2" xfId="24852" xr:uid="{3102FAEB-69E6-4CB5-886E-3F4CADF72235}"/>
    <cellStyle name="20% - Accent5 35" xfId="7359" xr:uid="{3EE9F58E-4B46-4572-903B-47547E42FB46}"/>
    <cellStyle name="20% - Accent5 35 2" xfId="24853" xr:uid="{AF8463DC-A23E-40E4-94FF-95E7A7C76744}"/>
    <cellStyle name="20% - Accent5 36" xfId="625" xr:uid="{8A329011-161F-4BF3-902F-9BDBC9C78CA2}"/>
    <cellStyle name="20% - Accent5 36 2" xfId="20491" xr:uid="{35919CBC-07E6-4227-84CB-E387706761B5}"/>
    <cellStyle name="20% - Accent5 37" xfId="18395" xr:uid="{E4CD3FF1-F046-402D-807E-600E01691474}"/>
    <cellStyle name="20% - Accent5 4" xfId="261" xr:uid="{CE24445C-1B07-449E-9492-5B0AAD27A00F}"/>
    <cellStyle name="20% - Accent5 4 10" xfId="7361" xr:uid="{C7B3EE53-302E-4774-802A-247DD7749B2B}"/>
    <cellStyle name="20% - Accent5 4 10 2" xfId="24855" xr:uid="{52E0D060-EFE1-4309-8DD3-6F1DE3DA677A}"/>
    <cellStyle name="20% - Accent5 4 11" xfId="7362" xr:uid="{DC9B9FC3-CC46-47AB-8AB3-B96C6ABE68D9}"/>
    <cellStyle name="20% - Accent5 4 11 2" xfId="24856" xr:uid="{1EAF80B7-BF2D-4810-9946-FE6030AC2E81}"/>
    <cellStyle name="20% - Accent5 4 12" xfId="7360" xr:uid="{0EF7222A-0883-4DE6-8644-33AC96329CF4}"/>
    <cellStyle name="20% - Accent5 4 12 2" xfId="24854" xr:uid="{2CDE7459-CD8A-42CB-B84F-5CFFD6CE7FF3}"/>
    <cellStyle name="20% - Accent5 4 13" xfId="1013" xr:uid="{026DFA0D-A17B-41DB-AD07-D57BAE392E27}"/>
    <cellStyle name="20% - Accent5 4 13 2" xfId="20533" xr:uid="{7CEEA923-C459-4B8A-B4C9-D7BB127BA972}"/>
    <cellStyle name="20% - Accent5 4 14" xfId="18624" xr:uid="{EE6C9347-E1F4-440E-8E22-70DFC9B787B0}"/>
    <cellStyle name="20% - Accent5 4 15" xfId="36915" xr:uid="{63B60561-E743-4E8D-9994-602145403CB0}"/>
    <cellStyle name="20% - Accent5 4 2" xfId="378" xr:uid="{2BC0B7C8-65A1-4970-99F2-02170904D296}"/>
    <cellStyle name="20% - Accent5 4 2 10" xfId="17422" xr:uid="{73EA42C6-6318-4101-A1F0-0852D9EAEAC4}"/>
    <cellStyle name="20% - Accent5 4 2 10 2" xfId="34775" xr:uid="{F36B7EDB-8058-4A8C-8E29-E896B5840732}"/>
    <cellStyle name="20% - Accent5 4 2 11" xfId="7363" xr:uid="{C3F64B38-D850-4CFB-B874-ABB9CA02F1A9}"/>
    <cellStyle name="20% - Accent5 4 2 11 2" xfId="24857" xr:uid="{2F00CBB3-DAAD-4BE8-A509-3846DEF589C5}"/>
    <cellStyle name="20% - Accent5 4 2 12" xfId="1300" xr:uid="{2DF3CF8F-18DF-4900-A8EA-7A4174CA66B8}"/>
    <cellStyle name="20% - Accent5 4 2 13" xfId="18904" xr:uid="{619DF3C5-FCD8-4B5B-8828-7B29FF9F78A7}"/>
    <cellStyle name="20% - Accent5 4 2 2" xfId="597" xr:uid="{1172DB22-D71B-4A11-BADF-2960758629E9}"/>
    <cellStyle name="20% - Accent5 4 2 2 10" xfId="2345" xr:uid="{3F9A4919-BF7B-4EDE-A733-41F5ABB9D26E}"/>
    <cellStyle name="20% - Accent5 4 2 2 11" xfId="19945" xr:uid="{BA3D27B9-8343-4750-AA0E-E1950240022D}"/>
    <cellStyle name="20% - Accent5 4 2 2 2" xfId="7365" xr:uid="{09CD3029-E251-4CF3-AF74-A5C58C9FF8B8}"/>
    <cellStyle name="20% - Accent5 4 2 2 2 2" xfId="7366" xr:uid="{0D96F75B-7E68-49CB-B61F-9BD3AE267971}"/>
    <cellStyle name="20% - Accent5 4 2 2 2 2 2" xfId="7367" xr:uid="{23E2BA0E-269C-4458-8545-BD328C45680F}"/>
    <cellStyle name="20% - Accent5 4 2 2 2 2 2 2" xfId="24861" xr:uid="{E4C42937-115F-48AC-9345-81B5FE74E16F}"/>
    <cellStyle name="20% - Accent5 4 2 2 2 2 3" xfId="7368" xr:uid="{44D352E3-2A0B-4E6A-A6E6-819EDEC984B6}"/>
    <cellStyle name="20% - Accent5 4 2 2 2 2 3 2" xfId="24862" xr:uid="{430D238E-1C85-4730-B18C-CC9ECE8EB73D}"/>
    <cellStyle name="20% - Accent5 4 2 2 2 2 4" xfId="24860" xr:uid="{C90C970B-249B-4F73-85F7-2E37B58DAFBA}"/>
    <cellStyle name="20% - Accent5 4 2 2 2 3" xfId="7369" xr:uid="{537B2448-5A01-4694-8D88-18E77C93E00F}"/>
    <cellStyle name="20% - Accent5 4 2 2 2 3 2" xfId="24863" xr:uid="{1177BD9F-6E60-4D75-A065-EE5FC57CF7A2}"/>
    <cellStyle name="20% - Accent5 4 2 2 2 4" xfId="7370" xr:uid="{E73F017D-91A8-42E3-9C1B-F8289EBBCDCA}"/>
    <cellStyle name="20% - Accent5 4 2 2 2 4 2" xfId="24864" xr:uid="{0B56B12C-9A68-4D23-94C4-9C570CEDCFA1}"/>
    <cellStyle name="20% - Accent5 4 2 2 2 5" xfId="7371" xr:uid="{8E84537E-24CF-4769-AEFA-C1F93E75DFE5}"/>
    <cellStyle name="20% - Accent5 4 2 2 2 5 2" xfId="24865" xr:uid="{FDC24C5B-3F25-41E5-8734-F40C8B1499FF}"/>
    <cellStyle name="20% - Accent5 4 2 2 2 6" xfId="24859" xr:uid="{C166B5FD-4C8B-46C1-8841-DE4CB1F3FFEA}"/>
    <cellStyle name="20% - Accent5 4 2 2 3" xfId="7372" xr:uid="{F0A48B26-63A1-4663-8BD6-A1FA82FD799F}"/>
    <cellStyle name="20% - Accent5 4 2 2 3 2" xfId="7373" xr:uid="{24A736AF-6D6C-42F8-807F-047F63D531B2}"/>
    <cellStyle name="20% - Accent5 4 2 2 3 2 2" xfId="7374" xr:uid="{3C4E1E49-F847-4F6F-9490-99A18D162B79}"/>
    <cellStyle name="20% - Accent5 4 2 2 3 2 2 2" xfId="24868" xr:uid="{9543EEF8-0907-442A-8D54-726BFB191248}"/>
    <cellStyle name="20% - Accent5 4 2 2 3 2 3" xfId="7375" xr:uid="{E531A0F6-E4DC-4DF8-A2C8-175CD2CCE8BE}"/>
    <cellStyle name="20% - Accent5 4 2 2 3 2 3 2" xfId="24869" xr:uid="{8F8FBAAE-0532-4C4D-BB73-64AFF6185E26}"/>
    <cellStyle name="20% - Accent5 4 2 2 3 2 4" xfId="24867" xr:uid="{A191D0C7-BAE8-4C1A-8A25-B75245500F9B}"/>
    <cellStyle name="20% - Accent5 4 2 2 3 3" xfId="7376" xr:uid="{9C24429A-1AE9-4444-A091-91E9344E3B6D}"/>
    <cellStyle name="20% - Accent5 4 2 2 3 3 2" xfId="24870" xr:uid="{7AD4FB5D-9850-46CB-B5A3-93C05DA85B02}"/>
    <cellStyle name="20% - Accent5 4 2 2 3 4" xfId="7377" xr:uid="{EAF9FBC7-E1D0-463E-86A6-91CB92A8CC40}"/>
    <cellStyle name="20% - Accent5 4 2 2 3 4 2" xfId="24871" xr:uid="{DD1B3B8B-4B79-499A-B0E9-C8E363200FC3}"/>
    <cellStyle name="20% - Accent5 4 2 2 3 5" xfId="7378" xr:uid="{23E71196-4C69-4AC5-81C9-DDCD7777E35F}"/>
    <cellStyle name="20% - Accent5 4 2 2 3 5 2" xfId="24872" xr:uid="{9115D4BB-4765-45B3-99BD-5F6DD4051E36}"/>
    <cellStyle name="20% - Accent5 4 2 2 3 6" xfId="24866" xr:uid="{02A146FE-5D96-4A05-9960-1BE15FE1353D}"/>
    <cellStyle name="20% - Accent5 4 2 2 4" xfId="7379" xr:uid="{114ED3EC-00AA-47C8-BF5B-43B168F8AEDE}"/>
    <cellStyle name="20% - Accent5 4 2 2 4 2" xfId="7380" xr:uid="{841CF43A-8176-4E5E-9F34-5D7CF9D2EED7}"/>
    <cellStyle name="20% - Accent5 4 2 2 4 2 2" xfId="24874" xr:uid="{FCA85F83-6203-4ECD-A92D-35B1EC616A54}"/>
    <cellStyle name="20% - Accent5 4 2 2 4 3" xfId="7381" xr:uid="{C21931B0-07AF-49C3-84F4-E5D89C56C61A}"/>
    <cellStyle name="20% - Accent5 4 2 2 4 3 2" xfId="24875" xr:uid="{70D8EBE3-25D7-4910-B3FF-D91CE5E292D6}"/>
    <cellStyle name="20% - Accent5 4 2 2 4 4" xfId="24873" xr:uid="{9CB68514-69C9-403E-B458-98025D4C9718}"/>
    <cellStyle name="20% - Accent5 4 2 2 5" xfId="7382" xr:uid="{B94B1252-D728-4754-BAA1-A9E0176F41CF}"/>
    <cellStyle name="20% - Accent5 4 2 2 5 2" xfId="24876" xr:uid="{51BAF8DA-E29D-469F-AD21-51493F603BC4}"/>
    <cellStyle name="20% - Accent5 4 2 2 6" xfId="7383" xr:uid="{6D44F285-7368-4129-9BF8-19BAE43E2E07}"/>
    <cellStyle name="20% - Accent5 4 2 2 6 2" xfId="24877" xr:uid="{73301ED5-6D6E-49C8-AEE6-8BD967A55324}"/>
    <cellStyle name="20% - Accent5 4 2 2 7" xfId="7384" xr:uid="{A1AEF223-8D4C-4BBA-8478-7D2879F7FDFD}"/>
    <cellStyle name="20% - Accent5 4 2 2 7 2" xfId="24878" xr:uid="{68F20202-4221-4433-8100-EF83C05704B3}"/>
    <cellStyle name="20% - Accent5 4 2 2 8" xfId="17995" xr:uid="{E3550DD9-0B46-4C2C-A298-38E7B72871BA}"/>
    <cellStyle name="20% - Accent5 4 2 2 8 2" xfId="35758" xr:uid="{72B88CB6-D04F-4778-9387-6AEA6FAAE42B}"/>
    <cellStyle name="20% - Accent5 4 2 2 9" xfId="7364" xr:uid="{47A0D906-020F-4BD9-9150-08CDBE1E55DB}"/>
    <cellStyle name="20% - Accent5 4 2 2 9 2" xfId="24858" xr:uid="{2EFF2C94-5F88-42A6-A1B4-A7E1851D1B48}"/>
    <cellStyle name="20% - Accent5 4 2 3" xfId="7385" xr:uid="{52214219-B353-40DA-BB7D-BD2433B6A0A5}"/>
    <cellStyle name="20% - Accent5 4 2 3 2" xfId="7386" xr:uid="{C5B31637-FA71-4776-9C6A-C92D02B9CE7E}"/>
    <cellStyle name="20% - Accent5 4 2 3 2 2" xfId="7387" xr:uid="{7C0FFADF-F4D7-4E18-B0F5-909207FC47A5}"/>
    <cellStyle name="20% - Accent5 4 2 3 2 2 2" xfId="7388" xr:uid="{DF1BDB9B-123A-432B-BC38-B150B9DE30A2}"/>
    <cellStyle name="20% - Accent5 4 2 3 2 2 2 2" xfId="24882" xr:uid="{76D60AE3-8903-4851-ACA4-F884D5A62B30}"/>
    <cellStyle name="20% - Accent5 4 2 3 2 2 3" xfId="7389" xr:uid="{F768B6E6-0E43-4AFE-A4D8-124A591789D6}"/>
    <cellStyle name="20% - Accent5 4 2 3 2 2 3 2" xfId="24883" xr:uid="{C847D5B9-4AB6-4AA6-9217-6374AE0F996A}"/>
    <cellStyle name="20% - Accent5 4 2 3 2 2 4" xfId="24881" xr:uid="{54D8F4AE-3BA7-4C87-9E84-D315749DFA0B}"/>
    <cellStyle name="20% - Accent5 4 2 3 2 3" xfId="7390" xr:uid="{8FD1D526-42DB-46E3-A5C2-EDD44A779FA5}"/>
    <cellStyle name="20% - Accent5 4 2 3 2 3 2" xfId="24884" xr:uid="{0AF1484D-4A59-4C9E-B0B9-3FC6E3AAC3AF}"/>
    <cellStyle name="20% - Accent5 4 2 3 2 4" xfId="7391" xr:uid="{0E6DD782-D2F3-4135-AB02-1BD87EBD7F74}"/>
    <cellStyle name="20% - Accent5 4 2 3 2 4 2" xfId="24885" xr:uid="{FA537755-7EE3-4EDE-BF2E-1706CFB94F08}"/>
    <cellStyle name="20% - Accent5 4 2 3 2 5" xfId="7392" xr:uid="{E8537454-336F-4503-837D-0297462A3671}"/>
    <cellStyle name="20% - Accent5 4 2 3 2 5 2" xfId="24886" xr:uid="{ACBA323F-2080-4864-B3F1-4E7C920BA958}"/>
    <cellStyle name="20% - Accent5 4 2 3 2 6" xfId="24880" xr:uid="{9FE61249-D9CE-4076-AEC6-BEBB517480EF}"/>
    <cellStyle name="20% - Accent5 4 2 3 3" xfId="7393" xr:uid="{F51994DF-B397-4357-BAC3-40DF1E1F38FA}"/>
    <cellStyle name="20% - Accent5 4 2 3 3 2" xfId="7394" xr:uid="{486E1991-E0A3-425A-83FB-0E947729F3CE}"/>
    <cellStyle name="20% - Accent5 4 2 3 3 2 2" xfId="7395" xr:uid="{67A9DCBC-25A2-4B59-A257-CFFDCF845834}"/>
    <cellStyle name="20% - Accent5 4 2 3 3 2 2 2" xfId="24889" xr:uid="{74740F89-4A83-4190-8ABF-C3B17D3E86C4}"/>
    <cellStyle name="20% - Accent5 4 2 3 3 2 3" xfId="7396" xr:uid="{318289BB-4095-45D7-BC97-7E7DB1D69563}"/>
    <cellStyle name="20% - Accent5 4 2 3 3 2 3 2" xfId="24890" xr:uid="{E550D570-112A-4085-BE43-F5ABFD4F880F}"/>
    <cellStyle name="20% - Accent5 4 2 3 3 2 4" xfId="24888" xr:uid="{D4176AA3-AB74-4594-A87E-222A3C49F0FF}"/>
    <cellStyle name="20% - Accent5 4 2 3 3 3" xfId="7397" xr:uid="{459B1E08-9BC2-4C05-9395-4495E7E35DA5}"/>
    <cellStyle name="20% - Accent5 4 2 3 3 3 2" xfId="24891" xr:uid="{CEC3A4E2-AD1D-4191-B4A1-15ABD3C8CC79}"/>
    <cellStyle name="20% - Accent5 4 2 3 3 4" xfId="7398" xr:uid="{B3285A7C-8146-4410-AE8F-0F7CC5208B5E}"/>
    <cellStyle name="20% - Accent5 4 2 3 3 4 2" xfId="24892" xr:uid="{8DCB78EC-5C8A-4952-841A-853F84AA19DE}"/>
    <cellStyle name="20% - Accent5 4 2 3 3 5" xfId="7399" xr:uid="{426C28A7-5841-45AF-B6D5-263E63AD8901}"/>
    <cellStyle name="20% - Accent5 4 2 3 3 5 2" xfId="24893" xr:uid="{494B1F89-71C6-40B6-A6B3-20C44DAF6660}"/>
    <cellStyle name="20% - Accent5 4 2 3 3 6" xfId="24887" xr:uid="{80A71C18-3BF5-469E-996D-285086B4B5D8}"/>
    <cellStyle name="20% - Accent5 4 2 3 4" xfId="7400" xr:uid="{E3F76CE6-DC5F-48B3-AA66-48D07358FF6E}"/>
    <cellStyle name="20% - Accent5 4 2 3 4 2" xfId="7401" xr:uid="{4575CB12-8C18-4978-80E0-D2CD7DE79A1E}"/>
    <cellStyle name="20% - Accent5 4 2 3 4 2 2" xfId="24895" xr:uid="{691E3F70-C13E-4F01-9927-79D6EA1C3460}"/>
    <cellStyle name="20% - Accent5 4 2 3 4 3" xfId="7402" xr:uid="{A0D18030-2A5B-4270-9250-1CFB271C8364}"/>
    <cellStyle name="20% - Accent5 4 2 3 4 3 2" xfId="24896" xr:uid="{606D80AE-8BF1-4434-B08A-B83F296097A2}"/>
    <cellStyle name="20% - Accent5 4 2 3 4 4" xfId="24894" xr:uid="{74EA2E25-96A7-4D24-A00C-007F34473830}"/>
    <cellStyle name="20% - Accent5 4 2 3 5" xfId="7403" xr:uid="{4A63DCDC-A84B-4949-A206-79822A48EB89}"/>
    <cellStyle name="20% - Accent5 4 2 3 5 2" xfId="24897" xr:uid="{A087393C-82DD-4157-8AA6-AC0C9FACE4AE}"/>
    <cellStyle name="20% - Accent5 4 2 3 6" xfId="7404" xr:uid="{E15ADC4D-62F6-4806-85EA-97B82EED4D23}"/>
    <cellStyle name="20% - Accent5 4 2 3 6 2" xfId="24898" xr:uid="{AC18C7A2-A0F4-402F-B72B-2FB090FEBA27}"/>
    <cellStyle name="20% - Accent5 4 2 3 7" xfId="7405" xr:uid="{B9BE08AB-99A1-4677-A829-7E2A16F9F077}"/>
    <cellStyle name="20% - Accent5 4 2 3 7 2" xfId="24899" xr:uid="{5D1DC4EC-2656-4A8D-82A4-366EF8E81B59}"/>
    <cellStyle name="20% - Accent5 4 2 3 8" xfId="24879" xr:uid="{280445F5-1FAE-4CAD-9DF5-B5B3FCACE22F}"/>
    <cellStyle name="20% - Accent5 4 2 4" xfId="7406" xr:uid="{3C47C7A8-88C5-41C5-9001-8C02170410DA}"/>
    <cellStyle name="20% - Accent5 4 2 4 2" xfId="7407" xr:uid="{0858F296-8FF1-4CF9-9109-06E2A7DE442D}"/>
    <cellStyle name="20% - Accent5 4 2 4 2 2" xfId="7408" xr:uid="{45D2FB9B-797A-413F-9319-CCEAA20EE916}"/>
    <cellStyle name="20% - Accent5 4 2 4 2 2 2" xfId="24902" xr:uid="{43A775F1-5D49-40C9-BFDB-EA4931B1D17C}"/>
    <cellStyle name="20% - Accent5 4 2 4 2 3" xfId="7409" xr:uid="{D1209B81-4924-4EE8-BB20-086536255787}"/>
    <cellStyle name="20% - Accent5 4 2 4 2 3 2" xfId="24903" xr:uid="{2A2EF755-E979-4D73-8879-37AA188E7B43}"/>
    <cellStyle name="20% - Accent5 4 2 4 2 4" xfId="24901" xr:uid="{E10CE727-CE2C-4163-8D8C-FECA07CD88AA}"/>
    <cellStyle name="20% - Accent5 4 2 4 3" xfId="7410" xr:uid="{86998F99-D6E4-424D-8691-5E40D2A502D0}"/>
    <cellStyle name="20% - Accent5 4 2 4 3 2" xfId="24904" xr:uid="{AA8ED924-A47F-4510-9F04-A5A9F203297A}"/>
    <cellStyle name="20% - Accent5 4 2 4 4" xfId="7411" xr:uid="{1F9E983D-1C91-4206-B5E7-7D0C96FB09E2}"/>
    <cellStyle name="20% - Accent5 4 2 4 4 2" xfId="24905" xr:uid="{EFC06848-650D-4E02-B1E5-E0E5282CB6E8}"/>
    <cellStyle name="20% - Accent5 4 2 4 5" xfId="7412" xr:uid="{874E13B5-B1F1-4A39-A1F6-E3775C2CA3D6}"/>
    <cellStyle name="20% - Accent5 4 2 4 5 2" xfId="24906" xr:uid="{D18157D2-AB14-400A-9DF9-682B21545B5A}"/>
    <cellStyle name="20% - Accent5 4 2 4 6" xfId="24900" xr:uid="{ED660E1D-E0AB-41FC-B1DA-0C9136F2AB77}"/>
    <cellStyle name="20% - Accent5 4 2 5" xfId="7413" xr:uid="{F2772AAC-885E-4977-B3AC-3818BDD2F0AE}"/>
    <cellStyle name="20% - Accent5 4 2 5 2" xfId="7414" xr:uid="{E1661206-EDA3-4541-A033-8F295A2FC247}"/>
    <cellStyle name="20% - Accent5 4 2 5 2 2" xfId="7415" xr:uid="{189F8D14-860A-48AC-B913-FF3E58675F3D}"/>
    <cellStyle name="20% - Accent5 4 2 5 2 2 2" xfId="24909" xr:uid="{9F30CB3D-2FFF-4A94-8F43-5528CBDEF620}"/>
    <cellStyle name="20% - Accent5 4 2 5 2 3" xfId="7416" xr:uid="{D048138C-898D-4903-BF10-417E98ED9E30}"/>
    <cellStyle name="20% - Accent5 4 2 5 2 3 2" xfId="24910" xr:uid="{216763E7-D389-492C-ACFD-3A9088ACFA5E}"/>
    <cellStyle name="20% - Accent5 4 2 5 2 4" xfId="24908" xr:uid="{5BB8CC75-6567-4570-BA18-C3C9C3CB497D}"/>
    <cellStyle name="20% - Accent5 4 2 5 3" xfId="7417" xr:uid="{A7DC0D17-A153-4DD5-A438-66DA18811EA7}"/>
    <cellStyle name="20% - Accent5 4 2 5 3 2" xfId="24911" xr:uid="{42AFF9F1-5F56-4E02-ADF1-4B9C11C1137E}"/>
    <cellStyle name="20% - Accent5 4 2 5 4" xfId="7418" xr:uid="{1C07FA90-9C6D-4844-80FA-007523121030}"/>
    <cellStyle name="20% - Accent5 4 2 5 4 2" xfId="24912" xr:uid="{AA13F1E9-4D57-4BC7-89D9-BA3867058F42}"/>
    <cellStyle name="20% - Accent5 4 2 5 5" xfId="7419" xr:uid="{C7FB6EC1-B830-41D6-8CF2-592A6717A066}"/>
    <cellStyle name="20% - Accent5 4 2 5 5 2" xfId="24913" xr:uid="{DE8F2A76-3266-4CB6-9294-7F66A97441D4}"/>
    <cellStyle name="20% - Accent5 4 2 5 6" xfId="24907" xr:uid="{BBF9B1C5-1579-441A-BEEB-97D4D327D6D7}"/>
    <cellStyle name="20% - Accent5 4 2 6" xfId="7420" xr:uid="{7F1E765E-D581-4BAA-987A-548381EB3BD0}"/>
    <cellStyle name="20% - Accent5 4 2 6 2" xfId="7421" xr:uid="{5398F60B-ED3F-475F-B7DC-A9A09962056E}"/>
    <cellStyle name="20% - Accent5 4 2 6 2 2" xfId="24915" xr:uid="{CA69CB84-2490-4501-A534-5310E6753DAA}"/>
    <cellStyle name="20% - Accent5 4 2 6 3" xfId="7422" xr:uid="{C1FC4C6D-D81C-41D6-8478-9ECDC5A4312D}"/>
    <cellStyle name="20% - Accent5 4 2 6 3 2" xfId="24916" xr:uid="{57DBD449-9675-40C5-9CE1-399CA8F2EEF0}"/>
    <cellStyle name="20% - Accent5 4 2 6 4" xfId="24914" xr:uid="{A3382211-FB49-4D8F-B5DA-40589F4C6E85}"/>
    <cellStyle name="20% - Accent5 4 2 7" xfId="7423" xr:uid="{D3CB2078-C01E-4AE9-8824-45830D36F3DA}"/>
    <cellStyle name="20% - Accent5 4 2 7 2" xfId="24917" xr:uid="{15FFB788-7DEF-4BFA-A4FC-3BC1E5F76CFE}"/>
    <cellStyle name="20% - Accent5 4 2 8" xfId="7424" xr:uid="{CBC66A84-D37A-4DBE-A1B7-C521FF08382D}"/>
    <cellStyle name="20% - Accent5 4 2 8 2" xfId="24918" xr:uid="{54D213FB-BDF3-4806-A48C-DBBB883A8E70}"/>
    <cellStyle name="20% - Accent5 4 2 9" xfId="7425" xr:uid="{D90BFEF8-AE90-48F5-929A-87726AC4B648}"/>
    <cellStyle name="20% - Accent5 4 2 9 2" xfId="24919" xr:uid="{23F30C34-0224-401D-966E-941F6E91B041}"/>
    <cellStyle name="20% - Accent5 4 3" xfId="487" xr:uid="{D614F2F6-F872-4470-869D-3E79055DCB75}"/>
    <cellStyle name="20% - Accent5 4 3 10" xfId="1571" xr:uid="{2E68AF4F-78D8-4C63-8E43-B864D1D7F200}"/>
    <cellStyle name="20% - Accent5 4 3 11" xfId="19174" xr:uid="{BD36034F-2980-4636-9ABC-A2A65C98869A}"/>
    <cellStyle name="20% - Accent5 4 3 2" xfId="2612" xr:uid="{73D7D3C7-0E22-490E-ACC7-4037E55FCB99}"/>
    <cellStyle name="20% - Accent5 4 3 2 2" xfId="7428" xr:uid="{3E6749E7-4ADB-4D4E-A207-FD077568FBA4}"/>
    <cellStyle name="20% - Accent5 4 3 2 2 2" xfId="7429" xr:uid="{CD15CE28-3A0C-46FF-9BA3-FD1386749F3B}"/>
    <cellStyle name="20% - Accent5 4 3 2 2 2 2" xfId="24923" xr:uid="{EEE62E6F-ED26-42D4-B531-90CE7363727A}"/>
    <cellStyle name="20% - Accent5 4 3 2 2 3" xfId="7430" xr:uid="{95FBA4F7-5ACE-420A-BCFB-0CFFCE134927}"/>
    <cellStyle name="20% - Accent5 4 3 2 2 3 2" xfId="24924" xr:uid="{A2539D0C-F838-4822-86BC-0213D1B3D9FA}"/>
    <cellStyle name="20% - Accent5 4 3 2 2 4" xfId="24922" xr:uid="{BBFC4A51-D0D3-45DF-BF6B-4130ABD4D662}"/>
    <cellStyle name="20% - Accent5 4 3 2 3" xfId="7431" xr:uid="{19BC7404-ACA3-49F3-87EF-C813EA6ABE81}"/>
    <cellStyle name="20% - Accent5 4 3 2 3 2" xfId="24925" xr:uid="{CD693A77-7BCE-4059-9525-86D5A82BEA9A}"/>
    <cellStyle name="20% - Accent5 4 3 2 4" xfId="7432" xr:uid="{4984E998-5257-4706-9522-2AE0AA5DA154}"/>
    <cellStyle name="20% - Accent5 4 3 2 4 2" xfId="24926" xr:uid="{758F90D6-8D35-4208-9D23-BA5801F8DC92}"/>
    <cellStyle name="20% - Accent5 4 3 2 5" xfId="7433" xr:uid="{26C75076-AFC5-4D9C-B85C-79868BBA900B}"/>
    <cellStyle name="20% - Accent5 4 3 2 5 2" xfId="24927" xr:uid="{2B27B0C2-32FF-4D35-9D40-02CED86E144F}"/>
    <cellStyle name="20% - Accent5 4 3 2 6" xfId="18131" xr:uid="{F41EBEE9-9022-4F6E-B6E5-262A52228C6B}"/>
    <cellStyle name="20% - Accent5 4 3 2 6 2" xfId="36019" xr:uid="{10923F16-07FD-4BD0-904A-8EF2B74907EE}"/>
    <cellStyle name="20% - Accent5 4 3 2 7" xfId="7427" xr:uid="{2F911B72-6C5A-4B41-9ACD-8D9317D8A76D}"/>
    <cellStyle name="20% - Accent5 4 3 2 7 2" xfId="24921" xr:uid="{8F513D8C-2901-40B8-8C13-A965AA889FDB}"/>
    <cellStyle name="20% - Accent5 4 3 2 8" xfId="20212" xr:uid="{9E484961-B69E-4EDC-873A-36EBCCD32FA4}"/>
    <cellStyle name="20% - Accent5 4 3 3" xfId="7434" xr:uid="{1E2979F4-0466-4C58-B0D8-C996CD79B691}"/>
    <cellStyle name="20% - Accent5 4 3 3 2" xfId="7435" xr:uid="{0DE5BE8D-A2DF-4558-909D-901757BE2B42}"/>
    <cellStyle name="20% - Accent5 4 3 3 2 2" xfId="7436" xr:uid="{65079485-74B6-4068-B4A3-552C117DB259}"/>
    <cellStyle name="20% - Accent5 4 3 3 2 2 2" xfId="24930" xr:uid="{ADCD6BBE-73A2-4EDD-BAE8-080C1774F73A}"/>
    <cellStyle name="20% - Accent5 4 3 3 2 3" xfId="7437" xr:uid="{B5921BDE-B494-4ED2-80BC-E9899947C68B}"/>
    <cellStyle name="20% - Accent5 4 3 3 2 3 2" xfId="24931" xr:uid="{447DB72B-D063-41E5-9624-F546796E6BF4}"/>
    <cellStyle name="20% - Accent5 4 3 3 2 4" xfId="24929" xr:uid="{AD3A0D66-11AF-46B3-9238-98F9C27DECE8}"/>
    <cellStyle name="20% - Accent5 4 3 3 3" xfId="7438" xr:uid="{92AF9172-4530-4C49-9E5C-F5593CEA2F77}"/>
    <cellStyle name="20% - Accent5 4 3 3 3 2" xfId="24932" xr:uid="{DBDFAC8B-6B15-40C7-8290-A67213C4B6A1}"/>
    <cellStyle name="20% - Accent5 4 3 3 4" xfId="7439" xr:uid="{6C1E8AEB-148B-4913-89BD-CCB6EC857CB6}"/>
    <cellStyle name="20% - Accent5 4 3 3 4 2" xfId="24933" xr:uid="{9F9B2D4C-EC41-4C8A-8249-515BDFA16591}"/>
    <cellStyle name="20% - Accent5 4 3 3 5" xfId="7440" xr:uid="{9900EC17-6138-441E-AEF5-F15A3543863B}"/>
    <cellStyle name="20% - Accent5 4 3 3 5 2" xfId="24934" xr:uid="{C5A143A5-0C5D-4B41-9D02-BC9C200D95F0}"/>
    <cellStyle name="20% - Accent5 4 3 3 6" xfId="24928" xr:uid="{089D7284-9D84-461E-AE48-30902CCB61ED}"/>
    <cellStyle name="20% - Accent5 4 3 4" xfId="7441" xr:uid="{2B9E7C5D-6007-48F3-B5E5-2AEE81AF6433}"/>
    <cellStyle name="20% - Accent5 4 3 4 2" xfId="7442" xr:uid="{31600D11-649A-4862-8A43-B227E65CF846}"/>
    <cellStyle name="20% - Accent5 4 3 4 2 2" xfId="24936" xr:uid="{7B64D9CA-8E2A-45F1-BF5F-143DF833C360}"/>
    <cellStyle name="20% - Accent5 4 3 4 3" xfId="7443" xr:uid="{1548FF69-AF0C-43B5-8BDC-363E37B87D99}"/>
    <cellStyle name="20% - Accent5 4 3 4 3 2" xfId="24937" xr:uid="{2DBF40CB-F546-41BD-BAFC-6332A8ADF45F}"/>
    <cellStyle name="20% - Accent5 4 3 4 4" xfId="24935" xr:uid="{483DB6DE-38E1-48AE-A7B7-D52F1AF75AB3}"/>
    <cellStyle name="20% - Accent5 4 3 5" xfId="7444" xr:uid="{7D51D16F-248C-4E99-8FDC-66CEBC6ECEA9}"/>
    <cellStyle name="20% - Accent5 4 3 5 2" xfId="24938" xr:uid="{58C60E0F-0D19-4BC1-A978-64ED169477B5}"/>
    <cellStyle name="20% - Accent5 4 3 6" xfId="7445" xr:uid="{4783666C-64F1-4278-BB29-4472E103E30F}"/>
    <cellStyle name="20% - Accent5 4 3 6 2" xfId="24939" xr:uid="{D8A9CD60-0FAD-4596-A319-439118E01742}"/>
    <cellStyle name="20% - Accent5 4 3 7" xfId="7446" xr:uid="{710F9AF6-5A27-4D30-A6F4-65E16AF4FCDB}"/>
    <cellStyle name="20% - Accent5 4 3 7 2" xfId="24940" xr:uid="{9BB7A03B-7CCE-42DB-9D02-B1F9EC5B488A}"/>
    <cellStyle name="20% - Accent5 4 3 8" xfId="17572" xr:uid="{A0177CCA-0443-49F4-8C31-D4B4940C3687}"/>
    <cellStyle name="20% - Accent5 4 3 8 2" xfId="35022" xr:uid="{928CE58C-0EA9-4045-AED1-896161998BF5}"/>
    <cellStyle name="20% - Accent5 4 3 9" xfId="7426" xr:uid="{5A752D13-0DC8-46B3-B2C2-F6833EAB1959}"/>
    <cellStyle name="20% - Accent5 4 3 9 2" xfId="24920" xr:uid="{70A2155B-1888-49CC-81BD-1AC7BDF51E01}"/>
    <cellStyle name="20% - Accent5 4 4" xfId="2078" xr:uid="{5DFB4950-6190-4026-8721-02E5D3454D8D}"/>
    <cellStyle name="20% - Accent5 4 4 10" xfId="19678" xr:uid="{40B16547-F2C5-4003-82BC-87A4FFC6D044}"/>
    <cellStyle name="20% - Accent5 4 4 2" xfId="7448" xr:uid="{B02B5115-2E9F-4F24-9973-D2BF0C7B6D2A}"/>
    <cellStyle name="20% - Accent5 4 4 2 2" xfId="7449" xr:uid="{60A14C75-E23C-48E4-ABDD-67105C5EAA9E}"/>
    <cellStyle name="20% - Accent5 4 4 2 2 2" xfId="7450" xr:uid="{C0BA80A6-818F-4D15-8B20-D13199C3D656}"/>
    <cellStyle name="20% - Accent5 4 4 2 2 2 2" xfId="24944" xr:uid="{5E7AB484-8484-418E-97B2-8E1BEE1A303D}"/>
    <cellStyle name="20% - Accent5 4 4 2 2 3" xfId="7451" xr:uid="{AEC16C3D-75E1-406A-93C8-CC3B2DEC2CEF}"/>
    <cellStyle name="20% - Accent5 4 4 2 2 3 2" xfId="24945" xr:uid="{C8B60CAB-2CBD-4DD8-8D4E-618874E86AE6}"/>
    <cellStyle name="20% - Accent5 4 4 2 2 4" xfId="24943" xr:uid="{D6054B2F-13A6-41B1-9EDE-59950FBA6D70}"/>
    <cellStyle name="20% - Accent5 4 4 2 3" xfId="7452" xr:uid="{3A694201-4176-42FD-9A75-4F3214BC47B3}"/>
    <cellStyle name="20% - Accent5 4 4 2 3 2" xfId="24946" xr:uid="{2C3C8D47-FD17-4707-90CC-5B23AF91931A}"/>
    <cellStyle name="20% - Accent5 4 4 2 4" xfId="7453" xr:uid="{E51426B0-4A1B-4AA4-B618-2D9EEDC3B4C1}"/>
    <cellStyle name="20% - Accent5 4 4 2 4 2" xfId="24947" xr:uid="{BE778BFB-D459-48DC-906A-A004C3E34357}"/>
    <cellStyle name="20% - Accent5 4 4 2 5" xfId="7454" xr:uid="{722FCC83-63B6-44FD-9019-5A5708D5C7D9}"/>
    <cellStyle name="20% - Accent5 4 4 2 5 2" xfId="24948" xr:uid="{10EA6AD6-3175-4547-8E87-3EDF1FEEC77C}"/>
    <cellStyle name="20% - Accent5 4 4 2 6" xfId="24942" xr:uid="{43C7CBFA-ABAD-4BBD-9DAF-2E68D176D5FD}"/>
    <cellStyle name="20% - Accent5 4 4 3" xfId="7455" xr:uid="{0B9C175C-A070-4C94-83A9-CB5ECAB52E05}"/>
    <cellStyle name="20% - Accent5 4 4 3 2" xfId="7456" xr:uid="{48093848-B092-4DC5-BEA2-381B3A7D5BAD}"/>
    <cellStyle name="20% - Accent5 4 4 3 2 2" xfId="7457" xr:uid="{2D88B8DA-5972-4E63-974C-8F1A53379CE0}"/>
    <cellStyle name="20% - Accent5 4 4 3 2 2 2" xfId="24951" xr:uid="{AA82C790-7489-44F2-BE6E-62144B69642C}"/>
    <cellStyle name="20% - Accent5 4 4 3 2 3" xfId="7458" xr:uid="{8AFE8A75-7C49-403E-A76C-4112404103D0}"/>
    <cellStyle name="20% - Accent5 4 4 3 2 3 2" xfId="24952" xr:uid="{12A57618-D7B0-42F5-8A57-FB16C5D5B9BD}"/>
    <cellStyle name="20% - Accent5 4 4 3 2 4" xfId="24950" xr:uid="{EE4FC108-4297-4698-A8EF-C210BF1ED9D9}"/>
    <cellStyle name="20% - Accent5 4 4 3 3" xfId="7459" xr:uid="{2A074EAE-CF7F-49BA-9D4D-011F3581524B}"/>
    <cellStyle name="20% - Accent5 4 4 3 3 2" xfId="24953" xr:uid="{FEC1FAE9-183A-48FA-9CFA-24CD557B26A1}"/>
    <cellStyle name="20% - Accent5 4 4 3 4" xfId="7460" xr:uid="{5D99E230-2C8E-4BA9-899A-D129D4C3357D}"/>
    <cellStyle name="20% - Accent5 4 4 3 4 2" xfId="24954" xr:uid="{D32509E2-E85B-44FC-9B8E-F58A0950B882}"/>
    <cellStyle name="20% - Accent5 4 4 3 5" xfId="7461" xr:uid="{153023A2-75E6-42B6-B6CC-8F0BE94870D4}"/>
    <cellStyle name="20% - Accent5 4 4 3 5 2" xfId="24955" xr:uid="{044B103D-0EB4-4279-8E00-8CDCE2C4C123}"/>
    <cellStyle name="20% - Accent5 4 4 3 6" xfId="24949" xr:uid="{5D33A0C2-5778-48AD-9C22-38F9731C5183}"/>
    <cellStyle name="20% - Accent5 4 4 4" xfId="7462" xr:uid="{CC05D9CA-DD3F-44CD-9FC2-57E189B1CDC5}"/>
    <cellStyle name="20% - Accent5 4 4 4 2" xfId="7463" xr:uid="{C70E5E06-2596-43BC-A779-23FD52D8E7BE}"/>
    <cellStyle name="20% - Accent5 4 4 4 2 2" xfId="24957" xr:uid="{26E18526-8C0D-430E-8636-FCAFC9A6CDF5}"/>
    <cellStyle name="20% - Accent5 4 4 4 3" xfId="7464" xr:uid="{F43686F1-5049-4B9E-B760-24A87A86A8F9}"/>
    <cellStyle name="20% - Accent5 4 4 4 3 2" xfId="24958" xr:uid="{0DE5CBBE-069B-4C56-937A-E9648F02C14B}"/>
    <cellStyle name="20% - Accent5 4 4 4 4" xfId="24956" xr:uid="{946764D4-91B5-4AC6-B12C-64E61728714E}"/>
    <cellStyle name="20% - Accent5 4 4 5" xfId="7465" xr:uid="{8C093471-A70C-4438-8FAC-FBC4DA2D885B}"/>
    <cellStyle name="20% - Accent5 4 4 5 2" xfId="24959" xr:uid="{D642A760-8728-4140-9D57-B24A95C44FE0}"/>
    <cellStyle name="20% - Accent5 4 4 6" xfId="7466" xr:uid="{D14128CB-20C0-4DFB-8F64-E5C7809617BA}"/>
    <cellStyle name="20% - Accent5 4 4 6 2" xfId="24960" xr:uid="{4FF8C5AA-F909-4592-9B54-014E53F0FAFA}"/>
    <cellStyle name="20% - Accent5 4 4 7" xfId="7467" xr:uid="{E9A70028-B74A-4A7B-A971-36B8D28A5746}"/>
    <cellStyle name="20% - Accent5 4 4 7 2" xfId="24961" xr:uid="{90BED3E5-2A4F-4182-9B0B-ACFC7357FDE9}"/>
    <cellStyle name="20% - Accent5 4 4 8" xfId="17866" xr:uid="{5E72CEBA-60B9-477D-8F68-56E18E4448C6}"/>
    <cellStyle name="20% - Accent5 4 4 8 2" xfId="35511" xr:uid="{D4E160C2-D162-474F-8A94-71BDC45D7A29}"/>
    <cellStyle name="20% - Accent5 4 4 9" xfId="7447" xr:uid="{EA7903E3-C6B8-4E61-813D-AF6755B2D6D3}"/>
    <cellStyle name="20% - Accent5 4 4 9 2" xfId="24941" xr:uid="{0BB255BD-BB21-49BB-853D-00E66F076C60}"/>
    <cellStyle name="20% - Accent5 4 5" xfId="7468" xr:uid="{890E9404-CB39-4ECF-B228-9B9DC40B164A}"/>
    <cellStyle name="20% - Accent5 4 5 2" xfId="7469" xr:uid="{DB963A24-5C57-4EC9-9A16-02B125E82262}"/>
    <cellStyle name="20% - Accent5 4 5 2 2" xfId="7470" xr:uid="{062AA0DF-DB3F-45A9-A5E3-08DD69A47431}"/>
    <cellStyle name="20% - Accent5 4 5 2 2 2" xfId="7471" xr:uid="{850CAA42-7946-4B1A-8D1F-520DF808A055}"/>
    <cellStyle name="20% - Accent5 4 5 2 2 2 2" xfId="24965" xr:uid="{E083896A-9A2C-401B-98CB-64622FE69222}"/>
    <cellStyle name="20% - Accent5 4 5 2 2 3" xfId="7472" xr:uid="{60646377-51E4-4A77-A9E4-F11FD49C9075}"/>
    <cellStyle name="20% - Accent5 4 5 2 2 3 2" xfId="24966" xr:uid="{F96CB30A-7472-45D8-BAC0-648C8B2FD2F0}"/>
    <cellStyle name="20% - Accent5 4 5 2 2 4" xfId="24964" xr:uid="{E935C3A7-4713-41CF-AE3C-346D211FF967}"/>
    <cellStyle name="20% - Accent5 4 5 2 3" xfId="7473" xr:uid="{F20979B2-CE48-484E-AB38-A2A2868BEC63}"/>
    <cellStyle name="20% - Accent5 4 5 2 3 2" xfId="24967" xr:uid="{1B2AB587-76DB-4905-AA7E-278567FD2EF5}"/>
    <cellStyle name="20% - Accent5 4 5 2 4" xfId="7474" xr:uid="{8FCC996D-70E2-4494-B39E-E421BBCF7B3E}"/>
    <cellStyle name="20% - Accent5 4 5 2 4 2" xfId="24968" xr:uid="{D1E85C24-EDF0-49CF-A332-76D5CD031409}"/>
    <cellStyle name="20% - Accent5 4 5 2 5" xfId="7475" xr:uid="{24EFD861-0F3B-4037-8A74-0FB81B3363B9}"/>
    <cellStyle name="20% - Accent5 4 5 2 5 2" xfId="24969" xr:uid="{F4A2779B-57A1-41E7-AE34-2AEFE0DED7CA}"/>
    <cellStyle name="20% - Accent5 4 5 2 6" xfId="24963" xr:uid="{6DA8EE52-245C-42E6-AD42-A857720ADBEC}"/>
    <cellStyle name="20% - Accent5 4 5 3" xfId="7476" xr:uid="{B74EB911-692E-477A-8481-F5A6FA1D20D4}"/>
    <cellStyle name="20% - Accent5 4 5 3 2" xfId="7477" xr:uid="{D17FCC5E-B127-4577-BD9A-31D4DB9CEFF0}"/>
    <cellStyle name="20% - Accent5 4 5 3 2 2" xfId="7478" xr:uid="{5C79B852-A25C-4626-A3C4-2E4D2F6CFAEA}"/>
    <cellStyle name="20% - Accent5 4 5 3 2 2 2" xfId="24972" xr:uid="{57E4D976-FC0C-4723-BB2C-1EF91AD7D92C}"/>
    <cellStyle name="20% - Accent5 4 5 3 2 3" xfId="7479" xr:uid="{CB66B609-CDED-4581-96A1-599FEDEB3527}"/>
    <cellStyle name="20% - Accent5 4 5 3 2 3 2" xfId="24973" xr:uid="{36F2B1A6-65A5-418B-81D8-43FDB0331C1F}"/>
    <cellStyle name="20% - Accent5 4 5 3 2 4" xfId="24971" xr:uid="{CC3197E7-88DB-45EE-AC97-5FAAD77D5250}"/>
    <cellStyle name="20% - Accent5 4 5 3 3" xfId="7480" xr:uid="{F1323914-98C9-4653-AF6D-38292B9A9F83}"/>
    <cellStyle name="20% - Accent5 4 5 3 3 2" xfId="24974" xr:uid="{E05F1B2E-9B1A-431F-9CB7-462D8E87ED78}"/>
    <cellStyle name="20% - Accent5 4 5 3 4" xfId="7481" xr:uid="{91FBF245-0D42-4FA1-AF80-0AB7957FBB5B}"/>
    <cellStyle name="20% - Accent5 4 5 3 4 2" xfId="24975" xr:uid="{D99AC927-D8FC-4AE2-8C34-2611804A76B6}"/>
    <cellStyle name="20% - Accent5 4 5 3 5" xfId="7482" xr:uid="{A4596B1C-56AB-43EA-BEC5-B172DB5910D1}"/>
    <cellStyle name="20% - Accent5 4 5 3 5 2" xfId="24976" xr:uid="{5BA9DC8A-3FD8-4750-938E-69CD35461B69}"/>
    <cellStyle name="20% - Accent5 4 5 3 6" xfId="24970" xr:uid="{796A3858-305E-42F6-BE5F-83829E2D5AAC}"/>
    <cellStyle name="20% - Accent5 4 5 4" xfId="7483" xr:uid="{84D88214-C76B-4175-9C27-AEC30F67D87A}"/>
    <cellStyle name="20% - Accent5 4 5 4 2" xfId="7484" xr:uid="{69CB6906-1790-4946-9F4B-1BF6FA9635A8}"/>
    <cellStyle name="20% - Accent5 4 5 4 2 2" xfId="24978" xr:uid="{29397278-4ADD-48EC-BD6D-775623B59EDB}"/>
    <cellStyle name="20% - Accent5 4 5 4 3" xfId="7485" xr:uid="{06A5FB44-384E-4925-A6EA-97A727FE8F0E}"/>
    <cellStyle name="20% - Accent5 4 5 4 3 2" xfId="24979" xr:uid="{358AAD43-A80C-44FF-A03A-FFC93D96E077}"/>
    <cellStyle name="20% - Accent5 4 5 4 4" xfId="24977" xr:uid="{24E612F3-73E8-4A7E-A2AA-BAF2EAAA87D9}"/>
    <cellStyle name="20% - Accent5 4 5 5" xfId="7486" xr:uid="{774EDCB6-B0FA-4246-946D-A1302B62951F}"/>
    <cellStyle name="20% - Accent5 4 5 5 2" xfId="24980" xr:uid="{8FFF2CCB-E820-46B8-8D16-45B47AB54CF8}"/>
    <cellStyle name="20% - Accent5 4 5 6" xfId="7487" xr:uid="{BCB11C92-57E7-4C8A-AD4B-08CA3C256FAC}"/>
    <cellStyle name="20% - Accent5 4 5 6 2" xfId="24981" xr:uid="{FA80E2B1-E0DD-4953-B536-6DC699A4F915}"/>
    <cellStyle name="20% - Accent5 4 5 7" xfId="7488" xr:uid="{37BCE977-00B9-4237-BE76-7EC0354B4CD3}"/>
    <cellStyle name="20% - Accent5 4 5 7 2" xfId="24982" xr:uid="{A8266164-3900-4BB5-A40A-D0E10D141D10}"/>
    <cellStyle name="20% - Accent5 4 5 8" xfId="24962" xr:uid="{23F0FDCD-6A2C-4408-A980-5BCB748F98E4}"/>
    <cellStyle name="20% - Accent5 4 6" xfId="7489" xr:uid="{58DBE4D8-20FB-4B54-B4E8-E2FDBB8ED196}"/>
    <cellStyle name="20% - Accent5 4 6 2" xfId="7490" xr:uid="{6FD90B9D-6154-4FE4-A076-8CB5831914E0}"/>
    <cellStyle name="20% - Accent5 4 6 2 2" xfId="7491" xr:uid="{18268686-951C-4370-B35E-3308E877E029}"/>
    <cellStyle name="20% - Accent5 4 6 2 2 2" xfId="24985" xr:uid="{AE6FB2F0-5292-4F24-A8F2-E94D6A364215}"/>
    <cellStyle name="20% - Accent5 4 6 2 3" xfId="7492" xr:uid="{FB5CC206-62F1-4E33-86A2-15DA5620FC0F}"/>
    <cellStyle name="20% - Accent5 4 6 2 3 2" xfId="24986" xr:uid="{84A178BF-ECB3-4C16-9FAF-F48847706AA8}"/>
    <cellStyle name="20% - Accent5 4 6 2 4" xfId="24984" xr:uid="{41E8CABF-EABA-471A-A0E9-D22D56EE875C}"/>
    <cellStyle name="20% - Accent5 4 6 3" xfId="7493" xr:uid="{A8C7A052-3E27-45F5-89E9-5A235F2BB7E5}"/>
    <cellStyle name="20% - Accent5 4 6 3 2" xfId="24987" xr:uid="{2AB7A4B9-2D86-4C71-8337-F63F650C04CC}"/>
    <cellStyle name="20% - Accent5 4 6 4" xfId="7494" xr:uid="{5A4D6075-FA1D-4F21-AA88-E67E2004F126}"/>
    <cellStyle name="20% - Accent5 4 6 4 2" xfId="24988" xr:uid="{E46BB0A2-9EF1-459B-B7F8-C2EEC203C3D1}"/>
    <cellStyle name="20% - Accent5 4 6 5" xfId="7495" xr:uid="{5FCC3100-7F7D-4B50-81D6-47FE029D58A0}"/>
    <cellStyle name="20% - Accent5 4 6 5 2" xfId="24989" xr:uid="{05EAF2DF-5EBC-4281-9080-9C1D3A858184}"/>
    <cellStyle name="20% - Accent5 4 6 6" xfId="24983" xr:uid="{CC6DB93F-C5BC-4C7F-A613-519C78FE9137}"/>
    <cellStyle name="20% - Accent5 4 7" xfId="7496" xr:uid="{6278AC29-AE2E-451F-9638-FBD1365AE5A0}"/>
    <cellStyle name="20% - Accent5 4 7 2" xfId="7497" xr:uid="{054BB12F-B92E-4DCF-B737-1AB7E8212E9B}"/>
    <cellStyle name="20% - Accent5 4 7 2 2" xfId="7498" xr:uid="{59617CE7-6F5D-4D31-8EE6-B0328AAD005A}"/>
    <cellStyle name="20% - Accent5 4 7 2 2 2" xfId="24992" xr:uid="{27FB7B93-6855-4453-AC1F-2EE9B7DDEA51}"/>
    <cellStyle name="20% - Accent5 4 7 2 3" xfId="7499" xr:uid="{7CE426E0-07D6-4C10-9809-117A884E7DD1}"/>
    <cellStyle name="20% - Accent5 4 7 2 3 2" xfId="24993" xr:uid="{E668729F-B04A-4D9A-ADEE-18609399DA01}"/>
    <cellStyle name="20% - Accent5 4 7 2 4" xfId="24991" xr:uid="{11B4F541-7586-4F9E-B823-46068F7BFA2F}"/>
    <cellStyle name="20% - Accent5 4 7 3" xfId="7500" xr:uid="{F6A33C91-EEE2-4BDD-BD72-5BB43160B7A6}"/>
    <cellStyle name="20% - Accent5 4 7 3 2" xfId="24994" xr:uid="{5E5A5FCF-AFA7-4C48-9FE2-17FF6EC24AF2}"/>
    <cellStyle name="20% - Accent5 4 7 4" xfId="7501" xr:uid="{59D56B01-512A-4CAC-AE0C-EC314F137057}"/>
    <cellStyle name="20% - Accent5 4 7 4 2" xfId="24995" xr:uid="{09B5AF61-4BE2-400C-B3BE-6DC25DB0070B}"/>
    <cellStyle name="20% - Accent5 4 7 5" xfId="7502" xr:uid="{C3BDA586-32C4-42D7-9C73-F5445165CD6D}"/>
    <cellStyle name="20% - Accent5 4 7 5 2" xfId="24996" xr:uid="{31725FD3-BC59-4611-8C60-B59C111C4D54}"/>
    <cellStyle name="20% - Accent5 4 7 6" xfId="24990" xr:uid="{99E419A4-7101-42F3-BC7C-EE7FCEFA7A28}"/>
    <cellStyle name="20% - Accent5 4 8" xfId="7503" xr:uid="{6F087B21-CEA9-4B47-8083-369D8BBE2094}"/>
    <cellStyle name="20% - Accent5 4 8 2" xfId="7504" xr:uid="{D7E70D23-2049-4E59-BFDD-E47B9B8FD925}"/>
    <cellStyle name="20% - Accent5 4 8 2 2" xfId="24998" xr:uid="{400F2062-FD47-46EE-A986-C354ACC99831}"/>
    <cellStyle name="20% - Accent5 4 8 3" xfId="7505" xr:uid="{AD8F240D-C219-40B0-B9C7-249E764EEDFF}"/>
    <cellStyle name="20% - Accent5 4 8 3 2" xfId="24999" xr:uid="{836CEEB7-BC30-408C-B6B6-33565A44B0BE}"/>
    <cellStyle name="20% - Accent5 4 8 4" xfId="24997" xr:uid="{A917661D-1EF7-4DEB-B0A7-F2E9C46E3D28}"/>
    <cellStyle name="20% - Accent5 4 9" xfId="7506" xr:uid="{7B465EFB-FDE1-48AB-8AC6-A53CD14D09EA}"/>
    <cellStyle name="20% - Accent5 4 9 2" xfId="25000" xr:uid="{B7E7962E-4EC7-487F-B3AD-ABDC0AC0D90C}"/>
    <cellStyle name="20% - Accent5 5" xfId="217" xr:uid="{DBA63FDA-AA83-43A3-AE1E-F7884CF47598}"/>
    <cellStyle name="20% - Accent5 5 10" xfId="7508" xr:uid="{67DD34BD-1239-41F5-A5EC-26A0A772C8BA}"/>
    <cellStyle name="20% - Accent5 5 10 2" xfId="25002" xr:uid="{88C0B599-4EF7-4C2E-8354-7726EF110D17}"/>
    <cellStyle name="20% - Accent5 5 11" xfId="7509" xr:uid="{5DC5EB3C-71A8-4C26-9AC8-AA65F6965BD3}"/>
    <cellStyle name="20% - Accent5 5 11 2" xfId="25003" xr:uid="{E8E1596D-6DA0-479A-B92F-276C7C6C86FE}"/>
    <cellStyle name="20% - Accent5 5 12" xfId="17263" xr:uid="{0E8C642A-60A6-4D61-A564-D4ED9F9C50A7}"/>
    <cellStyle name="20% - Accent5 5 12 2" xfId="34553" xr:uid="{6E2EC8DF-8AE8-438C-825E-E6F706EBFF53}"/>
    <cellStyle name="20% - Accent5 5 13" xfId="7507" xr:uid="{678F7E8E-9630-4889-8181-FAC17D84A785}"/>
    <cellStyle name="20% - Accent5 5 13 2" xfId="25001" xr:uid="{F1A7FDA6-A2D9-46AE-93F3-85A0C449FA08}"/>
    <cellStyle name="20% - Accent5 5 14" xfId="1032" xr:uid="{80F0B3D9-626C-4315-B71E-A5EC6DCBE7C6}"/>
    <cellStyle name="20% - Accent5 5 15" xfId="18643" xr:uid="{03B8522F-695B-4B8B-9A5F-1EEFE62D0B2D}"/>
    <cellStyle name="20% - Accent5 5 2" xfId="340" xr:uid="{ABA9166E-4AF1-48DF-BD80-A80D1CFDE455}"/>
    <cellStyle name="20% - Accent5 5 2 10" xfId="17437" xr:uid="{2D848C52-4378-42FA-AE70-4AE6F2884B85}"/>
    <cellStyle name="20% - Accent5 5 2 10 2" xfId="34793" xr:uid="{5FD07787-A75D-4CE0-9BCA-6BB789E7CF4C}"/>
    <cellStyle name="20% - Accent5 5 2 11" xfId="7510" xr:uid="{4BA716B3-5A4D-49CD-967B-69C483FA874A}"/>
    <cellStyle name="20% - Accent5 5 2 11 2" xfId="25004" xr:uid="{0A94558D-E7A8-472E-9E9D-F106298EECB5}"/>
    <cellStyle name="20% - Accent5 5 2 12" xfId="1319" xr:uid="{9F1AD32B-ABF0-434C-9610-CCE7A4EA44F2}"/>
    <cellStyle name="20% - Accent5 5 2 13" xfId="18923" xr:uid="{1867F943-CA88-4CE9-AACA-3990EAFB11A0}"/>
    <cellStyle name="20% - Accent5 5 2 2" xfId="559" xr:uid="{AC47D3BD-F848-445C-B223-FEC834614EC9}"/>
    <cellStyle name="20% - Accent5 5 2 2 10" xfId="2364" xr:uid="{0B7FC672-C9E3-4D65-9901-0255675DA1EB}"/>
    <cellStyle name="20% - Accent5 5 2 2 11" xfId="19964" xr:uid="{52856042-6549-4A6D-8D6E-5A14855FEEC3}"/>
    <cellStyle name="20% - Accent5 5 2 2 2" xfId="7512" xr:uid="{CE99E51E-B31C-476C-9199-BAFFE1827348}"/>
    <cellStyle name="20% - Accent5 5 2 2 2 2" xfId="7513" xr:uid="{96D6A776-6E04-4176-AD18-9046B03CBD12}"/>
    <cellStyle name="20% - Accent5 5 2 2 2 2 2" xfId="7514" xr:uid="{8041438A-EEDB-47BF-89CA-8E0E4AB93C04}"/>
    <cellStyle name="20% - Accent5 5 2 2 2 2 2 2" xfId="25008" xr:uid="{8B4BEDEA-5A84-407D-9C1E-D0EAFF1D7069}"/>
    <cellStyle name="20% - Accent5 5 2 2 2 2 3" xfId="7515" xr:uid="{C99500B3-B6F7-4C6B-88C0-B3C564C21045}"/>
    <cellStyle name="20% - Accent5 5 2 2 2 2 3 2" xfId="25009" xr:uid="{74D3BD07-8C62-4BAE-902F-ED0B4B9BAFA6}"/>
    <cellStyle name="20% - Accent5 5 2 2 2 2 4" xfId="25007" xr:uid="{7E2BE381-0134-4C10-B993-B5E5FE60ABE5}"/>
    <cellStyle name="20% - Accent5 5 2 2 2 3" xfId="7516" xr:uid="{2BBF3AC7-2ECF-4C1F-8C63-930E5C2AC63C}"/>
    <cellStyle name="20% - Accent5 5 2 2 2 3 2" xfId="25010" xr:uid="{E5853D18-4865-4F3A-A059-3B38F364836C}"/>
    <cellStyle name="20% - Accent5 5 2 2 2 4" xfId="7517" xr:uid="{EB7FE67A-E069-474E-A783-52E9BBE57579}"/>
    <cellStyle name="20% - Accent5 5 2 2 2 4 2" xfId="25011" xr:uid="{16E95A8B-4278-4F66-8EB9-C1834D64A19B}"/>
    <cellStyle name="20% - Accent5 5 2 2 2 5" xfId="7518" xr:uid="{7BCDA754-0881-46D1-8B8B-3EA39CD0A8C4}"/>
    <cellStyle name="20% - Accent5 5 2 2 2 5 2" xfId="25012" xr:uid="{B786C3F4-2EFC-4D48-8268-332B7676F4A2}"/>
    <cellStyle name="20% - Accent5 5 2 2 2 6" xfId="25006" xr:uid="{55A53F38-0774-4485-821B-F2BAABDE1887}"/>
    <cellStyle name="20% - Accent5 5 2 2 3" xfId="7519" xr:uid="{40A2F9C6-65FE-4319-9F13-C02785D43672}"/>
    <cellStyle name="20% - Accent5 5 2 2 3 2" xfId="7520" xr:uid="{658952AD-D45E-47FC-8486-6C492F15439B}"/>
    <cellStyle name="20% - Accent5 5 2 2 3 2 2" xfId="7521" xr:uid="{91C2FC7F-371C-46B9-9B92-BDAF26B65E51}"/>
    <cellStyle name="20% - Accent5 5 2 2 3 2 2 2" xfId="25015" xr:uid="{C8EC0D4C-06D5-4747-95EC-A618A911EE29}"/>
    <cellStyle name="20% - Accent5 5 2 2 3 2 3" xfId="7522" xr:uid="{24BDFE24-AA8A-43E2-8068-9F03E274FAC4}"/>
    <cellStyle name="20% - Accent5 5 2 2 3 2 3 2" xfId="25016" xr:uid="{C55E4571-8C31-4105-B85F-D80833A26EC7}"/>
    <cellStyle name="20% - Accent5 5 2 2 3 2 4" xfId="25014" xr:uid="{220F57B5-E84B-41B5-8389-48CDC60CA7BF}"/>
    <cellStyle name="20% - Accent5 5 2 2 3 3" xfId="7523" xr:uid="{00D662F6-4518-4F2F-92FB-4C8F851FD408}"/>
    <cellStyle name="20% - Accent5 5 2 2 3 3 2" xfId="25017" xr:uid="{7FC3345F-95F2-4AAA-9971-2477448FEB2C}"/>
    <cellStyle name="20% - Accent5 5 2 2 3 4" xfId="7524" xr:uid="{E385EC3A-1145-4FEA-AE10-52E6F3A188DA}"/>
    <cellStyle name="20% - Accent5 5 2 2 3 4 2" xfId="25018" xr:uid="{2271F603-74A3-4B90-80AB-3E1A7639EBE5}"/>
    <cellStyle name="20% - Accent5 5 2 2 3 5" xfId="7525" xr:uid="{1CFD4D07-B01E-4CB7-82F8-7B8F23DB842A}"/>
    <cellStyle name="20% - Accent5 5 2 2 3 5 2" xfId="25019" xr:uid="{A48F8945-2424-44B2-A4F0-9A93DCE130FC}"/>
    <cellStyle name="20% - Accent5 5 2 2 3 6" xfId="25013" xr:uid="{53DE9BF1-200E-4B12-99B3-2BB095CFE55B}"/>
    <cellStyle name="20% - Accent5 5 2 2 4" xfId="7526" xr:uid="{2D5C902B-6DEA-4B29-8863-03BEB237C429}"/>
    <cellStyle name="20% - Accent5 5 2 2 4 2" xfId="7527" xr:uid="{636FD67A-37AC-45BB-AACE-850EE8FA0A33}"/>
    <cellStyle name="20% - Accent5 5 2 2 4 2 2" xfId="25021" xr:uid="{51FEDCBC-CCEA-42AB-9642-3B837E5A82C7}"/>
    <cellStyle name="20% - Accent5 5 2 2 4 3" xfId="7528" xr:uid="{386A7114-5E4B-43C6-AC9E-51F5CC2382AB}"/>
    <cellStyle name="20% - Accent5 5 2 2 4 3 2" xfId="25022" xr:uid="{47E6C0CF-1C22-49C6-BE4A-7B35DB067624}"/>
    <cellStyle name="20% - Accent5 5 2 2 4 4" xfId="25020" xr:uid="{B617BFB9-1560-48AD-A496-22B47C17B090}"/>
    <cellStyle name="20% - Accent5 5 2 2 5" xfId="7529" xr:uid="{4FF57FF2-2DC9-454B-80F0-55125C2B2DDF}"/>
    <cellStyle name="20% - Accent5 5 2 2 5 2" xfId="25023" xr:uid="{D9B639E2-DA58-470D-A1D4-956F71AECE81}"/>
    <cellStyle name="20% - Accent5 5 2 2 6" xfId="7530" xr:uid="{84272BE8-0A2C-46D9-91CB-D67420D31475}"/>
    <cellStyle name="20% - Accent5 5 2 2 6 2" xfId="25024" xr:uid="{E5FBAAE5-5E88-43A8-A7FB-7D6CBC2996B6}"/>
    <cellStyle name="20% - Accent5 5 2 2 7" xfId="7531" xr:uid="{42277B7E-1EA9-499C-9AEA-C10E4B42C927}"/>
    <cellStyle name="20% - Accent5 5 2 2 7 2" xfId="25025" xr:uid="{543F30C2-7413-48BD-847B-6F834F6B8538}"/>
    <cellStyle name="20% - Accent5 5 2 2 8" xfId="18008" xr:uid="{A4D2BBC3-1C87-4608-9D61-6D70F04513B7}"/>
    <cellStyle name="20% - Accent5 5 2 2 8 2" xfId="35776" xr:uid="{E61D25B5-1326-4CE4-8642-6395FE334CC7}"/>
    <cellStyle name="20% - Accent5 5 2 2 9" xfId="7511" xr:uid="{A21A58BE-DC71-4A24-9449-84AB6036651D}"/>
    <cellStyle name="20% - Accent5 5 2 2 9 2" xfId="25005" xr:uid="{28E125CF-4FD8-4717-8B98-6F0B74570C8A}"/>
    <cellStyle name="20% - Accent5 5 2 3" xfId="7532" xr:uid="{8BAC08D4-B9A5-4F83-AF33-2DA09FB1F3B0}"/>
    <cellStyle name="20% - Accent5 5 2 3 2" xfId="7533" xr:uid="{1327725A-8A08-47C0-9E2C-1471217D086A}"/>
    <cellStyle name="20% - Accent5 5 2 3 2 2" xfId="7534" xr:uid="{6E80721A-BB2F-49D8-B0A9-CD923125920B}"/>
    <cellStyle name="20% - Accent5 5 2 3 2 2 2" xfId="7535" xr:uid="{7460B294-94F2-4532-B0DB-3816FE67FA87}"/>
    <cellStyle name="20% - Accent5 5 2 3 2 2 2 2" xfId="25029" xr:uid="{61C0388A-AD7C-4C84-B25F-5DB935D52A44}"/>
    <cellStyle name="20% - Accent5 5 2 3 2 2 3" xfId="7536" xr:uid="{BA64FAD5-0E2E-4469-9050-151BFA7E6581}"/>
    <cellStyle name="20% - Accent5 5 2 3 2 2 3 2" xfId="25030" xr:uid="{589634EC-8CF8-437D-AA90-AF9118509290}"/>
    <cellStyle name="20% - Accent5 5 2 3 2 2 4" xfId="25028" xr:uid="{BE94F294-8EB9-4C22-A063-8BACDF6DBFE8}"/>
    <cellStyle name="20% - Accent5 5 2 3 2 3" xfId="7537" xr:uid="{63D0F5D0-180A-46B7-B068-107C64ACCBDC}"/>
    <cellStyle name="20% - Accent5 5 2 3 2 3 2" xfId="25031" xr:uid="{26F0D5AE-5564-4401-961A-98320C4C9B51}"/>
    <cellStyle name="20% - Accent5 5 2 3 2 4" xfId="7538" xr:uid="{D5159B20-FBF0-42D6-92A3-8E9987D5EBD0}"/>
    <cellStyle name="20% - Accent5 5 2 3 2 4 2" xfId="25032" xr:uid="{325B691E-4BAD-412A-9E3E-1E4876449D09}"/>
    <cellStyle name="20% - Accent5 5 2 3 2 5" xfId="7539" xr:uid="{9330A070-6AAA-4C20-8CDC-E298F8F6A622}"/>
    <cellStyle name="20% - Accent5 5 2 3 2 5 2" xfId="25033" xr:uid="{C48054E3-7F82-4BBE-81D2-5685BDF70147}"/>
    <cellStyle name="20% - Accent5 5 2 3 2 6" xfId="25027" xr:uid="{AF637C01-78F7-4531-8168-41A010F74DE6}"/>
    <cellStyle name="20% - Accent5 5 2 3 3" xfId="7540" xr:uid="{3D110203-1E6E-4E46-89BB-9E38FB9F0CBC}"/>
    <cellStyle name="20% - Accent5 5 2 3 3 2" xfId="7541" xr:uid="{4D51DE87-24D7-40C6-9BA8-3D9E8509E387}"/>
    <cellStyle name="20% - Accent5 5 2 3 3 2 2" xfId="7542" xr:uid="{540ABDE3-D993-4DCA-9F2D-C6EB99ED595E}"/>
    <cellStyle name="20% - Accent5 5 2 3 3 2 2 2" xfId="25036" xr:uid="{32C491C3-1482-4F2E-9D61-506709F34C18}"/>
    <cellStyle name="20% - Accent5 5 2 3 3 2 3" xfId="7543" xr:uid="{704DCFC8-FF6B-4E00-BA97-CB2EDF8B1915}"/>
    <cellStyle name="20% - Accent5 5 2 3 3 2 3 2" xfId="25037" xr:uid="{DDA85A83-A472-42EE-BF93-5299CA96E952}"/>
    <cellStyle name="20% - Accent5 5 2 3 3 2 4" xfId="25035" xr:uid="{C2645D5C-70E1-4873-86F1-23DDC60CF9D3}"/>
    <cellStyle name="20% - Accent5 5 2 3 3 3" xfId="7544" xr:uid="{CE4E0EC1-48E9-417C-959D-13DFD7007E73}"/>
    <cellStyle name="20% - Accent5 5 2 3 3 3 2" xfId="25038" xr:uid="{6EAF6969-28CD-4D51-86DE-ACB0BAA299F5}"/>
    <cellStyle name="20% - Accent5 5 2 3 3 4" xfId="7545" xr:uid="{54DCAD38-21DF-4448-B1E1-4E9CA6B9F9B9}"/>
    <cellStyle name="20% - Accent5 5 2 3 3 4 2" xfId="25039" xr:uid="{C6EE114F-EF49-4738-9501-0FD4297114AE}"/>
    <cellStyle name="20% - Accent5 5 2 3 3 5" xfId="7546" xr:uid="{60F79520-FD22-4E23-BB5A-0A5C6231AD22}"/>
    <cellStyle name="20% - Accent5 5 2 3 3 5 2" xfId="25040" xr:uid="{A8C4CB18-DD3C-419E-A7C9-5BE391838D8D}"/>
    <cellStyle name="20% - Accent5 5 2 3 3 6" xfId="25034" xr:uid="{B943890A-7E12-4A38-AA49-0FBF79FF421A}"/>
    <cellStyle name="20% - Accent5 5 2 3 4" xfId="7547" xr:uid="{3C8B3F0C-2B83-4E82-840B-D05F359FA893}"/>
    <cellStyle name="20% - Accent5 5 2 3 4 2" xfId="7548" xr:uid="{D7681B4B-DC88-49E2-BD37-A1C3B1F9A7D5}"/>
    <cellStyle name="20% - Accent5 5 2 3 4 2 2" xfId="25042" xr:uid="{6032DF49-CBD0-4F33-B64F-4512A93E7CED}"/>
    <cellStyle name="20% - Accent5 5 2 3 4 3" xfId="7549" xr:uid="{86E794E5-8BD3-4C76-AB87-98733645B4D5}"/>
    <cellStyle name="20% - Accent5 5 2 3 4 3 2" xfId="25043" xr:uid="{F9DC40AE-A67A-4AB1-9F8D-C37962FA18BD}"/>
    <cellStyle name="20% - Accent5 5 2 3 4 4" xfId="25041" xr:uid="{D7B008D6-30C3-4C55-B72C-174939360EAF}"/>
    <cellStyle name="20% - Accent5 5 2 3 5" xfId="7550" xr:uid="{3AA8D47A-0142-429F-BD27-7386DEF89723}"/>
    <cellStyle name="20% - Accent5 5 2 3 5 2" xfId="25044" xr:uid="{86BB0673-15D6-4A6A-91D2-E05600E3C91C}"/>
    <cellStyle name="20% - Accent5 5 2 3 6" xfId="7551" xr:uid="{55F5E00D-6676-405A-BDC7-D85840107B6B}"/>
    <cellStyle name="20% - Accent5 5 2 3 6 2" xfId="25045" xr:uid="{31451C65-D7D2-4044-8D2A-B2B227C7A54D}"/>
    <cellStyle name="20% - Accent5 5 2 3 7" xfId="7552" xr:uid="{5DBDF790-6908-418D-82AD-259716E49244}"/>
    <cellStyle name="20% - Accent5 5 2 3 7 2" xfId="25046" xr:uid="{E0E85A45-19B8-42C5-8622-AE60DD8D5D41}"/>
    <cellStyle name="20% - Accent5 5 2 3 8" xfId="25026" xr:uid="{DE356DC7-F8EF-40DB-970C-A8BCB08FA151}"/>
    <cellStyle name="20% - Accent5 5 2 4" xfId="7553" xr:uid="{86331DDA-7B3F-4AA0-B568-1B5B019C419B}"/>
    <cellStyle name="20% - Accent5 5 2 4 2" xfId="7554" xr:uid="{6960782F-A575-4BD4-9EE4-D4CA4FE5A399}"/>
    <cellStyle name="20% - Accent5 5 2 4 2 2" xfId="7555" xr:uid="{A1375572-26C0-4037-943F-D9ECA06E9B10}"/>
    <cellStyle name="20% - Accent5 5 2 4 2 2 2" xfId="25049" xr:uid="{07FA0BB1-62ED-4030-9F56-DD340FD4BA91}"/>
    <cellStyle name="20% - Accent5 5 2 4 2 3" xfId="7556" xr:uid="{0BD75745-4975-4C3F-8148-806F99B06B59}"/>
    <cellStyle name="20% - Accent5 5 2 4 2 3 2" xfId="25050" xr:uid="{D173A151-3751-4195-B67F-5E91A84D0789}"/>
    <cellStyle name="20% - Accent5 5 2 4 2 4" xfId="25048" xr:uid="{C3A409D3-5966-453F-B41B-24BF54AA363B}"/>
    <cellStyle name="20% - Accent5 5 2 4 3" xfId="7557" xr:uid="{D8292485-A043-47C2-A072-629AD0029112}"/>
    <cellStyle name="20% - Accent5 5 2 4 3 2" xfId="25051" xr:uid="{74678685-048B-40AE-9C04-36D1F3963E12}"/>
    <cellStyle name="20% - Accent5 5 2 4 4" xfId="7558" xr:uid="{9DB643DB-45F3-4D6E-9ADB-65E7403B7AF5}"/>
    <cellStyle name="20% - Accent5 5 2 4 4 2" xfId="25052" xr:uid="{865DB1B7-3B4A-4CE9-BD6C-4EDA2CB63295}"/>
    <cellStyle name="20% - Accent5 5 2 4 5" xfId="7559" xr:uid="{03016CBC-FAF3-42CC-B60A-4A3E7C83CD0F}"/>
    <cellStyle name="20% - Accent5 5 2 4 5 2" xfId="25053" xr:uid="{17C86900-3691-4E8B-BCE9-60E4F22623C1}"/>
    <cellStyle name="20% - Accent5 5 2 4 6" xfId="25047" xr:uid="{DE7113A2-BEEC-4B73-9F45-79D87C05C7B3}"/>
    <cellStyle name="20% - Accent5 5 2 5" xfId="7560" xr:uid="{80606984-6707-482D-A01F-27722FDBF7D5}"/>
    <cellStyle name="20% - Accent5 5 2 5 2" xfId="7561" xr:uid="{48A4F6FE-2879-4E34-8960-704A45E8A14B}"/>
    <cellStyle name="20% - Accent5 5 2 5 2 2" xfId="7562" xr:uid="{EB334C41-7893-4A78-89CC-4EAE10DE8A5B}"/>
    <cellStyle name="20% - Accent5 5 2 5 2 2 2" xfId="25056" xr:uid="{BDF692A2-F2F4-4E40-B202-CED24FCF916E}"/>
    <cellStyle name="20% - Accent5 5 2 5 2 3" xfId="7563" xr:uid="{51A38C8F-66BE-45C1-90A4-83258FA2B4D3}"/>
    <cellStyle name="20% - Accent5 5 2 5 2 3 2" xfId="25057" xr:uid="{B3D1C607-C412-4B80-8A5E-DC289D973842}"/>
    <cellStyle name="20% - Accent5 5 2 5 2 4" xfId="25055" xr:uid="{FC5A4C63-24F5-4C35-B7EC-F169829B830B}"/>
    <cellStyle name="20% - Accent5 5 2 5 3" xfId="7564" xr:uid="{C72D8E3E-B274-4343-8B75-8FF58EB82EA0}"/>
    <cellStyle name="20% - Accent5 5 2 5 3 2" xfId="25058" xr:uid="{916CA27E-3F69-4041-B7E3-68702437EA10}"/>
    <cellStyle name="20% - Accent5 5 2 5 4" xfId="7565" xr:uid="{2BCDB662-9230-4CAB-915A-5AC0D0657577}"/>
    <cellStyle name="20% - Accent5 5 2 5 4 2" xfId="25059" xr:uid="{464B82D8-C591-49EF-8F45-F90649CE00ED}"/>
    <cellStyle name="20% - Accent5 5 2 5 5" xfId="7566" xr:uid="{DE961FE2-0778-4B33-9286-3989C18C385C}"/>
    <cellStyle name="20% - Accent5 5 2 5 5 2" xfId="25060" xr:uid="{D1EAAE7C-39E6-489F-B287-E508E96CCA73}"/>
    <cellStyle name="20% - Accent5 5 2 5 6" xfId="25054" xr:uid="{7502D9DB-E40B-4E7D-9017-8CF599ED8716}"/>
    <cellStyle name="20% - Accent5 5 2 6" xfId="7567" xr:uid="{DB25C13B-DBCD-4CFB-9CCD-B8BEC52CAF62}"/>
    <cellStyle name="20% - Accent5 5 2 6 2" xfId="7568" xr:uid="{60EA4395-0915-4E59-A8F7-702E8208E2FB}"/>
    <cellStyle name="20% - Accent5 5 2 6 2 2" xfId="25062" xr:uid="{2BC1F627-D97B-4B3D-B70B-43F4397A8670}"/>
    <cellStyle name="20% - Accent5 5 2 6 3" xfId="7569" xr:uid="{0D3A550A-45AF-4570-A950-AB64800DBF72}"/>
    <cellStyle name="20% - Accent5 5 2 6 3 2" xfId="25063" xr:uid="{83B7C101-4FFC-4AD8-AADB-D8E5D737A848}"/>
    <cellStyle name="20% - Accent5 5 2 6 4" xfId="25061" xr:uid="{5431ACBB-74F8-4C16-B9B7-6AD0696B3CA7}"/>
    <cellStyle name="20% - Accent5 5 2 7" xfId="7570" xr:uid="{73CC3A4E-DC04-4A1F-B218-741A0D5CFE0E}"/>
    <cellStyle name="20% - Accent5 5 2 7 2" xfId="25064" xr:uid="{3DC6A023-105F-4CAC-83FA-7A1DD00B1F53}"/>
    <cellStyle name="20% - Accent5 5 2 8" xfId="7571" xr:uid="{FBF64438-5674-4363-80F1-8756586417C8}"/>
    <cellStyle name="20% - Accent5 5 2 8 2" xfId="25065" xr:uid="{3A12D627-DA2B-43E7-981C-26A34B85EAF4}"/>
    <cellStyle name="20% - Accent5 5 2 9" xfId="7572" xr:uid="{7CC79432-3037-43EC-A29E-48F5D4FE10D3}"/>
    <cellStyle name="20% - Accent5 5 2 9 2" xfId="25066" xr:uid="{6A00E512-19D9-4BE4-B472-6D1B14272FBA}"/>
    <cellStyle name="20% - Accent5 5 3" xfId="449" xr:uid="{E6A3085C-E061-423A-8B93-CE9A16BD05B5}"/>
    <cellStyle name="20% - Accent5 5 3 10" xfId="1590" xr:uid="{56EF7699-658C-4EBF-B62F-799899CCDB51}"/>
    <cellStyle name="20% - Accent5 5 3 11" xfId="19193" xr:uid="{01650605-D745-4520-83FE-4B27857F75B8}"/>
    <cellStyle name="20% - Accent5 5 3 2" xfId="2631" xr:uid="{A6774472-3C88-4957-9D7F-9C623BBD2C40}"/>
    <cellStyle name="20% - Accent5 5 3 2 2" xfId="7575" xr:uid="{9C4C26A3-19A6-4362-BA91-BAD3A660C941}"/>
    <cellStyle name="20% - Accent5 5 3 2 2 2" xfId="7576" xr:uid="{73F77859-F6D3-4065-87C1-AEA8CE9DA524}"/>
    <cellStyle name="20% - Accent5 5 3 2 2 2 2" xfId="25070" xr:uid="{DA7A3A15-616A-471D-AD40-0964B643B6BD}"/>
    <cellStyle name="20% - Accent5 5 3 2 2 3" xfId="7577" xr:uid="{2600F548-D8E4-4712-8274-268D3A793563}"/>
    <cellStyle name="20% - Accent5 5 3 2 2 3 2" xfId="25071" xr:uid="{8AF9489B-B64E-4313-9D14-9CC802C44A63}"/>
    <cellStyle name="20% - Accent5 5 3 2 2 4" xfId="25069" xr:uid="{A1502DBF-2A02-4B23-A736-415B9024A46F}"/>
    <cellStyle name="20% - Accent5 5 3 2 3" xfId="7578" xr:uid="{0BDA2256-78EB-4AA2-ADE0-777606241E82}"/>
    <cellStyle name="20% - Accent5 5 3 2 3 2" xfId="25072" xr:uid="{01BEC95F-6BE4-4153-B21B-BFB290149365}"/>
    <cellStyle name="20% - Accent5 5 3 2 4" xfId="7579" xr:uid="{834DBFA5-9AC1-449D-BD50-17B8A5C11BF5}"/>
    <cellStyle name="20% - Accent5 5 3 2 4 2" xfId="25073" xr:uid="{847BD83D-FCAC-46D2-A0B8-DF5E828118BD}"/>
    <cellStyle name="20% - Accent5 5 3 2 5" xfId="7580" xr:uid="{C153CF25-3BAE-4510-BA58-475D69EFE4BE}"/>
    <cellStyle name="20% - Accent5 5 3 2 5 2" xfId="25074" xr:uid="{F9F712C6-3D9B-40D3-A0DA-CD7BC15CB9F3}"/>
    <cellStyle name="20% - Accent5 5 3 2 6" xfId="18144" xr:uid="{03069301-C6A0-423A-AEAE-0E96169889AD}"/>
    <cellStyle name="20% - Accent5 5 3 2 6 2" xfId="36038" xr:uid="{7D505790-C244-49EC-A97C-8BEEDCF32081}"/>
    <cellStyle name="20% - Accent5 5 3 2 7" xfId="7574" xr:uid="{8C087D9D-BC18-4DD8-9DBB-B02182724B69}"/>
    <cellStyle name="20% - Accent5 5 3 2 7 2" xfId="25068" xr:uid="{E7D90BCE-6C2A-46E1-BE1D-3668E2F245ED}"/>
    <cellStyle name="20% - Accent5 5 3 2 8" xfId="20231" xr:uid="{FD1671BB-1B2B-4865-98B4-407D5D62AC72}"/>
    <cellStyle name="20% - Accent5 5 3 3" xfId="7581" xr:uid="{B5DAEF68-354D-4CF7-B204-E5DA897B2372}"/>
    <cellStyle name="20% - Accent5 5 3 3 2" xfId="7582" xr:uid="{33D09229-59E6-4AFC-991F-FF26DDD5B6A9}"/>
    <cellStyle name="20% - Accent5 5 3 3 2 2" xfId="7583" xr:uid="{892550E9-4B45-429C-B3C8-612C10D1AEA5}"/>
    <cellStyle name="20% - Accent5 5 3 3 2 2 2" xfId="25077" xr:uid="{43C51E9E-BD9C-4FAE-BBF0-E6890E3C5871}"/>
    <cellStyle name="20% - Accent5 5 3 3 2 3" xfId="7584" xr:uid="{BA6B3BDA-45AC-4D21-A8B1-34638451D8EC}"/>
    <cellStyle name="20% - Accent5 5 3 3 2 3 2" xfId="25078" xr:uid="{F5A190E7-5FC7-437E-9B44-0CF3B59885A4}"/>
    <cellStyle name="20% - Accent5 5 3 3 2 4" xfId="25076" xr:uid="{9EECEF25-E5CF-4015-AB80-172B237CE9BF}"/>
    <cellStyle name="20% - Accent5 5 3 3 3" xfId="7585" xr:uid="{22D62F49-1889-4193-B6B7-ECEA843BCE01}"/>
    <cellStyle name="20% - Accent5 5 3 3 3 2" xfId="25079" xr:uid="{780860FA-EBE1-4868-AED1-AA097820AE22}"/>
    <cellStyle name="20% - Accent5 5 3 3 4" xfId="7586" xr:uid="{1AD920BC-B5C1-4162-8A4A-A042EA999F17}"/>
    <cellStyle name="20% - Accent5 5 3 3 4 2" xfId="25080" xr:uid="{8B1549FE-50CE-489B-9913-D2A44355B31B}"/>
    <cellStyle name="20% - Accent5 5 3 3 5" xfId="7587" xr:uid="{9252CD06-7AE1-4613-8898-0483A08F1934}"/>
    <cellStyle name="20% - Accent5 5 3 3 5 2" xfId="25081" xr:uid="{7307C7EF-E654-485A-A0F7-CCE004DC3957}"/>
    <cellStyle name="20% - Accent5 5 3 3 6" xfId="25075" xr:uid="{255ABDD8-B722-48E9-AA39-BC02DE4AB688}"/>
    <cellStyle name="20% - Accent5 5 3 4" xfId="7588" xr:uid="{F3E62159-0622-4F59-9743-B012CCF2B356}"/>
    <cellStyle name="20% - Accent5 5 3 4 2" xfId="7589" xr:uid="{B333BAE1-C031-45B2-9649-36E14680500A}"/>
    <cellStyle name="20% - Accent5 5 3 4 2 2" xfId="25083" xr:uid="{4EE1AC33-05CC-474C-97C5-DB608E9F2FE3}"/>
    <cellStyle name="20% - Accent5 5 3 4 3" xfId="7590" xr:uid="{8D06D323-EB50-4E04-954D-D97D8DF5C467}"/>
    <cellStyle name="20% - Accent5 5 3 4 3 2" xfId="25084" xr:uid="{9F167DB7-E497-47DF-8375-6A16AD58E765}"/>
    <cellStyle name="20% - Accent5 5 3 4 4" xfId="25082" xr:uid="{95316D0A-361D-4605-8701-FC4AC16032C3}"/>
    <cellStyle name="20% - Accent5 5 3 5" xfId="7591" xr:uid="{8144DF50-82DC-43B5-89C7-C2DA59604EEA}"/>
    <cellStyle name="20% - Accent5 5 3 5 2" xfId="25085" xr:uid="{1C3873F6-5E8F-49E4-A2E0-8CCD3DDD8DE0}"/>
    <cellStyle name="20% - Accent5 5 3 6" xfId="7592" xr:uid="{BCCFB58D-4910-4834-BD11-29231004555B}"/>
    <cellStyle name="20% - Accent5 5 3 6 2" xfId="25086" xr:uid="{564E43F0-30ED-4528-8CAC-57DB77F6C108}"/>
    <cellStyle name="20% - Accent5 5 3 7" xfId="7593" xr:uid="{1A7A5F2C-1BF4-4BDF-9420-CBCA8E500A97}"/>
    <cellStyle name="20% - Accent5 5 3 7 2" xfId="25087" xr:uid="{992403B4-2672-4F6A-9A78-6EF11399A941}"/>
    <cellStyle name="20% - Accent5 5 3 8" xfId="17586" xr:uid="{39FCD44C-EEDD-4584-8E88-EC88FA66A3DC}"/>
    <cellStyle name="20% - Accent5 5 3 8 2" xfId="35040" xr:uid="{8E589069-3524-4F0E-ADC3-B627A1C158A9}"/>
    <cellStyle name="20% - Accent5 5 3 9" xfId="7573" xr:uid="{F5090E80-EE65-47CB-A3BF-022BA6FE435E}"/>
    <cellStyle name="20% - Accent5 5 3 9 2" xfId="25067" xr:uid="{D026C101-5258-4914-A8E1-9BB2BC5CBBD6}"/>
    <cellStyle name="20% - Accent5 5 4" xfId="2097" xr:uid="{C5E4EB34-7672-41F4-9557-AEBC1B583535}"/>
    <cellStyle name="20% - Accent5 5 4 10" xfId="19697" xr:uid="{D53F1100-BB62-428B-A7F4-8224CC25D38D}"/>
    <cellStyle name="20% - Accent5 5 4 2" xfId="7595" xr:uid="{66F24377-DBE4-45C8-8E3E-E134E874258A}"/>
    <cellStyle name="20% - Accent5 5 4 2 2" xfId="7596" xr:uid="{7C2AC5E2-130A-4D32-9A9E-D18B5B3C92B2}"/>
    <cellStyle name="20% - Accent5 5 4 2 2 2" xfId="7597" xr:uid="{8DDD9B6C-98D1-4684-964C-E53AF1E92EF7}"/>
    <cellStyle name="20% - Accent5 5 4 2 2 2 2" xfId="25091" xr:uid="{B25BDCF6-754F-45B0-A44F-9E8CFBED8D3A}"/>
    <cellStyle name="20% - Accent5 5 4 2 2 3" xfId="7598" xr:uid="{4AC1A5D3-65F6-4702-B27A-FD11E1BF9B51}"/>
    <cellStyle name="20% - Accent5 5 4 2 2 3 2" xfId="25092" xr:uid="{46FAF5EC-53C1-44E2-A041-01F6E3394ADE}"/>
    <cellStyle name="20% - Accent5 5 4 2 2 4" xfId="25090" xr:uid="{2FFE35D3-9F90-43B6-8011-0102A26F61AA}"/>
    <cellStyle name="20% - Accent5 5 4 2 3" xfId="7599" xr:uid="{0783A414-BE9C-48A7-9690-B9ED1BFA299C}"/>
    <cellStyle name="20% - Accent5 5 4 2 3 2" xfId="25093" xr:uid="{ABE70093-FCFF-4DED-A78C-F0938FBA802A}"/>
    <cellStyle name="20% - Accent5 5 4 2 4" xfId="7600" xr:uid="{B6DF775C-2A65-47E5-9786-B0055ECB3388}"/>
    <cellStyle name="20% - Accent5 5 4 2 4 2" xfId="25094" xr:uid="{41B49F3B-95B6-41BB-9FCF-1D031FB68361}"/>
    <cellStyle name="20% - Accent5 5 4 2 5" xfId="7601" xr:uid="{69FEC3F4-FC06-472D-B05E-BCA13D991DD8}"/>
    <cellStyle name="20% - Accent5 5 4 2 5 2" xfId="25095" xr:uid="{9C2CF9EF-A364-4DDD-BCBD-E301721A19C6}"/>
    <cellStyle name="20% - Accent5 5 4 2 6" xfId="25089" xr:uid="{F34F7986-FB8F-4207-A4D5-8DB7A8E2F76A}"/>
    <cellStyle name="20% - Accent5 5 4 3" xfId="7602" xr:uid="{AAC8A2C8-3C0D-4048-8BA3-F03B12689DEA}"/>
    <cellStyle name="20% - Accent5 5 4 3 2" xfId="7603" xr:uid="{C1CD9FC6-A3BD-4DA5-A4CA-1BC6C07EA61E}"/>
    <cellStyle name="20% - Accent5 5 4 3 2 2" xfId="7604" xr:uid="{79EF91B3-25A2-40FC-9B09-DACAA675D21F}"/>
    <cellStyle name="20% - Accent5 5 4 3 2 2 2" xfId="25098" xr:uid="{DC1E81F6-9C77-485F-ABF8-065A35B91F27}"/>
    <cellStyle name="20% - Accent5 5 4 3 2 3" xfId="7605" xr:uid="{09820273-BC3E-4EB2-86EA-046420602C3B}"/>
    <cellStyle name="20% - Accent5 5 4 3 2 3 2" xfId="25099" xr:uid="{65F41840-997C-47CA-AF63-52D0F3D664DA}"/>
    <cellStyle name="20% - Accent5 5 4 3 2 4" xfId="25097" xr:uid="{088B27E3-1D62-4A1B-886D-3B0BB5F4118D}"/>
    <cellStyle name="20% - Accent5 5 4 3 3" xfId="7606" xr:uid="{E2A8DDD1-19C6-4071-83D9-C15FE08A01C2}"/>
    <cellStyle name="20% - Accent5 5 4 3 3 2" xfId="25100" xr:uid="{FBEC924F-9FC4-42ED-980C-E37BB76F1829}"/>
    <cellStyle name="20% - Accent5 5 4 3 4" xfId="7607" xr:uid="{48512F58-8ED6-4350-89A7-BA06157CD986}"/>
    <cellStyle name="20% - Accent5 5 4 3 4 2" xfId="25101" xr:uid="{909B33B6-D2EC-40C4-B6AE-47B9D7261C6D}"/>
    <cellStyle name="20% - Accent5 5 4 3 5" xfId="7608" xr:uid="{F263362F-6110-4EF5-B275-ED5307DD12D5}"/>
    <cellStyle name="20% - Accent5 5 4 3 5 2" xfId="25102" xr:uid="{22A84FE0-1661-49E0-9BFE-695EC4B553DF}"/>
    <cellStyle name="20% - Accent5 5 4 3 6" xfId="25096" xr:uid="{0CC8A171-B186-4C5C-89D5-F5F332C845C7}"/>
    <cellStyle name="20% - Accent5 5 4 4" xfId="7609" xr:uid="{2172BE99-7394-43E0-BB81-FDC00992D0EE}"/>
    <cellStyle name="20% - Accent5 5 4 4 2" xfId="7610" xr:uid="{4F899FCA-8656-454B-B852-1094F758A361}"/>
    <cellStyle name="20% - Accent5 5 4 4 2 2" xfId="25104" xr:uid="{97AEF6A7-65AB-4228-A1A1-118DEAB115BD}"/>
    <cellStyle name="20% - Accent5 5 4 4 3" xfId="7611" xr:uid="{780E8866-79DE-4E46-B1D1-CB5211AA2C97}"/>
    <cellStyle name="20% - Accent5 5 4 4 3 2" xfId="25105" xr:uid="{FD3655DE-D19B-46C2-9CDA-73E48C42E4BE}"/>
    <cellStyle name="20% - Accent5 5 4 4 4" xfId="25103" xr:uid="{FF8B6257-3F1A-4E7E-B1DD-DCDD393AC7F9}"/>
    <cellStyle name="20% - Accent5 5 4 5" xfId="7612" xr:uid="{B72A718D-76D9-42CA-85BF-DCDB6D9F6CE8}"/>
    <cellStyle name="20% - Accent5 5 4 5 2" xfId="25106" xr:uid="{3C143C15-4699-409E-BA28-D24D134A099B}"/>
    <cellStyle name="20% - Accent5 5 4 6" xfId="7613" xr:uid="{4F177336-22F1-4910-990D-B5FAD70D490E}"/>
    <cellStyle name="20% - Accent5 5 4 6 2" xfId="25107" xr:uid="{719328F2-A223-4078-AE2A-7F8A66B74579}"/>
    <cellStyle name="20% - Accent5 5 4 7" xfId="7614" xr:uid="{E5741E0A-FCB6-4F11-8CEB-86CC80BE8EA3}"/>
    <cellStyle name="20% - Accent5 5 4 7 2" xfId="25108" xr:uid="{15689615-D3EC-4646-8DC8-57683CDB9BE4}"/>
    <cellStyle name="20% - Accent5 5 4 8" xfId="17879" xr:uid="{74E98024-4AAD-4470-A1E2-2BCAE5112AFA}"/>
    <cellStyle name="20% - Accent5 5 4 8 2" xfId="35529" xr:uid="{BEFCBAA3-7357-4617-9CDD-B6FB6EC42315}"/>
    <cellStyle name="20% - Accent5 5 4 9" xfId="7594" xr:uid="{763E093B-36C8-4671-8660-B901DFFD152E}"/>
    <cellStyle name="20% - Accent5 5 4 9 2" xfId="25088" xr:uid="{0F729DE6-7CFA-4869-B7DF-C78D7539998C}"/>
    <cellStyle name="20% - Accent5 5 5" xfId="7615" xr:uid="{80414EA7-E6DF-40DB-A388-E4E5EAC4EF22}"/>
    <cellStyle name="20% - Accent5 5 5 2" xfId="7616" xr:uid="{C62B6AA1-B7B6-4C7E-9464-D9CCB941A39E}"/>
    <cellStyle name="20% - Accent5 5 5 2 2" xfId="7617" xr:uid="{38F5DBF6-4537-4307-960D-F3101ECA8A64}"/>
    <cellStyle name="20% - Accent5 5 5 2 2 2" xfId="7618" xr:uid="{17E0C03B-F22A-4BDD-8375-A7BBB456343D}"/>
    <cellStyle name="20% - Accent5 5 5 2 2 2 2" xfId="25112" xr:uid="{DF5F931F-D46D-4B6D-B6F4-FF01E8BE462C}"/>
    <cellStyle name="20% - Accent5 5 5 2 2 3" xfId="7619" xr:uid="{F98ACB18-E191-4A01-A9CB-C7826237B782}"/>
    <cellStyle name="20% - Accent5 5 5 2 2 3 2" xfId="25113" xr:uid="{38278D95-EBDB-4CAA-987A-657E21562768}"/>
    <cellStyle name="20% - Accent5 5 5 2 2 4" xfId="25111" xr:uid="{F5C2CBB7-042E-4745-BDE1-5234858F1FFF}"/>
    <cellStyle name="20% - Accent5 5 5 2 3" xfId="7620" xr:uid="{44B04C8B-B61F-48BC-B33A-57312B3AD375}"/>
    <cellStyle name="20% - Accent5 5 5 2 3 2" xfId="25114" xr:uid="{8FC66E3A-4B46-47A7-B17A-12A91B7DB778}"/>
    <cellStyle name="20% - Accent5 5 5 2 4" xfId="7621" xr:uid="{80A0E849-9962-45D8-AD7E-251776D0C3C0}"/>
    <cellStyle name="20% - Accent5 5 5 2 4 2" xfId="25115" xr:uid="{6AAA78FF-A2E0-45A4-A7BA-9FE1A6BFA0A5}"/>
    <cellStyle name="20% - Accent5 5 5 2 5" xfId="7622" xr:uid="{554F2E62-DBD9-47C0-901D-A420738E7714}"/>
    <cellStyle name="20% - Accent5 5 5 2 5 2" xfId="25116" xr:uid="{5B2220BD-8F9B-4F9F-8A40-CE43C03A6626}"/>
    <cellStyle name="20% - Accent5 5 5 2 6" xfId="25110" xr:uid="{E832FA4D-5EA0-4981-A9B1-F050FC4339BC}"/>
    <cellStyle name="20% - Accent5 5 5 3" xfId="7623" xr:uid="{D92267D6-FEE3-4315-ABA0-FD99CE510A27}"/>
    <cellStyle name="20% - Accent5 5 5 3 2" xfId="7624" xr:uid="{97F831D5-7B39-461C-8C40-30AACA66C913}"/>
    <cellStyle name="20% - Accent5 5 5 3 2 2" xfId="7625" xr:uid="{EA8F90AF-CC7F-4471-A286-49F4495C5EAE}"/>
    <cellStyle name="20% - Accent5 5 5 3 2 2 2" xfId="25119" xr:uid="{3966E5CC-22BA-441A-8184-FB2429853EDE}"/>
    <cellStyle name="20% - Accent5 5 5 3 2 3" xfId="7626" xr:uid="{6C59BA3C-F5DF-4F99-B307-48F7E0B81C09}"/>
    <cellStyle name="20% - Accent5 5 5 3 2 3 2" xfId="25120" xr:uid="{0F698E6F-ECC7-4ED6-8504-5EC0781D148F}"/>
    <cellStyle name="20% - Accent5 5 5 3 2 4" xfId="25118" xr:uid="{204FBE85-5194-4496-A8FE-3900516D96BB}"/>
    <cellStyle name="20% - Accent5 5 5 3 3" xfId="7627" xr:uid="{265C825A-09FD-47D1-B0D9-80AF92339679}"/>
    <cellStyle name="20% - Accent5 5 5 3 3 2" xfId="25121" xr:uid="{860F4B74-AC60-4273-8E17-04489F23335C}"/>
    <cellStyle name="20% - Accent5 5 5 3 4" xfId="7628" xr:uid="{D5E97785-B90A-4DB9-A9DA-89E8C95E1E83}"/>
    <cellStyle name="20% - Accent5 5 5 3 4 2" xfId="25122" xr:uid="{70A16D52-0BA0-44C4-85EC-E955A3A81ABA}"/>
    <cellStyle name="20% - Accent5 5 5 3 5" xfId="7629" xr:uid="{6A7C930D-BF7B-4806-838D-B4C585C6926B}"/>
    <cellStyle name="20% - Accent5 5 5 3 5 2" xfId="25123" xr:uid="{F00178AA-F0EC-43F1-9D36-6A86C3BD3FD2}"/>
    <cellStyle name="20% - Accent5 5 5 3 6" xfId="25117" xr:uid="{38F99AB2-6342-4D2A-B61B-0B94E29C7E05}"/>
    <cellStyle name="20% - Accent5 5 5 4" xfId="7630" xr:uid="{0F8F91BC-85B8-40C8-8F7D-E18DCE2CEFA2}"/>
    <cellStyle name="20% - Accent5 5 5 4 2" xfId="7631" xr:uid="{5AEC445E-288D-488F-8A81-7496A2D3CD33}"/>
    <cellStyle name="20% - Accent5 5 5 4 2 2" xfId="25125" xr:uid="{659D259C-5AC4-486E-B255-DCF568A26663}"/>
    <cellStyle name="20% - Accent5 5 5 4 3" xfId="7632" xr:uid="{28683E60-0860-4EE0-AC67-9558C91AD117}"/>
    <cellStyle name="20% - Accent5 5 5 4 3 2" xfId="25126" xr:uid="{0EB776A3-5302-429B-B40E-6324B039FC70}"/>
    <cellStyle name="20% - Accent5 5 5 4 4" xfId="25124" xr:uid="{C3824E8B-6052-4A06-BAF6-94F16B54E628}"/>
    <cellStyle name="20% - Accent5 5 5 5" xfId="7633" xr:uid="{D8F979EA-EA95-488B-916A-03784664B34A}"/>
    <cellStyle name="20% - Accent5 5 5 5 2" xfId="25127" xr:uid="{FE5FC9FA-314D-465A-93D2-BC5E1744AE4F}"/>
    <cellStyle name="20% - Accent5 5 5 6" xfId="7634" xr:uid="{58582E6D-F696-4A2C-AFD1-90A8BA82E33F}"/>
    <cellStyle name="20% - Accent5 5 5 6 2" xfId="25128" xr:uid="{96677A2E-EBC7-4C12-AAA2-D9EE1F6F3ED5}"/>
    <cellStyle name="20% - Accent5 5 5 7" xfId="7635" xr:uid="{B41EF1BF-DFD0-4726-AE33-8B06F25E2BA6}"/>
    <cellStyle name="20% - Accent5 5 5 7 2" xfId="25129" xr:uid="{3CF20A83-065A-45B0-9E98-5FC283472568}"/>
    <cellStyle name="20% - Accent5 5 5 8" xfId="25109" xr:uid="{D4A8D761-43E3-4CCD-B33E-2A0DA7D6D2DA}"/>
    <cellStyle name="20% - Accent5 5 6" xfId="7636" xr:uid="{1B5484BA-E46A-48B8-9FCE-02D0FB33C8A2}"/>
    <cellStyle name="20% - Accent5 5 6 2" xfId="7637" xr:uid="{C5D33CBE-0EC9-4A6E-AF06-AA1782C85CE9}"/>
    <cellStyle name="20% - Accent5 5 6 2 2" xfId="7638" xr:uid="{880EB758-0A29-4680-80AD-8468EB377497}"/>
    <cellStyle name="20% - Accent5 5 6 2 2 2" xfId="25132" xr:uid="{D0925242-D61C-4F06-9E39-D7059B12CF75}"/>
    <cellStyle name="20% - Accent5 5 6 2 3" xfId="7639" xr:uid="{C172D84E-4D2B-432A-B6B7-F1C0A4EEF97C}"/>
    <cellStyle name="20% - Accent5 5 6 2 3 2" xfId="25133" xr:uid="{2D95BE2E-67A4-4661-AF7B-292A2167B956}"/>
    <cellStyle name="20% - Accent5 5 6 2 4" xfId="25131" xr:uid="{1A7239F8-BAC6-47C7-8273-DF4F7CF6D379}"/>
    <cellStyle name="20% - Accent5 5 6 3" xfId="7640" xr:uid="{4B2464AF-30C7-4D9C-A805-B68653D11811}"/>
    <cellStyle name="20% - Accent5 5 6 3 2" xfId="25134" xr:uid="{A356E054-E39E-48D1-853C-C36F5D57BCEB}"/>
    <cellStyle name="20% - Accent5 5 6 4" xfId="7641" xr:uid="{514E46E5-459B-4721-8031-7EA60C8E7742}"/>
    <cellStyle name="20% - Accent5 5 6 4 2" xfId="25135" xr:uid="{F691D27B-7881-4025-B313-974056DFD765}"/>
    <cellStyle name="20% - Accent5 5 6 5" xfId="7642" xr:uid="{48A45B4C-69F1-49A4-8FA3-064DEAF356E9}"/>
    <cellStyle name="20% - Accent5 5 6 5 2" xfId="25136" xr:uid="{4E35A3DB-F4D8-485C-82BE-C2AEE597615F}"/>
    <cellStyle name="20% - Accent5 5 6 6" xfId="25130" xr:uid="{1971E79E-ACF8-45AA-AFD3-3DA66668CC60}"/>
    <cellStyle name="20% - Accent5 5 7" xfId="7643" xr:uid="{2DF6FBB0-BA71-4B15-BA5B-43FC6C296B87}"/>
    <cellStyle name="20% - Accent5 5 7 2" xfId="7644" xr:uid="{7DB7019F-8A7D-47A9-8C64-719F1A9462BD}"/>
    <cellStyle name="20% - Accent5 5 7 2 2" xfId="7645" xr:uid="{7B69DEAE-8D86-443D-8F4D-35B0C0D35DDD}"/>
    <cellStyle name="20% - Accent5 5 7 2 2 2" xfId="25139" xr:uid="{F3FF02A9-1BDA-4D92-AF2A-A0D8FD4A3925}"/>
    <cellStyle name="20% - Accent5 5 7 2 3" xfId="7646" xr:uid="{48A6EFC8-B1B7-4258-90EF-6FFBC1ACA34C}"/>
    <cellStyle name="20% - Accent5 5 7 2 3 2" xfId="25140" xr:uid="{91760512-08AC-4748-A78D-8DBE80F5E9F3}"/>
    <cellStyle name="20% - Accent5 5 7 2 4" xfId="25138" xr:uid="{B292955C-0C18-456E-89BD-6E617FCFB0CE}"/>
    <cellStyle name="20% - Accent5 5 7 3" xfId="7647" xr:uid="{1C785CEA-D72E-4481-8BDC-778412997EF4}"/>
    <cellStyle name="20% - Accent5 5 7 3 2" xfId="25141" xr:uid="{3DBAA058-1CB5-471F-94AE-81B6DB0D9120}"/>
    <cellStyle name="20% - Accent5 5 7 4" xfId="7648" xr:uid="{727E9A70-62DC-436D-B221-E9DD4FA08A25}"/>
    <cellStyle name="20% - Accent5 5 7 4 2" xfId="25142" xr:uid="{724213BB-5A10-4A58-97D6-21164EB074EE}"/>
    <cellStyle name="20% - Accent5 5 7 5" xfId="7649" xr:uid="{1BFB002E-CCCE-4EA3-83DD-F135CF82C478}"/>
    <cellStyle name="20% - Accent5 5 7 5 2" xfId="25143" xr:uid="{8ADFE1AA-A6BB-4743-A6FE-CC325FCF50C1}"/>
    <cellStyle name="20% - Accent5 5 7 6" xfId="25137" xr:uid="{03925A7D-2050-4A37-82D0-31A07EA9421C}"/>
    <cellStyle name="20% - Accent5 5 8" xfId="7650" xr:uid="{00AEECE8-F3B8-474E-92EF-8E1DEBFA9340}"/>
    <cellStyle name="20% - Accent5 5 8 2" xfId="7651" xr:uid="{35BF4D9E-2CD7-4D8E-94B9-9F6D86B71B29}"/>
    <cellStyle name="20% - Accent5 5 8 2 2" xfId="25145" xr:uid="{377B12E6-6783-4082-9541-165E4A4B2106}"/>
    <cellStyle name="20% - Accent5 5 8 3" xfId="7652" xr:uid="{2A3998D9-5087-46F6-B4CD-EAC8D06F5380}"/>
    <cellStyle name="20% - Accent5 5 8 3 2" xfId="25146" xr:uid="{66809B3A-3D48-4DE5-B92A-DF18672B8AA5}"/>
    <cellStyle name="20% - Accent5 5 8 4" xfId="25144" xr:uid="{FACAFB49-56A7-415F-A8FD-39ED07C478E2}"/>
    <cellStyle name="20% - Accent5 5 9" xfId="7653" xr:uid="{DA51D451-1DEB-4485-9891-CC97E2A5AF6D}"/>
    <cellStyle name="20% - Accent5 5 9 2" xfId="25147" xr:uid="{813CC1F5-65C5-4C73-9801-F0803CCE7E79}"/>
    <cellStyle name="20% - Accent5 6" xfId="291" xr:uid="{C85A7114-8222-4884-B3A8-12697979EA4B}"/>
    <cellStyle name="20% - Accent5 6 10" xfId="7655" xr:uid="{DB253E91-A466-4444-8EF5-9C85231DC0C4}"/>
    <cellStyle name="20% - Accent5 6 10 2" xfId="25149" xr:uid="{5B08DF89-287E-41E4-A6EC-BD45A75FFC58}"/>
    <cellStyle name="20% - Accent5 6 11" xfId="17279" xr:uid="{C85FA3AF-7D1F-4692-BEF5-F3E5C2BD59BF}"/>
    <cellStyle name="20% - Accent5 6 11 2" xfId="34570" xr:uid="{ECE2802E-AC9B-4634-8DB4-D5F8CC954E6F}"/>
    <cellStyle name="20% - Accent5 6 12" xfId="7654" xr:uid="{613A3E58-6C4F-450E-8CF5-107AC87FC031}"/>
    <cellStyle name="20% - Accent5 6 12 2" xfId="25148" xr:uid="{D145CBF3-967C-438B-B5C9-BDFC074D592D}"/>
    <cellStyle name="20% - Accent5 6 13" xfId="1050" xr:uid="{9E2179DB-7E59-4256-8BDD-9B0142A51B86}"/>
    <cellStyle name="20% - Accent5 6 14" xfId="18661" xr:uid="{B641C9C8-0EF0-426E-A580-FA631A35E424}"/>
    <cellStyle name="20% - Accent5 6 2" xfId="513" xr:uid="{6636037B-DC80-4D56-AAD8-CF7E69DF1AE3}"/>
    <cellStyle name="20% - Accent5 6 2 10" xfId="1340" xr:uid="{DE43EBB8-BBB2-4D2C-9B0A-8D971A7548D8}"/>
    <cellStyle name="20% - Accent5 6 2 11" xfId="18944" xr:uid="{1088EA9E-F10D-4EF1-9A31-BBEA0F15A58E}"/>
    <cellStyle name="20% - Accent5 6 2 2" xfId="2385" xr:uid="{B36594AB-22ED-43ED-942D-20004BEB343B}"/>
    <cellStyle name="20% - Accent5 6 2 2 2" xfId="7658" xr:uid="{9FE86A93-A88D-4BB9-A164-9A9BB1FC2CA3}"/>
    <cellStyle name="20% - Accent5 6 2 2 2 2" xfId="7659" xr:uid="{90688284-7159-4C7A-AE3B-2438428C5A21}"/>
    <cellStyle name="20% - Accent5 6 2 2 2 2 2" xfId="25153" xr:uid="{D3A28CCE-BE77-45F4-BFC4-29B251A0E937}"/>
    <cellStyle name="20% - Accent5 6 2 2 2 3" xfId="7660" xr:uid="{19A8DF2A-DA86-4D96-8AB0-8FE3E8ED781B}"/>
    <cellStyle name="20% - Accent5 6 2 2 2 3 2" xfId="25154" xr:uid="{74BA5FCF-CEC8-4C7D-BD51-A2CA116B7323}"/>
    <cellStyle name="20% - Accent5 6 2 2 2 4" xfId="25152" xr:uid="{07C36FD1-B1F7-49CA-BFC4-09FA8725C7B0}"/>
    <cellStyle name="20% - Accent5 6 2 2 3" xfId="7661" xr:uid="{AF65187D-93F9-4228-A92A-6BE109C17112}"/>
    <cellStyle name="20% - Accent5 6 2 2 3 2" xfId="25155" xr:uid="{7DD71080-BAA5-459C-92B7-D3DE4F385FB1}"/>
    <cellStyle name="20% - Accent5 6 2 2 4" xfId="7662" xr:uid="{C05F99D5-8E2A-441A-AC24-798D5C34FE59}"/>
    <cellStyle name="20% - Accent5 6 2 2 4 2" xfId="25156" xr:uid="{9700C270-1EE2-4943-9359-83600FC046A6}"/>
    <cellStyle name="20% - Accent5 6 2 2 5" xfId="7663" xr:uid="{CAE13D7A-81E0-4228-835E-FF4DC1FFEEAF}"/>
    <cellStyle name="20% - Accent5 6 2 2 5 2" xfId="25157" xr:uid="{FB71898E-07F9-4CA4-A2D4-92DAF004C29A}"/>
    <cellStyle name="20% - Accent5 6 2 2 6" xfId="18024" xr:uid="{386D3790-2BC3-4CFE-9262-B6D619C0D272}"/>
    <cellStyle name="20% - Accent5 6 2 2 6 2" xfId="35796" xr:uid="{1CF25648-5C38-4C50-9ADC-7B6183119D69}"/>
    <cellStyle name="20% - Accent5 6 2 2 7" xfId="7657" xr:uid="{9C70F99D-3E9E-4EF8-8B57-2083C5ECBD86}"/>
    <cellStyle name="20% - Accent5 6 2 2 7 2" xfId="25151" xr:uid="{6A818995-7B98-4D41-B5CB-7306F4E9EEE9}"/>
    <cellStyle name="20% - Accent5 6 2 2 8" xfId="19985" xr:uid="{B4D795A2-DBD6-4CF2-A6DE-F300B5BC5669}"/>
    <cellStyle name="20% - Accent5 6 2 3" xfId="7664" xr:uid="{8A5F0D0A-F7D4-43C2-B305-8B907D4A1DFE}"/>
    <cellStyle name="20% - Accent5 6 2 3 2" xfId="7665" xr:uid="{9C79BF62-F00A-45CA-9150-4E214C3F6667}"/>
    <cellStyle name="20% - Accent5 6 2 3 2 2" xfId="7666" xr:uid="{B9B54C32-47A9-4E4C-B204-28ED14103246}"/>
    <cellStyle name="20% - Accent5 6 2 3 2 2 2" xfId="25160" xr:uid="{C2FB9E97-5009-487C-9E71-DE04D42B4E56}"/>
    <cellStyle name="20% - Accent5 6 2 3 2 3" xfId="7667" xr:uid="{E54D95C7-70EC-40D6-A658-5015D0204E9A}"/>
    <cellStyle name="20% - Accent5 6 2 3 2 3 2" xfId="25161" xr:uid="{FD9B2054-2D53-488D-9E06-8C25E27B0DA6}"/>
    <cellStyle name="20% - Accent5 6 2 3 2 4" xfId="25159" xr:uid="{8ACF8DB2-FE8A-4661-AC55-8F392237C291}"/>
    <cellStyle name="20% - Accent5 6 2 3 3" xfId="7668" xr:uid="{0DDA6FEA-1A24-4540-A089-75D705EAB40D}"/>
    <cellStyle name="20% - Accent5 6 2 3 3 2" xfId="25162" xr:uid="{509EF7DC-690C-4BF7-88E4-552C315E0896}"/>
    <cellStyle name="20% - Accent5 6 2 3 4" xfId="7669" xr:uid="{3EDB7812-972D-4775-9E38-C569DA607627}"/>
    <cellStyle name="20% - Accent5 6 2 3 4 2" xfId="25163" xr:uid="{1FB2E676-A54E-4FD0-B558-78F08DBE7449}"/>
    <cellStyle name="20% - Accent5 6 2 3 5" xfId="7670" xr:uid="{8E68DA1F-6658-4CE8-975C-FE78C6546089}"/>
    <cellStyle name="20% - Accent5 6 2 3 5 2" xfId="25164" xr:uid="{EB2DB23B-503E-4818-AAE7-A5B95DC01812}"/>
    <cellStyle name="20% - Accent5 6 2 3 6" xfId="25158" xr:uid="{05B9E65B-0B9C-4014-BD3F-CA9866DF94EC}"/>
    <cellStyle name="20% - Accent5 6 2 4" xfId="7671" xr:uid="{0CDF1113-1A56-4A6F-AE61-17856D2C78FD}"/>
    <cellStyle name="20% - Accent5 6 2 4 2" xfId="7672" xr:uid="{9724BC04-A8D2-4F80-BC80-3475EC2B2F7B}"/>
    <cellStyle name="20% - Accent5 6 2 4 2 2" xfId="25166" xr:uid="{DB5496F5-2383-4445-8060-0FBFCFAED1A4}"/>
    <cellStyle name="20% - Accent5 6 2 4 3" xfId="7673" xr:uid="{26A87CCD-967F-4FD6-96F1-334029A70450}"/>
    <cellStyle name="20% - Accent5 6 2 4 3 2" xfId="25167" xr:uid="{69A149A4-F8B9-4541-AE3D-DA513D144835}"/>
    <cellStyle name="20% - Accent5 6 2 4 4" xfId="25165" xr:uid="{95BC6F78-B245-4AC6-BE8A-E280677B6393}"/>
    <cellStyle name="20% - Accent5 6 2 5" xfId="7674" xr:uid="{AFEC9DBD-EBC6-4B81-8671-FF1FD3664405}"/>
    <cellStyle name="20% - Accent5 6 2 5 2" xfId="25168" xr:uid="{7853B2E5-EE7A-4BB8-9C7E-F07A95B25E33}"/>
    <cellStyle name="20% - Accent5 6 2 6" xfId="7675" xr:uid="{EACD49D2-BD26-41F0-9A14-33A8F982A094}"/>
    <cellStyle name="20% - Accent5 6 2 6 2" xfId="25169" xr:uid="{61A21182-D2FD-4F7C-B9F8-5DF650ECAE0C}"/>
    <cellStyle name="20% - Accent5 6 2 7" xfId="7676" xr:uid="{4DE8D4A0-45F4-4C24-BE74-F0C2FCCB6C4B}"/>
    <cellStyle name="20% - Accent5 6 2 7 2" xfId="25170" xr:uid="{55C20C62-DFD3-467E-BEC0-DF3D8E5E7924}"/>
    <cellStyle name="20% - Accent5 6 2 8" xfId="17454" xr:uid="{DF5F1C31-8276-4DAE-89F2-9A8FE95CA0E5}"/>
    <cellStyle name="20% - Accent5 6 2 8 2" xfId="34812" xr:uid="{76AB5DA7-B06B-46F8-A72B-2E092228745D}"/>
    <cellStyle name="20% - Accent5 6 2 9" xfId="7656" xr:uid="{C2989E58-0A94-4222-A22A-60ED4022E94B}"/>
    <cellStyle name="20% - Accent5 6 2 9 2" xfId="25150" xr:uid="{0B8FA216-BD02-4907-8BD6-6805D1E466BD}"/>
    <cellStyle name="20% - Accent5 6 3" xfId="1611" xr:uid="{281A5B23-6895-4767-9A57-60E709FD8AAE}"/>
    <cellStyle name="20% - Accent5 6 3 10" xfId="19214" xr:uid="{02BCF5FD-47A1-4B7F-B435-6B0670173AA6}"/>
    <cellStyle name="20% - Accent5 6 3 2" xfId="2652" xr:uid="{75826904-799F-4DE5-B6F4-1C489C167EFE}"/>
    <cellStyle name="20% - Accent5 6 3 2 2" xfId="7679" xr:uid="{9BBEADDD-2524-4E52-A4C8-5DE032C48D39}"/>
    <cellStyle name="20% - Accent5 6 3 2 2 2" xfId="7680" xr:uid="{EED271CD-6D07-440C-9C27-FFA98DD737E4}"/>
    <cellStyle name="20% - Accent5 6 3 2 2 2 2" xfId="25174" xr:uid="{0771516B-96C2-495D-B892-0ED174650688}"/>
    <cellStyle name="20% - Accent5 6 3 2 2 3" xfId="7681" xr:uid="{754DDDA9-2BB2-4D46-A4CE-108A98DF490D}"/>
    <cellStyle name="20% - Accent5 6 3 2 2 3 2" xfId="25175" xr:uid="{962C0D56-791C-4D66-A6E9-A114A381BA3A}"/>
    <cellStyle name="20% - Accent5 6 3 2 2 4" xfId="25173" xr:uid="{56237BCA-418D-4132-A8BB-6498C7B102AD}"/>
    <cellStyle name="20% - Accent5 6 3 2 3" xfId="7682" xr:uid="{A34143D6-F7D2-4DE9-8B40-64BD2D509E5E}"/>
    <cellStyle name="20% - Accent5 6 3 2 3 2" xfId="25176" xr:uid="{114F0A14-9B35-4D8B-A401-F1311A8DB646}"/>
    <cellStyle name="20% - Accent5 6 3 2 4" xfId="7683" xr:uid="{3A1D4542-DFEB-470F-A24C-4C06F6844436}"/>
    <cellStyle name="20% - Accent5 6 3 2 4 2" xfId="25177" xr:uid="{2D42B934-DAFE-4CFC-8F02-065299C70E4D}"/>
    <cellStyle name="20% - Accent5 6 3 2 5" xfId="7684" xr:uid="{9EECC244-5DA9-49E2-97F7-0F9DF2291251}"/>
    <cellStyle name="20% - Accent5 6 3 2 5 2" xfId="25178" xr:uid="{E57E01AF-681D-4595-99B5-E1DA5D405A06}"/>
    <cellStyle name="20% - Accent5 6 3 2 6" xfId="18159" xr:uid="{8DDD747D-9CD3-4985-8BFE-9078A6A5799D}"/>
    <cellStyle name="20% - Accent5 6 3 2 6 2" xfId="36059" xr:uid="{4CEA7B15-3355-4ECE-86B2-CE8B29DEEA15}"/>
    <cellStyle name="20% - Accent5 6 3 2 7" xfId="7678" xr:uid="{6FBEAF6A-13DE-4D94-8F7A-96A95F55B4AE}"/>
    <cellStyle name="20% - Accent5 6 3 2 7 2" xfId="25172" xr:uid="{FE26951B-C7A7-4C87-B092-2F0FF27283A4}"/>
    <cellStyle name="20% - Accent5 6 3 2 8" xfId="20252" xr:uid="{13E75F46-221A-4ADB-A595-8651EB8CE42A}"/>
    <cellStyle name="20% - Accent5 6 3 3" xfId="7685" xr:uid="{9E2ABD55-A051-42A5-8D35-A09B312AFC56}"/>
    <cellStyle name="20% - Accent5 6 3 3 2" xfId="7686" xr:uid="{17D0D134-4A29-43C4-BEB5-3EA87DCEE72F}"/>
    <cellStyle name="20% - Accent5 6 3 3 2 2" xfId="7687" xr:uid="{CFC9AE9B-EE82-44D9-A495-158959AC2E8C}"/>
    <cellStyle name="20% - Accent5 6 3 3 2 2 2" xfId="25181" xr:uid="{05A2A0F8-CC26-4970-A019-C414E7766F8C}"/>
    <cellStyle name="20% - Accent5 6 3 3 2 3" xfId="7688" xr:uid="{7023AA68-AE74-4616-A80D-64319EC94C93}"/>
    <cellStyle name="20% - Accent5 6 3 3 2 3 2" xfId="25182" xr:uid="{CE906CDC-10DD-4FE1-B466-D38CF62EF1CE}"/>
    <cellStyle name="20% - Accent5 6 3 3 2 4" xfId="25180" xr:uid="{0079A9A5-54AD-49BE-9163-D070F5E98CF3}"/>
    <cellStyle name="20% - Accent5 6 3 3 3" xfId="7689" xr:uid="{CB6A8B77-2F5F-41EC-BBA9-56E4CAF7C769}"/>
    <cellStyle name="20% - Accent5 6 3 3 3 2" xfId="25183" xr:uid="{503F7A67-5761-47B9-B602-3F7FA1FAA97B}"/>
    <cellStyle name="20% - Accent5 6 3 3 4" xfId="7690" xr:uid="{9D33EE22-3362-4DBD-8CC6-EF5831633B09}"/>
    <cellStyle name="20% - Accent5 6 3 3 4 2" xfId="25184" xr:uid="{C765A03E-F20B-4FF3-9504-165227CCD32B}"/>
    <cellStyle name="20% - Accent5 6 3 3 5" xfId="7691" xr:uid="{3512CEDA-2E68-462B-A013-6D5A13A090CC}"/>
    <cellStyle name="20% - Accent5 6 3 3 5 2" xfId="25185" xr:uid="{4860C09F-20F9-43EF-AD93-24625E9D8DA2}"/>
    <cellStyle name="20% - Accent5 6 3 3 6" xfId="25179" xr:uid="{46CA894F-EE8F-4564-B619-C4412A117092}"/>
    <cellStyle name="20% - Accent5 6 3 4" xfId="7692" xr:uid="{C5540FF2-3A74-47FF-918A-D07E4A104B02}"/>
    <cellStyle name="20% - Accent5 6 3 4 2" xfId="7693" xr:uid="{2BF4B443-5D20-4CC2-943B-B83F5FE71370}"/>
    <cellStyle name="20% - Accent5 6 3 4 2 2" xfId="25187" xr:uid="{3D796298-FAF1-4B81-B806-2CF296324502}"/>
    <cellStyle name="20% - Accent5 6 3 4 3" xfId="7694" xr:uid="{EF5CE652-9A79-4348-B016-E0DB15A28173}"/>
    <cellStyle name="20% - Accent5 6 3 4 3 2" xfId="25188" xr:uid="{B46ADD1B-B241-40D9-BCF9-7D3F6D47E2A4}"/>
    <cellStyle name="20% - Accent5 6 3 4 4" xfId="25186" xr:uid="{6038354C-A9FB-4E66-A3F2-8C803A99CCAC}"/>
    <cellStyle name="20% - Accent5 6 3 5" xfId="7695" xr:uid="{CCAA8715-FB6B-4DA4-88BE-D1899825F0A7}"/>
    <cellStyle name="20% - Accent5 6 3 5 2" xfId="25189" xr:uid="{D5EB3A62-ECC2-482E-931E-8E9B5F871D8F}"/>
    <cellStyle name="20% - Accent5 6 3 6" xfId="7696" xr:uid="{A72154B7-F52E-42F5-A57A-4E42EB778585}"/>
    <cellStyle name="20% - Accent5 6 3 6 2" xfId="25190" xr:uid="{4940A22C-3B10-47CB-A540-1AE74EBD952F}"/>
    <cellStyle name="20% - Accent5 6 3 7" xfId="7697" xr:uid="{E28C76DC-83B6-439C-8F6C-64F405D321DD}"/>
    <cellStyle name="20% - Accent5 6 3 7 2" xfId="25191" xr:uid="{06135B24-0EF9-4B6D-8CA7-E8528400CE50}"/>
    <cellStyle name="20% - Accent5 6 3 8" xfId="17602" xr:uid="{A0853557-6C9B-4C53-B96D-B13DAEE1BB27}"/>
    <cellStyle name="20% - Accent5 6 3 8 2" xfId="35060" xr:uid="{1DCC6624-C165-4817-97AD-A5A69D2A1CFA}"/>
    <cellStyle name="20% - Accent5 6 3 9" xfId="7677" xr:uid="{79818E8D-FDC1-456D-8D3D-CAD8CBC1120D}"/>
    <cellStyle name="20% - Accent5 6 3 9 2" xfId="25171" xr:uid="{AD7382D5-DD73-40A2-8DD7-FEC5EF310B2E}"/>
    <cellStyle name="20% - Accent5 6 4" xfId="2115" xr:uid="{182F1589-3398-4B86-B3D2-E9FA1BFCA763}"/>
    <cellStyle name="20% - Accent5 6 4 10" xfId="19715" xr:uid="{6EDD6576-61DA-48F6-9E11-9831DC45678D}"/>
    <cellStyle name="20% - Accent5 6 4 2" xfId="7699" xr:uid="{220B546A-70D7-4FC7-88A2-9E5913418DB4}"/>
    <cellStyle name="20% - Accent5 6 4 2 2" xfId="7700" xr:uid="{9D247F7F-3E0E-48E0-9CFD-F8E283FD3D43}"/>
    <cellStyle name="20% - Accent5 6 4 2 2 2" xfId="7701" xr:uid="{0F8172B9-CFA3-4A76-906B-F3683A470AA0}"/>
    <cellStyle name="20% - Accent5 6 4 2 2 2 2" xfId="25195" xr:uid="{A6575CEF-B94F-441E-BA6C-541B8A37FBED}"/>
    <cellStyle name="20% - Accent5 6 4 2 2 3" xfId="7702" xr:uid="{7602715B-EF51-4C0B-B1B6-B45A1FA29E6E}"/>
    <cellStyle name="20% - Accent5 6 4 2 2 3 2" xfId="25196" xr:uid="{50C30F6A-6211-45BF-A213-4410BC427A11}"/>
    <cellStyle name="20% - Accent5 6 4 2 2 4" xfId="25194" xr:uid="{6FF47DB7-70D8-47AA-856D-9EB6C3859D99}"/>
    <cellStyle name="20% - Accent5 6 4 2 3" xfId="7703" xr:uid="{90A4C4F5-79AF-4444-A394-7D1A32BA6EDB}"/>
    <cellStyle name="20% - Accent5 6 4 2 3 2" xfId="25197" xr:uid="{EE5173C5-EF15-4C25-98D7-8A4C9A495473}"/>
    <cellStyle name="20% - Accent5 6 4 2 4" xfId="7704" xr:uid="{055CF913-B602-4F97-8060-2C305FFD3810}"/>
    <cellStyle name="20% - Accent5 6 4 2 4 2" xfId="25198" xr:uid="{C314E49D-F577-44D6-B4C6-42EBF9987B6D}"/>
    <cellStyle name="20% - Accent5 6 4 2 5" xfId="7705" xr:uid="{DDE40CED-E899-4E13-9647-4292EF9EFE3D}"/>
    <cellStyle name="20% - Accent5 6 4 2 5 2" xfId="25199" xr:uid="{D225E164-D694-4C12-BEE8-F24D46B79740}"/>
    <cellStyle name="20% - Accent5 6 4 2 6" xfId="25193" xr:uid="{C84E7944-72D2-43E2-9369-B1B6F8004890}"/>
    <cellStyle name="20% - Accent5 6 4 3" xfId="7706" xr:uid="{67DEB4D9-DD65-4D24-BC76-F93B24B90B16}"/>
    <cellStyle name="20% - Accent5 6 4 3 2" xfId="7707" xr:uid="{496FCDF0-8959-4F1D-835D-C66FB1489136}"/>
    <cellStyle name="20% - Accent5 6 4 3 2 2" xfId="7708" xr:uid="{BB39E815-00EE-4AE7-B452-4255C21AE397}"/>
    <cellStyle name="20% - Accent5 6 4 3 2 2 2" xfId="25202" xr:uid="{C24CFFF2-2785-4BC4-9BBA-82918805E0E9}"/>
    <cellStyle name="20% - Accent5 6 4 3 2 3" xfId="7709" xr:uid="{E006B643-E9D8-46E7-A114-4C672250AB2B}"/>
    <cellStyle name="20% - Accent5 6 4 3 2 3 2" xfId="25203" xr:uid="{D24CF218-7581-47CD-911B-E20D39A3843E}"/>
    <cellStyle name="20% - Accent5 6 4 3 2 4" xfId="25201" xr:uid="{CC66D1D4-6A44-4529-AFAB-33C753A290E8}"/>
    <cellStyle name="20% - Accent5 6 4 3 3" xfId="7710" xr:uid="{CE4BBB0B-4616-4526-831C-E2C44FBA586C}"/>
    <cellStyle name="20% - Accent5 6 4 3 3 2" xfId="25204" xr:uid="{55AF865F-BC06-4D25-B1A7-7798874C2954}"/>
    <cellStyle name="20% - Accent5 6 4 3 4" xfId="7711" xr:uid="{EDE958F0-E7F2-44B5-A6B0-7ADDA790810E}"/>
    <cellStyle name="20% - Accent5 6 4 3 4 2" xfId="25205" xr:uid="{B0070C24-4CA3-459A-8EFC-DBD399831346}"/>
    <cellStyle name="20% - Accent5 6 4 3 5" xfId="7712" xr:uid="{3A04F721-58E7-42FB-BD4F-3D78F570BCD9}"/>
    <cellStyle name="20% - Accent5 6 4 3 5 2" xfId="25206" xr:uid="{50B9EE60-EA6B-4982-BF44-B38D9994412B}"/>
    <cellStyle name="20% - Accent5 6 4 3 6" xfId="25200" xr:uid="{A141936C-E8F8-4E28-BC51-07E55AB6D7FE}"/>
    <cellStyle name="20% - Accent5 6 4 4" xfId="7713" xr:uid="{37F94AC6-11FE-418D-B5A6-40B9601D986C}"/>
    <cellStyle name="20% - Accent5 6 4 4 2" xfId="7714" xr:uid="{4D06937B-822C-4099-A311-FA38246B3526}"/>
    <cellStyle name="20% - Accent5 6 4 4 2 2" xfId="25208" xr:uid="{6FA9F522-24F0-4E84-8DF5-CD1C335ADEF2}"/>
    <cellStyle name="20% - Accent5 6 4 4 3" xfId="7715" xr:uid="{82317E75-C578-45E6-BC26-A5DBB858E153}"/>
    <cellStyle name="20% - Accent5 6 4 4 3 2" xfId="25209" xr:uid="{3315C263-6DA7-4FF8-BEB7-CB99DAED77A2}"/>
    <cellStyle name="20% - Accent5 6 4 4 4" xfId="25207" xr:uid="{7BC12F5F-BF24-459E-B40E-EBEAE5AD1C09}"/>
    <cellStyle name="20% - Accent5 6 4 5" xfId="7716" xr:uid="{60C660AC-969A-4617-BCFF-1F99BA4AA578}"/>
    <cellStyle name="20% - Accent5 6 4 5 2" xfId="25210" xr:uid="{83816451-9769-4930-9D4C-410CD267104B}"/>
    <cellStyle name="20% - Accent5 6 4 6" xfId="7717" xr:uid="{748E23BE-BB53-400F-B35F-3B6BCD40C917}"/>
    <cellStyle name="20% - Accent5 6 4 6 2" xfId="25211" xr:uid="{741A8085-A8CE-42FD-9A12-7424458136F0}"/>
    <cellStyle name="20% - Accent5 6 4 7" xfId="7718" xr:uid="{5DEB3B67-301B-4631-B325-638885C83694}"/>
    <cellStyle name="20% - Accent5 6 4 7 2" xfId="25212" xr:uid="{C69F9D01-9908-4714-9447-86A6B36587BE}"/>
    <cellStyle name="20% - Accent5 6 4 8" xfId="17892" xr:uid="{8D0F9198-2C3D-4F17-AFC7-4FED96EC5E25}"/>
    <cellStyle name="20% - Accent5 6 4 8 2" xfId="35546" xr:uid="{93E51F63-9D67-46B1-B988-7DE071799764}"/>
    <cellStyle name="20% - Accent5 6 4 9" xfId="7698" xr:uid="{E5B3B172-F8AD-441D-AED9-84C7F34F7969}"/>
    <cellStyle name="20% - Accent5 6 4 9 2" xfId="25192" xr:uid="{A84E488F-5025-4DB2-BB35-96206A740CD5}"/>
    <cellStyle name="20% - Accent5 6 5" xfId="7719" xr:uid="{A88016ED-3FC6-48B8-A594-8F9B68D5D427}"/>
    <cellStyle name="20% - Accent5 6 5 2" xfId="7720" xr:uid="{E68C75A2-DC73-4E5C-A926-5E16B7906E5F}"/>
    <cellStyle name="20% - Accent5 6 5 2 2" xfId="7721" xr:uid="{EED64249-376B-41AE-B57D-DA4BCC7F464D}"/>
    <cellStyle name="20% - Accent5 6 5 2 2 2" xfId="25215" xr:uid="{0DBBBF5B-A26B-411A-B57B-8C8D568C3DF7}"/>
    <cellStyle name="20% - Accent5 6 5 2 3" xfId="7722" xr:uid="{9383FD16-650C-4949-B2E8-4F6BE958DEC0}"/>
    <cellStyle name="20% - Accent5 6 5 2 3 2" xfId="25216" xr:uid="{9E2307BB-3276-41BE-9CC0-4B022635AE7C}"/>
    <cellStyle name="20% - Accent5 6 5 2 4" xfId="25214" xr:uid="{F69DA3F1-D68B-4C58-961E-1DF8B78476BB}"/>
    <cellStyle name="20% - Accent5 6 5 3" xfId="7723" xr:uid="{7C1FDBBE-E178-4B9A-9CA2-F33C9BB1D703}"/>
    <cellStyle name="20% - Accent5 6 5 3 2" xfId="25217" xr:uid="{0D5B48C4-070B-44BF-A977-676EB47BABC5}"/>
    <cellStyle name="20% - Accent5 6 5 4" xfId="7724" xr:uid="{62B28153-2CA6-44CB-90D3-04621CEE564E}"/>
    <cellStyle name="20% - Accent5 6 5 4 2" xfId="25218" xr:uid="{E0AA6BF5-6390-4A64-8D6E-1105EDE3A8FF}"/>
    <cellStyle name="20% - Accent5 6 5 5" xfId="7725" xr:uid="{EEB9AA0B-2DA3-49B5-9917-D20414A9605F}"/>
    <cellStyle name="20% - Accent5 6 5 5 2" xfId="25219" xr:uid="{E094B894-D4E0-48CE-9E1D-8CFCBBB2F2F9}"/>
    <cellStyle name="20% - Accent5 6 5 6" xfId="25213" xr:uid="{C6BD4396-EDD4-45C1-9094-CC1FD8D20351}"/>
    <cellStyle name="20% - Accent5 6 6" xfId="7726" xr:uid="{E8AB1AA4-E7FD-42F9-A1A2-860FD3D9C895}"/>
    <cellStyle name="20% - Accent5 6 6 2" xfId="7727" xr:uid="{029F7A1E-A65F-4F9F-A010-06E7478BFC61}"/>
    <cellStyle name="20% - Accent5 6 6 2 2" xfId="7728" xr:uid="{C707527D-6FE3-4507-AD8B-7B401BEB1EAD}"/>
    <cellStyle name="20% - Accent5 6 6 2 2 2" xfId="25222" xr:uid="{2A29D506-6D45-443F-8A3D-888011BBBC47}"/>
    <cellStyle name="20% - Accent5 6 6 2 3" xfId="7729" xr:uid="{67FBA47C-7DC4-4175-AE62-9050E4EA258B}"/>
    <cellStyle name="20% - Accent5 6 6 2 3 2" xfId="25223" xr:uid="{38DFEE4F-E21C-49D1-95FE-FB381239459B}"/>
    <cellStyle name="20% - Accent5 6 6 2 4" xfId="25221" xr:uid="{FEFF534F-2DC2-4C06-9E8A-5491C17585B6}"/>
    <cellStyle name="20% - Accent5 6 6 3" xfId="7730" xr:uid="{D1EC48FB-788A-4715-A9C9-1B928E072059}"/>
    <cellStyle name="20% - Accent5 6 6 3 2" xfId="25224" xr:uid="{8F358152-F5AF-4312-A2E8-1093237152C8}"/>
    <cellStyle name="20% - Accent5 6 6 4" xfId="7731" xr:uid="{E0E09995-5D4B-42A2-ADF9-A50E29F731EF}"/>
    <cellStyle name="20% - Accent5 6 6 4 2" xfId="25225" xr:uid="{4DAE500A-F727-4D5D-AFF6-111044F3AE91}"/>
    <cellStyle name="20% - Accent5 6 6 5" xfId="7732" xr:uid="{BB1A16E3-A4E1-420C-90E1-3B9B55BE698C}"/>
    <cellStyle name="20% - Accent5 6 6 5 2" xfId="25226" xr:uid="{D8DD147C-E727-4B1A-A9D4-F3CC45D9EE99}"/>
    <cellStyle name="20% - Accent5 6 6 6" xfId="25220" xr:uid="{889A4C09-D34D-4CF2-BDAC-C347F9119E92}"/>
    <cellStyle name="20% - Accent5 6 7" xfId="7733" xr:uid="{7CB67005-7EB5-409D-B68B-0689D283F416}"/>
    <cellStyle name="20% - Accent5 6 7 2" xfId="7734" xr:uid="{64F9850C-FA19-4088-B981-E219F71A8739}"/>
    <cellStyle name="20% - Accent5 6 7 2 2" xfId="25228" xr:uid="{304D64F7-179C-453D-B27C-D8F5BF0EB595}"/>
    <cellStyle name="20% - Accent5 6 7 3" xfId="7735" xr:uid="{639EE873-5BC2-4D7C-951E-76C9DA209181}"/>
    <cellStyle name="20% - Accent5 6 7 3 2" xfId="25229" xr:uid="{8A56AABF-5302-488E-B7C5-2180D51A4FD5}"/>
    <cellStyle name="20% - Accent5 6 7 4" xfId="25227" xr:uid="{E673C5B5-5832-4567-8A3E-838B949F8504}"/>
    <cellStyle name="20% - Accent5 6 8" xfId="7736" xr:uid="{740944D6-DDEC-42C3-9E3E-BA90A987F5ED}"/>
    <cellStyle name="20% - Accent5 6 8 2" xfId="25230" xr:uid="{7C99134F-A68C-4C9F-B191-35D52834D98A}"/>
    <cellStyle name="20% - Accent5 6 9" xfId="7737" xr:uid="{50E2D347-6516-482C-9CD3-29560D46BD23}"/>
    <cellStyle name="20% - Accent5 6 9 2" xfId="25231" xr:uid="{DE1F3D76-7C8F-4C89-B068-91E33B608734}"/>
    <cellStyle name="20% - Accent5 7" xfId="403" xr:uid="{A6672B2E-B95E-428E-924C-24442F8F527A}"/>
    <cellStyle name="20% - Accent5 7 10" xfId="17297" xr:uid="{A1B0637A-CA08-4B87-8EF0-B27EE223818F}"/>
    <cellStyle name="20% - Accent5 7 10 2" xfId="34588" xr:uid="{F5036AF6-10C8-4580-B231-4FC7F69953DB}"/>
    <cellStyle name="20% - Accent5 7 11" xfId="7738" xr:uid="{890B37BD-C73B-4D72-B8E2-E08B8208C0A3}"/>
    <cellStyle name="20% - Accent5 7 11 2" xfId="25232" xr:uid="{0C20CD14-B937-42FF-AE6C-2D83A3CBF0A2}"/>
    <cellStyle name="20% - Accent5 7 12" xfId="1072" xr:uid="{3687A66F-5344-4A32-8AF3-052D3EFBB9C9}"/>
    <cellStyle name="20% - Accent5 7 13" xfId="18682" xr:uid="{0CA17626-9413-4107-A961-20F0D76A370D}"/>
    <cellStyle name="20% - Accent5 7 2" xfId="1367" xr:uid="{EBDBFDD6-ED2D-4A9B-9C60-4F1F803C84B4}"/>
    <cellStyle name="20% - Accent5 7 2 10" xfId="18971" xr:uid="{148C9FD5-EBB8-4EB8-B37E-D17BB0551230}"/>
    <cellStyle name="20% - Accent5 7 2 2" xfId="2412" xr:uid="{A1769024-A581-44C3-96AB-554565ED69B9}"/>
    <cellStyle name="20% - Accent5 7 2 2 2" xfId="7741" xr:uid="{2FABC08C-6F3C-4723-936A-B7610AB71378}"/>
    <cellStyle name="20% - Accent5 7 2 2 2 2" xfId="7742" xr:uid="{01DFC694-2661-4BA1-844B-809FF87A5974}"/>
    <cellStyle name="20% - Accent5 7 2 2 2 2 2" xfId="25236" xr:uid="{0CFCAE39-27A5-4982-994F-931CB1ECA384}"/>
    <cellStyle name="20% - Accent5 7 2 2 2 3" xfId="7743" xr:uid="{E0BC976C-B9DF-4CB7-A525-F6AF8D12E310}"/>
    <cellStyle name="20% - Accent5 7 2 2 2 3 2" xfId="25237" xr:uid="{58B3B69A-EAC0-4B0E-9F88-201CC8E7E1AA}"/>
    <cellStyle name="20% - Accent5 7 2 2 2 4" xfId="25235" xr:uid="{BB92329D-141B-4CF6-BA81-D7E488E94FDC}"/>
    <cellStyle name="20% - Accent5 7 2 2 3" xfId="7744" xr:uid="{3A65DB58-5A89-44A2-88AB-C0149F8E2BC7}"/>
    <cellStyle name="20% - Accent5 7 2 2 3 2" xfId="25238" xr:uid="{1020BEDD-48F4-46B6-84CA-9DC872B7B9B2}"/>
    <cellStyle name="20% - Accent5 7 2 2 4" xfId="7745" xr:uid="{FE24746E-08E1-4212-B66F-AB264619F1F5}"/>
    <cellStyle name="20% - Accent5 7 2 2 4 2" xfId="25239" xr:uid="{5C45F7F3-BFBC-4827-A2C0-8E061E466DC0}"/>
    <cellStyle name="20% - Accent5 7 2 2 5" xfId="7746" xr:uid="{DF0B5032-C83C-4A06-9DF9-89D51C55B110}"/>
    <cellStyle name="20% - Accent5 7 2 2 5 2" xfId="25240" xr:uid="{FDEA7726-BF96-4165-814E-FE0C7073C43E}"/>
    <cellStyle name="20% - Accent5 7 2 2 6" xfId="18039" xr:uid="{DABB0692-A39E-4ECE-8511-E6D37ABEF6BB}"/>
    <cellStyle name="20% - Accent5 7 2 2 6 2" xfId="35823" xr:uid="{0AF8B91B-98D8-4FE9-B6BB-3695BA41F741}"/>
    <cellStyle name="20% - Accent5 7 2 2 7" xfId="7740" xr:uid="{A5B561A0-E434-47D6-AE99-CFD70C8C2DAA}"/>
    <cellStyle name="20% - Accent5 7 2 2 7 2" xfId="25234" xr:uid="{4DDB5B4D-7EF7-4E88-9DB0-220E1E7AF75D}"/>
    <cellStyle name="20% - Accent5 7 2 2 8" xfId="20012" xr:uid="{80918E35-3DB1-4A1D-914A-C6A354E7EFB1}"/>
    <cellStyle name="20% - Accent5 7 2 3" xfId="7747" xr:uid="{46689CB8-B852-483E-995A-0332FFB24F59}"/>
    <cellStyle name="20% - Accent5 7 2 3 2" xfId="7748" xr:uid="{C18D41AD-DF02-4A4E-934F-D521F06512E6}"/>
    <cellStyle name="20% - Accent5 7 2 3 2 2" xfId="7749" xr:uid="{B467FB3D-B330-4E45-AF47-5F545C3E09F4}"/>
    <cellStyle name="20% - Accent5 7 2 3 2 2 2" xfId="25243" xr:uid="{017274E6-9600-4F45-90DE-1A94FFC847D9}"/>
    <cellStyle name="20% - Accent5 7 2 3 2 3" xfId="7750" xr:uid="{BB4B6DDC-943A-4317-9050-82E9555FA805}"/>
    <cellStyle name="20% - Accent5 7 2 3 2 3 2" xfId="25244" xr:uid="{D78A038A-E7B4-4ED8-ABE0-5614D5AD4A41}"/>
    <cellStyle name="20% - Accent5 7 2 3 2 4" xfId="25242" xr:uid="{EE12E11C-934E-492B-869C-7A2F5CFD2B5C}"/>
    <cellStyle name="20% - Accent5 7 2 3 3" xfId="7751" xr:uid="{124EDBCE-CB95-4FB4-BCA3-287A0B54DC29}"/>
    <cellStyle name="20% - Accent5 7 2 3 3 2" xfId="25245" xr:uid="{3CF0856E-8BB2-4D00-9427-9D888837DEB2}"/>
    <cellStyle name="20% - Accent5 7 2 3 4" xfId="7752" xr:uid="{83537772-7399-45EE-A656-9DB24A7F560A}"/>
    <cellStyle name="20% - Accent5 7 2 3 4 2" xfId="25246" xr:uid="{63BF40CD-743C-46E4-A682-1E67C22C4388}"/>
    <cellStyle name="20% - Accent5 7 2 3 5" xfId="7753" xr:uid="{AA388B04-C5C0-4827-9FD4-6D10759BCF67}"/>
    <cellStyle name="20% - Accent5 7 2 3 5 2" xfId="25247" xr:uid="{0D6697A5-2C3F-4323-A769-CADA04C69F8C}"/>
    <cellStyle name="20% - Accent5 7 2 3 6" xfId="25241" xr:uid="{D5670746-2E03-4FFB-A41D-B1D370B9B25D}"/>
    <cellStyle name="20% - Accent5 7 2 4" xfId="7754" xr:uid="{5C35738A-B6DC-4446-A8C6-3867C34FE7F9}"/>
    <cellStyle name="20% - Accent5 7 2 4 2" xfId="7755" xr:uid="{755F4219-4642-429A-ADD7-0E511B86080D}"/>
    <cellStyle name="20% - Accent5 7 2 4 2 2" xfId="25249" xr:uid="{0DA1924A-032E-4393-84EF-67C890DEC363}"/>
    <cellStyle name="20% - Accent5 7 2 4 3" xfId="7756" xr:uid="{387340DB-AE52-4D68-A458-C606F4CF5E11}"/>
    <cellStyle name="20% - Accent5 7 2 4 3 2" xfId="25250" xr:uid="{A21EA712-632A-44C7-9042-701D817F41C6}"/>
    <cellStyle name="20% - Accent5 7 2 4 4" xfId="25248" xr:uid="{5F811BD8-CB8D-4861-9A5A-3ECC746596F9}"/>
    <cellStyle name="20% - Accent5 7 2 5" xfId="7757" xr:uid="{B2E1C6CA-E2AB-4C7D-AF5F-FB58F38579D4}"/>
    <cellStyle name="20% - Accent5 7 2 5 2" xfId="25251" xr:uid="{538997A1-978B-4FEE-87E0-1689FEA00F17}"/>
    <cellStyle name="20% - Accent5 7 2 6" xfId="7758" xr:uid="{CA8CDAE0-415D-410D-B6DB-BCF1E9F37076}"/>
    <cellStyle name="20% - Accent5 7 2 6 2" xfId="25252" xr:uid="{899E8B05-B9C0-42AF-94C4-2BB6A8475A33}"/>
    <cellStyle name="20% - Accent5 7 2 7" xfId="7759" xr:uid="{6D856D59-8008-4CB7-83C6-72F8CBDD8174}"/>
    <cellStyle name="20% - Accent5 7 2 7 2" xfId="25253" xr:uid="{08B7C42B-9F1E-43FB-A921-9E490769169B}"/>
    <cellStyle name="20% - Accent5 7 2 8" xfId="17472" xr:uid="{52E32DC9-2098-41A9-B596-35D1D60593EF}"/>
    <cellStyle name="20% - Accent5 7 2 8 2" xfId="34837" xr:uid="{2100EDBD-E98E-4375-B961-8224B2619152}"/>
    <cellStyle name="20% - Accent5 7 2 9" xfId="7739" xr:uid="{050DA336-E2E7-4316-BB5A-0B2623BCB020}"/>
    <cellStyle name="20% - Accent5 7 2 9 2" xfId="25233" xr:uid="{E303F971-B83D-4A78-86FA-7DBFC47C4A98}"/>
    <cellStyle name="20% - Accent5 7 3" xfId="1638" xr:uid="{730B50CC-3F30-45CA-966E-D66953A87A2B}"/>
    <cellStyle name="20% - Accent5 7 3 10" xfId="19241" xr:uid="{218B8DC5-588A-4D07-8565-C020DA7CEB54}"/>
    <cellStyle name="20% - Accent5 7 3 2" xfId="2679" xr:uid="{06F50041-D979-4E14-AC14-DAF47EBC53F2}"/>
    <cellStyle name="20% - Accent5 7 3 2 2" xfId="7762" xr:uid="{30B37641-1475-49BD-8FF7-07FC49FF7756}"/>
    <cellStyle name="20% - Accent5 7 3 2 2 2" xfId="7763" xr:uid="{A9FBDA75-9E00-4C22-A556-792C432D4A63}"/>
    <cellStyle name="20% - Accent5 7 3 2 2 2 2" xfId="25257" xr:uid="{76214F4D-7F29-4432-901D-EB1ABB7C2544}"/>
    <cellStyle name="20% - Accent5 7 3 2 2 3" xfId="7764" xr:uid="{0F1357A8-DE4D-4D81-AA9C-D5D22369FB84}"/>
    <cellStyle name="20% - Accent5 7 3 2 2 3 2" xfId="25258" xr:uid="{5157F747-E4A3-4049-B55A-A383684383B7}"/>
    <cellStyle name="20% - Accent5 7 3 2 2 4" xfId="25256" xr:uid="{22E71F71-7D6B-4BF4-930B-83558C09162E}"/>
    <cellStyle name="20% - Accent5 7 3 2 3" xfId="7765" xr:uid="{A36C181D-2B04-4A0D-8DFF-703F57874356}"/>
    <cellStyle name="20% - Accent5 7 3 2 3 2" xfId="25259" xr:uid="{A25AB883-492E-49F3-A2EA-AF8C88BCB258}"/>
    <cellStyle name="20% - Accent5 7 3 2 4" xfId="7766" xr:uid="{A73719D5-9809-456B-8161-8DC3D72DEBDB}"/>
    <cellStyle name="20% - Accent5 7 3 2 4 2" xfId="25260" xr:uid="{EB5133D1-6E4D-40E2-A076-B46B6ECF5FE3}"/>
    <cellStyle name="20% - Accent5 7 3 2 5" xfId="7767" xr:uid="{F26DFEC2-E299-4A7B-9ACC-2BE0CB3B0C5E}"/>
    <cellStyle name="20% - Accent5 7 3 2 5 2" xfId="25261" xr:uid="{993BAC97-BD6D-4563-8AAE-FDE0DE51368C}"/>
    <cellStyle name="20% - Accent5 7 3 2 6" xfId="18172" xr:uid="{42E99518-8FD9-4ABF-92FC-6CCA0CC8A855}"/>
    <cellStyle name="20% - Accent5 7 3 2 6 2" xfId="36086" xr:uid="{CDBA8C2D-DD19-4118-A122-2D2A03DA037D}"/>
    <cellStyle name="20% - Accent5 7 3 2 7" xfId="7761" xr:uid="{52D50590-498B-4DCC-B0FB-443BDB697557}"/>
    <cellStyle name="20% - Accent5 7 3 2 7 2" xfId="25255" xr:uid="{C46B924B-63EA-4654-86A9-00F369DBDDD6}"/>
    <cellStyle name="20% - Accent5 7 3 2 8" xfId="20279" xr:uid="{173620C0-F792-47A2-A54F-5CAB20282CF9}"/>
    <cellStyle name="20% - Accent5 7 3 3" xfId="7768" xr:uid="{5BEADBF2-FA59-4E60-B3EF-B101DC80E4A6}"/>
    <cellStyle name="20% - Accent5 7 3 3 2" xfId="7769" xr:uid="{6474A847-A5A8-4B1A-9345-9EF1BDF5AE2F}"/>
    <cellStyle name="20% - Accent5 7 3 3 2 2" xfId="7770" xr:uid="{06977325-22A8-4F73-B7FC-E8B3213C6007}"/>
    <cellStyle name="20% - Accent5 7 3 3 2 2 2" xfId="25264" xr:uid="{95FDC4B3-DEF3-43BB-A497-F649CE6505F7}"/>
    <cellStyle name="20% - Accent5 7 3 3 2 3" xfId="7771" xr:uid="{7D58D5EF-A751-491C-957D-D2B842009534}"/>
    <cellStyle name="20% - Accent5 7 3 3 2 3 2" xfId="25265" xr:uid="{FFCB0C0B-86AB-4FB7-B1B1-D8B606D90F85}"/>
    <cellStyle name="20% - Accent5 7 3 3 2 4" xfId="25263" xr:uid="{EA4A4AC3-0188-4585-A3E5-85B22348E3B4}"/>
    <cellStyle name="20% - Accent5 7 3 3 3" xfId="7772" xr:uid="{0A36851F-24E3-44C5-828B-37D9959D0BCB}"/>
    <cellStyle name="20% - Accent5 7 3 3 3 2" xfId="25266" xr:uid="{4C19D895-9A12-47A6-AECB-4E2EE04DA2FD}"/>
    <cellStyle name="20% - Accent5 7 3 3 4" xfId="7773" xr:uid="{0DCEF37F-4249-46F8-AD13-F3A254100AD2}"/>
    <cellStyle name="20% - Accent5 7 3 3 4 2" xfId="25267" xr:uid="{8CA771F6-59D1-4B7A-8EED-412816EB8043}"/>
    <cellStyle name="20% - Accent5 7 3 3 5" xfId="7774" xr:uid="{71C9E854-D76E-4CA9-9579-3B211435E28E}"/>
    <cellStyle name="20% - Accent5 7 3 3 5 2" xfId="25268" xr:uid="{F21536FD-5243-4428-91B2-0196472C71CC}"/>
    <cellStyle name="20% - Accent5 7 3 3 6" xfId="25262" xr:uid="{73911142-B685-4F44-9289-2CE5BBCB8501}"/>
    <cellStyle name="20% - Accent5 7 3 4" xfId="7775" xr:uid="{1A0812AE-AFC2-4016-A229-9F1DD4C38317}"/>
    <cellStyle name="20% - Accent5 7 3 4 2" xfId="7776" xr:uid="{425FDE4C-4C0E-4B81-85C4-FC1F631A8463}"/>
    <cellStyle name="20% - Accent5 7 3 4 2 2" xfId="25270" xr:uid="{3CB12201-8BA6-4D48-A0E6-ED3F2B3A0CDA}"/>
    <cellStyle name="20% - Accent5 7 3 4 3" xfId="7777" xr:uid="{53B790E9-7F11-4D89-BEF5-7B9EC2B054A2}"/>
    <cellStyle name="20% - Accent5 7 3 4 3 2" xfId="25271" xr:uid="{D5F1710F-0B62-438F-B0C1-5631B61775F0}"/>
    <cellStyle name="20% - Accent5 7 3 4 4" xfId="25269" xr:uid="{5EDD2D34-CF3E-4950-9F71-2C7BA8073B1C}"/>
    <cellStyle name="20% - Accent5 7 3 5" xfId="7778" xr:uid="{27BD5D07-C03D-4945-8C1B-B2C3D46635DA}"/>
    <cellStyle name="20% - Accent5 7 3 5 2" xfId="25272" xr:uid="{E9AECE4B-6E25-40FD-A47D-43349E3C76A7}"/>
    <cellStyle name="20% - Accent5 7 3 6" xfId="7779" xr:uid="{22C85CFA-D78E-4EFD-B6B4-0EB666184A34}"/>
    <cellStyle name="20% - Accent5 7 3 6 2" xfId="25273" xr:uid="{057603D0-493A-4BD2-838A-D532EF1523A2}"/>
    <cellStyle name="20% - Accent5 7 3 7" xfId="7780" xr:uid="{A42BEB93-EB52-436D-BB50-6C594A89F9AF}"/>
    <cellStyle name="20% - Accent5 7 3 7 2" xfId="25274" xr:uid="{65F2FF92-A522-4523-AB6B-DA53BE8D6A1C}"/>
    <cellStyle name="20% - Accent5 7 3 8" xfId="17617" xr:uid="{BA019384-6ED9-4B16-AFDD-883A7BF83AFB}"/>
    <cellStyle name="20% - Accent5 7 3 8 2" xfId="35086" xr:uid="{1563373E-18DA-40E1-8C5A-D01F75A931BB}"/>
    <cellStyle name="20% - Accent5 7 3 9" xfId="7760" xr:uid="{69E7BA79-B12D-4398-BC36-29E9CED25A6E}"/>
    <cellStyle name="20% - Accent5 7 3 9 2" xfId="25254" xr:uid="{BEF10D60-CBEA-4B26-9155-F05BBD0F70B8}"/>
    <cellStyle name="20% - Accent5 7 4" xfId="2136" xr:uid="{DA14C20F-C9B8-4A31-BBCD-7571BA5807C4}"/>
    <cellStyle name="20% - Accent5 7 4 2" xfId="7782" xr:uid="{7AC6A620-675F-4E50-A58E-5C5D6775D4DC}"/>
    <cellStyle name="20% - Accent5 7 4 2 2" xfId="7783" xr:uid="{85AC8120-C326-436A-894C-B5041C4CD4CA}"/>
    <cellStyle name="20% - Accent5 7 4 2 2 2" xfId="25277" xr:uid="{A572D5E5-690C-4CA9-8F32-14F85457F98C}"/>
    <cellStyle name="20% - Accent5 7 4 2 3" xfId="7784" xr:uid="{0E9FC410-6DC4-43F1-A819-CEA06EF04356}"/>
    <cellStyle name="20% - Accent5 7 4 2 3 2" xfId="25278" xr:uid="{5D2F9035-8EEB-44F4-90E2-776F8ABDAEC9}"/>
    <cellStyle name="20% - Accent5 7 4 2 4" xfId="25276" xr:uid="{7BE60FEC-9A56-4C74-8FF6-3CF69282A71B}"/>
    <cellStyle name="20% - Accent5 7 4 3" xfId="7785" xr:uid="{F52EE63A-2DF4-49B2-907D-DEA26BB3E822}"/>
    <cellStyle name="20% - Accent5 7 4 3 2" xfId="25279" xr:uid="{4A07D421-2CA2-4991-9D66-7AD1D2975994}"/>
    <cellStyle name="20% - Accent5 7 4 4" xfId="7786" xr:uid="{A5D0D1DB-3979-4182-8F0B-13C8BD66AA24}"/>
    <cellStyle name="20% - Accent5 7 4 4 2" xfId="25280" xr:uid="{80D4B377-ED7C-4BD4-ADE8-4A6513C05A22}"/>
    <cellStyle name="20% - Accent5 7 4 5" xfId="7787" xr:uid="{2B989CA8-D104-4F5A-91F8-1A62A9EE962D}"/>
    <cellStyle name="20% - Accent5 7 4 5 2" xfId="25281" xr:uid="{51C83733-60A1-46F0-B72A-F0EB554490F1}"/>
    <cellStyle name="20% - Accent5 7 4 6" xfId="17907" xr:uid="{649E963B-E2D0-4678-91CA-0A076BC9F069}"/>
    <cellStyle name="20% - Accent5 7 4 6 2" xfId="35566" xr:uid="{B61F7592-9A46-439E-8973-4F7FA802BD08}"/>
    <cellStyle name="20% - Accent5 7 4 7" xfId="7781" xr:uid="{B4DCC545-F563-4763-BD6A-D96F46465C95}"/>
    <cellStyle name="20% - Accent5 7 4 7 2" xfId="25275" xr:uid="{44165233-5B7B-4BDC-B2BC-AD35F2423C05}"/>
    <cellStyle name="20% - Accent5 7 4 8" xfId="19736" xr:uid="{79A0220F-9CE3-4CF7-A04A-322B234691C3}"/>
    <cellStyle name="20% - Accent5 7 5" xfId="7788" xr:uid="{79E77BCB-1B9D-4A9D-80CD-10B07CD049B4}"/>
    <cellStyle name="20% - Accent5 7 5 2" xfId="7789" xr:uid="{B3837F14-EFEB-4327-96E9-77458FB44630}"/>
    <cellStyle name="20% - Accent5 7 5 2 2" xfId="7790" xr:uid="{CAD9DA84-E0DE-49A3-B487-ABA62FFFE099}"/>
    <cellStyle name="20% - Accent5 7 5 2 2 2" xfId="25284" xr:uid="{1AF71D08-6E8C-4651-8095-750C1BAF2ED6}"/>
    <cellStyle name="20% - Accent5 7 5 2 3" xfId="7791" xr:uid="{601894E9-F920-4F30-94FB-848B19EE254B}"/>
    <cellStyle name="20% - Accent5 7 5 2 3 2" xfId="25285" xr:uid="{3FAC7E37-8FE1-407C-8A55-7EB4BFA3534C}"/>
    <cellStyle name="20% - Accent5 7 5 2 4" xfId="25283" xr:uid="{AFB5FB84-BD59-4405-AD93-585BB94ADC6C}"/>
    <cellStyle name="20% - Accent5 7 5 3" xfId="7792" xr:uid="{07190165-3977-491B-BB04-5B97DDAA832A}"/>
    <cellStyle name="20% - Accent5 7 5 3 2" xfId="25286" xr:uid="{573F67FC-499E-4495-81C9-647201582CB4}"/>
    <cellStyle name="20% - Accent5 7 5 4" xfId="7793" xr:uid="{5BDABEE4-040B-4DE9-989A-3BED73C17986}"/>
    <cellStyle name="20% - Accent5 7 5 4 2" xfId="25287" xr:uid="{AD454AE0-E24C-4BB8-9530-48ECA28EEB75}"/>
    <cellStyle name="20% - Accent5 7 5 5" xfId="7794" xr:uid="{F5BDFA06-65EE-4CF4-ACF7-E4DF692B465A}"/>
    <cellStyle name="20% - Accent5 7 5 5 2" xfId="25288" xr:uid="{869ABFDA-6712-42FD-9ACB-BBD68711EC04}"/>
    <cellStyle name="20% - Accent5 7 5 6" xfId="25282" xr:uid="{3205DA8B-4C35-4167-A6DE-C3756C583DB2}"/>
    <cellStyle name="20% - Accent5 7 6" xfId="7795" xr:uid="{F164EB8F-AD6A-445C-826D-AC9305D4FC64}"/>
    <cellStyle name="20% - Accent5 7 6 2" xfId="7796" xr:uid="{E1E8FD90-5B4A-4877-9C6D-1E88111CB2E7}"/>
    <cellStyle name="20% - Accent5 7 6 2 2" xfId="25290" xr:uid="{C2EBBA43-9F4A-4DEA-B9A6-87A63492DBDE}"/>
    <cellStyle name="20% - Accent5 7 6 3" xfId="7797" xr:uid="{D06870E4-8365-4DC9-8066-FDB8D885F81C}"/>
    <cellStyle name="20% - Accent5 7 6 3 2" xfId="25291" xr:uid="{F6656198-EB12-4488-B901-0AC6DCFDFDC1}"/>
    <cellStyle name="20% - Accent5 7 6 4" xfId="25289" xr:uid="{9DEEFA3B-B9BE-4BB2-BE13-7EF670B1372D}"/>
    <cellStyle name="20% - Accent5 7 7" xfId="7798" xr:uid="{75DEB257-0B23-47AA-806D-04F360EF6664}"/>
    <cellStyle name="20% - Accent5 7 7 2" xfId="25292" xr:uid="{30615ECC-0320-4493-93F5-C50C399CCD65}"/>
    <cellStyle name="20% - Accent5 7 8" xfId="7799" xr:uid="{F66D5E6A-D42C-495C-8203-ACC02978B47D}"/>
    <cellStyle name="20% - Accent5 7 8 2" xfId="25293" xr:uid="{0CE691D6-EF51-42FD-8B75-C26919781331}"/>
    <cellStyle name="20% - Accent5 7 9" xfId="7800" xr:uid="{5028FB2E-1C34-45FF-8CAC-BFA5762CD04D}"/>
    <cellStyle name="20% - Accent5 7 9 2" xfId="25294" xr:uid="{64FE6B83-2182-4E50-9C19-8F00C7D9C246}"/>
    <cellStyle name="20% - Accent5 8" xfId="169" xr:uid="{AEA6F407-72AA-405E-8C42-9425DF62D50D}"/>
    <cellStyle name="20% - Accent5 8 10" xfId="1102" xr:uid="{E90B86F5-3C70-46A7-B0C4-D6CD809E92BA}"/>
    <cellStyle name="20% - Accent5 8 11" xfId="18710" xr:uid="{E0EC0B55-73A6-4503-B182-1E66034C3814}"/>
    <cellStyle name="20% - Accent5 8 2" xfId="1389" xr:uid="{23AC0978-0A13-493A-9A47-47E1CFA1F28F}"/>
    <cellStyle name="20% - Accent5 8 2 2" xfId="2430" xr:uid="{8B5B8437-5C14-43BE-8DC3-B7C9EA6CB5BF}"/>
    <cellStyle name="20% - Accent5 8 2 2 2" xfId="7804" xr:uid="{D62E6C6C-FB27-49C8-A154-369E4A259415}"/>
    <cellStyle name="20% - Accent5 8 2 2 2 2" xfId="25298" xr:uid="{2521BE79-C9AB-4CC5-B808-78372E6D13B0}"/>
    <cellStyle name="20% - Accent5 8 2 2 3" xfId="7805" xr:uid="{8563BD73-6A75-4B98-9347-B11EFE4847DF}"/>
    <cellStyle name="20% - Accent5 8 2 2 3 2" xfId="25299" xr:uid="{4CA7847D-4409-4B9B-948E-602A236CF29F}"/>
    <cellStyle name="20% - Accent5 8 2 2 4" xfId="18052" xr:uid="{4D924DE4-138C-44A3-B474-D469C2252C8D}"/>
    <cellStyle name="20% - Accent5 8 2 2 4 2" xfId="35841" xr:uid="{D110CB51-BD37-45CD-8FA1-791F2FCA15BE}"/>
    <cellStyle name="20% - Accent5 8 2 2 5" xfId="7803" xr:uid="{9D41AE9F-50D9-4B70-ACE6-AF653480A8F9}"/>
    <cellStyle name="20% - Accent5 8 2 2 5 2" xfId="25297" xr:uid="{D2167A7E-86FE-481A-810E-681A22CDB093}"/>
    <cellStyle name="20% - Accent5 8 2 2 6" xfId="20030" xr:uid="{F9734DF4-CA4B-4DFF-B81B-C4FA30937114}"/>
    <cellStyle name="20% - Accent5 8 2 3" xfId="7806" xr:uid="{EED98808-6EBD-4E7F-994A-096F64129358}"/>
    <cellStyle name="20% - Accent5 8 2 3 2" xfId="25300" xr:uid="{883CD032-3C2B-43CE-9DF1-908D1FBFEF90}"/>
    <cellStyle name="20% - Accent5 8 2 4" xfId="7807" xr:uid="{5B8C8123-08F9-44D6-8213-1CB7661AC6B7}"/>
    <cellStyle name="20% - Accent5 8 2 4 2" xfId="25301" xr:uid="{0BA4DDF9-459F-4A8D-A750-2A0A0933252D}"/>
    <cellStyle name="20% - Accent5 8 2 5" xfId="7808" xr:uid="{0543539B-0F18-471D-8ED0-572EDD89E16E}"/>
    <cellStyle name="20% - Accent5 8 2 5 2" xfId="25302" xr:uid="{8309ECA5-4831-4AC4-9794-0CA7384039FF}"/>
    <cellStyle name="20% - Accent5 8 2 6" xfId="17488" xr:uid="{FB34B960-02EC-4642-BFC4-EFD4B9B48634}"/>
    <cellStyle name="20% - Accent5 8 2 6 2" xfId="34857" xr:uid="{6B8978EF-51EA-437C-BE4E-EE7DE8C97E9D}"/>
    <cellStyle name="20% - Accent5 8 2 7" xfId="7802" xr:uid="{5FEE619D-341B-4833-937D-4A58A6208D58}"/>
    <cellStyle name="20% - Accent5 8 2 7 2" xfId="25296" xr:uid="{2EC95EFC-45F9-4762-9867-84ED1C51A819}"/>
    <cellStyle name="20% - Accent5 8 2 8" xfId="18992" xr:uid="{B48DD758-F49C-48E2-A95D-EB9A5A1C72AC}"/>
    <cellStyle name="20% - Accent5 8 3" xfId="1656" xr:uid="{B05443E8-C6CE-4792-8917-C0499081BF8F}"/>
    <cellStyle name="20% - Accent5 8 3 2" xfId="2697" xr:uid="{B19C7A97-979D-4541-8401-7122C933638A}"/>
    <cellStyle name="20% - Accent5 8 3 2 2" xfId="7811" xr:uid="{9805F50A-58DB-4734-A1F8-D145269D003A}"/>
    <cellStyle name="20% - Accent5 8 3 2 2 2" xfId="25305" xr:uid="{82A1FC5C-BED8-49F9-AA10-DCE41BBA09F2}"/>
    <cellStyle name="20% - Accent5 8 3 2 3" xfId="7812" xr:uid="{81FB55D4-7311-49FE-8E43-A93CCA12FADA}"/>
    <cellStyle name="20% - Accent5 8 3 2 3 2" xfId="25306" xr:uid="{AAA08905-3016-4900-8EA2-B20B642CFFD9}"/>
    <cellStyle name="20% - Accent5 8 3 2 4" xfId="18184" xr:uid="{E349A005-6D2B-40EE-9A15-1D950BB4F91A}"/>
    <cellStyle name="20% - Accent5 8 3 2 4 2" xfId="36104" xr:uid="{5ACD368D-8FA0-4ACF-BB06-5DCE3B0B122A}"/>
    <cellStyle name="20% - Accent5 8 3 2 5" xfId="7810" xr:uid="{0160B6D0-A0CE-442B-A1E0-6A6918E5DEF9}"/>
    <cellStyle name="20% - Accent5 8 3 2 5 2" xfId="25304" xr:uid="{52054ED1-B3D2-4E79-BB2F-6F2B2F3750F5}"/>
    <cellStyle name="20% - Accent5 8 3 2 6" xfId="20297" xr:uid="{FD4F1520-A91A-42A7-ACFC-5A34497D60C6}"/>
    <cellStyle name="20% - Accent5 8 3 3" xfId="7813" xr:uid="{5134D355-4384-422D-9439-CE3311DE0490}"/>
    <cellStyle name="20% - Accent5 8 3 3 2" xfId="25307" xr:uid="{AF51A1CF-7E9A-40BB-A9CB-3688E9EFFFE4}"/>
    <cellStyle name="20% - Accent5 8 3 4" xfId="7814" xr:uid="{40D446FC-D148-488C-AF00-D42A0CDB51E2}"/>
    <cellStyle name="20% - Accent5 8 3 4 2" xfId="25308" xr:uid="{ECA9A185-2675-497B-B385-BD628C66E960}"/>
    <cellStyle name="20% - Accent5 8 3 5" xfId="7815" xr:uid="{273BCB59-29A1-4C2B-B19D-5FD73CF57BAB}"/>
    <cellStyle name="20% - Accent5 8 3 5 2" xfId="25309" xr:uid="{290D7E49-ACF1-4583-A21F-43BB54EC9FB7}"/>
    <cellStyle name="20% - Accent5 8 3 6" xfId="17630" xr:uid="{89BFCD12-5172-402C-8D8C-CF52055F8718}"/>
    <cellStyle name="20% - Accent5 8 3 6 2" xfId="35104" xr:uid="{E1C8D97F-32DC-40BE-A1D7-6EAC53A1C280}"/>
    <cellStyle name="20% - Accent5 8 3 7" xfId="7809" xr:uid="{395C6727-694C-46C9-9B58-E45BA5395FD5}"/>
    <cellStyle name="20% - Accent5 8 3 7 2" xfId="25303" xr:uid="{6D0B90E7-193C-4896-8269-50C37D09220D}"/>
    <cellStyle name="20% - Accent5 8 3 8" xfId="19259" xr:uid="{270B976F-39A8-4922-9C65-FA5F4B307F8D}"/>
    <cellStyle name="20% - Accent5 8 4" xfId="2160" xr:uid="{0F369D66-3EB8-4C1F-ACF7-986E6C667A1A}"/>
    <cellStyle name="20% - Accent5 8 4 2" xfId="7817" xr:uid="{2EE4BF5D-7116-4810-98D6-24092B9AD15F}"/>
    <cellStyle name="20% - Accent5 8 4 2 2" xfId="25311" xr:uid="{E1D72FB0-654C-4600-AF36-8C3D1B6F1FE8}"/>
    <cellStyle name="20% - Accent5 8 4 3" xfId="7818" xr:uid="{C4A0B0D5-5EFB-4EAF-ABD6-92E58A241290}"/>
    <cellStyle name="20% - Accent5 8 4 3 2" xfId="25312" xr:uid="{5F29ADDE-B9C9-4357-A205-6FE27ABC2007}"/>
    <cellStyle name="20% - Accent5 8 4 4" xfId="17922" xr:uid="{797D8AA9-5147-48E8-8BF3-CD304666C8BD}"/>
    <cellStyle name="20% - Accent5 8 4 4 2" xfId="35590" xr:uid="{98E118A9-F524-49F2-A3B9-EEDA5E109A44}"/>
    <cellStyle name="20% - Accent5 8 4 5" xfId="7816" xr:uid="{F8D4EB92-02F9-49EE-A435-CCCF34CF90D8}"/>
    <cellStyle name="20% - Accent5 8 4 5 2" xfId="25310" xr:uid="{7902C030-E825-4E7D-A638-2513E6E6A8F8}"/>
    <cellStyle name="20% - Accent5 8 4 6" xfId="19760" xr:uid="{FAE8755E-3412-4BA3-83D5-398F85A06076}"/>
    <cellStyle name="20% - Accent5 8 5" xfId="7819" xr:uid="{13102A0A-96A4-4F76-A335-5FADFEE67D77}"/>
    <cellStyle name="20% - Accent5 8 5 2" xfId="25313" xr:uid="{6FF489BA-2A19-4C24-BDE6-1D2113AE6D5A}"/>
    <cellStyle name="20% - Accent5 8 6" xfId="7820" xr:uid="{49440317-1BA5-40CE-A5BC-808744EDD9E4}"/>
    <cellStyle name="20% - Accent5 8 6 2" xfId="25314" xr:uid="{C8FC5C9C-4410-442D-862C-E112BF0727BC}"/>
    <cellStyle name="20% - Accent5 8 7" xfId="7821" xr:uid="{CABF4382-AC5C-49E3-8C6E-EE8029162F2A}"/>
    <cellStyle name="20% - Accent5 8 7 2" xfId="25315" xr:uid="{A76E8664-487A-407F-A398-14CB406BFEED}"/>
    <cellStyle name="20% - Accent5 8 8" xfId="17323" xr:uid="{687CF2AE-17CD-4632-8AE1-75375294F3ED}"/>
    <cellStyle name="20% - Accent5 8 8 2" xfId="34613" xr:uid="{C09B0082-E91C-4D4A-A2CF-E5F86DFC642F}"/>
    <cellStyle name="20% - Accent5 8 9" xfId="7801" xr:uid="{A3EF45F9-8236-4C28-9819-FE8B139E7CF7}"/>
    <cellStyle name="20% - Accent5 8 9 2" xfId="25295" xr:uid="{803895F0-ABCD-479B-958D-B62833CC01DE}"/>
    <cellStyle name="20% - Accent5 9" xfId="1126" xr:uid="{25DE1605-2E57-4F07-9979-BFFF71D04C82}"/>
    <cellStyle name="20% - Accent5 9 10" xfId="18734" xr:uid="{707BA8DC-6327-41F7-B4C1-54536ADA2842}"/>
    <cellStyle name="20% - Accent5 9 2" xfId="1410" xr:uid="{207875C8-8B82-4374-B286-E052A94C23BF}"/>
    <cellStyle name="20% - Accent5 9 2 2" xfId="2451" xr:uid="{CD3B5569-D281-4F32-8F6F-986E489607C5}"/>
    <cellStyle name="20% - Accent5 9 2 2 2" xfId="7825" xr:uid="{63A10CE3-D570-4DC9-A0A7-B1A4C91A2D5C}"/>
    <cellStyle name="20% - Accent5 9 2 2 2 2" xfId="25319" xr:uid="{ACFFBA95-F7E0-4D07-A315-88D4DCFCE568}"/>
    <cellStyle name="20% - Accent5 9 2 2 3" xfId="7826" xr:uid="{9ADE1D05-9EC4-4BA3-ADB1-27EABB4B4CE8}"/>
    <cellStyle name="20% - Accent5 9 2 2 3 2" xfId="25320" xr:uid="{05A76462-DAB1-43C3-A0B8-1C1DA31C030D}"/>
    <cellStyle name="20% - Accent5 9 2 2 4" xfId="18065" xr:uid="{0C414C67-44BD-476F-AD2A-E8C5155CEC1F}"/>
    <cellStyle name="20% - Accent5 9 2 2 4 2" xfId="35862" xr:uid="{5B6A2BDA-BA8B-4EDB-9841-3E1B920070F9}"/>
    <cellStyle name="20% - Accent5 9 2 2 5" xfId="7824" xr:uid="{9F484BEF-CCCE-4C46-9DDF-E16D78A3A64A}"/>
    <cellStyle name="20% - Accent5 9 2 2 5 2" xfId="25318" xr:uid="{5CCF9C3E-E9DE-49A2-A91B-A92922C46909}"/>
    <cellStyle name="20% - Accent5 9 2 2 6" xfId="20051" xr:uid="{CFAA9905-C026-465A-A79A-E40F75667795}"/>
    <cellStyle name="20% - Accent5 9 2 3" xfId="7827" xr:uid="{CD7C1407-3C73-4739-BF88-8F7D4B157794}"/>
    <cellStyle name="20% - Accent5 9 2 3 2" xfId="25321" xr:uid="{09C7F6BC-5515-48DC-8579-C0F1033EC985}"/>
    <cellStyle name="20% - Accent5 9 2 4" xfId="7828" xr:uid="{68A4035B-1CC7-4123-834F-FE6F3E437E8E}"/>
    <cellStyle name="20% - Accent5 9 2 4 2" xfId="25322" xr:uid="{E6048166-56F6-4106-B60F-6ACBCDE8762D}"/>
    <cellStyle name="20% - Accent5 9 2 5" xfId="7829" xr:uid="{070412BF-0BD8-475E-9279-A0D1D9F15445}"/>
    <cellStyle name="20% - Accent5 9 2 5 2" xfId="25323" xr:uid="{959C497D-94D9-4793-BC68-8F9773793A59}"/>
    <cellStyle name="20% - Accent5 9 2 6" xfId="17502" xr:uid="{B671DA24-8080-4F3A-86DE-7056596373AA}"/>
    <cellStyle name="20% - Accent5 9 2 6 2" xfId="34877" xr:uid="{656DCF3E-4C98-411B-8115-EFB54C176CF2}"/>
    <cellStyle name="20% - Accent5 9 2 7" xfId="7823" xr:uid="{5CBAFBF7-76C2-4B91-A99C-B6362D53E603}"/>
    <cellStyle name="20% - Accent5 9 2 7 2" xfId="25317" xr:uid="{07B13F63-07FA-45E7-BD34-28625ED7BFCB}"/>
    <cellStyle name="20% - Accent5 9 2 8" xfId="19013" xr:uid="{E10B604B-194C-40C8-92AA-FECDBA5D8D68}"/>
    <cellStyle name="20% - Accent5 9 3" xfId="1677" xr:uid="{45B5CEA3-1B69-4914-9E71-B07A68DE0E49}"/>
    <cellStyle name="20% - Accent5 9 3 2" xfId="2718" xr:uid="{2B64FE41-B5DF-41E9-80D0-DEF631E86E61}"/>
    <cellStyle name="20% - Accent5 9 3 2 2" xfId="7832" xr:uid="{1E6A7DCA-1E7E-417A-816E-494CB15C32FF}"/>
    <cellStyle name="20% - Accent5 9 3 2 2 2" xfId="25326" xr:uid="{7EC4F7CB-0211-4991-81A1-378C5ED55049}"/>
    <cellStyle name="20% - Accent5 9 3 2 3" xfId="7833" xr:uid="{EB08E946-7CBD-43D3-B43A-3C6391253082}"/>
    <cellStyle name="20% - Accent5 9 3 2 3 2" xfId="25327" xr:uid="{5083CBD3-2DEE-4D8E-99B8-9FB3317412E0}"/>
    <cellStyle name="20% - Accent5 9 3 2 4" xfId="18197" xr:uid="{C2A0386D-AAED-49DA-B21C-1E23CF1E5410}"/>
    <cellStyle name="20% - Accent5 9 3 2 4 2" xfId="36125" xr:uid="{66EE3081-7B72-40CD-9296-457512DDA0C2}"/>
    <cellStyle name="20% - Accent5 9 3 2 5" xfId="7831" xr:uid="{2A13AB3E-F391-4C3B-AB2F-71E3973E5E71}"/>
    <cellStyle name="20% - Accent5 9 3 2 5 2" xfId="25325" xr:uid="{040B286A-9ACB-4449-9B7F-8C09A2FB7E69}"/>
    <cellStyle name="20% - Accent5 9 3 2 6" xfId="20318" xr:uid="{24FC0166-FB48-43AE-9C7C-BBF4FF2A4C5A}"/>
    <cellStyle name="20% - Accent5 9 3 3" xfId="7834" xr:uid="{0095F3EF-3376-4B4F-8EDA-C6C3D0631559}"/>
    <cellStyle name="20% - Accent5 9 3 3 2" xfId="25328" xr:uid="{AC9D738B-A7CC-424F-9595-39B49DF4D7EB}"/>
    <cellStyle name="20% - Accent5 9 3 4" xfId="7835" xr:uid="{32638F74-8E7A-4196-87D7-BB124D735B5B}"/>
    <cellStyle name="20% - Accent5 9 3 4 2" xfId="25329" xr:uid="{C410325D-025A-4EA8-BC6E-F042C4A9CA98}"/>
    <cellStyle name="20% - Accent5 9 3 5" xfId="7836" xr:uid="{90BE3128-40D5-455F-A85E-648C2523556F}"/>
    <cellStyle name="20% - Accent5 9 3 5 2" xfId="25330" xr:uid="{BD6C4AB2-88AE-4F25-84AB-73D7F1F2B654}"/>
    <cellStyle name="20% - Accent5 9 3 6" xfId="17644" xr:uid="{AE1A942D-90FF-4F1D-962F-4FCAAB679197}"/>
    <cellStyle name="20% - Accent5 9 3 6 2" xfId="35125" xr:uid="{A12E56FB-C4B4-480D-998C-2DB3B656D4CF}"/>
    <cellStyle name="20% - Accent5 9 3 7" xfId="7830" xr:uid="{03E121DD-6F50-42E1-903B-2937F7AAF07B}"/>
    <cellStyle name="20% - Accent5 9 3 7 2" xfId="25324" xr:uid="{C909C16A-E955-48B3-9378-0A598D743FC3}"/>
    <cellStyle name="20% - Accent5 9 3 8" xfId="19280" xr:uid="{71F404F8-8E3F-4E52-A393-DC0C6BFA4954}"/>
    <cellStyle name="20% - Accent5 9 4" xfId="2184" xr:uid="{6B353377-FBA9-4087-A595-DE5E8502F243}"/>
    <cellStyle name="20% - Accent5 9 4 2" xfId="7838" xr:uid="{8B15DBCB-94B5-48EE-A110-994A8D1C6496}"/>
    <cellStyle name="20% - Accent5 9 4 2 2" xfId="25332" xr:uid="{1A2AA65D-98B8-4DF1-9F96-B1AD4F197887}"/>
    <cellStyle name="20% - Accent5 9 4 3" xfId="7839" xr:uid="{54315871-3E72-457E-923F-02C6A9CD0436}"/>
    <cellStyle name="20% - Accent5 9 4 3 2" xfId="25333" xr:uid="{79AE5BB8-D8D9-41FF-B191-0620B0177F15}"/>
    <cellStyle name="20% - Accent5 9 4 4" xfId="17937" xr:uid="{42DAF9F6-C675-4B0C-9CE9-926F1ED704D0}"/>
    <cellStyle name="20% - Accent5 9 4 4 2" xfId="35614" xr:uid="{B305C378-34AB-49CD-B832-9A7314A541E5}"/>
    <cellStyle name="20% - Accent5 9 4 5" xfId="7837" xr:uid="{908C29A0-5106-4345-9ABB-44EC703C653B}"/>
    <cellStyle name="20% - Accent5 9 4 5 2" xfId="25331" xr:uid="{9ABABCD3-EDC2-483C-93F3-E1149EFA50D5}"/>
    <cellStyle name="20% - Accent5 9 4 6" xfId="19784" xr:uid="{189896FE-D453-4929-A81F-71DCB29477AE}"/>
    <cellStyle name="20% - Accent5 9 5" xfId="7840" xr:uid="{441D4E66-05CB-4A0F-817F-3498468B900D}"/>
    <cellStyle name="20% - Accent5 9 5 2" xfId="25334" xr:uid="{25F88AE9-0FE3-494F-A4C2-FF473973C3F3}"/>
    <cellStyle name="20% - Accent5 9 6" xfId="7841" xr:uid="{32B1CE4B-6F37-4DC5-9870-D962C8A93330}"/>
    <cellStyle name="20% - Accent5 9 6 2" xfId="25335" xr:uid="{A7990BDD-FB23-4940-9DBE-E389C695DD50}"/>
    <cellStyle name="20% - Accent5 9 7" xfId="7842" xr:uid="{A59B2D94-2943-47E2-983A-CACE038BEEBD}"/>
    <cellStyle name="20% - Accent5 9 7 2" xfId="25336" xr:uid="{23E10570-F5CD-431B-AB0F-B21768B206FD}"/>
    <cellStyle name="20% - Accent5 9 8" xfId="17343" xr:uid="{FA422EF9-36B5-4FB4-A634-8739961C4D09}"/>
    <cellStyle name="20% - Accent5 9 8 2" xfId="34634" xr:uid="{7E7ADADB-6AE3-44D9-BC3C-B82948B3AE2C}"/>
    <cellStyle name="20% - Accent5 9 9" xfId="7822" xr:uid="{B2619AB2-488C-4488-9309-CABB8E34357F}"/>
    <cellStyle name="20% - Accent5 9 9 2" xfId="25316" xr:uid="{3BEDC96E-9E16-4EB3-89C9-C4708A9C370B}"/>
    <cellStyle name="20% - Accent6" xfId="35" builtinId="50" customBuiltin="1"/>
    <cellStyle name="20% - Accent6 10" xfId="1152" xr:uid="{661A13BC-7A63-4C4B-B504-9DA83445F356}"/>
    <cellStyle name="20% - Accent6 10 10" xfId="18760" xr:uid="{79EFB582-87D4-4B4E-B161-41D39A350B13}"/>
    <cellStyle name="20% - Accent6 10 2" xfId="2210" xr:uid="{B6248838-86AC-4F27-9AE3-91AA292308D3}"/>
    <cellStyle name="20% - Accent6 10 2 2" xfId="7846" xr:uid="{F8D0EE5B-1005-4478-B20D-70C159879AFE}"/>
    <cellStyle name="20% - Accent6 10 2 2 2" xfId="7847" xr:uid="{37DE6AF8-CDC6-413B-9509-0331804E8DEA}"/>
    <cellStyle name="20% - Accent6 10 2 2 2 2" xfId="25341" xr:uid="{3C3F5246-FFD6-49EA-8CC9-6E7B086A5542}"/>
    <cellStyle name="20% - Accent6 10 2 2 3" xfId="7848" xr:uid="{64D8965C-33A0-4457-916A-56B1146DCA5A}"/>
    <cellStyle name="20% - Accent6 10 2 2 3 2" xfId="25342" xr:uid="{6C901C5B-AD12-4F92-BE9D-042C2D94149C}"/>
    <cellStyle name="20% - Accent6 10 2 2 4" xfId="25340" xr:uid="{C218E67C-699A-4107-B458-4843ECFF5B7F}"/>
    <cellStyle name="20% - Accent6 10 2 3" xfId="7849" xr:uid="{3BE65F9B-972B-4FB4-9E05-B962BD21C89C}"/>
    <cellStyle name="20% - Accent6 10 2 3 2" xfId="25343" xr:uid="{44EF2721-4681-474B-BB75-5A15DD80971A}"/>
    <cellStyle name="20% - Accent6 10 2 4" xfId="7850" xr:uid="{D30FE538-5F59-43A6-AF92-9CAD7407F378}"/>
    <cellStyle name="20% - Accent6 10 2 4 2" xfId="25344" xr:uid="{8E8E7F69-1F57-42EF-BD03-0B8527F10E29}"/>
    <cellStyle name="20% - Accent6 10 2 5" xfId="7851" xr:uid="{28AD5290-138A-44AE-B6A0-9EC6E6392E35}"/>
    <cellStyle name="20% - Accent6 10 2 5 2" xfId="25345" xr:uid="{2AB31E4B-83E1-45F2-87F5-8279FB183E1A}"/>
    <cellStyle name="20% - Accent6 10 2 6" xfId="17952" xr:uid="{12D890BD-67C3-4886-B890-4E974857B1E0}"/>
    <cellStyle name="20% - Accent6 10 2 6 2" xfId="35639" xr:uid="{00B11147-4C49-4200-B2EC-DE9A43EA016D}"/>
    <cellStyle name="20% - Accent6 10 2 7" xfId="7845" xr:uid="{F05BA83A-D9C3-4F97-8FCA-D7938362C8ED}"/>
    <cellStyle name="20% - Accent6 10 2 7 2" xfId="25339" xr:uid="{3E93A8C6-FDB9-4B81-8AA1-8785D7B5DC87}"/>
    <cellStyle name="20% - Accent6 10 2 8" xfId="19810" xr:uid="{93D86345-4FCA-4C4F-8D3D-72BDB7FA09F2}"/>
    <cellStyle name="20% - Accent6 10 3" xfId="7852" xr:uid="{6BECC780-5E2B-4282-93B7-90F0C0AEE1A8}"/>
    <cellStyle name="20% - Accent6 10 3 2" xfId="7853" xr:uid="{9D69951C-76A6-41E6-830B-B03C16E7844E}"/>
    <cellStyle name="20% - Accent6 10 3 2 2" xfId="7854" xr:uid="{C5FD06CD-51AF-44E1-B476-AA2DF90BD46E}"/>
    <cellStyle name="20% - Accent6 10 3 2 2 2" xfId="25348" xr:uid="{733FFE7E-AF16-4D18-A544-0369FAE30BE2}"/>
    <cellStyle name="20% - Accent6 10 3 2 3" xfId="7855" xr:uid="{57813D3D-E742-4E8E-AF22-A801C106646E}"/>
    <cellStyle name="20% - Accent6 10 3 2 3 2" xfId="25349" xr:uid="{EF19AF54-93D7-4D42-8062-B89CB2C64B1A}"/>
    <cellStyle name="20% - Accent6 10 3 2 4" xfId="25347" xr:uid="{518EDD61-A29D-431D-B294-2C349B291E03}"/>
    <cellStyle name="20% - Accent6 10 3 3" xfId="7856" xr:uid="{2ECE3470-1B78-4DF5-963A-815D4F7D7E45}"/>
    <cellStyle name="20% - Accent6 10 3 3 2" xfId="25350" xr:uid="{B4BDFB39-4EBD-4FE7-9424-93CA8A57E981}"/>
    <cellStyle name="20% - Accent6 10 3 4" xfId="7857" xr:uid="{161451F8-85DB-4408-BA62-6191C34EFBB7}"/>
    <cellStyle name="20% - Accent6 10 3 4 2" xfId="25351" xr:uid="{0C0FBE99-C25E-4BA8-A98D-0E980D0B8CBC}"/>
    <cellStyle name="20% - Accent6 10 3 5" xfId="7858" xr:uid="{33E2307C-C9CF-4D3F-B4FD-6C9D90211623}"/>
    <cellStyle name="20% - Accent6 10 3 5 2" xfId="25352" xr:uid="{A241E0DB-FC4E-48D9-93AD-70A1F4565D36}"/>
    <cellStyle name="20% - Accent6 10 3 6" xfId="25346" xr:uid="{32A46EB6-CA3E-4E90-A660-8FC28ECB5070}"/>
    <cellStyle name="20% - Accent6 10 4" xfId="7859" xr:uid="{0241978C-BE14-4BE1-8527-236A64A6F6A9}"/>
    <cellStyle name="20% - Accent6 10 4 2" xfId="7860" xr:uid="{7DDE88B8-C19B-499A-9F10-360580452089}"/>
    <cellStyle name="20% - Accent6 10 4 2 2" xfId="25354" xr:uid="{CC3939E1-DB44-40AE-971C-D1670B4B18C9}"/>
    <cellStyle name="20% - Accent6 10 4 3" xfId="7861" xr:uid="{A136D1C8-22FE-46E6-86B2-5247CA0E7962}"/>
    <cellStyle name="20% - Accent6 10 4 3 2" xfId="25355" xr:uid="{1CEFF7C9-BAD2-47C8-AB44-0B128B6D85BF}"/>
    <cellStyle name="20% - Accent6 10 4 4" xfId="25353" xr:uid="{9029A3A8-6842-49F6-8867-EEC29C25C538}"/>
    <cellStyle name="20% - Accent6 10 5" xfId="7862" xr:uid="{D634B3E5-61DA-4CFD-89C7-E10E571153F7}"/>
    <cellStyle name="20% - Accent6 10 5 2" xfId="25356" xr:uid="{C3D2281B-3AD1-4B06-9067-21B2313F30C1}"/>
    <cellStyle name="20% - Accent6 10 6" xfId="7863" xr:uid="{2C1B3A77-2497-46F7-B631-945F545B9839}"/>
    <cellStyle name="20% - Accent6 10 6 2" xfId="25357" xr:uid="{D73D0691-8C5A-4F6A-901B-2BE715EA9AA8}"/>
    <cellStyle name="20% - Accent6 10 7" xfId="7864" xr:uid="{6123749D-D096-4A2B-A11C-CD794875D8BD}"/>
    <cellStyle name="20% - Accent6 10 7 2" xfId="25358" xr:uid="{A9AC9D7E-A6F7-427D-A718-C1DABF8903F7}"/>
    <cellStyle name="20% - Accent6 10 8" xfId="17364" xr:uid="{5639DABE-4B7E-42E6-9CBB-379BCDD07679}"/>
    <cellStyle name="20% - Accent6 10 8 2" xfId="34656" xr:uid="{D2B54828-0A9B-43C3-8917-C341DA5CD4D8}"/>
    <cellStyle name="20% - Accent6 10 9" xfId="7844" xr:uid="{73D42767-701E-41E1-8613-F7491A2B105A}"/>
    <cellStyle name="20% - Accent6 10 9 2" xfId="25338" xr:uid="{0795FB8E-8D62-4109-9942-86743FC4166E}"/>
    <cellStyle name="20% - Accent6 11" xfId="1436" xr:uid="{17098077-AF93-491E-8144-E9A001BE8C1B}"/>
    <cellStyle name="20% - Accent6 11 10" xfId="19039" xr:uid="{C3AF6BAE-22A1-48E8-BFC4-2CE4352F097C}"/>
    <cellStyle name="20% - Accent6 11 2" xfId="2477" xr:uid="{569C60E1-9D40-460C-A00D-B594F5C2FA88}"/>
    <cellStyle name="20% - Accent6 11 2 2" xfId="7867" xr:uid="{3F5D8B79-B09E-46A3-AC3E-46F7B048C340}"/>
    <cellStyle name="20% - Accent6 11 2 2 2" xfId="7868" xr:uid="{C89240E8-1B92-4090-9480-DF4D89784D3E}"/>
    <cellStyle name="20% - Accent6 11 2 2 2 2" xfId="25362" xr:uid="{8A668D0C-B19C-4D05-A350-26E145045D5C}"/>
    <cellStyle name="20% - Accent6 11 2 2 3" xfId="7869" xr:uid="{BAD02BD3-D6F4-4AC4-992B-DA475DD1BC83}"/>
    <cellStyle name="20% - Accent6 11 2 2 3 2" xfId="25363" xr:uid="{9A979405-377D-4F69-A1C2-B5A96C45844F}"/>
    <cellStyle name="20% - Accent6 11 2 2 4" xfId="25361" xr:uid="{37D7A2B6-02D6-45B8-BD63-4D4DBCB32EB2}"/>
    <cellStyle name="20% - Accent6 11 2 3" xfId="7870" xr:uid="{3765001C-7DAF-4A2B-851B-C87C54BA623C}"/>
    <cellStyle name="20% - Accent6 11 2 3 2" xfId="25364" xr:uid="{F0F7436E-F96F-449E-AF47-891A6746F82C}"/>
    <cellStyle name="20% - Accent6 11 2 4" xfId="7871" xr:uid="{19F272AD-895C-45BF-BC84-D243C794D53E}"/>
    <cellStyle name="20% - Accent6 11 2 4 2" xfId="25365" xr:uid="{8A6880B2-AB4A-42E3-80A7-9865767CB626}"/>
    <cellStyle name="20% - Accent6 11 2 5" xfId="7872" xr:uid="{82E96993-8126-4192-97F4-CD82D0408BAA}"/>
    <cellStyle name="20% - Accent6 11 2 5 2" xfId="25366" xr:uid="{02835C1D-58F7-43B5-8BD9-D01610D54F89}"/>
    <cellStyle name="20% - Accent6 11 2 6" xfId="18080" xr:uid="{6CD8F44A-007B-4441-B512-96E72E757475}"/>
    <cellStyle name="20% - Accent6 11 2 6 2" xfId="35887" xr:uid="{C42CFD37-C68B-4D27-A8D5-E5FDE1F51B49}"/>
    <cellStyle name="20% - Accent6 11 2 7" xfId="7866" xr:uid="{BE2C55C4-73FC-4A94-9E92-282EDF35B6FA}"/>
    <cellStyle name="20% - Accent6 11 2 7 2" xfId="25360" xr:uid="{8EB93214-9346-4CD0-A449-14DF8CC61C8F}"/>
    <cellStyle name="20% - Accent6 11 2 8" xfId="20077" xr:uid="{EDBAFDC5-31A8-41BB-84E3-B9C532EEFD0D}"/>
    <cellStyle name="20% - Accent6 11 3" xfId="7873" xr:uid="{E26F4662-3C98-4922-B88E-2DC022D78325}"/>
    <cellStyle name="20% - Accent6 11 3 2" xfId="7874" xr:uid="{46B4B1BB-81F7-4EAE-962A-1785BA1C8AE3}"/>
    <cellStyle name="20% - Accent6 11 3 2 2" xfId="7875" xr:uid="{8D74FE53-E364-4B15-96A9-2F0D86B46913}"/>
    <cellStyle name="20% - Accent6 11 3 2 2 2" xfId="25369" xr:uid="{B11AD790-DF1F-4EA9-B77A-128F37371EC4}"/>
    <cellStyle name="20% - Accent6 11 3 2 3" xfId="7876" xr:uid="{3A35D191-8DBA-457B-989E-4A7E89645085}"/>
    <cellStyle name="20% - Accent6 11 3 2 3 2" xfId="25370" xr:uid="{C97670DD-D750-4D02-A4B3-D7FB08747141}"/>
    <cellStyle name="20% - Accent6 11 3 2 4" xfId="25368" xr:uid="{25D6E6D2-168B-4991-BCEF-6D83158AC556}"/>
    <cellStyle name="20% - Accent6 11 3 3" xfId="7877" xr:uid="{54420769-10B2-4E97-BBF6-4CD0BE26DD61}"/>
    <cellStyle name="20% - Accent6 11 3 3 2" xfId="25371" xr:uid="{1253B256-6270-440C-B56B-BE4512B39B50}"/>
    <cellStyle name="20% - Accent6 11 3 4" xfId="7878" xr:uid="{8E8210CE-475E-403F-82E0-C3CD57D726A3}"/>
    <cellStyle name="20% - Accent6 11 3 4 2" xfId="25372" xr:uid="{5E82352D-7146-481F-B843-CB3E9FBEB345}"/>
    <cellStyle name="20% - Accent6 11 3 5" xfId="7879" xr:uid="{9E0DE8BC-7BE5-4796-AB98-AD589460B093}"/>
    <cellStyle name="20% - Accent6 11 3 5 2" xfId="25373" xr:uid="{57F06DC7-6EF3-4FF3-A431-CE52F225CCFA}"/>
    <cellStyle name="20% - Accent6 11 3 6" xfId="25367" xr:uid="{0DE245C1-0B1E-4994-9BC6-740A3D024D80}"/>
    <cellStyle name="20% - Accent6 11 4" xfId="7880" xr:uid="{7E967ECD-DD93-45D8-B28A-3B486463DCAF}"/>
    <cellStyle name="20% - Accent6 11 4 2" xfId="7881" xr:uid="{D605C84C-D8CD-49D6-BB80-E7456DBE88F9}"/>
    <cellStyle name="20% - Accent6 11 4 2 2" xfId="25375" xr:uid="{EC3A813B-7F26-4557-AA30-6E35C0936912}"/>
    <cellStyle name="20% - Accent6 11 4 3" xfId="7882" xr:uid="{48570CCB-E0AB-4AE8-91FA-2AD6C233B665}"/>
    <cellStyle name="20% - Accent6 11 4 3 2" xfId="25376" xr:uid="{6341B3FB-354C-4AC7-BC5E-E43DA939906C}"/>
    <cellStyle name="20% - Accent6 11 4 4" xfId="25374" xr:uid="{2F9DA3E2-49E7-455E-A154-AE1C70360BDE}"/>
    <cellStyle name="20% - Accent6 11 5" xfId="7883" xr:uid="{0004F6AC-6F6D-4E14-B028-6EF6E54A4F51}"/>
    <cellStyle name="20% - Accent6 11 5 2" xfId="25377" xr:uid="{B4710489-38F8-492E-97AE-F1B053F979AB}"/>
    <cellStyle name="20% - Accent6 11 6" xfId="7884" xr:uid="{7FE703D6-1AFF-4EAA-BEEC-B98CB20D2BD0}"/>
    <cellStyle name="20% - Accent6 11 6 2" xfId="25378" xr:uid="{F2C1DA6F-04F3-4408-81B8-5D4DACB92FC1}"/>
    <cellStyle name="20% - Accent6 11 7" xfId="7885" xr:uid="{DA4C6788-0663-4D87-99E4-8D23E3BEF799}"/>
    <cellStyle name="20% - Accent6 11 7 2" xfId="25379" xr:uid="{947A780D-A6EE-413A-BC4C-C337C626195B}"/>
    <cellStyle name="20% - Accent6 11 8" xfId="17519" xr:uid="{E9E2FC98-5E16-4D98-940B-3789BF8C5315}"/>
    <cellStyle name="20% - Accent6 11 8 2" xfId="34902" xr:uid="{1C4DAF90-8850-446C-9F37-00C73C15B218}"/>
    <cellStyle name="20% - Accent6 11 9" xfId="7865" xr:uid="{B2F28E3E-A3F8-46E4-A2F1-7910ABB93C98}"/>
    <cellStyle name="20% - Accent6 11 9 2" xfId="25359" xr:uid="{78605BA8-87FD-4730-BDB7-962802721C00}"/>
    <cellStyle name="20% - Accent6 12" xfId="1705" xr:uid="{A280CD5D-8C8B-46B6-A526-4FFC230EFA62}"/>
    <cellStyle name="20% - Accent6 12 10" xfId="19308" xr:uid="{0530BFE0-FD79-467B-B10F-56E5AB74FF19}"/>
    <cellStyle name="20% - Accent6 12 2" xfId="2746" xr:uid="{07B9A610-BB3F-4504-AE8A-E1D452D5D6D4}"/>
    <cellStyle name="20% - Accent6 12 2 2" xfId="7888" xr:uid="{A13351B0-873B-4B58-B678-52151DF2D85F}"/>
    <cellStyle name="20% - Accent6 12 2 2 2" xfId="7889" xr:uid="{4FB6C29B-8CDF-4120-B08D-F2782F9CE7CD}"/>
    <cellStyle name="20% - Accent6 12 2 2 2 2" xfId="25383" xr:uid="{1C5362EE-0E25-43C6-B2A6-A31EDC2FDD46}"/>
    <cellStyle name="20% - Accent6 12 2 2 3" xfId="7890" xr:uid="{6AADC1BF-4340-462B-8366-F3B3564678E8}"/>
    <cellStyle name="20% - Accent6 12 2 2 3 2" xfId="25384" xr:uid="{EAAA2DBF-0438-4172-8436-60264AB23FEC}"/>
    <cellStyle name="20% - Accent6 12 2 2 4" xfId="25382" xr:uid="{84DB745C-06CD-4778-8628-0A68B2365C75}"/>
    <cellStyle name="20% - Accent6 12 2 3" xfId="7891" xr:uid="{24C68EAA-48E1-49E1-B14C-0DC79CD4E1F4}"/>
    <cellStyle name="20% - Accent6 12 2 3 2" xfId="25385" xr:uid="{E61A3927-31AB-4359-9037-2AE31627E027}"/>
    <cellStyle name="20% - Accent6 12 2 4" xfId="7892" xr:uid="{CB618E42-EF76-4DD3-8EFE-975EE903F524}"/>
    <cellStyle name="20% - Accent6 12 2 4 2" xfId="25386" xr:uid="{90497AAA-155A-40CB-B1AD-86F5EA0C50AE}"/>
    <cellStyle name="20% - Accent6 12 2 5" xfId="7893" xr:uid="{6895F1BC-1F7D-4F6B-9B96-4358F7786DEA}"/>
    <cellStyle name="20% - Accent6 12 2 5 2" xfId="25387" xr:uid="{53109D60-8679-4840-A91F-67AB80E10331}"/>
    <cellStyle name="20% - Accent6 12 2 6" xfId="18210" xr:uid="{1D54F21E-F917-4BC7-A084-145DDF8B7DF1}"/>
    <cellStyle name="20% - Accent6 12 2 6 2" xfId="36152" xr:uid="{E38CDEC8-634E-447E-97C9-A6B2367154C5}"/>
    <cellStyle name="20% - Accent6 12 2 7" xfId="7887" xr:uid="{18F7383F-EFAC-4C24-BF31-30988515034E}"/>
    <cellStyle name="20% - Accent6 12 2 7 2" xfId="25381" xr:uid="{20775655-C1D3-4E24-8D3A-038411AA9E3A}"/>
    <cellStyle name="20% - Accent6 12 2 8" xfId="20346" xr:uid="{75C2F59F-97DD-47DF-A0DF-ABBE29D906BB}"/>
    <cellStyle name="20% - Accent6 12 3" xfId="7894" xr:uid="{84DE8E57-75BC-441E-A8CB-0C5843C826CE}"/>
    <cellStyle name="20% - Accent6 12 3 2" xfId="7895" xr:uid="{C3E81DCA-7093-4AD9-9BA5-4F8F774568B2}"/>
    <cellStyle name="20% - Accent6 12 3 2 2" xfId="7896" xr:uid="{4F22EF22-3A46-4488-BFD0-2CF65E8C59F4}"/>
    <cellStyle name="20% - Accent6 12 3 2 2 2" xfId="25390" xr:uid="{1C7011E5-6A50-40BC-894D-924002C7F4CA}"/>
    <cellStyle name="20% - Accent6 12 3 2 3" xfId="7897" xr:uid="{82B28FB9-7400-418B-811B-1FA267E68139}"/>
    <cellStyle name="20% - Accent6 12 3 2 3 2" xfId="25391" xr:uid="{49A63ECB-6E1A-4344-8314-1B065EAE5B48}"/>
    <cellStyle name="20% - Accent6 12 3 2 4" xfId="25389" xr:uid="{C5794370-E480-4930-8D85-3266CE3C948A}"/>
    <cellStyle name="20% - Accent6 12 3 3" xfId="7898" xr:uid="{7A3536CE-A9D2-4509-BDB5-885BFF8902EF}"/>
    <cellStyle name="20% - Accent6 12 3 3 2" xfId="25392" xr:uid="{8B61110B-7705-4AA5-8EDE-6BC84220F925}"/>
    <cellStyle name="20% - Accent6 12 3 4" xfId="7899" xr:uid="{B628BE45-A268-4DBA-99D8-5226A439D87B}"/>
    <cellStyle name="20% - Accent6 12 3 4 2" xfId="25393" xr:uid="{113F614B-60C7-4827-BACA-851AFC5DDF9A}"/>
    <cellStyle name="20% - Accent6 12 3 5" xfId="7900" xr:uid="{4E6CF99F-910A-4867-834A-6A2FC98E7012}"/>
    <cellStyle name="20% - Accent6 12 3 5 2" xfId="25394" xr:uid="{AE9253DA-6FCE-40DE-952A-11F3240E6C2C}"/>
    <cellStyle name="20% - Accent6 12 3 6" xfId="25388" xr:uid="{E3EF59C1-5656-4190-B823-076867C6D344}"/>
    <cellStyle name="20% - Accent6 12 4" xfId="7901" xr:uid="{584DC11A-AFCB-4E4E-8759-9D2EF65149B9}"/>
    <cellStyle name="20% - Accent6 12 4 2" xfId="7902" xr:uid="{E8B962BA-CE0D-442F-B461-703980002F75}"/>
    <cellStyle name="20% - Accent6 12 4 2 2" xfId="25396" xr:uid="{E0E9DEEE-7B00-45B5-8FD1-37DDAD530CA0}"/>
    <cellStyle name="20% - Accent6 12 4 3" xfId="7903" xr:uid="{7BE25E39-69AA-428B-9B23-FE091FE4C89B}"/>
    <cellStyle name="20% - Accent6 12 4 3 2" xfId="25397" xr:uid="{D3106B2C-9ACD-443C-BE12-1940DFDABEAF}"/>
    <cellStyle name="20% - Accent6 12 4 4" xfId="25395" xr:uid="{390CFF30-5715-40CA-AC4A-E1A1A5BAD360}"/>
    <cellStyle name="20% - Accent6 12 5" xfId="7904" xr:uid="{2A537345-1B75-44CB-899F-D4970808AE0F}"/>
    <cellStyle name="20% - Accent6 12 5 2" xfId="25398" xr:uid="{D122A9F7-24CD-4CC3-8709-400CFB33B29F}"/>
    <cellStyle name="20% - Accent6 12 6" xfId="7905" xr:uid="{C9674F0B-3182-4CA1-BCC1-0900D2133722}"/>
    <cellStyle name="20% - Accent6 12 6 2" xfId="25399" xr:uid="{F9E9F84A-182D-40F7-9BEF-9C1E912D6C9D}"/>
    <cellStyle name="20% - Accent6 12 7" xfId="7906" xr:uid="{D113DD49-3B43-40F9-82A8-EF8494B2496B}"/>
    <cellStyle name="20% - Accent6 12 7 2" xfId="25400" xr:uid="{3564FD35-78AA-477B-BAE8-501F573053E0}"/>
    <cellStyle name="20% - Accent6 12 8" xfId="17663" xr:uid="{8683988A-D046-4275-B8DF-96623D06C40F}"/>
    <cellStyle name="20% - Accent6 12 8 2" xfId="35152" xr:uid="{EF894525-998B-4377-A28C-C3913B0F2C07}"/>
    <cellStyle name="20% - Accent6 12 9" xfId="7886" xr:uid="{FF8E9535-CDF9-4DF7-AB19-D9EAA4AFD276}"/>
    <cellStyle name="20% - Accent6 12 9 2" xfId="25380" xr:uid="{D593D42C-4C44-40BA-BABA-ADCB5F7CE777}"/>
    <cellStyle name="20% - Accent6 13" xfId="1730" xr:uid="{C04BA185-6C83-438C-AFE0-DC908B07E329}"/>
    <cellStyle name="20% - Accent6 13 10" xfId="19333" xr:uid="{461163B0-1C26-4147-B754-059BE04C415D}"/>
    <cellStyle name="20% - Accent6 13 2" xfId="2771" xr:uid="{44CFEAE5-7A93-4CE5-8E17-48A0DA75CBAC}"/>
    <cellStyle name="20% - Accent6 13 2 2" xfId="7909" xr:uid="{2BECEDAD-C65A-4343-A9CA-EB9654034C43}"/>
    <cellStyle name="20% - Accent6 13 2 2 2" xfId="7910" xr:uid="{77FD577C-FB5C-4E42-A903-ED8051F61B6C}"/>
    <cellStyle name="20% - Accent6 13 2 2 2 2" xfId="25404" xr:uid="{09E9822C-A507-4E4C-8C1E-4A43A2335B9D}"/>
    <cellStyle name="20% - Accent6 13 2 2 3" xfId="7911" xr:uid="{D9A7C828-4EF2-46C9-BE55-B36F61BB2B98}"/>
    <cellStyle name="20% - Accent6 13 2 2 3 2" xfId="25405" xr:uid="{3DF2149D-C095-4238-87EF-0FB695E6FD24}"/>
    <cellStyle name="20% - Accent6 13 2 2 4" xfId="25403" xr:uid="{6B572AEC-4904-46BE-8D2A-1195D90E45E3}"/>
    <cellStyle name="20% - Accent6 13 2 3" xfId="7912" xr:uid="{88923074-B089-430B-9516-C025E22492E0}"/>
    <cellStyle name="20% - Accent6 13 2 3 2" xfId="25406" xr:uid="{17D7C465-B786-4FF5-9BDC-B328676B554A}"/>
    <cellStyle name="20% - Accent6 13 2 4" xfId="7913" xr:uid="{B1B38B65-95DC-484B-961A-273999376323}"/>
    <cellStyle name="20% - Accent6 13 2 4 2" xfId="25407" xr:uid="{499E139A-12A9-4F8E-8A6C-F014E8E9513C}"/>
    <cellStyle name="20% - Accent6 13 2 5" xfId="7914" xr:uid="{8FD0DCAA-617E-4F5D-B219-E91C9F6DB6D6}"/>
    <cellStyle name="20% - Accent6 13 2 5 2" xfId="25408" xr:uid="{5D111C49-79E0-4089-90B5-080E00E88EFF}"/>
    <cellStyle name="20% - Accent6 13 2 6" xfId="18221" xr:uid="{1E4E8B11-CABC-414E-8796-644EEDD7BCC2}"/>
    <cellStyle name="20% - Accent6 13 2 6 2" xfId="36176" xr:uid="{7EFF6F27-C36F-42B2-B4F8-12FB7283A7CB}"/>
    <cellStyle name="20% - Accent6 13 2 7" xfId="7908" xr:uid="{E54289E7-05AF-4DEB-9199-4BE2851B417A}"/>
    <cellStyle name="20% - Accent6 13 2 7 2" xfId="25402" xr:uid="{E32DD4C4-C010-4BB0-B59B-C8D52ACF1633}"/>
    <cellStyle name="20% - Accent6 13 2 8" xfId="20371" xr:uid="{45D723CA-17A4-4E1B-BA62-575CF59E0778}"/>
    <cellStyle name="20% - Accent6 13 3" xfId="7915" xr:uid="{10ADE3B0-316C-40E9-9C8C-26C67D49481C}"/>
    <cellStyle name="20% - Accent6 13 3 2" xfId="7916" xr:uid="{0F814F8F-288C-4D28-B1C2-EAA158901D75}"/>
    <cellStyle name="20% - Accent6 13 3 2 2" xfId="7917" xr:uid="{9046489A-A983-45C3-8B0B-3192BD603A1F}"/>
    <cellStyle name="20% - Accent6 13 3 2 2 2" xfId="25411" xr:uid="{B744882A-0FAF-4F93-A3A7-A06FF59FAF94}"/>
    <cellStyle name="20% - Accent6 13 3 2 3" xfId="7918" xr:uid="{4BA4FE45-2122-4663-A25E-E283C3A359A0}"/>
    <cellStyle name="20% - Accent6 13 3 2 3 2" xfId="25412" xr:uid="{C5DB55E1-72E6-4DA0-AADC-8621AE11EC7F}"/>
    <cellStyle name="20% - Accent6 13 3 2 4" xfId="25410" xr:uid="{94EFFD82-08F2-49C1-AFDA-F58AEBB2C6C0}"/>
    <cellStyle name="20% - Accent6 13 3 3" xfId="7919" xr:uid="{45559238-0921-4D69-B69C-FF68EB4F9D24}"/>
    <cellStyle name="20% - Accent6 13 3 3 2" xfId="25413" xr:uid="{336AA696-61F4-4D59-AC27-E3271E881EDA}"/>
    <cellStyle name="20% - Accent6 13 3 4" xfId="7920" xr:uid="{40730EEB-EB46-4E04-A43D-256CB2AF183B}"/>
    <cellStyle name="20% - Accent6 13 3 4 2" xfId="25414" xr:uid="{E3EADA84-DD46-46A6-AD04-A2C66E6850E9}"/>
    <cellStyle name="20% - Accent6 13 3 5" xfId="7921" xr:uid="{75F3671F-6461-42C7-9445-B05A61AEBBFA}"/>
    <cellStyle name="20% - Accent6 13 3 5 2" xfId="25415" xr:uid="{B9BA42A7-E283-4B3E-9609-E40E2D41FCFA}"/>
    <cellStyle name="20% - Accent6 13 3 6" xfId="25409" xr:uid="{DDD87562-789D-411C-AEA4-B22B8511D889}"/>
    <cellStyle name="20% - Accent6 13 4" xfId="7922" xr:uid="{3938160F-3AD4-4F80-89C3-64510C724BD5}"/>
    <cellStyle name="20% - Accent6 13 4 2" xfId="7923" xr:uid="{027DA445-CBD1-47D6-8273-C3C7A8F6668A}"/>
    <cellStyle name="20% - Accent6 13 4 2 2" xfId="25417" xr:uid="{30A3544A-370B-4349-A705-48CF5025340E}"/>
    <cellStyle name="20% - Accent6 13 4 3" xfId="7924" xr:uid="{D7C50B01-ABFC-485F-A016-EC4502E65917}"/>
    <cellStyle name="20% - Accent6 13 4 3 2" xfId="25418" xr:uid="{0DC04BE8-64DC-4EC4-917F-CE98BF649313}"/>
    <cellStyle name="20% - Accent6 13 4 4" xfId="25416" xr:uid="{6407FF83-DED4-40FF-95FE-783100898430}"/>
    <cellStyle name="20% - Accent6 13 5" xfId="7925" xr:uid="{54139BEE-37A4-45C2-8CC0-451EEE42274A}"/>
    <cellStyle name="20% - Accent6 13 5 2" xfId="25419" xr:uid="{34B24308-CC4A-41D4-A811-3F14A5A20B05}"/>
    <cellStyle name="20% - Accent6 13 6" xfId="7926" xr:uid="{5D05B269-1CF2-41E5-8BE7-0B648C9A50F5}"/>
    <cellStyle name="20% - Accent6 13 6 2" xfId="25420" xr:uid="{8A22B542-AE8D-4DA0-95FC-093BA07DD1CD}"/>
    <cellStyle name="20% - Accent6 13 7" xfId="7927" xr:uid="{9DC3C073-76CB-4A9F-A7D8-DD4F53F720ED}"/>
    <cellStyle name="20% - Accent6 13 7 2" xfId="25421" xr:uid="{94EF8B1E-E09E-4043-921B-96E16A094FCB}"/>
    <cellStyle name="20% - Accent6 13 8" xfId="17681" xr:uid="{95E37FE8-BA3F-4A5D-996F-35B19A7AB4C8}"/>
    <cellStyle name="20% - Accent6 13 8 2" xfId="35175" xr:uid="{CFFA4CD9-2DE9-4D87-A088-0923E560B401}"/>
    <cellStyle name="20% - Accent6 13 9" xfId="7907" xr:uid="{67E97377-92D0-4E64-A2E2-9A5677E986C0}"/>
    <cellStyle name="20% - Accent6 13 9 2" xfId="25401" xr:uid="{3D6549EB-53D3-42AF-8635-9750CCA95DC1}"/>
    <cellStyle name="20% - Accent6 14" xfId="1755" xr:uid="{637BA46E-6478-4F3A-9532-27E641721797}"/>
    <cellStyle name="20% - Accent6 14 10" xfId="19358" xr:uid="{BCB81CAC-100C-423D-AC32-952150B7A7FA}"/>
    <cellStyle name="20% - Accent6 14 2" xfId="2796" xr:uid="{2B82D21A-E9E6-4807-9FA5-A355C07FD34F}"/>
    <cellStyle name="20% - Accent6 14 2 2" xfId="7930" xr:uid="{4C4F2929-D335-49D2-9852-D98DAA242454}"/>
    <cellStyle name="20% - Accent6 14 2 2 2" xfId="7931" xr:uid="{61686EDA-174C-45E9-A193-76232C61DFD7}"/>
    <cellStyle name="20% - Accent6 14 2 2 2 2" xfId="25425" xr:uid="{B888C7A1-B505-49BB-A007-C972EBBEECE9}"/>
    <cellStyle name="20% - Accent6 14 2 2 3" xfId="7932" xr:uid="{01EEC06F-3028-4743-906E-B7900BF5A4A0}"/>
    <cellStyle name="20% - Accent6 14 2 2 3 2" xfId="25426" xr:uid="{A5CBA7C3-ACAD-41F1-80D7-C0AB8C353045}"/>
    <cellStyle name="20% - Accent6 14 2 2 4" xfId="25424" xr:uid="{3EFB20F1-AD36-477B-9750-3D6AB1DA5787}"/>
    <cellStyle name="20% - Accent6 14 2 3" xfId="7933" xr:uid="{768503A2-32E4-40EB-8AC2-E762F042C8B0}"/>
    <cellStyle name="20% - Accent6 14 2 3 2" xfId="25427" xr:uid="{5D1A75B4-16C1-41F8-A18A-9BCC8D3777D5}"/>
    <cellStyle name="20% - Accent6 14 2 4" xfId="7934" xr:uid="{AC589395-D792-4FA0-9C45-F9C107D8E687}"/>
    <cellStyle name="20% - Accent6 14 2 4 2" xfId="25428" xr:uid="{FC53BBBB-A06D-4D35-9869-FC3BF47BB075}"/>
    <cellStyle name="20% - Accent6 14 2 5" xfId="7935" xr:uid="{568E3AC3-2365-48F4-8E31-0DBD559B3B97}"/>
    <cellStyle name="20% - Accent6 14 2 5 2" xfId="25429" xr:uid="{D5538477-C423-48B1-AD32-842E7DDB3FDE}"/>
    <cellStyle name="20% - Accent6 14 2 6" xfId="18232" xr:uid="{B6F1D2F8-EF6D-403B-9E65-F00F75379F4A}"/>
    <cellStyle name="20% - Accent6 14 2 6 2" xfId="36200" xr:uid="{19C48DF0-E3D5-480E-99FB-CD5D6A6007B1}"/>
    <cellStyle name="20% - Accent6 14 2 7" xfId="7929" xr:uid="{89B8BA4E-B399-4A25-B252-7AB96F3383C5}"/>
    <cellStyle name="20% - Accent6 14 2 7 2" xfId="25423" xr:uid="{E6D0810C-A01A-46D5-AC65-7D0CEBAF4AFF}"/>
    <cellStyle name="20% - Accent6 14 2 8" xfId="20396" xr:uid="{1FD6C9FB-1441-46BC-8A79-E4C26DCD2A45}"/>
    <cellStyle name="20% - Accent6 14 3" xfId="7936" xr:uid="{545B1FA4-C935-40DB-B138-B0026A2FDA8E}"/>
    <cellStyle name="20% - Accent6 14 3 2" xfId="7937" xr:uid="{DFE59586-B315-4C49-8611-75F1FD228DF0}"/>
    <cellStyle name="20% - Accent6 14 3 2 2" xfId="7938" xr:uid="{6A525092-7B54-4325-A21F-D11ED0231F94}"/>
    <cellStyle name="20% - Accent6 14 3 2 2 2" xfId="25432" xr:uid="{6A74CEC3-E610-433D-AB4A-F41949374531}"/>
    <cellStyle name="20% - Accent6 14 3 2 3" xfId="7939" xr:uid="{EF3E37BA-225A-447B-B13C-EC130A5786AA}"/>
    <cellStyle name="20% - Accent6 14 3 2 3 2" xfId="25433" xr:uid="{427B96A4-7631-4C1A-BA58-DBB83FE3B87A}"/>
    <cellStyle name="20% - Accent6 14 3 2 4" xfId="25431" xr:uid="{2F853068-81CD-43F6-8965-EB9ACE544974}"/>
    <cellStyle name="20% - Accent6 14 3 3" xfId="7940" xr:uid="{BF2A5C21-4AFB-449C-A667-3F40E4DFCD7B}"/>
    <cellStyle name="20% - Accent6 14 3 3 2" xfId="25434" xr:uid="{26014C65-BD12-4846-A96B-C768629CDD74}"/>
    <cellStyle name="20% - Accent6 14 3 4" xfId="7941" xr:uid="{0AB6D1F6-8074-40AF-A7D1-774D65582A8E}"/>
    <cellStyle name="20% - Accent6 14 3 4 2" xfId="25435" xr:uid="{46F838A9-8CCA-46C3-B03B-32C0274CD24F}"/>
    <cellStyle name="20% - Accent6 14 3 5" xfId="7942" xr:uid="{EBBD3E5F-DFE6-4248-8E97-8338563FA0BB}"/>
    <cellStyle name="20% - Accent6 14 3 5 2" xfId="25436" xr:uid="{5DABA215-0538-4E5D-A379-1878D82AD40F}"/>
    <cellStyle name="20% - Accent6 14 3 6" xfId="25430" xr:uid="{9816FC27-7B7D-47A5-B5B3-E0F02E19D619}"/>
    <cellStyle name="20% - Accent6 14 4" xfId="7943" xr:uid="{6CA46EB5-B865-45A6-BFA2-48F1916F0E6B}"/>
    <cellStyle name="20% - Accent6 14 4 2" xfId="7944" xr:uid="{1DADC494-4990-4F5E-9E07-F00BF1253CA9}"/>
    <cellStyle name="20% - Accent6 14 4 2 2" xfId="25438" xr:uid="{6E13230C-FA3F-431F-BF56-A67F086966D7}"/>
    <cellStyle name="20% - Accent6 14 4 3" xfId="7945" xr:uid="{138AD1A4-EB5A-45E8-A32C-7FF543560D64}"/>
    <cellStyle name="20% - Accent6 14 4 3 2" xfId="25439" xr:uid="{C96E1D4B-89FB-456F-B8B8-18CFFE9576AB}"/>
    <cellStyle name="20% - Accent6 14 4 4" xfId="25437" xr:uid="{AA97FF33-27E4-46DD-88FA-506C3D0D8B6B}"/>
    <cellStyle name="20% - Accent6 14 5" xfId="7946" xr:uid="{52A222E2-BA94-4B93-A67E-386128FFC557}"/>
    <cellStyle name="20% - Accent6 14 5 2" xfId="25440" xr:uid="{9750C21E-4A95-4B6E-A6E8-EF5A48C5D845}"/>
    <cellStyle name="20% - Accent6 14 6" xfId="7947" xr:uid="{E211DFAF-99D3-41E6-9F79-120EF4BCDF5B}"/>
    <cellStyle name="20% - Accent6 14 6 2" xfId="25441" xr:uid="{AFA5A8F4-D1DE-4E51-B956-8197CA229173}"/>
    <cellStyle name="20% - Accent6 14 7" xfId="7948" xr:uid="{47847F60-2972-4D14-B7B6-18B0067535D2}"/>
    <cellStyle name="20% - Accent6 14 7 2" xfId="25442" xr:uid="{65A3857E-6443-4B8D-96B2-552A7548C783}"/>
    <cellStyle name="20% - Accent6 14 8" xfId="17698" xr:uid="{20F2A051-F46B-4986-B3D9-2925CE62B304}"/>
    <cellStyle name="20% - Accent6 14 8 2" xfId="35198" xr:uid="{76BAE455-17BC-4B7E-91C0-33AE85875A0D}"/>
    <cellStyle name="20% - Accent6 14 9" xfId="7928" xr:uid="{4F4184CD-1D08-4133-8FEC-8A714390E6DE}"/>
    <cellStyle name="20% - Accent6 14 9 2" xfId="25422" xr:uid="{5DF62530-0123-4A96-92DE-7F9F17C39E74}"/>
    <cellStyle name="20% - Accent6 15" xfId="1778" xr:uid="{56F74388-EFDC-44D2-91C7-5CE8DE48A431}"/>
    <cellStyle name="20% - Accent6 15 10" xfId="19381" xr:uid="{DC33E312-60A5-4727-897A-8D5421BE7602}"/>
    <cellStyle name="20% - Accent6 15 2" xfId="2819" xr:uid="{CBB79744-F75D-4FF0-ACD0-89AD5D019A22}"/>
    <cellStyle name="20% - Accent6 15 2 2" xfId="7951" xr:uid="{8950874F-4767-4E8B-9FB2-6584E330FF5B}"/>
    <cellStyle name="20% - Accent6 15 2 2 2" xfId="7952" xr:uid="{97110866-5DC9-4BE5-B709-5B0D4E2CDABB}"/>
    <cellStyle name="20% - Accent6 15 2 2 2 2" xfId="25446" xr:uid="{FD6901B6-8FD2-4CC1-AB23-935493ACEB98}"/>
    <cellStyle name="20% - Accent6 15 2 2 3" xfId="7953" xr:uid="{627EEB3C-6047-44F8-B2BF-CBE81A238E5C}"/>
    <cellStyle name="20% - Accent6 15 2 2 3 2" xfId="25447" xr:uid="{E706C57A-EB97-4A3E-B1C6-8AC6E72E86D0}"/>
    <cellStyle name="20% - Accent6 15 2 2 4" xfId="25445" xr:uid="{68CA379E-12B8-4DA6-98E2-0C973E654F4D}"/>
    <cellStyle name="20% - Accent6 15 2 3" xfId="7954" xr:uid="{81133EE4-F21B-4AEA-94CB-807583B64F6D}"/>
    <cellStyle name="20% - Accent6 15 2 3 2" xfId="25448" xr:uid="{23F3BF17-C836-487D-A2C8-A1471C38A68E}"/>
    <cellStyle name="20% - Accent6 15 2 4" xfId="7955" xr:uid="{751F421B-A498-4B59-9166-4EF4166E5299}"/>
    <cellStyle name="20% - Accent6 15 2 4 2" xfId="25449" xr:uid="{375C83B9-AF22-4377-88C4-94F5FA71D3E0}"/>
    <cellStyle name="20% - Accent6 15 2 5" xfId="7956" xr:uid="{C634964C-F874-433D-A835-677CB79CDDF0}"/>
    <cellStyle name="20% - Accent6 15 2 5 2" xfId="25450" xr:uid="{FBF0AABF-1225-4F2A-B695-791795FB6480}"/>
    <cellStyle name="20% - Accent6 15 2 6" xfId="18243" xr:uid="{B7BBBEDD-FE4A-416D-AAE8-8A207C594BB6}"/>
    <cellStyle name="20% - Accent6 15 2 6 2" xfId="36222" xr:uid="{44CB822E-8D3C-4232-BD9C-6E521DE3A155}"/>
    <cellStyle name="20% - Accent6 15 2 7" xfId="7950" xr:uid="{2963A94D-A0DD-4330-90ED-54D00FBC55AC}"/>
    <cellStyle name="20% - Accent6 15 2 7 2" xfId="25444" xr:uid="{A45CE790-C6D1-409A-A4B1-2592E2B2E5BD}"/>
    <cellStyle name="20% - Accent6 15 2 8" xfId="20419" xr:uid="{11E5DAF3-60A1-4D3A-8AAB-539C7F43D5E4}"/>
    <cellStyle name="20% - Accent6 15 3" xfId="7957" xr:uid="{C473FF03-C3BF-4DF6-8DBE-F80875FE02C5}"/>
    <cellStyle name="20% - Accent6 15 3 2" xfId="7958" xr:uid="{61F8ACBF-4BC1-4F45-BE0C-1E1E55AD11CB}"/>
    <cellStyle name="20% - Accent6 15 3 2 2" xfId="7959" xr:uid="{96BD781B-62F1-45BB-BC4C-6F4B0F01A156}"/>
    <cellStyle name="20% - Accent6 15 3 2 2 2" xfId="25453" xr:uid="{6671F04F-0D05-443D-9179-6743D704AFA2}"/>
    <cellStyle name="20% - Accent6 15 3 2 3" xfId="7960" xr:uid="{76C31CBF-BB54-4E08-8430-581A9D3BC621}"/>
    <cellStyle name="20% - Accent6 15 3 2 3 2" xfId="25454" xr:uid="{6A497EBF-8BA0-4C00-94F3-ABC98BB53342}"/>
    <cellStyle name="20% - Accent6 15 3 2 4" xfId="25452" xr:uid="{7F57A34D-E2DD-4E0B-A2FE-107064926F47}"/>
    <cellStyle name="20% - Accent6 15 3 3" xfId="7961" xr:uid="{1D4C70EB-C09C-4546-BB6E-A3A86D0E7871}"/>
    <cellStyle name="20% - Accent6 15 3 3 2" xfId="25455" xr:uid="{7D61534C-91B4-4C38-89B5-8998BD6A4008}"/>
    <cellStyle name="20% - Accent6 15 3 4" xfId="7962" xr:uid="{02D4CBCA-2BAF-49FD-B8A9-6BF67BDA89CB}"/>
    <cellStyle name="20% - Accent6 15 3 4 2" xfId="25456" xr:uid="{A8A0436D-638B-4A1A-A53B-77E2F4D4474B}"/>
    <cellStyle name="20% - Accent6 15 3 5" xfId="7963" xr:uid="{AA8D405D-8DB0-4412-A54B-C5441DCA8B63}"/>
    <cellStyle name="20% - Accent6 15 3 5 2" xfId="25457" xr:uid="{288284A4-DBEA-4CEF-9F25-B0E8049C81D8}"/>
    <cellStyle name="20% - Accent6 15 3 6" xfId="25451" xr:uid="{F3FC2432-D505-417B-B137-83143DDD7550}"/>
    <cellStyle name="20% - Accent6 15 4" xfId="7964" xr:uid="{FEB5AE5A-E734-4659-BDDC-7A90C0EA0733}"/>
    <cellStyle name="20% - Accent6 15 4 2" xfId="7965" xr:uid="{FEDC650F-89B4-4244-A127-39C386FDA3F7}"/>
    <cellStyle name="20% - Accent6 15 4 2 2" xfId="25459" xr:uid="{3F8EC8BD-67F6-44E9-B131-DA085A16EAD8}"/>
    <cellStyle name="20% - Accent6 15 4 3" xfId="7966" xr:uid="{3DD76652-18BD-4FFA-BA35-478AA7A68FA9}"/>
    <cellStyle name="20% - Accent6 15 4 3 2" xfId="25460" xr:uid="{5C8FC0B8-23FB-4946-90B4-C93D1CA52B61}"/>
    <cellStyle name="20% - Accent6 15 4 4" xfId="25458" xr:uid="{B4F7FE96-8D08-43E6-B45A-E2B98C14A0FA}"/>
    <cellStyle name="20% - Accent6 15 5" xfId="7967" xr:uid="{8D0307D4-FBDF-4E98-821C-532BB57BD2F0}"/>
    <cellStyle name="20% - Accent6 15 5 2" xfId="25461" xr:uid="{FE4E2F1A-FB00-47B7-90BB-41EB7235BF56}"/>
    <cellStyle name="20% - Accent6 15 6" xfId="7968" xr:uid="{C01E2F2F-312D-4927-8941-B08E85FB5127}"/>
    <cellStyle name="20% - Accent6 15 6 2" xfId="25462" xr:uid="{8BDA6D59-0467-461C-8459-F62FBF92447E}"/>
    <cellStyle name="20% - Accent6 15 7" xfId="7969" xr:uid="{7E20CDC2-DB84-44C8-B6F3-8F57B02D664B}"/>
    <cellStyle name="20% - Accent6 15 7 2" xfId="25463" xr:uid="{7E655F5A-CA35-43F2-A369-9E5412395E2D}"/>
    <cellStyle name="20% - Accent6 15 8" xfId="17713" xr:uid="{E4D305A2-65C7-473A-B94C-F366EB487AF4}"/>
    <cellStyle name="20% - Accent6 15 8 2" xfId="35220" xr:uid="{4287C63A-64BD-441F-B3ED-E2EE6214C110}"/>
    <cellStyle name="20% - Accent6 15 9" xfId="7949" xr:uid="{16D4891A-C519-4E03-98B2-F677725E1F60}"/>
    <cellStyle name="20% - Accent6 15 9 2" xfId="25443" xr:uid="{899B3D92-A4DC-4B6D-AFE4-ECEFB197028A}"/>
    <cellStyle name="20% - Accent6 16" xfId="1802" xr:uid="{95EAFEA2-AC35-4286-B91A-A9EC7A69E92F}"/>
    <cellStyle name="20% - Accent6 16 10" xfId="19405" xr:uid="{59383E3F-9605-40F8-B582-0F15863D6B5F}"/>
    <cellStyle name="20% - Accent6 16 2" xfId="2843" xr:uid="{1AB0C2EA-8283-40EB-B8B5-5D78E82BC082}"/>
    <cellStyle name="20% - Accent6 16 2 2" xfId="7972" xr:uid="{1C976971-C7B3-4D17-BD63-F3455D5FAB75}"/>
    <cellStyle name="20% - Accent6 16 2 2 2" xfId="7973" xr:uid="{A67BB181-5C69-4956-9CC1-3A86089B659A}"/>
    <cellStyle name="20% - Accent6 16 2 2 2 2" xfId="25467" xr:uid="{AC93E9C0-DDEC-4226-8AF5-107F54052906}"/>
    <cellStyle name="20% - Accent6 16 2 2 3" xfId="7974" xr:uid="{B9D70F63-1618-4934-B642-F86D438B0D54}"/>
    <cellStyle name="20% - Accent6 16 2 2 3 2" xfId="25468" xr:uid="{643F15E9-0258-42AC-BB2F-7EDC93612E0B}"/>
    <cellStyle name="20% - Accent6 16 2 2 4" xfId="25466" xr:uid="{D2DFBB09-7FFE-4A74-9A02-BEE75D63F836}"/>
    <cellStyle name="20% - Accent6 16 2 3" xfId="7975" xr:uid="{0C104252-3A81-4B77-AF13-4BC676B737C2}"/>
    <cellStyle name="20% - Accent6 16 2 3 2" xfId="25469" xr:uid="{9EC2B8EF-92C3-44F1-BBAF-61895602214D}"/>
    <cellStyle name="20% - Accent6 16 2 4" xfId="7976" xr:uid="{00803EE7-319F-45F1-9E6B-5650E6E69B8B}"/>
    <cellStyle name="20% - Accent6 16 2 4 2" xfId="25470" xr:uid="{6F53E2CF-AF03-4552-BDE7-8C1E882A4371}"/>
    <cellStyle name="20% - Accent6 16 2 5" xfId="7977" xr:uid="{B2BA386E-DE1B-46B0-8752-E79C7DA4BFF1}"/>
    <cellStyle name="20% - Accent6 16 2 5 2" xfId="25471" xr:uid="{A41AF3B1-3940-4057-A292-D24D27D62F41}"/>
    <cellStyle name="20% - Accent6 16 2 6" xfId="18254" xr:uid="{B563B82E-537E-4A0E-B8D1-CA272DEB0BCC}"/>
    <cellStyle name="20% - Accent6 16 2 6 2" xfId="36245" xr:uid="{501D53A9-161D-4A74-AD0B-DA55109B6939}"/>
    <cellStyle name="20% - Accent6 16 2 7" xfId="7971" xr:uid="{372E02EC-915E-4605-928B-AC40BF5E9648}"/>
    <cellStyle name="20% - Accent6 16 2 7 2" xfId="25465" xr:uid="{6A378B58-F225-42CF-AD67-3ECD5FDE89D5}"/>
    <cellStyle name="20% - Accent6 16 2 8" xfId="20443" xr:uid="{ECE4495E-4077-4F85-904B-68273E24DB66}"/>
    <cellStyle name="20% - Accent6 16 3" xfId="7978" xr:uid="{A4D5AE2F-73AC-4A97-81A8-8F6B445C4ADF}"/>
    <cellStyle name="20% - Accent6 16 3 2" xfId="7979" xr:uid="{B43966D5-E87A-4969-A9E0-FD92921DB3AC}"/>
    <cellStyle name="20% - Accent6 16 3 2 2" xfId="7980" xr:uid="{76F4C53C-3D7F-4743-A4C0-B99B47BFC3B1}"/>
    <cellStyle name="20% - Accent6 16 3 2 2 2" xfId="25474" xr:uid="{3EE3F472-3999-4DA8-8937-942D1C0858A8}"/>
    <cellStyle name="20% - Accent6 16 3 2 3" xfId="7981" xr:uid="{07FF6ABE-7B53-4E0D-A1AD-AC779D0115BF}"/>
    <cellStyle name="20% - Accent6 16 3 2 3 2" xfId="25475" xr:uid="{46E11C20-9540-4165-90B6-B044F3273636}"/>
    <cellStyle name="20% - Accent6 16 3 2 4" xfId="25473" xr:uid="{34B36419-43D2-4931-9DD7-F993C01EC5E0}"/>
    <cellStyle name="20% - Accent6 16 3 3" xfId="7982" xr:uid="{A2A564D6-4A7A-4FE0-80BF-C2DA18A4A5C7}"/>
    <cellStyle name="20% - Accent6 16 3 3 2" xfId="25476" xr:uid="{F5021E94-B87B-48D9-8A64-26FA57ACBDC3}"/>
    <cellStyle name="20% - Accent6 16 3 4" xfId="7983" xr:uid="{6F96E49B-ED1D-4E97-9A54-2AA021580A0F}"/>
    <cellStyle name="20% - Accent6 16 3 4 2" xfId="25477" xr:uid="{E0696342-FB0B-4CD8-AD96-0626AC39CEA3}"/>
    <cellStyle name="20% - Accent6 16 3 5" xfId="7984" xr:uid="{B7611906-0968-4587-AFBD-8E8F8D896C26}"/>
    <cellStyle name="20% - Accent6 16 3 5 2" xfId="25478" xr:uid="{B44C651A-AFB1-4C02-BB5F-A2573C71A48C}"/>
    <cellStyle name="20% - Accent6 16 3 6" xfId="25472" xr:uid="{5576267B-1739-4E50-9436-6623482AFE75}"/>
    <cellStyle name="20% - Accent6 16 4" xfId="7985" xr:uid="{8EF617CF-F00F-487E-A97E-0D0577E6D943}"/>
    <cellStyle name="20% - Accent6 16 4 2" xfId="7986" xr:uid="{92E5DD9D-0A4E-407E-A639-F33D3505DC33}"/>
    <cellStyle name="20% - Accent6 16 4 2 2" xfId="25480" xr:uid="{B0824DED-1620-437E-AB5D-C02126950F94}"/>
    <cellStyle name="20% - Accent6 16 4 3" xfId="7987" xr:uid="{78A2A9E6-67E2-4B15-BB0F-AAA89A47F4C6}"/>
    <cellStyle name="20% - Accent6 16 4 3 2" xfId="25481" xr:uid="{1369D78D-CFC4-40C8-A865-314B9C883F97}"/>
    <cellStyle name="20% - Accent6 16 4 4" xfId="25479" xr:uid="{FD8CC2F7-6AFA-49DC-8BED-E2CD4FD51D04}"/>
    <cellStyle name="20% - Accent6 16 5" xfId="7988" xr:uid="{D827D956-B12B-47F8-B628-4E27306DF1C2}"/>
    <cellStyle name="20% - Accent6 16 5 2" xfId="25482" xr:uid="{BCF385D4-6FC7-40E0-AEA6-04DF02424F32}"/>
    <cellStyle name="20% - Accent6 16 6" xfId="7989" xr:uid="{4497515A-545A-409D-B702-28A9FCBB685A}"/>
    <cellStyle name="20% - Accent6 16 6 2" xfId="25483" xr:uid="{C90EC9F1-4565-4E94-80AD-4F60DB704EDF}"/>
    <cellStyle name="20% - Accent6 16 7" xfId="7990" xr:uid="{4E2DD61A-F36E-4865-A221-A2F7ED790147}"/>
    <cellStyle name="20% - Accent6 16 7 2" xfId="25484" xr:uid="{05622066-A606-4935-8C72-1ACB71E5D961}"/>
    <cellStyle name="20% - Accent6 16 8" xfId="17728" xr:uid="{7967174C-4565-40F3-8786-4E9D65EEA7E3}"/>
    <cellStyle name="20% - Accent6 16 8 2" xfId="35243" xr:uid="{963CD135-B83C-42CC-BE8F-14698692EA59}"/>
    <cellStyle name="20% - Accent6 16 9" xfId="7970" xr:uid="{F3944E44-E2AA-4A04-9AC9-C4BE33642F57}"/>
    <cellStyle name="20% - Accent6 16 9 2" xfId="25464" xr:uid="{45FDF945-E0EF-4C77-9F7E-F1356B582DD5}"/>
    <cellStyle name="20% - Accent6 17" xfId="1826" xr:uid="{DFAB314D-98D1-47F5-952A-F70A6A4BC06E}"/>
    <cellStyle name="20% - Accent6 17 2" xfId="2867" xr:uid="{1EBF8C1E-A33B-46B6-82EB-2265758BAC85}"/>
    <cellStyle name="20% - Accent6 17 2 2" xfId="7993" xr:uid="{49BD4107-48F7-4E2D-B5E8-DECAF0956085}"/>
    <cellStyle name="20% - Accent6 17 2 2 2" xfId="25487" xr:uid="{8DCE3ED9-472B-484D-B152-F429EABE31F6}"/>
    <cellStyle name="20% - Accent6 17 2 3" xfId="7994" xr:uid="{5287149F-5FD6-4E26-8D73-CAEA99ED9C01}"/>
    <cellStyle name="20% - Accent6 17 2 3 2" xfId="25488" xr:uid="{808D3C39-A87E-4812-9BFD-36B72941E695}"/>
    <cellStyle name="20% - Accent6 17 2 4" xfId="18265" xr:uid="{3495EC66-EB16-40F3-ABF1-CCFDEEAE80C3}"/>
    <cellStyle name="20% - Accent6 17 2 4 2" xfId="36268" xr:uid="{13D14F2D-81E1-4143-8C13-1323E6AE1CBC}"/>
    <cellStyle name="20% - Accent6 17 2 5" xfId="7992" xr:uid="{8A5159E9-01CB-43D1-AE36-75384CEC23CC}"/>
    <cellStyle name="20% - Accent6 17 2 5 2" xfId="25486" xr:uid="{A7CB2915-88E1-4FFC-9E7D-7D84D89F5D65}"/>
    <cellStyle name="20% - Accent6 17 2 6" xfId="20467" xr:uid="{49F6245E-67CE-4B0A-82B0-C4B65FCCDA59}"/>
    <cellStyle name="20% - Accent6 17 3" xfId="7995" xr:uid="{BEB3AC5D-1449-4FAC-9ECC-2A456C3DAF8D}"/>
    <cellStyle name="20% - Accent6 17 3 2" xfId="25489" xr:uid="{E80F85BE-CF21-4F1F-9F6F-C1AB7C86CFFB}"/>
    <cellStyle name="20% - Accent6 17 4" xfId="7996" xr:uid="{5436E97C-0778-4FDC-9A0B-A9E412B9B9D8}"/>
    <cellStyle name="20% - Accent6 17 4 2" xfId="25490" xr:uid="{182678D4-6626-4CFB-B72A-BF90D8F9B8AF}"/>
    <cellStyle name="20% - Accent6 17 5" xfId="7997" xr:uid="{2339DF3C-1742-4F5C-9ED2-BF60ACA460FC}"/>
    <cellStyle name="20% - Accent6 17 5 2" xfId="25491" xr:uid="{C733CDCA-F2D7-464E-9EFE-D398D8780FF2}"/>
    <cellStyle name="20% - Accent6 17 6" xfId="17743" xr:uid="{F5D955DA-1798-4BE1-825E-5E79251AC4D4}"/>
    <cellStyle name="20% - Accent6 17 6 2" xfId="35266" xr:uid="{76328B9C-F8F8-49CF-8010-7929A5C42687}"/>
    <cellStyle name="20% - Accent6 17 7" xfId="7991" xr:uid="{F8A67517-3F80-48AE-8DE2-5C65CDED1771}"/>
    <cellStyle name="20% - Accent6 17 7 2" xfId="25485" xr:uid="{5CF4B4C6-91BB-48E5-9991-A46B815130C1}"/>
    <cellStyle name="20% - Accent6 17 8" xfId="19429" xr:uid="{8B261CF7-A402-4E82-8535-92B94279D230}"/>
    <cellStyle name="20% - Accent6 18" xfId="1851" xr:uid="{B9B96B89-4F2E-4181-BABD-401A7093C699}"/>
    <cellStyle name="20% - Accent6 18 2" xfId="7999" xr:uid="{94936916-B8BF-45E0-A93A-DA13B438781E}"/>
    <cellStyle name="20% - Accent6 18 2 2" xfId="8000" xr:uid="{EFC880BB-0939-4ED2-A2C5-72CF04E45E37}"/>
    <cellStyle name="20% - Accent6 18 2 2 2" xfId="25494" xr:uid="{C2242218-C687-4DDF-9F81-30D72CF98311}"/>
    <cellStyle name="20% - Accent6 18 2 3" xfId="8001" xr:uid="{04E11041-4134-47BC-8911-69769CB12F76}"/>
    <cellStyle name="20% - Accent6 18 2 3 2" xfId="25495" xr:uid="{513C52F0-E60D-40BE-9851-E26517915834}"/>
    <cellStyle name="20% - Accent6 18 2 4" xfId="25493" xr:uid="{7E69A4AB-B9BA-463D-9A53-385BD46F1D1D}"/>
    <cellStyle name="20% - Accent6 18 3" xfId="8002" xr:uid="{DB259392-2D75-4084-A566-187EA77F0D68}"/>
    <cellStyle name="20% - Accent6 18 3 2" xfId="25496" xr:uid="{BDF63F13-7D72-4052-855A-A627E970DBB7}"/>
    <cellStyle name="20% - Accent6 18 4" xfId="8003" xr:uid="{4A17346F-77DF-4AE1-8DDE-2EBBEBA566D9}"/>
    <cellStyle name="20% - Accent6 18 4 2" xfId="25497" xr:uid="{D7DDB53A-3D01-40D2-884F-0180018B5C32}"/>
    <cellStyle name="20% - Accent6 18 5" xfId="8004" xr:uid="{31C4B261-9036-46A7-A978-14B862C3EAD7}"/>
    <cellStyle name="20% - Accent6 18 5 2" xfId="25498" xr:uid="{3D13978A-BE97-4B28-96F8-BE3B4D3E45D2}"/>
    <cellStyle name="20% - Accent6 18 6" xfId="17758" xr:uid="{93188F63-452A-4BC5-AC08-AD9F77FF3AED}"/>
    <cellStyle name="20% - Accent6 18 6 2" xfId="35290" xr:uid="{A9DDCC5B-7999-443D-B06D-B3E9EC94C828}"/>
    <cellStyle name="20% - Accent6 18 7" xfId="7998" xr:uid="{20F9FFA0-EAC4-4F34-9317-E66D2FE6441C}"/>
    <cellStyle name="20% - Accent6 18 7 2" xfId="25492" xr:uid="{DFF2E38B-1C2F-431A-B08E-8B44F5E248F4}"/>
    <cellStyle name="20% - Accent6 18 8" xfId="19454" xr:uid="{ED1B782D-A999-4BD7-8E1E-A6429F8FFCBE}"/>
    <cellStyle name="20% - Accent6 19" xfId="1875" xr:uid="{AD06C823-3047-47D7-9E7D-E65553AB3A15}"/>
    <cellStyle name="20% - Accent6 19 2" xfId="8006" xr:uid="{B4131BC5-0E78-450B-BC1B-5EBE09C893CE}"/>
    <cellStyle name="20% - Accent6 19 2 2" xfId="25500" xr:uid="{C2721BE7-67AE-4F4B-83D0-D550012737C1}"/>
    <cellStyle name="20% - Accent6 19 3" xfId="8007" xr:uid="{976202E0-89D0-4F0C-8BCB-9C702DB51194}"/>
    <cellStyle name="20% - Accent6 19 3 2" xfId="25501" xr:uid="{20BB504B-4D24-4195-8D73-D991A7CE3DFC}"/>
    <cellStyle name="20% - Accent6 19 4" xfId="8008" xr:uid="{9DFC6A4C-D428-46B5-B7CD-B4B1B532C602}"/>
    <cellStyle name="20% - Accent6 19 4 2" xfId="25502" xr:uid="{E7419344-16CD-427C-A2E0-A2D3995BB832}"/>
    <cellStyle name="20% - Accent6 19 5" xfId="17770" xr:uid="{180759A7-CEE3-45C9-BAD6-5438E29BAA8B}"/>
    <cellStyle name="20% - Accent6 19 5 2" xfId="35313" xr:uid="{4AA3FCFE-8F0D-454D-9269-07FED558C251}"/>
    <cellStyle name="20% - Accent6 19 6" xfId="8005" xr:uid="{61890C2F-9CAD-4220-9951-83E6691B01C6}"/>
    <cellStyle name="20% - Accent6 19 6 2" xfId="25499" xr:uid="{64BB3257-0512-431B-BB9C-235A1490BBE9}"/>
    <cellStyle name="20% - Accent6 19 7" xfId="19478" xr:uid="{FE9294AD-232D-4C42-83AE-4D4AA0DB8E5C}"/>
    <cellStyle name="20% - Accent6 2" xfId="62" xr:uid="{77D6D1C3-9449-4CA5-A928-6F114CF5DBF3}"/>
    <cellStyle name="20% - Accent6 2 10" xfId="8010" xr:uid="{5156743F-9A77-4C96-A1A0-BCA837CB35B3}"/>
    <cellStyle name="20% - Accent6 2 10 2" xfId="25504" xr:uid="{7E7D1228-122E-4E11-9E1C-7BF11450F56F}"/>
    <cellStyle name="20% - Accent6 2 11" xfId="8011" xr:uid="{A0DD17DE-40B7-4886-9EA9-F0C11452C4B7}"/>
    <cellStyle name="20% - Accent6 2 11 2" xfId="25505" xr:uid="{85BED48C-14C3-46C2-9B86-91148BBBF672}"/>
    <cellStyle name="20% - Accent6 2 12" xfId="8012" xr:uid="{0547CCEE-61BD-4015-AA1E-F462B1C70D7F}"/>
    <cellStyle name="20% - Accent6 2 12 2" xfId="25506" xr:uid="{B591AC20-5ED1-4D75-A7B6-84FFB836F6E4}"/>
    <cellStyle name="20% - Accent6 2 13" xfId="16913" xr:uid="{FA886F26-4731-4FAA-BE0B-B3E131CDF847}"/>
    <cellStyle name="20% - Accent6 2 13 2" xfId="34317" xr:uid="{DD3C51C6-4746-41BC-9BA4-36665D1559CA}"/>
    <cellStyle name="20% - Accent6 2 14" xfId="8009" xr:uid="{395356FC-1A72-41E2-8E77-53072317C81D}"/>
    <cellStyle name="20% - Accent6 2 14 2" xfId="25503" xr:uid="{A69BBBDA-2EB9-4B3A-A3B7-7BE32933277A}"/>
    <cellStyle name="20% - Accent6 2 15" xfId="954" xr:uid="{0709A980-3EC3-4359-B71B-5B0B36F9970A}"/>
    <cellStyle name="20% - Accent6 2 15 2" xfId="20506" xr:uid="{68A517F2-4F55-43BC-BD77-5A5AC07F2356}"/>
    <cellStyle name="20% - Accent6 2 16" xfId="18570" xr:uid="{A92CADB1-3A5B-458A-B092-215CF3A381CE}"/>
    <cellStyle name="20% - Accent6 2 17" xfId="36604" xr:uid="{59BAF4C0-DE9F-45DA-BBB4-F4373F874BBE}"/>
    <cellStyle name="20% - Accent6 2 2" xfId="1191" xr:uid="{B3F4CCE3-95F5-4CD5-97BD-A35F9B37C364}"/>
    <cellStyle name="20% - Accent6 2 2 10" xfId="16914" xr:uid="{692E2780-A7F2-49A1-BDBF-8CB68372CFDD}"/>
    <cellStyle name="20% - Accent6 2 2 10 2" xfId="34318" xr:uid="{8AB557D0-9BDF-45EB-8F67-FFE46CD69295}"/>
    <cellStyle name="20% - Accent6 2 2 11" xfId="8013" xr:uid="{C01B8C17-1E2D-4AC0-AEF0-37233D411A76}"/>
    <cellStyle name="20% - Accent6 2 2 11 2" xfId="25507" xr:uid="{AF59572D-9C5C-4F7A-A3F9-D856CCE2302F}"/>
    <cellStyle name="20% - Accent6 2 2 12" xfId="18795" xr:uid="{71B7A9B4-3BF7-4EE2-8E32-8AE32257C7CF}"/>
    <cellStyle name="20% - Accent6 2 2 2" xfId="2238" xr:uid="{D432C898-BD93-4B88-A515-A8ACC03447F2}"/>
    <cellStyle name="20% - Accent6 2 2 2 10" xfId="19838" xr:uid="{AE6C04A2-170F-4E6C-8DD9-2DCB7463534A}"/>
    <cellStyle name="20% - Accent6 2 2 2 2" xfId="8015" xr:uid="{B02FFAA2-3B34-4B92-A421-11BEAC68A464}"/>
    <cellStyle name="20% - Accent6 2 2 2 2 2" xfId="8016" xr:uid="{7B8B2621-0094-4C8E-B702-294C46C5B87C}"/>
    <cellStyle name="20% - Accent6 2 2 2 2 2 2" xfId="8017" xr:uid="{06A3C07E-D45B-4AFF-A47B-CBCEE156F19A}"/>
    <cellStyle name="20% - Accent6 2 2 2 2 2 2 2" xfId="25511" xr:uid="{F3820248-A2AC-4029-B13D-5CDF3AA3F606}"/>
    <cellStyle name="20% - Accent6 2 2 2 2 2 3" xfId="8018" xr:uid="{1BE89522-BA6A-45CA-95CD-0C2227AC5771}"/>
    <cellStyle name="20% - Accent6 2 2 2 2 2 3 2" xfId="25512" xr:uid="{2F25FCF2-1865-4F98-9662-C351032B7821}"/>
    <cellStyle name="20% - Accent6 2 2 2 2 2 4" xfId="25510" xr:uid="{09BBBFED-8842-4A4E-AFCC-B2C31C93CA24}"/>
    <cellStyle name="20% - Accent6 2 2 2 2 3" xfId="8019" xr:uid="{2D25DCD2-8B72-40A9-85CB-E111FF930ADE}"/>
    <cellStyle name="20% - Accent6 2 2 2 2 3 2" xfId="25513" xr:uid="{153125DC-D41F-4DCB-AE71-B2C985AB84E5}"/>
    <cellStyle name="20% - Accent6 2 2 2 2 4" xfId="8020" xr:uid="{3A39A566-677E-4A3C-9D6B-D74C9468B465}"/>
    <cellStyle name="20% - Accent6 2 2 2 2 4 2" xfId="25514" xr:uid="{A401E19E-96F1-4607-AD35-DD83999086D8}"/>
    <cellStyle name="20% - Accent6 2 2 2 2 5" xfId="8021" xr:uid="{55CF59D5-2803-4013-BDE6-7D5AF6F9C1DF}"/>
    <cellStyle name="20% - Accent6 2 2 2 2 5 2" xfId="25515" xr:uid="{AB3F9042-B5D6-4E4B-869C-1D18EBBEEF41}"/>
    <cellStyle name="20% - Accent6 2 2 2 2 6" xfId="25509" xr:uid="{09997CFF-A77B-49C9-888B-8556ECC971C0}"/>
    <cellStyle name="20% - Accent6 2 2 2 3" xfId="8022" xr:uid="{78E442DD-5BEB-47D3-A24D-05F579394091}"/>
    <cellStyle name="20% - Accent6 2 2 2 3 2" xfId="8023" xr:uid="{3E7B1F43-1126-4307-BD34-1B31BFDD7713}"/>
    <cellStyle name="20% - Accent6 2 2 2 3 2 2" xfId="8024" xr:uid="{111AE925-4E78-4E89-AEAA-24985D1ABD24}"/>
    <cellStyle name="20% - Accent6 2 2 2 3 2 2 2" xfId="25518" xr:uid="{CEE9113E-CB50-4161-A53C-D3607C76BA13}"/>
    <cellStyle name="20% - Accent6 2 2 2 3 2 3" xfId="8025" xr:uid="{227B5505-2E5F-41BC-83E1-A81A362509E2}"/>
    <cellStyle name="20% - Accent6 2 2 2 3 2 3 2" xfId="25519" xr:uid="{8BFC0880-681C-4D68-A0FC-1D54C8969FE4}"/>
    <cellStyle name="20% - Accent6 2 2 2 3 2 4" xfId="25517" xr:uid="{3EE88BF6-0D6C-4E1E-8564-E73DAE8C9B81}"/>
    <cellStyle name="20% - Accent6 2 2 2 3 3" xfId="8026" xr:uid="{FE0B39A0-119B-481E-A141-84D180D4EE74}"/>
    <cellStyle name="20% - Accent6 2 2 2 3 3 2" xfId="25520" xr:uid="{5192AC69-C5E8-4806-B7A0-6B61E73A5253}"/>
    <cellStyle name="20% - Accent6 2 2 2 3 4" xfId="8027" xr:uid="{908CB6AD-2C41-4D9C-8CC3-F65373F7ED9B}"/>
    <cellStyle name="20% - Accent6 2 2 2 3 4 2" xfId="25521" xr:uid="{16052EF9-9713-4E05-88FE-13A1B193596A}"/>
    <cellStyle name="20% - Accent6 2 2 2 3 5" xfId="8028" xr:uid="{A407158A-C198-4E98-A5E0-88716C31CDE0}"/>
    <cellStyle name="20% - Accent6 2 2 2 3 5 2" xfId="25522" xr:uid="{6939069D-8CE5-43A3-842D-9614FD8A7879}"/>
    <cellStyle name="20% - Accent6 2 2 2 3 6" xfId="25516" xr:uid="{A34F80DE-CD2B-44BD-A399-1B2912BC8A95}"/>
    <cellStyle name="20% - Accent6 2 2 2 4" xfId="8029" xr:uid="{3F56B6B6-F2DE-453A-BB2F-6CC74E6111F0}"/>
    <cellStyle name="20% - Accent6 2 2 2 4 2" xfId="8030" xr:uid="{B188D3DB-C61B-4B08-A37A-155190DE5F7E}"/>
    <cellStyle name="20% - Accent6 2 2 2 4 2 2" xfId="25524" xr:uid="{A8D93611-7F28-4464-8811-4EC0F7F25349}"/>
    <cellStyle name="20% - Accent6 2 2 2 4 3" xfId="8031" xr:uid="{07A4BA81-1AD4-49B9-97A6-46E8B18CD80C}"/>
    <cellStyle name="20% - Accent6 2 2 2 4 3 2" xfId="25525" xr:uid="{4067DE20-E943-4C9A-9D65-089695B1FB3C}"/>
    <cellStyle name="20% - Accent6 2 2 2 4 4" xfId="25523" xr:uid="{C0EF2675-A864-413B-8F01-D1F89F62ECD4}"/>
    <cellStyle name="20% - Accent6 2 2 2 5" xfId="8032" xr:uid="{41C0BA61-E3E2-4DFF-AD61-36683386E13B}"/>
    <cellStyle name="20% - Accent6 2 2 2 5 2" xfId="25526" xr:uid="{352EF46F-4D6B-4794-8432-62EC1E59F21E}"/>
    <cellStyle name="20% - Accent6 2 2 2 6" xfId="8033" xr:uid="{4E09FADA-1833-4F5D-8D99-69F11D55F645}"/>
    <cellStyle name="20% - Accent6 2 2 2 6 2" xfId="25527" xr:uid="{B514C2D8-6D99-41CF-96F4-82638AE3954E}"/>
    <cellStyle name="20% - Accent6 2 2 2 7" xfId="8034" xr:uid="{17AEFF28-115D-4CD9-91A1-D154AB1CAFE9}"/>
    <cellStyle name="20% - Accent6 2 2 2 7 2" xfId="25528" xr:uid="{C1602E02-1350-4CB7-B07B-6DF3E8AAB3FA}"/>
    <cellStyle name="20% - Accent6 2 2 2 8" xfId="17012" xr:uid="{ED9185E4-431E-431B-AA89-FF99591251C9}"/>
    <cellStyle name="20% - Accent6 2 2 2 8 2" xfId="34369" xr:uid="{8597B2E2-533D-4BDC-B9B6-7B99BAFF199D}"/>
    <cellStyle name="20% - Accent6 2 2 2 9" xfId="8014" xr:uid="{9BF7378B-6745-4A46-8EEB-DB68658CB0BB}"/>
    <cellStyle name="20% - Accent6 2 2 2 9 2" xfId="25508" xr:uid="{B9B4FAEC-A699-46C4-A44C-F0ADC70E11EF}"/>
    <cellStyle name="20% - Accent6 2 2 3" xfId="8035" xr:uid="{DBAAC79F-063E-421E-9DAD-8F76D47CEF90}"/>
    <cellStyle name="20% - Accent6 2 2 3 2" xfId="8036" xr:uid="{C112B7A1-9F1C-4989-AFA0-B2E246CB29DD}"/>
    <cellStyle name="20% - Accent6 2 2 3 2 2" xfId="8037" xr:uid="{516B120E-A154-4C25-8F83-1F046A4396CD}"/>
    <cellStyle name="20% - Accent6 2 2 3 2 2 2" xfId="8038" xr:uid="{C449A2AB-10F7-44A3-B63D-43520EBB2292}"/>
    <cellStyle name="20% - Accent6 2 2 3 2 2 2 2" xfId="25532" xr:uid="{45AAC605-BF70-4A3B-A3A4-70B3BF41CFC6}"/>
    <cellStyle name="20% - Accent6 2 2 3 2 2 3" xfId="8039" xr:uid="{B1685675-237B-4D91-B83F-DD3F42845564}"/>
    <cellStyle name="20% - Accent6 2 2 3 2 2 3 2" xfId="25533" xr:uid="{745A95CE-2077-44DE-9B42-EB6873AA3A9B}"/>
    <cellStyle name="20% - Accent6 2 2 3 2 2 4" xfId="25531" xr:uid="{68333068-6F38-4E0D-A0E4-01DD9E8BB83E}"/>
    <cellStyle name="20% - Accent6 2 2 3 2 3" xfId="8040" xr:uid="{5315DD1A-56AC-4E9F-98BF-7D4BBA63A77D}"/>
    <cellStyle name="20% - Accent6 2 2 3 2 3 2" xfId="25534" xr:uid="{7B04DE8E-4697-4055-8EAF-3C508090CE0F}"/>
    <cellStyle name="20% - Accent6 2 2 3 2 4" xfId="8041" xr:uid="{1526C952-A073-49B5-85BE-8064EBAEDB87}"/>
    <cellStyle name="20% - Accent6 2 2 3 2 4 2" xfId="25535" xr:uid="{859E1BF7-EBD5-498E-B16B-3452E12EC280}"/>
    <cellStyle name="20% - Accent6 2 2 3 2 5" xfId="8042" xr:uid="{5B431C17-D393-4736-96A3-7E6D5192B9F5}"/>
    <cellStyle name="20% - Accent6 2 2 3 2 5 2" xfId="25536" xr:uid="{6AF025FF-E6CB-45EA-BE22-A972125A6F16}"/>
    <cellStyle name="20% - Accent6 2 2 3 2 6" xfId="25530" xr:uid="{7AD1ED9A-F7FA-4EBD-B303-A46BC9B78891}"/>
    <cellStyle name="20% - Accent6 2 2 3 3" xfId="8043" xr:uid="{9903D523-5860-4CEB-AB44-C1F549E4A020}"/>
    <cellStyle name="20% - Accent6 2 2 3 3 2" xfId="8044" xr:uid="{12925CA3-F083-456E-A31D-B0D106B6F482}"/>
    <cellStyle name="20% - Accent6 2 2 3 3 2 2" xfId="8045" xr:uid="{B7987B38-30D6-45B7-9ED0-283EE712D6AE}"/>
    <cellStyle name="20% - Accent6 2 2 3 3 2 2 2" xfId="25539" xr:uid="{3F74E630-145A-4653-9CA9-E57311617478}"/>
    <cellStyle name="20% - Accent6 2 2 3 3 2 3" xfId="8046" xr:uid="{D58970B1-50F3-4ED2-A2A5-7F5FCCEA3FBF}"/>
    <cellStyle name="20% - Accent6 2 2 3 3 2 3 2" xfId="25540" xr:uid="{005ABDD2-61C5-43BC-8919-5D4FD95BEA6D}"/>
    <cellStyle name="20% - Accent6 2 2 3 3 2 4" xfId="25538" xr:uid="{6380B433-654F-4EC9-99B7-22CC51174448}"/>
    <cellStyle name="20% - Accent6 2 2 3 3 3" xfId="8047" xr:uid="{4E0916FB-FAF8-4B41-B5CA-29F6C6809091}"/>
    <cellStyle name="20% - Accent6 2 2 3 3 3 2" xfId="25541" xr:uid="{95E8CBC8-A8AF-4BD4-8E69-15155566EFFC}"/>
    <cellStyle name="20% - Accent6 2 2 3 3 4" xfId="8048" xr:uid="{1797E07E-03E4-4381-AAAF-5B31552372CB}"/>
    <cellStyle name="20% - Accent6 2 2 3 3 4 2" xfId="25542" xr:uid="{FF863D5A-316A-4EBF-A009-A2288B35A1DF}"/>
    <cellStyle name="20% - Accent6 2 2 3 3 5" xfId="8049" xr:uid="{B267423A-D9C9-4960-B782-C54F582CA5FA}"/>
    <cellStyle name="20% - Accent6 2 2 3 3 5 2" xfId="25543" xr:uid="{EFF6ADE6-01AA-4E1B-9B29-6E5044F3FCE4}"/>
    <cellStyle name="20% - Accent6 2 2 3 3 6" xfId="25537" xr:uid="{5A531E47-51FA-48F6-A53B-95F0829AD72D}"/>
    <cellStyle name="20% - Accent6 2 2 3 4" xfId="8050" xr:uid="{03DBDA75-21CF-49A8-9005-BB5FDF3632B9}"/>
    <cellStyle name="20% - Accent6 2 2 3 4 2" xfId="8051" xr:uid="{4FD087DA-5BBC-48AE-B4EF-35140952357E}"/>
    <cellStyle name="20% - Accent6 2 2 3 4 2 2" xfId="25545" xr:uid="{14E402FA-1A28-4E65-B202-3D80C5CD27D3}"/>
    <cellStyle name="20% - Accent6 2 2 3 4 3" xfId="8052" xr:uid="{F71AEFFB-27D4-48D3-B967-909188FF734A}"/>
    <cellStyle name="20% - Accent6 2 2 3 4 3 2" xfId="25546" xr:uid="{83ED5152-9B49-41E5-A815-D7597FF33DF9}"/>
    <cellStyle name="20% - Accent6 2 2 3 4 4" xfId="25544" xr:uid="{D1795BB3-B4C3-45CC-8F20-82B3B8687533}"/>
    <cellStyle name="20% - Accent6 2 2 3 5" xfId="8053" xr:uid="{A34AFB68-367D-4A78-B2C5-63C21C5BD6A0}"/>
    <cellStyle name="20% - Accent6 2 2 3 5 2" xfId="25547" xr:uid="{41C88DEA-3211-4F52-B4CB-A5C8FF74C400}"/>
    <cellStyle name="20% - Accent6 2 2 3 6" xfId="8054" xr:uid="{6E3187ED-F53F-4113-BF27-D110F504728E}"/>
    <cellStyle name="20% - Accent6 2 2 3 6 2" xfId="25548" xr:uid="{6CBEAF48-EC17-405F-BCFC-FE0A1D5602BB}"/>
    <cellStyle name="20% - Accent6 2 2 3 7" xfId="8055" xr:uid="{2B2C7293-6408-4B86-9FAD-2FB4A4A8581E}"/>
    <cellStyle name="20% - Accent6 2 2 3 7 2" xfId="25549" xr:uid="{FE66FE30-0FCC-488B-8408-E46494F3B1B0}"/>
    <cellStyle name="20% - Accent6 2 2 3 8" xfId="25529" xr:uid="{7E17F7EB-0ADC-4BAF-A94A-0EDE41497369}"/>
    <cellStyle name="20% - Accent6 2 2 4" xfId="8056" xr:uid="{1BE5ABE1-7DC0-489D-8735-1F2168E9E270}"/>
    <cellStyle name="20% - Accent6 2 2 4 2" xfId="8057" xr:uid="{0BD5718E-DCB4-46F9-8218-F9B408C4A628}"/>
    <cellStyle name="20% - Accent6 2 2 4 2 2" xfId="8058" xr:uid="{C70F3555-73B7-4EB3-962F-022AA8A50413}"/>
    <cellStyle name="20% - Accent6 2 2 4 2 2 2" xfId="25552" xr:uid="{A170C811-8DDC-4A2E-BAE8-D31649BE9B58}"/>
    <cellStyle name="20% - Accent6 2 2 4 2 3" xfId="8059" xr:uid="{6038A581-7710-4D81-8376-0F463B67E9AE}"/>
    <cellStyle name="20% - Accent6 2 2 4 2 3 2" xfId="25553" xr:uid="{2CC57A63-54E5-4990-AD68-0A564FD0ECD8}"/>
    <cellStyle name="20% - Accent6 2 2 4 2 4" xfId="25551" xr:uid="{0CFB7E91-ED54-4F9C-AA84-EB0B00E280B2}"/>
    <cellStyle name="20% - Accent6 2 2 4 3" xfId="8060" xr:uid="{90A9E896-65B4-4D76-A2A3-68328A83783F}"/>
    <cellStyle name="20% - Accent6 2 2 4 3 2" xfId="25554" xr:uid="{7B4D21D7-391C-4CEB-8A78-3272052DA938}"/>
    <cellStyle name="20% - Accent6 2 2 4 4" xfId="8061" xr:uid="{9CAAC1D5-29A1-4B2A-B624-F5DE8ED32F1C}"/>
    <cellStyle name="20% - Accent6 2 2 4 4 2" xfId="25555" xr:uid="{61FA20D5-CA8B-4799-8161-679640A09C6D}"/>
    <cellStyle name="20% - Accent6 2 2 4 5" xfId="8062" xr:uid="{7086F98F-7608-429A-BEE5-F43979ED397F}"/>
    <cellStyle name="20% - Accent6 2 2 4 5 2" xfId="25556" xr:uid="{5ACC2B65-3970-419E-9032-3BED3457E1DA}"/>
    <cellStyle name="20% - Accent6 2 2 4 6" xfId="25550" xr:uid="{BED4BD13-FE43-4E6D-858D-0CF164C6F496}"/>
    <cellStyle name="20% - Accent6 2 2 5" xfId="8063" xr:uid="{290C5BB0-1B2A-47DE-91AB-9FCE57A618B7}"/>
    <cellStyle name="20% - Accent6 2 2 5 2" xfId="8064" xr:uid="{622277B6-25DC-47C2-9959-C33E5F5B8E29}"/>
    <cellStyle name="20% - Accent6 2 2 5 2 2" xfId="8065" xr:uid="{384946C7-9843-4F78-B995-43165AB959FF}"/>
    <cellStyle name="20% - Accent6 2 2 5 2 2 2" xfId="25559" xr:uid="{968823E7-C0F6-4B6D-AE7E-FBA7F218561A}"/>
    <cellStyle name="20% - Accent6 2 2 5 2 3" xfId="8066" xr:uid="{40C0CB04-0396-4250-997B-E84168DA6676}"/>
    <cellStyle name="20% - Accent6 2 2 5 2 3 2" xfId="25560" xr:uid="{63336A79-44A1-43FF-90B1-B827DB573ED1}"/>
    <cellStyle name="20% - Accent6 2 2 5 2 4" xfId="25558" xr:uid="{53D0C72A-33F9-4492-8705-54A7354937E5}"/>
    <cellStyle name="20% - Accent6 2 2 5 3" xfId="8067" xr:uid="{9D6C77CA-8C66-4D45-B3E5-D91C46E31038}"/>
    <cellStyle name="20% - Accent6 2 2 5 3 2" xfId="25561" xr:uid="{12D02B65-9995-4630-9EDE-F59C2BAAA2AE}"/>
    <cellStyle name="20% - Accent6 2 2 5 4" xfId="8068" xr:uid="{B8AF71DB-B8D7-4F4F-9BCC-4D5030BDB121}"/>
    <cellStyle name="20% - Accent6 2 2 5 4 2" xfId="25562" xr:uid="{1563A5C2-9DF9-4D50-A750-93078F368032}"/>
    <cellStyle name="20% - Accent6 2 2 5 5" xfId="8069" xr:uid="{EF38FE57-2236-474A-859F-9E399ACDE4A7}"/>
    <cellStyle name="20% - Accent6 2 2 5 5 2" xfId="25563" xr:uid="{C936E758-C13F-4D91-9054-24F202465C03}"/>
    <cellStyle name="20% - Accent6 2 2 5 6" xfId="25557" xr:uid="{B8A72A38-37A7-4112-BE4E-E5B2820B7CDF}"/>
    <cellStyle name="20% - Accent6 2 2 6" xfId="8070" xr:uid="{FCF26B6C-5600-45BB-8976-0832A89D1F9E}"/>
    <cellStyle name="20% - Accent6 2 2 6 2" xfId="8071" xr:uid="{94476ACA-4F0F-4CDB-A89A-C7708DF95AD0}"/>
    <cellStyle name="20% - Accent6 2 2 6 2 2" xfId="25565" xr:uid="{45B8D086-396E-4B3D-BA1E-C119AF9802F0}"/>
    <cellStyle name="20% - Accent6 2 2 6 3" xfId="8072" xr:uid="{AD39D9F3-A2DD-4476-B544-7BCF0669ABD6}"/>
    <cellStyle name="20% - Accent6 2 2 6 3 2" xfId="25566" xr:uid="{1F43E7B9-C470-4AE5-A685-8354415507A7}"/>
    <cellStyle name="20% - Accent6 2 2 6 4" xfId="25564" xr:uid="{3BEC78EC-52A2-4A80-9165-1DC652002330}"/>
    <cellStyle name="20% - Accent6 2 2 7" xfId="8073" xr:uid="{57401137-6A64-47A7-80C9-7795E32A8667}"/>
    <cellStyle name="20% - Accent6 2 2 7 2" xfId="25567" xr:uid="{9BF4516E-A8A5-405D-ABA0-78C99BD49201}"/>
    <cellStyle name="20% - Accent6 2 2 8" xfId="8074" xr:uid="{92DBD342-7E1A-4C18-A2A2-E5A86C66148F}"/>
    <cellStyle name="20% - Accent6 2 2 8 2" xfId="25568" xr:uid="{C205A65C-664D-4E58-AE5B-6E0A54515440}"/>
    <cellStyle name="20% - Accent6 2 2 9" xfId="8075" xr:uid="{E79D6612-63C9-4281-846D-71346BC9EDC3}"/>
    <cellStyle name="20% - Accent6 2 2 9 2" xfId="25569" xr:uid="{D4204758-EA38-4FED-9D32-3C78EE1A1279}"/>
    <cellStyle name="20% - Accent6 2 3" xfId="1464" xr:uid="{12C21D59-0AFF-473A-96DC-5D400E7D1E5A}"/>
    <cellStyle name="20% - Accent6 2 3 10" xfId="19067" xr:uid="{A3992777-B09D-43D2-85DE-5C7F3253DC3B}"/>
    <cellStyle name="20% - Accent6 2 3 2" xfId="2505" xr:uid="{55C8188A-6C03-4CD2-BCC1-E3434BA16ACD}"/>
    <cellStyle name="20% - Accent6 2 3 2 2" xfId="8078" xr:uid="{420C7DD4-73CF-4C29-8E47-F04A6804FBCE}"/>
    <cellStyle name="20% - Accent6 2 3 2 2 2" xfId="8079" xr:uid="{7A53B1EF-C132-49B7-B63B-5D5056B2BFB2}"/>
    <cellStyle name="20% - Accent6 2 3 2 2 2 2" xfId="25573" xr:uid="{0C49F6F1-7B37-4C34-B49F-D5E11523084B}"/>
    <cellStyle name="20% - Accent6 2 3 2 2 3" xfId="8080" xr:uid="{1B2F463E-E00D-4B2E-88F4-D2CB1096F26B}"/>
    <cellStyle name="20% - Accent6 2 3 2 2 3 2" xfId="25574" xr:uid="{4FD4C4C3-AF3C-499C-BDBD-2BFD4489798B}"/>
    <cellStyle name="20% - Accent6 2 3 2 2 4" xfId="25572" xr:uid="{13AEDA31-2350-4B30-9ED6-C993BF3EE9A4}"/>
    <cellStyle name="20% - Accent6 2 3 2 3" xfId="8081" xr:uid="{F27E9B78-981F-4DE8-86D5-D0CF8892F7EA}"/>
    <cellStyle name="20% - Accent6 2 3 2 3 2" xfId="25575" xr:uid="{0B97E551-371C-4465-AB9C-C6E9CD6D08C6}"/>
    <cellStyle name="20% - Accent6 2 3 2 4" xfId="8082" xr:uid="{5C2EF400-2747-41A6-B43F-0FD12AD7F7D7}"/>
    <cellStyle name="20% - Accent6 2 3 2 4 2" xfId="25576" xr:uid="{330EAD32-AD45-4212-825D-A1C39E5D8B15}"/>
    <cellStyle name="20% - Accent6 2 3 2 5" xfId="8083" xr:uid="{D7FD9B60-5606-491B-8783-246058BBFD60}"/>
    <cellStyle name="20% - Accent6 2 3 2 5 2" xfId="25577" xr:uid="{C5D2EE5C-DC4A-4E0A-B3FC-6A104DD48775}"/>
    <cellStyle name="20% - Accent6 2 3 2 6" xfId="18094" xr:uid="{44E45A76-8575-4F46-B117-528DA8874486}"/>
    <cellStyle name="20% - Accent6 2 3 2 6 2" xfId="35914" xr:uid="{E781E4F4-F861-4EEB-A656-87876AB44811}"/>
    <cellStyle name="20% - Accent6 2 3 2 7" xfId="8077" xr:uid="{4EFDE93B-E029-4A8D-BEDC-77979B7E3527}"/>
    <cellStyle name="20% - Accent6 2 3 2 7 2" xfId="25571" xr:uid="{687BEB63-7276-4325-AFE9-EABA8BD1E5AA}"/>
    <cellStyle name="20% - Accent6 2 3 2 8" xfId="20105" xr:uid="{9155E251-25B2-415C-B25C-A665657AF6A0}"/>
    <cellStyle name="20% - Accent6 2 3 3" xfId="8084" xr:uid="{5A733E17-8589-48D3-AD2E-2B49A2ACD0AD}"/>
    <cellStyle name="20% - Accent6 2 3 3 2" xfId="8085" xr:uid="{5CFA8543-2207-4D48-9F57-080AE134812D}"/>
    <cellStyle name="20% - Accent6 2 3 3 2 2" xfId="8086" xr:uid="{1CCB070D-9118-4F83-9D14-D690D959AF5D}"/>
    <cellStyle name="20% - Accent6 2 3 3 2 2 2" xfId="25580" xr:uid="{233C873C-59F3-4ED6-9EA9-97ED098773ED}"/>
    <cellStyle name="20% - Accent6 2 3 3 2 3" xfId="8087" xr:uid="{E8E7F3FF-F0C9-4540-AB48-AEAC8789EFCD}"/>
    <cellStyle name="20% - Accent6 2 3 3 2 3 2" xfId="25581" xr:uid="{CDBFC905-4A58-457B-8D85-82C2A2514AD6}"/>
    <cellStyle name="20% - Accent6 2 3 3 2 4" xfId="25579" xr:uid="{C5BAA9F8-117F-4B7A-B756-72EDA668B828}"/>
    <cellStyle name="20% - Accent6 2 3 3 3" xfId="8088" xr:uid="{CE916958-6E9E-4465-BF96-CE86BA81274C}"/>
    <cellStyle name="20% - Accent6 2 3 3 3 2" xfId="25582" xr:uid="{ABF577FA-D758-48D7-83FF-35F68A79A10F}"/>
    <cellStyle name="20% - Accent6 2 3 3 4" xfId="8089" xr:uid="{20324D77-6B8C-4CC6-91E5-4423E8AE530F}"/>
    <cellStyle name="20% - Accent6 2 3 3 4 2" xfId="25583" xr:uid="{FDBACE4E-5FEB-4599-AB2A-51114EA95C46}"/>
    <cellStyle name="20% - Accent6 2 3 3 5" xfId="8090" xr:uid="{F1F6CDD6-EE29-4DBF-A4AC-D9EBCEA23350}"/>
    <cellStyle name="20% - Accent6 2 3 3 5 2" xfId="25584" xr:uid="{89F15751-DA88-4A2D-9922-537D800224AA}"/>
    <cellStyle name="20% - Accent6 2 3 3 6" xfId="25578" xr:uid="{C1E23D9D-78A4-4E19-B7B6-79B5E133EDCA}"/>
    <cellStyle name="20% - Accent6 2 3 4" xfId="8091" xr:uid="{123C8DE3-8E2D-4A7B-9C3C-C5C8EE8E10B8}"/>
    <cellStyle name="20% - Accent6 2 3 4 2" xfId="8092" xr:uid="{250533CE-BB79-470E-92B5-7329FAF83052}"/>
    <cellStyle name="20% - Accent6 2 3 4 2 2" xfId="25586" xr:uid="{BDA4A210-E431-4B22-A411-5B59EBA50E14}"/>
    <cellStyle name="20% - Accent6 2 3 4 3" xfId="8093" xr:uid="{2215280B-D841-46E5-A7F8-8FBEF9B3CEBC}"/>
    <cellStyle name="20% - Accent6 2 3 4 3 2" xfId="25587" xr:uid="{BE95C96E-81CA-4508-A11B-36D571BAD650}"/>
    <cellStyle name="20% - Accent6 2 3 4 4" xfId="25585" xr:uid="{E40799E8-49E3-48AA-A12D-4B6256105985}"/>
    <cellStyle name="20% - Accent6 2 3 5" xfId="8094" xr:uid="{BED7E3B7-C570-46D3-B28A-D0FF7D792B98}"/>
    <cellStyle name="20% - Accent6 2 3 5 2" xfId="25588" xr:uid="{E3A8B582-ADCB-439D-BA66-721DA8067B1C}"/>
    <cellStyle name="20% - Accent6 2 3 6" xfId="8095" xr:uid="{9B0E640C-7A77-4D34-A01F-30CD9F2EEBC8}"/>
    <cellStyle name="20% - Accent6 2 3 6 2" xfId="25589" xr:uid="{2452CC11-AD7E-49A5-998E-AEB10A784BD3}"/>
    <cellStyle name="20% - Accent6 2 3 7" xfId="8096" xr:uid="{993B7D92-6C18-4498-B6C4-15809C71F8F0}"/>
    <cellStyle name="20% - Accent6 2 3 7 2" xfId="25590" xr:uid="{9D880E52-7B9C-483A-A6BE-190E56A73B62}"/>
    <cellStyle name="20% - Accent6 2 3 8" xfId="17011" xr:uid="{2B7B9093-C170-40DD-A7DB-94AB84F60AA4}"/>
    <cellStyle name="20% - Accent6 2 3 8 2" xfId="34368" xr:uid="{4475DBD7-FB6F-44A9-948B-9F413F99FC9D}"/>
    <cellStyle name="20% - Accent6 2 3 9" xfId="8076" xr:uid="{9850653A-BD57-462A-9BD7-66B151D54509}"/>
    <cellStyle name="20% - Accent6 2 3 9 2" xfId="25570" xr:uid="{4ACB7478-CE1D-4AE3-9D9E-AED5EC971CB3}"/>
    <cellStyle name="20% - Accent6 2 4" xfId="1968" xr:uid="{11850AE8-6E5F-4982-A8E4-1A01C3FB0006}"/>
    <cellStyle name="20% - Accent6 2 4 10" xfId="19570" xr:uid="{62D0E3EC-9791-440B-BC7B-E9FB16DCCABD}"/>
    <cellStyle name="20% - Accent6 2 4 2" xfId="8098" xr:uid="{C856873B-75E0-4191-824A-F6B6DDB80232}"/>
    <cellStyle name="20% - Accent6 2 4 2 2" xfId="8099" xr:uid="{158E00A5-3B70-4900-93DD-7AA319E0C1F2}"/>
    <cellStyle name="20% - Accent6 2 4 2 2 2" xfId="8100" xr:uid="{8582BF6D-965F-46BA-AA29-DAFFC6D9ED3B}"/>
    <cellStyle name="20% - Accent6 2 4 2 2 2 2" xfId="25594" xr:uid="{23147FD3-AE04-419C-B429-5CF853D7C782}"/>
    <cellStyle name="20% - Accent6 2 4 2 2 3" xfId="8101" xr:uid="{26B680AA-5415-41AF-94A1-CEBE92E9112F}"/>
    <cellStyle name="20% - Accent6 2 4 2 2 3 2" xfId="25595" xr:uid="{824298C2-CDF9-4457-BDAF-111D81755FC5}"/>
    <cellStyle name="20% - Accent6 2 4 2 2 4" xfId="25593" xr:uid="{C72DB6BF-12F5-47CC-8EB3-6BBFC1A51B10}"/>
    <cellStyle name="20% - Accent6 2 4 2 3" xfId="8102" xr:uid="{5359F0EC-5E18-474E-8834-1F836C610F73}"/>
    <cellStyle name="20% - Accent6 2 4 2 3 2" xfId="25596" xr:uid="{94EFE7E7-4DF3-4A7E-A358-1179DC5CF276}"/>
    <cellStyle name="20% - Accent6 2 4 2 4" xfId="8103" xr:uid="{76A7F52F-B159-48DC-B22C-45FBF18C6A0E}"/>
    <cellStyle name="20% - Accent6 2 4 2 4 2" xfId="25597" xr:uid="{5C540DFB-D77E-4E1D-B5B2-30D6A6BA3C01}"/>
    <cellStyle name="20% - Accent6 2 4 2 5" xfId="8104" xr:uid="{F73A61ED-FE82-4A5E-B03E-AAE6E87DBAAC}"/>
    <cellStyle name="20% - Accent6 2 4 2 5 2" xfId="25598" xr:uid="{0B20F860-FD01-46CE-B968-CE4503FB551C}"/>
    <cellStyle name="20% - Accent6 2 4 2 6" xfId="25592" xr:uid="{ED7F17F1-41FE-4E54-9931-52FFE479C169}"/>
    <cellStyle name="20% - Accent6 2 4 3" xfId="8105" xr:uid="{47681EE7-52A4-4C2A-8223-2AA0636EB6CC}"/>
    <cellStyle name="20% - Accent6 2 4 3 2" xfId="8106" xr:uid="{F1E55BD7-70F3-4A81-91E1-A9787DAE7DDD}"/>
    <cellStyle name="20% - Accent6 2 4 3 2 2" xfId="8107" xr:uid="{0D614195-02E2-4961-B4C9-B4209BFF69D2}"/>
    <cellStyle name="20% - Accent6 2 4 3 2 2 2" xfId="25601" xr:uid="{BFC8F366-CF21-4F1F-ADD5-B467C4B233FA}"/>
    <cellStyle name="20% - Accent6 2 4 3 2 3" xfId="8108" xr:uid="{D8855491-DC15-4811-A296-D4131F5DBE42}"/>
    <cellStyle name="20% - Accent6 2 4 3 2 3 2" xfId="25602" xr:uid="{1318DFA9-9384-4A92-8BDB-3DA56A17B391}"/>
    <cellStyle name="20% - Accent6 2 4 3 2 4" xfId="25600" xr:uid="{F5F78083-D005-42BF-A0D0-00093DDED900}"/>
    <cellStyle name="20% - Accent6 2 4 3 3" xfId="8109" xr:uid="{A6B508FA-5D73-4F1F-9A14-FCBBC075C042}"/>
    <cellStyle name="20% - Accent6 2 4 3 3 2" xfId="25603" xr:uid="{D110717A-5C37-4829-9140-FE04EEAF8425}"/>
    <cellStyle name="20% - Accent6 2 4 3 4" xfId="8110" xr:uid="{77197337-FF33-4B20-A7E1-CE190A4567E7}"/>
    <cellStyle name="20% - Accent6 2 4 3 4 2" xfId="25604" xr:uid="{EC96309D-427D-4660-8504-FBD118550FAF}"/>
    <cellStyle name="20% - Accent6 2 4 3 5" xfId="8111" xr:uid="{53441BF0-4597-4A60-80FB-A403104398EF}"/>
    <cellStyle name="20% - Accent6 2 4 3 5 2" xfId="25605" xr:uid="{A79EEA8C-BFFC-4E27-8472-7DFDE77F36F8}"/>
    <cellStyle name="20% - Accent6 2 4 3 6" xfId="25599" xr:uid="{8076F152-287B-4B26-A03F-32C9EF0F14E1}"/>
    <cellStyle name="20% - Accent6 2 4 4" xfId="8112" xr:uid="{0813ED2A-103F-44D3-AF6E-2114E3F22F61}"/>
    <cellStyle name="20% - Accent6 2 4 4 2" xfId="8113" xr:uid="{127CD318-0EE9-4576-BF11-28754AACFA03}"/>
    <cellStyle name="20% - Accent6 2 4 4 2 2" xfId="25607" xr:uid="{0DA69DBE-2D0E-48BE-9691-9B336F338D95}"/>
    <cellStyle name="20% - Accent6 2 4 4 3" xfId="8114" xr:uid="{EAA8FDA3-AE79-4EB5-9A80-7DB5BCCFDFBA}"/>
    <cellStyle name="20% - Accent6 2 4 4 3 2" xfId="25608" xr:uid="{03B02508-D8BA-4D31-88A7-49FCE9EDFB5E}"/>
    <cellStyle name="20% - Accent6 2 4 4 4" xfId="25606" xr:uid="{809E68BD-6F56-4E70-921C-9B5B883CA239}"/>
    <cellStyle name="20% - Accent6 2 4 5" xfId="8115" xr:uid="{C2E27461-2991-4015-BD92-7F59017F278B}"/>
    <cellStyle name="20% - Accent6 2 4 5 2" xfId="25609" xr:uid="{7189E6D3-745B-4003-83D7-3E87489D0842}"/>
    <cellStyle name="20% - Accent6 2 4 6" xfId="8116" xr:uid="{66B11C84-AEF6-4E1F-89C5-5A9E4841BAD0}"/>
    <cellStyle name="20% - Accent6 2 4 6 2" xfId="25610" xr:uid="{63802EEC-D872-4854-B339-F237E67751EE}"/>
    <cellStyle name="20% - Accent6 2 4 7" xfId="8117" xr:uid="{D5E132CD-B165-42A7-A557-84DA1A8880A6}"/>
    <cellStyle name="20% - Accent6 2 4 7 2" xfId="25611" xr:uid="{36AB3AB9-CB13-4427-9C95-B8914AF6EB0C}"/>
    <cellStyle name="20% - Accent6 2 4 8" xfId="17822" xr:uid="{3CBFC0D9-ADB9-43BF-B695-48E6DCFE89CA}"/>
    <cellStyle name="20% - Accent6 2 4 8 2" xfId="35404" xr:uid="{54F6EA75-73A8-4341-A7BA-FC5C0BD00BA7}"/>
    <cellStyle name="20% - Accent6 2 4 9" xfId="8097" xr:uid="{D82AEB86-7050-4702-B077-30CBBF1F9166}"/>
    <cellStyle name="20% - Accent6 2 4 9 2" xfId="25591" xr:uid="{538590BF-12D4-4946-B368-70D8EBF90D50}"/>
    <cellStyle name="20% - Accent6 2 5" xfId="8118" xr:uid="{109865DE-895E-40E0-B70B-6E6A51805637}"/>
    <cellStyle name="20% - Accent6 2 5 2" xfId="8119" xr:uid="{F8803A71-BFC2-4B98-AA3D-6F832E477EF8}"/>
    <cellStyle name="20% - Accent6 2 5 2 2" xfId="8120" xr:uid="{67B5EADD-18BF-40D2-8314-9E8E4A832634}"/>
    <cellStyle name="20% - Accent6 2 5 2 2 2" xfId="8121" xr:uid="{E08BC678-2413-4E35-8814-CA48A1CDFF72}"/>
    <cellStyle name="20% - Accent6 2 5 2 2 2 2" xfId="25615" xr:uid="{1A2A17FA-A133-4702-B9CC-078D151CCDCC}"/>
    <cellStyle name="20% - Accent6 2 5 2 2 3" xfId="8122" xr:uid="{886D814C-0F4C-454A-9F92-AA2E20E823FD}"/>
    <cellStyle name="20% - Accent6 2 5 2 2 3 2" xfId="25616" xr:uid="{7AA80CE8-E474-43DA-B96F-85F9DF23F4A4}"/>
    <cellStyle name="20% - Accent6 2 5 2 2 4" xfId="25614" xr:uid="{0B111319-8F17-44BB-ADD6-FA9B9D498011}"/>
    <cellStyle name="20% - Accent6 2 5 2 3" xfId="8123" xr:uid="{C370BA6E-60BB-4BCB-AF67-8940EF93B2F3}"/>
    <cellStyle name="20% - Accent6 2 5 2 3 2" xfId="25617" xr:uid="{AB3E4D63-7C70-4588-803E-BEBD193F5B34}"/>
    <cellStyle name="20% - Accent6 2 5 2 4" xfId="8124" xr:uid="{FAD5BAE9-1F1E-4320-9AA6-B93E701E1AAC}"/>
    <cellStyle name="20% - Accent6 2 5 2 4 2" xfId="25618" xr:uid="{27901F45-AFA5-45A9-95B8-8505B688CC35}"/>
    <cellStyle name="20% - Accent6 2 5 2 5" xfId="8125" xr:uid="{49FB1FFF-D8D8-414C-BA4F-163F3D9028C0}"/>
    <cellStyle name="20% - Accent6 2 5 2 5 2" xfId="25619" xr:uid="{24562F0E-D42A-4999-AA4B-030C66D212C6}"/>
    <cellStyle name="20% - Accent6 2 5 2 6" xfId="25613" xr:uid="{F0B53BA0-67CB-4262-8595-008F7B3D0EB7}"/>
    <cellStyle name="20% - Accent6 2 5 3" xfId="8126" xr:uid="{F0E9787B-56C7-4E0E-B761-EC2D2AB7706D}"/>
    <cellStyle name="20% - Accent6 2 5 3 2" xfId="8127" xr:uid="{D775755F-A899-40E9-800B-40A1073AC462}"/>
    <cellStyle name="20% - Accent6 2 5 3 2 2" xfId="8128" xr:uid="{A18BFF41-4B8D-49E2-A866-9A3E4311C683}"/>
    <cellStyle name="20% - Accent6 2 5 3 2 2 2" xfId="25622" xr:uid="{DCE291D8-13B9-4D38-BB1C-E6101D137DDF}"/>
    <cellStyle name="20% - Accent6 2 5 3 2 3" xfId="8129" xr:uid="{D150636C-1004-4897-897E-36D22499AB28}"/>
    <cellStyle name="20% - Accent6 2 5 3 2 3 2" xfId="25623" xr:uid="{FB05F40F-4E99-4530-A983-0699EA289300}"/>
    <cellStyle name="20% - Accent6 2 5 3 2 4" xfId="25621" xr:uid="{50CFE0A8-CE85-4434-8B6F-DE17AA0DC819}"/>
    <cellStyle name="20% - Accent6 2 5 3 3" xfId="8130" xr:uid="{1DBEF588-083F-4635-A014-D7C4CF7C5786}"/>
    <cellStyle name="20% - Accent6 2 5 3 3 2" xfId="25624" xr:uid="{E4EEE6EC-92FC-4C3B-A4EB-6B3B1BAD90C1}"/>
    <cellStyle name="20% - Accent6 2 5 3 4" xfId="8131" xr:uid="{190BFFF6-523C-49D7-B677-CC4563276209}"/>
    <cellStyle name="20% - Accent6 2 5 3 4 2" xfId="25625" xr:uid="{045F5BC2-F3F4-41D3-97A6-517B5E2BCBB1}"/>
    <cellStyle name="20% - Accent6 2 5 3 5" xfId="8132" xr:uid="{192B1BEB-CD9F-4071-A3BA-EADB8ED13ECB}"/>
    <cellStyle name="20% - Accent6 2 5 3 5 2" xfId="25626" xr:uid="{20D5AD6B-AAAF-4D7A-B410-45AE91028F7B}"/>
    <cellStyle name="20% - Accent6 2 5 3 6" xfId="25620" xr:uid="{C36BAFD7-106C-450A-BB3F-6CD90D8D8E66}"/>
    <cellStyle name="20% - Accent6 2 5 4" xfId="8133" xr:uid="{0BD47D23-E8D4-427D-8BAC-0AC83A9EAB81}"/>
    <cellStyle name="20% - Accent6 2 5 4 2" xfId="8134" xr:uid="{E50B06D1-AC74-4367-A0B0-BDA91678CF24}"/>
    <cellStyle name="20% - Accent6 2 5 4 2 2" xfId="25628" xr:uid="{1BD125FB-3663-450C-9D42-A2DA5DABF7BC}"/>
    <cellStyle name="20% - Accent6 2 5 4 3" xfId="8135" xr:uid="{324CFB08-B95F-4877-8182-2CFBEE01D4F7}"/>
    <cellStyle name="20% - Accent6 2 5 4 3 2" xfId="25629" xr:uid="{B82D9A16-0EF6-4BE1-AB45-592814A70AC4}"/>
    <cellStyle name="20% - Accent6 2 5 4 4" xfId="25627" xr:uid="{33D494B8-5B58-463A-9473-B6C4DAE7B1A0}"/>
    <cellStyle name="20% - Accent6 2 5 5" xfId="8136" xr:uid="{14943847-549C-4660-8D5A-E482E1887F61}"/>
    <cellStyle name="20% - Accent6 2 5 5 2" xfId="25630" xr:uid="{69A4F3DF-9E7E-4D2B-B29F-2557E361E8B6}"/>
    <cellStyle name="20% - Accent6 2 5 6" xfId="8137" xr:uid="{94322996-9544-4468-9DD9-189AC26D6494}"/>
    <cellStyle name="20% - Accent6 2 5 6 2" xfId="25631" xr:uid="{4E2AF221-DA2D-494E-9518-27DB723C1356}"/>
    <cellStyle name="20% - Accent6 2 5 7" xfId="8138" xr:uid="{93487A0F-6B17-4DC3-9D4B-7B50277216F4}"/>
    <cellStyle name="20% - Accent6 2 5 7 2" xfId="25632" xr:uid="{BEBA17B7-0C0C-430C-A1F8-6FB1C1F59BD4}"/>
    <cellStyle name="20% - Accent6 2 5 8" xfId="25612" xr:uid="{9D7840CC-7F91-4301-A1B7-3D3085007799}"/>
    <cellStyle name="20% - Accent6 2 6" xfId="8139" xr:uid="{B84EA9F8-F4B3-4972-B20A-A29145885638}"/>
    <cellStyle name="20% - Accent6 2 6 2" xfId="8140" xr:uid="{6334AB8C-7D2B-49E1-BE79-B9B18A5FE4A9}"/>
    <cellStyle name="20% - Accent6 2 6 2 2" xfId="8141" xr:uid="{ECB2F862-773C-4404-856C-7FA9A8D56728}"/>
    <cellStyle name="20% - Accent6 2 6 2 2 2" xfId="25635" xr:uid="{10EEED76-9CA2-4FAE-B13F-0EC464CE6414}"/>
    <cellStyle name="20% - Accent6 2 6 2 3" xfId="8142" xr:uid="{AAF6986E-56D3-4E73-AA46-2F88A97FEBF3}"/>
    <cellStyle name="20% - Accent6 2 6 2 3 2" xfId="25636" xr:uid="{E9D6D669-E9F8-41C9-A09B-BFC5CF07CDF3}"/>
    <cellStyle name="20% - Accent6 2 6 2 4" xfId="25634" xr:uid="{A86C1B45-8F48-4DEB-904F-3D417484C26E}"/>
    <cellStyle name="20% - Accent6 2 6 3" xfId="8143" xr:uid="{FFE45CFD-49DC-484E-BACD-377A322B44E1}"/>
    <cellStyle name="20% - Accent6 2 6 3 2" xfId="25637" xr:uid="{669F1416-2EB5-4308-823F-B524BD436222}"/>
    <cellStyle name="20% - Accent6 2 6 4" xfId="8144" xr:uid="{0B7128CA-DFBA-451B-8C2E-C37584EFA09C}"/>
    <cellStyle name="20% - Accent6 2 6 4 2" xfId="25638" xr:uid="{E9E0338F-AD0B-45B4-AADF-C4227F554958}"/>
    <cellStyle name="20% - Accent6 2 6 5" xfId="8145" xr:uid="{1732F5EC-F58E-480B-90DE-D7028EEBBA56}"/>
    <cellStyle name="20% - Accent6 2 6 5 2" xfId="25639" xr:uid="{EC8EEB52-D46D-4EC8-AA0B-30F206580CC6}"/>
    <cellStyle name="20% - Accent6 2 6 6" xfId="25633" xr:uid="{73C2F699-05FB-48E5-BD0A-799670F2D7F4}"/>
    <cellStyle name="20% - Accent6 2 7" xfId="8146" xr:uid="{CF4B630D-DC8D-4BF6-8C25-C16BFC4F1A01}"/>
    <cellStyle name="20% - Accent6 2 7 2" xfId="8147" xr:uid="{B8D0D2A8-3BDA-4241-B36A-72DEE09F0C2F}"/>
    <cellStyle name="20% - Accent6 2 7 2 2" xfId="8148" xr:uid="{F40204E7-F11B-4F22-B21B-C3D99A2C7E80}"/>
    <cellStyle name="20% - Accent6 2 7 2 2 2" xfId="25642" xr:uid="{6AD99D73-DB73-40FC-BFE8-C95D34102F27}"/>
    <cellStyle name="20% - Accent6 2 7 2 3" xfId="8149" xr:uid="{16770C6A-EB1C-403D-A280-CDA33EE217F0}"/>
    <cellStyle name="20% - Accent6 2 7 2 3 2" xfId="25643" xr:uid="{A8E8E955-13B9-484E-9EB4-602A37433ACB}"/>
    <cellStyle name="20% - Accent6 2 7 2 4" xfId="25641" xr:uid="{F9FB2CDC-3B0A-49AA-B51A-1BE29003E1DC}"/>
    <cellStyle name="20% - Accent6 2 7 3" xfId="8150" xr:uid="{522A613D-5DA0-4D35-BAD6-2AF3CEE77094}"/>
    <cellStyle name="20% - Accent6 2 7 3 2" xfId="25644" xr:uid="{6E1F16BF-CB52-4019-A150-7E43EF93E883}"/>
    <cellStyle name="20% - Accent6 2 7 4" xfId="8151" xr:uid="{DBA34B39-628C-47FF-A632-9638C1D0994D}"/>
    <cellStyle name="20% - Accent6 2 7 4 2" xfId="25645" xr:uid="{8F456C70-ECBC-4FEA-838A-11896A1F178D}"/>
    <cellStyle name="20% - Accent6 2 7 5" xfId="8152" xr:uid="{82BA8826-F207-4DAB-BB94-7BD67DF53E7A}"/>
    <cellStyle name="20% - Accent6 2 7 5 2" xfId="25646" xr:uid="{BB6D34F3-BC5D-42CF-BC43-54886DEA3C72}"/>
    <cellStyle name="20% - Accent6 2 7 6" xfId="25640" xr:uid="{16B37B64-7470-48B9-81C0-BCF6C5ECA797}"/>
    <cellStyle name="20% - Accent6 2 8" xfId="8153" xr:uid="{B9A71742-CB42-4820-BAD9-61F8CBCC8076}"/>
    <cellStyle name="20% - Accent6 2 8 2" xfId="8154" xr:uid="{37CC1168-406E-4B88-85BD-38C7BCEF2297}"/>
    <cellStyle name="20% - Accent6 2 8 2 2" xfId="25648" xr:uid="{DFBDF5DD-C2AF-45FA-8B06-51AAEEA2BABE}"/>
    <cellStyle name="20% - Accent6 2 8 3" xfId="8155" xr:uid="{3D5B70A4-4282-4665-B6F7-F556EA5BA515}"/>
    <cellStyle name="20% - Accent6 2 8 3 2" xfId="25649" xr:uid="{F4648910-CB31-4397-ACD4-5E18CDE5A837}"/>
    <cellStyle name="20% - Accent6 2 8 4" xfId="25647" xr:uid="{0F287A32-42C4-4478-8737-D508F6556334}"/>
    <cellStyle name="20% - Accent6 2 9" xfId="8156" xr:uid="{8CB73D6F-5794-4347-BF55-3CB573D26305}"/>
    <cellStyle name="20% - Accent6 2 9 2" xfId="25650" xr:uid="{16683539-1C86-40A9-8134-AF6F54FC378D}"/>
    <cellStyle name="20% - Accent6 20" xfId="1899" xr:uid="{0B01CE32-A62C-4CDC-9D3F-1B4AF9CB04BC}"/>
    <cellStyle name="20% - Accent6 20 2" xfId="17783" xr:uid="{21B07FBF-65B9-4DFB-97C8-F41D0D9BB959}"/>
    <cellStyle name="20% - Accent6 20 2 2" xfId="35337" xr:uid="{862E3278-906E-4F25-8313-7985821A911F}"/>
    <cellStyle name="20% - Accent6 20 3" xfId="8157" xr:uid="{11C0DE45-9BBB-4162-A7E5-E9A3F2D2CFAD}"/>
    <cellStyle name="20% - Accent6 20 3 2" xfId="25651" xr:uid="{A56CD430-6052-4779-89D0-050B5A369642}"/>
    <cellStyle name="20% - Accent6 20 4" xfId="19502" xr:uid="{21903C8D-1CA1-404D-9B36-3FA64CA70140}"/>
    <cellStyle name="20% - Accent6 21" xfId="1923" xr:uid="{8DF83C41-9011-483D-8F72-F72AD7A1BBB0}"/>
    <cellStyle name="20% - Accent6 21 2" xfId="17796" xr:uid="{0CFB2BF7-BFD6-4D2F-8148-5A3B66DDFC48}"/>
    <cellStyle name="20% - Accent6 21 2 2" xfId="35361" xr:uid="{11BECD19-9A84-4D3F-85DE-1C249E9F5D21}"/>
    <cellStyle name="20% - Accent6 21 3" xfId="8158" xr:uid="{D246ACFB-F64C-45EA-B17C-352EDAC536CF}"/>
    <cellStyle name="20% - Accent6 21 3 2" xfId="25652" xr:uid="{8CD851A8-841F-448E-9BC1-45129FAAC463}"/>
    <cellStyle name="20% - Accent6 21 4" xfId="19526" xr:uid="{8BA66E07-C6B7-459F-96AE-0DA54C2C7106}"/>
    <cellStyle name="20% - Accent6 22" xfId="1949" xr:uid="{A7C707A2-F885-451C-9C02-22BB00C84D90}"/>
    <cellStyle name="20% - Accent6 22 2" xfId="17809" xr:uid="{AC345CD1-0FA2-4BDF-9EFD-FB474C9E7BCC}"/>
    <cellStyle name="20% - Accent6 22 2 2" xfId="35386" xr:uid="{B62A905C-9381-45CF-91C7-69E8DB4DE758}"/>
    <cellStyle name="20% - Accent6 22 3" xfId="8159" xr:uid="{0C064507-2930-4836-B2BC-CE3A643DB290}"/>
    <cellStyle name="20% - Accent6 22 3 2" xfId="25653" xr:uid="{A01D0D95-499A-4524-9929-A885D60935E2}"/>
    <cellStyle name="20% - Accent6 22 4" xfId="19551" xr:uid="{3F2FE242-E6D6-4944-A0BC-E8DCB69BF6C4}"/>
    <cellStyle name="20% - Accent6 23" xfId="8160" xr:uid="{7E1F49ED-CED9-42B4-96F3-58485BD2C6A3}"/>
    <cellStyle name="20% - Accent6 23 2" xfId="25654" xr:uid="{2F08A5CC-B494-4575-B1C2-2715BFE295E2}"/>
    <cellStyle name="20% - Accent6 23 3" xfId="18425" xr:uid="{8E5023BB-1F43-4215-A3B4-5367D812C560}"/>
    <cellStyle name="20% - Accent6 24" xfId="8161" xr:uid="{3B64CEFA-9C8F-42D9-888F-485CE48F2DC8}"/>
    <cellStyle name="20% - Accent6 24 2" xfId="25655" xr:uid="{3A8CD962-78CE-44BC-ACD7-EF4D97847410}"/>
    <cellStyle name="20% - Accent6 25" xfId="8162" xr:uid="{2AF0B641-918F-4D56-BB64-D557E32F591E}"/>
    <cellStyle name="20% - Accent6 25 2" xfId="25656" xr:uid="{383EA1A1-EB28-4662-84B8-E067362FA973}"/>
    <cellStyle name="20% - Accent6 26" xfId="8163" xr:uid="{B3364DAA-F56E-4A16-8B97-7C35E6F349E2}"/>
    <cellStyle name="20% - Accent6 26 2" xfId="25657" xr:uid="{867F2900-D5EB-4E1A-ABB7-81274B73E228}"/>
    <cellStyle name="20% - Accent6 27" xfId="8164" xr:uid="{15950403-6CC8-4CB3-90D9-F0909FEC5CC9}"/>
    <cellStyle name="20% - Accent6 27 2" xfId="25658" xr:uid="{4893F362-F266-41C7-A6B4-870A271EC15D}"/>
    <cellStyle name="20% - Accent6 28" xfId="8165" xr:uid="{6D85F05B-BDA0-4776-9E99-A5C65A4B236A}"/>
    <cellStyle name="20% - Accent6 28 2" xfId="25659" xr:uid="{2DB9F2F2-90CD-4040-B83B-3D6107E78754}"/>
    <cellStyle name="20% - Accent6 29" xfId="8166" xr:uid="{188927CA-C21C-4105-BE50-D0B6C33860F5}"/>
    <cellStyle name="20% - Accent6 29 2" xfId="25660" xr:uid="{5DA4CB7B-E283-470B-A545-821F70D9A5B6}"/>
    <cellStyle name="20% - Accent6 3" xfId="147" xr:uid="{13FF814A-84B6-4D80-A4C0-D3DF88771342}"/>
    <cellStyle name="20% - Accent6 3 10" xfId="8168" xr:uid="{1D20C6FF-A270-4857-AA9E-A28B1F2B2F69}"/>
    <cellStyle name="20% - Accent6 3 10 2" xfId="25662" xr:uid="{9DC4FFE7-EA0B-43D9-B967-AB5D44BD29E8}"/>
    <cellStyle name="20% - Accent6 3 11" xfId="8169" xr:uid="{67E079D4-EAE8-4236-AE48-C7734DBF33F6}"/>
    <cellStyle name="20% - Accent6 3 11 2" xfId="25663" xr:uid="{13F94EF6-496A-4DCF-9B0A-354049509DDD}"/>
    <cellStyle name="20% - Accent6 3 12" xfId="8170" xr:uid="{6793EF11-32DA-4C43-85B6-D90D28852873}"/>
    <cellStyle name="20% - Accent6 3 13" xfId="8167" xr:uid="{1D766829-7B0B-4271-AAF6-F9A42F1FE4CA}"/>
    <cellStyle name="20% - Accent6 3 13 2" xfId="25661" xr:uid="{532543C0-4188-495B-8580-D247E58BB2CC}"/>
    <cellStyle name="20% - Accent6 3 14" xfId="17245" xr:uid="{7FC3B7FC-3B88-44FC-B64F-9645C12FF54B}"/>
    <cellStyle name="20% - Accent6 3 14 2" xfId="34534" xr:uid="{FA4E744E-50E7-4C59-9208-5E84A553DAB5}"/>
    <cellStyle name="20% - Accent6 3 15" xfId="2947" xr:uid="{D2ED67DB-8393-4657-A40C-0B6A7631B72F}"/>
    <cellStyle name="20% - Accent6 3 16" xfId="997" xr:uid="{78E6F37E-2C06-4ED1-B986-8A91E4DC335C}"/>
    <cellStyle name="20% - Accent6 3 17" xfId="18608" xr:uid="{5A8831F8-FC64-49DF-A5A9-5E20149A423B}"/>
    <cellStyle name="20% - Accent6 3 18" xfId="36605" xr:uid="{6F6098E2-4C95-4744-B23B-6FAADBDF87E3}"/>
    <cellStyle name="20% - Accent6 3 2" xfId="243" xr:uid="{182FB230-6B98-407A-868C-92298AB1A62E}"/>
    <cellStyle name="20% - Accent6 3 2 10" xfId="17408" xr:uid="{E0EF41FA-F48E-46F1-B3FD-76ECA0E08D33}"/>
    <cellStyle name="20% - Accent6 3 2 10 2" xfId="34760" xr:uid="{18CEDE36-1F74-49E8-974E-478D8B5FF926}"/>
    <cellStyle name="20% - Accent6 3 2 11" xfId="8171" xr:uid="{C2076B82-AFFF-4D03-86AB-61898D189D0E}"/>
    <cellStyle name="20% - Accent6 3 2 11 2" xfId="25664" xr:uid="{9BA4D500-A300-4F37-BA9B-C0FC9E9D751E}"/>
    <cellStyle name="20% - Accent6 3 2 12" xfId="1284" xr:uid="{743692CD-52E3-4DDF-BDC3-F6947FA33C11}"/>
    <cellStyle name="20% - Accent6 3 2 13" xfId="18888" xr:uid="{ECECB8C3-6293-4CB7-8F82-8EBA1AF6B8E5}"/>
    <cellStyle name="20% - Accent6 3 2 14" xfId="36918" xr:uid="{F227689C-059A-40FD-AC84-5EB5A1190DB6}"/>
    <cellStyle name="20% - Accent6 3 2 2" xfId="361" xr:uid="{B87427CA-A3C8-4A4F-B0C7-18535FA5F466}"/>
    <cellStyle name="20% - Accent6 3 2 2 10" xfId="2329" xr:uid="{36BF8A84-6095-4286-864A-D71C3EBB976D}"/>
    <cellStyle name="20% - Accent6 3 2 2 11" xfId="19929" xr:uid="{A42C7F5C-D4DF-41AF-AD6D-0B7FAC2075F7}"/>
    <cellStyle name="20% - Accent6 3 2 2 2" xfId="580" xr:uid="{7B1E6CDC-61FD-41BC-90F5-E7BF2B53B395}"/>
    <cellStyle name="20% - Accent6 3 2 2 2 2" xfId="8174" xr:uid="{80C0882D-F0C0-4217-9A20-3AEA1CFBD076}"/>
    <cellStyle name="20% - Accent6 3 2 2 2 2 2" xfId="8175" xr:uid="{A596C38F-0E66-47EB-8EDB-66DD207EE862}"/>
    <cellStyle name="20% - Accent6 3 2 2 2 2 2 2" xfId="25668" xr:uid="{C42009C5-598D-4B57-9163-1313AEF64342}"/>
    <cellStyle name="20% - Accent6 3 2 2 2 2 3" xfId="8176" xr:uid="{E5D35E31-9B71-4682-93B0-EB377A09AE39}"/>
    <cellStyle name="20% - Accent6 3 2 2 2 2 3 2" xfId="25669" xr:uid="{679CCBFE-6D7B-4A7D-A583-A198544C64BD}"/>
    <cellStyle name="20% - Accent6 3 2 2 2 2 4" xfId="25667" xr:uid="{1E02E359-4AE1-43A5-89EC-F4759FFAF82E}"/>
    <cellStyle name="20% - Accent6 3 2 2 2 3" xfId="8177" xr:uid="{16B28923-DF0C-4E34-905C-12D1EC84338C}"/>
    <cellStyle name="20% - Accent6 3 2 2 2 3 2" xfId="25670" xr:uid="{A6A20FF0-A4EE-44DD-B826-12F6274EA04C}"/>
    <cellStyle name="20% - Accent6 3 2 2 2 4" xfId="8178" xr:uid="{D8874975-F040-4436-A2BE-7B8F54812E66}"/>
    <cellStyle name="20% - Accent6 3 2 2 2 4 2" xfId="25671" xr:uid="{6200A23C-D0EB-418A-9478-CD967EB7022D}"/>
    <cellStyle name="20% - Accent6 3 2 2 2 5" xfId="8179" xr:uid="{059BCA2C-82FA-4A41-B8E3-30F1130BC7E6}"/>
    <cellStyle name="20% - Accent6 3 2 2 2 5 2" xfId="25672" xr:uid="{71B4BE7D-9CEA-45AF-8B8F-286268413624}"/>
    <cellStyle name="20% - Accent6 3 2 2 2 6" xfId="8173" xr:uid="{F1494754-8A31-4C68-8DF7-603639653D43}"/>
    <cellStyle name="20% - Accent6 3 2 2 2 7" xfId="25666" xr:uid="{BFC337B1-9543-4E2B-85FA-25B4ECC9D1EA}"/>
    <cellStyle name="20% - Accent6 3 2 2 3" xfId="8180" xr:uid="{C6C5E875-2467-4C25-8649-7D59D7D87200}"/>
    <cellStyle name="20% - Accent6 3 2 2 3 2" xfId="8181" xr:uid="{4D8CEF58-5294-4762-9096-9003556F7D95}"/>
    <cellStyle name="20% - Accent6 3 2 2 3 2 2" xfId="8182" xr:uid="{9C8AA441-9F2D-4990-AE1B-E4072261D24A}"/>
    <cellStyle name="20% - Accent6 3 2 2 3 2 2 2" xfId="25675" xr:uid="{63703E4D-3345-4CCF-9E65-8D1230EA5EA3}"/>
    <cellStyle name="20% - Accent6 3 2 2 3 2 3" xfId="8183" xr:uid="{2B5CD2DA-25DE-45F6-8776-CA1FD45D64E7}"/>
    <cellStyle name="20% - Accent6 3 2 2 3 2 3 2" xfId="25676" xr:uid="{A7A80779-17EE-4A63-B5B8-D10DE60F8BF6}"/>
    <cellStyle name="20% - Accent6 3 2 2 3 2 4" xfId="25674" xr:uid="{24CB6AC4-0794-4A44-8966-AC0FC155F5AE}"/>
    <cellStyle name="20% - Accent6 3 2 2 3 3" xfId="8184" xr:uid="{C4A8977E-4CF6-4F0B-A8E6-1C0BD03FBBB0}"/>
    <cellStyle name="20% - Accent6 3 2 2 3 3 2" xfId="25677" xr:uid="{74AD85E9-38F0-4A9B-96EA-F0AA7510EAD8}"/>
    <cellStyle name="20% - Accent6 3 2 2 3 4" xfId="8185" xr:uid="{27564141-755F-479C-AAC5-25922C5F1D10}"/>
    <cellStyle name="20% - Accent6 3 2 2 3 4 2" xfId="25678" xr:uid="{569A47FF-2DC1-44A7-A562-ACFFE88AEEB3}"/>
    <cellStyle name="20% - Accent6 3 2 2 3 5" xfId="8186" xr:uid="{C5BFAE09-6C59-44DF-8577-56C0122C32B8}"/>
    <cellStyle name="20% - Accent6 3 2 2 3 5 2" xfId="25679" xr:uid="{70F3E3E4-E78B-4021-8874-F1EFCF6D9F52}"/>
    <cellStyle name="20% - Accent6 3 2 2 3 6" xfId="25673" xr:uid="{9DDD545E-DBA0-487E-B9FA-DD1D8FC73660}"/>
    <cellStyle name="20% - Accent6 3 2 2 4" xfId="8187" xr:uid="{13352C6D-ECBA-4CA1-A024-D25833FFE04F}"/>
    <cellStyle name="20% - Accent6 3 2 2 4 2" xfId="8188" xr:uid="{57C30301-3725-458F-B27F-84DF72E4A573}"/>
    <cellStyle name="20% - Accent6 3 2 2 4 2 2" xfId="25681" xr:uid="{FDC36B14-7F71-4ADC-9729-51D62ED27785}"/>
    <cellStyle name="20% - Accent6 3 2 2 4 3" xfId="8189" xr:uid="{15C7B0D9-2B2D-430E-ADBB-65C9D5D616ED}"/>
    <cellStyle name="20% - Accent6 3 2 2 4 3 2" xfId="25682" xr:uid="{8596BD5B-BBB4-4844-ABFA-F2CD4FD64142}"/>
    <cellStyle name="20% - Accent6 3 2 2 4 4" xfId="25680" xr:uid="{27FB69D6-222D-4F5E-939D-DA1C7814B04A}"/>
    <cellStyle name="20% - Accent6 3 2 2 5" xfId="8190" xr:uid="{70B663A2-7F12-4913-AB4D-2E4EAEE777D2}"/>
    <cellStyle name="20% - Accent6 3 2 2 5 2" xfId="25683" xr:uid="{78D7AB32-2D85-45BA-8F68-9B3B541B0221}"/>
    <cellStyle name="20% - Accent6 3 2 2 6" xfId="8191" xr:uid="{5F8530A4-B690-4D50-AA15-FE61EB918280}"/>
    <cellStyle name="20% - Accent6 3 2 2 6 2" xfId="25684" xr:uid="{F65AC093-47E6-413B-9CEA-202FC189CE19}"/>
    <cellStyle name="20% - Accent6 3 2 2 7" xfId="8192" xr:uid="{7DF4D429-0C1C-446C-9B8F-66FA3EA7684A}"/>
    <cellStyle name="20% - Accent6 3 2 2 7 2" xfId="25685" xr:uid="{C4C14979-21FC-46AD-B771-7C244310205C}"/>
    <cellStyle name="20% - Accent6 3 2 2 8" xfId="17984" xr:uid="{A36CACBF-38D5-4004-8534-168ECFAD0C3D}"/>
    <cellStyle name="20% - Accent6 3 2 2 8 2" xfId="35743" xr:uid="{A7E21E38-C61E-413F-90FF-990EC54E88A8}"/>
    <cellStyle name="20% - Accent6 3 2 2 9" xfId="8172" xr:uid="{72982DDE-8368-40BC-88C3-D63F4332C1D8}"/>
    <cellStyle name="20% - Accent6 3 2 2 9 2" xfId="25665" xr:uid="{3E6724D9-288C-479B-AE5B-B9430BCAFA7B}"/>
    <cellStyle name="20% - Accent6 3 2 3" xfId="470" xr:uid="{18C07AA9-5981-4E6C-A9DF-1272C5946105}"/>
    <cellStyle name="20% - Accent6 3 2 3 2" xfId="8194" xr:uid="{85EDB508-7F8F-40A4-8592-EA5A5F0775EE}"/>
    <cellStyle name="20% - Accent6 3 2 3 2 2" xfId="8195" xr:uid="{624751E3-A634-4DBB-8577-57CE9B507F53}"/>
    <cellStyle name="20% - Accent6 3 2 3 2 2 2" xfId="8196" xr:uid="{4F9B66CE-4819-45F1-B762-329559280F57}"/>
    <cellStyle name="20% - Accent6 3 2 3 2 2 2 2" xfId="25689" xr:uid="{4C59CAA7-FF0F-40EF-8933-84E6465CE727}"/>
    <cellStyle name="20% - Accent6 3 2 3 2 2 3" xfId="8197" xr:uid="{316A6FF4-DF58-40B1-8371-1D69223713A9}"/>
    <cellStyle name="20% - Accent6 3 2 3 2 2 3 2" xfId="25690" xr:uid="{B177BC17-7CE8-474B-BBA6-5650264E790F}"/>
    <cellStyle name="20% - Accent6 3 2 3 2 2 4" xfId="25688" xr:uid="{D5F53EF4-CEBF-42FC-9863-87259FCB6462}"/>
    <cellStyle name="20% - Accent6 3 2 3 2 3" xfId="8198" xr:uid="{952D0753-9A0B-4FE6-83B4-2847F8317DE3}"/>
    <cellStyle name="20% - Accent6 3 2 3 2 3 2" xfId="25691" xr:uid="{4F038CD1-98B3-4113-978D-2E522D0BFAC3}"/>
    <cellStyle name="20% - Accent6 3 2 3 2 4" xfId="8199" xr:uid="{8C289B37-3349-46C0-9660-051BCD999C79}"/>
    <cellStyle name="20% - Accent6 3 2 3 2 4 2" xfId="25692" xr:uid="{1C651F41-A0F0-4F96-8A13-C8FF0A5769B4}"/>
    <cellStyle name="20% - Accent6 3 2 3 2 5" xfId="8200" xr:uid="{4EF0AD29-E261-4659-A69E-D0C2396D5A13}"/>
    <cellStyle name="20% - Accent6 3 2 3 2 5 2" xfId="25693" xr:uid="{90D8FE59-043C-4444-B849-7D2C51E9C2D9}"/>
    <cellStyle name="20% - Accent6 3 2 3 2 6" xfId="25687" xr:uid="{FAE7DB4E-6432-4298-B8C6-CCA4692F094E}"/>
    <cellStyle name="20% - Accent6 3 2 3 3" xfId="8201" xr:uid="{C322521F-F0AE-46D4-BF06-209FA33D86D9}"/>
    <cellStyle name="20% - Accent6 3 2 3 3 2" xfId="8202" xr:uid="{BD9F37D5-37C4-4948-9B44-B15E2AACCB6A}"/>
    <cellStyle name="20% - Accent6 3 2 3 3 2 2" xfId="8203" xr:uid="{7354653B-E683-4AD1-BCC3-8A71ADCA90F0}"/>
    <cellStyle name="20% - Accent6 3 2 3 3 2 2 2" xfId="25696" xr:uid="{9B155F7D-4D81-4B79-B8A0-30103930244E}"/>
    <cellStyle name="20% - Accent6 3 2 3 3 2 3" xfId="8204" xr:uid="{AC10788C-E1E2-42F9-9FD5-03E47EC294DD}"/>
    <cellStyle name="20% - Accent6 3 2 3 3 2 3 2" xfId="25697" xr:uid="{45D0DB9A-1BA1-46F7-9A33-ED7AC847D787}"/>
    <cellStyle name="20% - Accent6 3 2 3 3 2 4" xfId="25695" xr:uid="{F7416DF2-88A1-405A-8929-3338A1FC6A0E}"/>
    <cellStyle name="20% - Accent6 3 2 3 3 3" xfId="8205" xr:uid="{37C7F392-6C90-4C24-904C-E420C6A65B7D}"/>
    <cellStyle name="20% - Accent6 3 2 3 3 3 2" xfId="25698" xr:uid="{CE7694BA-41F0-4D28-9415-A3E2144632D3}"/>
    <cellStyle name="20% - Accent6 3 2 3 3 4" xfId="8206" xr:uid="{208251FB-5EA9-4EB9-AFF3-001155506078}"/>
    <cellStyle name="20% - Accent6 3 2 3 3 4 2" xfId="25699" xr:uid="{68FF25D2-953E-47C1-99E1-45052F887D9F}"/>
    <cellStyle name="20% - Accent6 3 2 3 3 5" xfId="8207" xr:uid="{F676B220-5513-41DE-9FC8-C1A3809D903D}"/>
    <cellStyle name="20% - Accent6 3 2 3 3 5 2" xfId="25700" xr:uid="{690D0EC2-3E7C-4860-8678-4A7CDAE3C45A}"/>
    <cellStyle name="20% - Accent6 3 2 3 3 6" xfId="25694" xr:uid="{9D294816-AD3F-495E-B64C-30F38F9CF7E3}"/>
    <cellStyle name="20% - Accent6 3 2 3 4" xfId="8208" xr:uid="{08EB72F5-6A3B-4E36-8684-735F49141468}"/>
    <cellStyle name="20% - Accent6 3 2 3 4 2" xfId="8209" xr:uid="{C26C2DBF-3912-43E2-8711-B55D28EEE285}"/>
    <cellStyle name="20% - Accent6 3 2 3 4 2 2" xfId="25702" xr:uid="{AB73D486-A291-4C8B-89B6-AF16A5E159FE}"/>
    <cellStyle name="20% - Accent6 3 2 3 4 3" xfId="8210" xr:uid="{E45EABC1-2444-48E4-810F-56DD0B8D8F52}"/>
    <cellStyle name="20% - Accent6 3 2 3 4 3 2" xfId="25703" xr:uid="{AA2144CC-355E-40B4-BAD2-FC1EE99AE9BC}"/>
    <cellStyle name="20% - Accent6 3 2 3 4 4" xfId="25701" xr:uid="{5F3C61D8-C50F-4499-A5BC-88A510E49A8B}"/>
    <cellStyle name="20% - Accent6 3 2 3 5" xfId="8211" xr:uid="{C2AB8C82-96D9-4188-A15B-B765D765BCA2}"/>
    <cellStyle name="20% - Accent6 3 2 3 5 2" xfId="25704" xr:uid="{838FFFAC-6451-4F9F-8D3B-6B6F15F92B0E}"/>
    <cellStyle name="20% - Accent6 3 2 3 6" xfId="8212" xr:uid="{B68553F1-EEAB-4B41-92A0-504FAA6E90D1}"/>
    <cellStyle name="20% - Accent6 3 2 3 6 2" xfId="25705" xr:uid="{E61943D5-07C2-4FF5-A55E-7BED35F32B03}"/>
    <cellStyle name="20% - Accent6 3 2 3 7" xfId="8213" xr:uid="{73BCFFB1-CD25-4E5A-9CCE-285B6083D6F9}"/>
    <cellStyle name="20% - Accent6 3 2 3 7 2" xfId="25706" xr:uid="{F7FA44BA-5AA4-46E4-BC72-48E584DD6C3C}"/>
    <cellStyle name="20% - Accent6 3 2 3 8" xfId="8193" xr:uid="{16CB6A8D-1350-4273-AE4B-9B5B098FBB35}"/>
    <cellStyle name="20% - Accent6 3 2 3 9" xfId="25686" xr:uid="{27AABBB1-1A34-4DEC-992A-0CB9BE631876}"/>
    <cellStyle name="20% - Accent6 3 2 4" xfId="8214" xr:uid="{9FF080E5-50C9-4DA5-908A-CA1BAA70266F}"/>
    <cellStyle name="20% - Accent6 3 2 4 2" xfId="8215" xr:uid="{EC64F6C2-29D6-4F29-88F9-06B61D65AEB0}"/>
    <cellStyle name="20% - Accent6 3 2 4 2 2" xfId="8216" xr:uid="{1FA937D5-D849-48C5-8ED9-9E719AB5D4AA}"/>
    <cellStyle name="20% - Accent6 3 2 4 2 2 2" xfId="25709" xr:uid="{62F47693-6890-4737-A13B-A350404DE3A3}"/>
    <cellStyle name="20% - Accent6 3 2 4 2 3" xfId="8217" xr:uid="{74FEC58F-19F3-4C90-8CF9-4185582B54BB}"/>
    <cellStyle name="20% - Accent6 3 2 4 2 3 2" xfId="25710" xr:uid="{8286A15D-FDA9-4E5D-9201-20775316DAE7}"/>
    <cellStyle name="20% - Accent6 3 2 4 2 4" xfId="25708" xr:uid="{46F9B5D6-1A99-4830-853C-A369D5EA9C7D}"/>
    <cellStyle name="20% - Accent6 3 2 4 3" xfId="8218" xr:uid="{C26E6B0B-2B6A-40F3-A5A0-CF3ADB605A78}"/>
    <cellStyle name="20% - Accent6 3 2 4 3 2" xfId="25711" xr:uid="{26AD3BD1-B8B8-4AAA-9872-2037EC1C5806}"/>
    <cellStyle name="20% - Accent6 3 2 4 4" xfId="8219" xr:uid="{EB6BCD2B-D70A-4393-A23A-7BDC3E8AAE35}"/>
    <cellStyle name="20% - Accent6 3 2 4 4 2" xfId="25712" xr:uid="{2377B770-235C-47DA-BB41-2C6F729BAC75}"/>
    <cellStyle name="20% - Accent6 3 2 4 5" xfId="8220" xr:uid="{20932F2B-2A56-4C95-9488-F99AD3D2FA79}"/>
    <cellStyle name="20% - Accent6 3 2 4 5 2" xfId="25713" xr:uid="{97AE5100-C620-468F-85DA-C741A1F04839}"/>
    <cellStyle name="20% - Accent6 3 2 4 6" xfId="25707" xr:uid="{01FCAACF-87CA-4BD1-A1D4-8EF78E1124F8}"/>
    <cellStyle name="20% - Accent6 3 2 5" xfId="8221" xr:uid="{48665626-0A5B-4A22-9842-9C4349391634}"/>
    <cellStyle name="20% - Accent6 3 2 5 2" xfId="8222" xr:uid="{80A70C6B-4679-46CE-A690-B1C4E9A8C6FC}"/>
    <cellStyle name="20% - Accent6 3 2 5 2 2" xfId="8223" xr:uid="{A763B304-D401-4E51-A4D3-8BAAF6A9571D}"/>
    <cellStyle name="20% - Accent6 3 2 5 2 2 2" xfId="25716" xr:uid="{004895C3-01D9-41EE-904C-7166D17C4151}"/>
    <cellStyle name="20% - Accent6 3 2 5 2 3" xfId="8224" xr:uid="{DB579D6F-2754-4FBD-A9E0-2CBD5103D48C}"/>
    <cellStyle name="20% - Accent6 3 2 5 2 3 2" xfId="25717" xr:uid="{82FBE2BE-5055-4A25-B055-45D2A14F4BE2}"/>
    <cellStyle name="20% - Accent6 3 2 5 2 4" xfId="25715" xr:uid="{C59CA189-25F0-44F5-A044-C5DC7FDAC6FD}"/>
    <cellStyle name="20% - Accent6 3 2 5 3" xfId="8225" xr:uid="{E9960D54-7471-4EC0-8086-EF3B19ACFDD4}"/>
    <cellStyle name="20% - Accent6 3 2 5 3 2" xfId="25718" xr:uid="{51AD7BF1-2CE7-4617-ACB3-B5A010A12ED1}"/>
    <cellStyle name="20% - Accent6 3 2 5 4" xfId="8226" xr:uid="{504F5129-D756-4E08-819C-31BE5DFC21E2}"/>
    <cellStyle name="20% - Accent6 3 2 5 4 2" xfId="25719" xr:uid="{6C3840D6-7DF2-4697-A282-B69E68360AE5}"/>
    <cellStyle name="20% - Accent6 3 2 5 5" xfId="8227" xr:uid="{E40D3810-F151-4B23-A1AB-7F7C1228FF78}"/>
    <cellStyle name="20% - Accent6 3 2 5 5 2" xfId="25720" xr:uid="{7E3B5A8A-5D6D-4C94-8F1D-5717A5553F84}"/>
    <cellStyle name="20% - Accent6 3 2 5 6" xfId="25714" xr:uid="{BA095D71-06DA-490D-96F7-0C25931E4EB7}"/>
    <cellStyle name="20% - Accent6 3 2 6" xfId="8228" xr:uid="{43815ACF-8938-4E8C-A087-08886B2CD160}"/>
    <cellStyle name="20% - Accent6 3 2 6 2" xfId="8229" xr:uid="{159DB7F2-DA37-49B6-A4A2-EE310F3CAE50}"/>
    <cellStyle name="20% - Accent6 3 2 6 2 2" xfId="25722" xr:uid="{B2AB2579-2F51-44E1-8A86-C2F8923AF9F5}"/>
    <cellStyle name="20% - Accent6 3 2 6 3" xfId="8230" xr:uid="{F8C1F759-CADB-44D2-97D1-9B8ECEA5E585}"/>
    <cellStyle name="20% - Accent6 3 2 6 3 2" xfId="25723" xr:uid="{6F41D629-DAFE-4082-A229-7107A28935DC}"/>
    <cellStyle name="20% - Accent6 3 2 6 4" xfId="25721" xr:uid="{D8DD6C6F-A337-4589-B76A-ABCA5A1D1CC7}"/>
    <cellStyle name="20% - Accent6 3 2 7" xfId="8231" xr:uid="{087605B8-C008-4ECB-90D1-4F013FCF03EA}"/>
    <cellStyle name="20% - Accent6 3 2 7 2" xfId="25724" xr:uid="{6C70BAA3-6675-4322-9DA9-2A402CA4D8C4}"/>
    <cellStyle name="20% - Accent6 3 2 8" xfId="8232" xr:uid="{4FA54851-ADDE-441E-9DAB-CB6F763EDD37}"/>
    <cellStyle name="20% - Accent6 3 2 8 2" xfId="25725" xr:uid="{514B3C6D-E905-4E0D-93AE-8191234FC85F}"/>
    <cellStyle name="20% - Accent6 3 2 9" xfId="8233" xr:uid="{EDB655B4-DF22-4D74-87B9-AAB3B52634EB}"/>
    <cellStyle name="20% - Accent6 3 2 9 2" xfId="25726" xr:uid="{1A063B76-54EC-400E-8B3B-B740529C866C}"/>
    <cellStyle name="20% - Accent6 3 3" xfId="318" xr:uid="{ADADC572-22F2-4CB3-9B38-B271CC8E3623}"/>
    <cellStyle name="20% - Accent6 3 3 10" xfId="1555" xr:uid="{802E08AF-DABB-4C78-949F-210B1B5D8D44}"/>
    <cellStyle name="20% - Accent6 3 3 11" xfId="19158" xr:uid="{437B527C-7272-4AC5-9674-28FB8EB3BC6C}"/>
    <cellStyle name="20% - Accent6 3 3 12" xfId="37021" xr:uid="{81386454-CF62-4283-959C-17E8AE6D97EB}"/>
    <cellStyle name="20% - Accent6 3 3 2" xfId="537" xr:uid="{61FB848E-7404-48D0-B901-821239DBDF07}"/>
    <cellStyle name="20% - Accent6 3 3 2 2" xfId="8236" xr:uid="{E528AADF-4037-4842-AAD6-6E769FC4BA02}"/>
    <cellStyle name="20% - Accent6 3 3 2 2 2" xfId="8237" xr:uid="{5EDE868F-1339-4741-B9CB-FBE786E5710A}"/>
    <cellStyle name="20% - Accent6 3 3 2 2 2 2" xfId="25730" xr:uid="{57001F36-13EE-4796-BBFB-7BE2B8E32CCA}"/>
    <cellStyle name="20% - Accent6 3 3 2 2 3" xfId="8238" xr:uid="{F86F2961-BA0D-4945-A8AD-75B83C13AFD1}"/>
    <cellStyle name="20% - Accent6 3 3 2 2 3 2" xfId="25731" xr:uid="{C0F2A4F4-A23B-4A70-ABCC-EC6B5C8A7931}"/>
    <cellStyle name="20% - Accent6 3 3 2 2 4" xfId="25729" xr:uid="{3078324F-BF26-4EFD-A297-8B313B8DF6F5}"/>
    <cellStyle name="20% - Accent6 3 3 2 3" xfId="8239" xr:uid="{34B63280-D231-40DD-A940-F8530BA91580}"/>
    <cellStyle name="20% - Accent6 3 3 2 3 2" xfId="25732" xr:uid="{BE34404E-4879-4402-918C-7A66995D8D5E}"/>
    <cellStyle name="20% - Accent6 3 3 2 4" xfId="8240" xr:uid="{40CA8D82-C8D8-4354-B77E-0B4E10EB5899}"/>
    <cellStyle name="20% - Accent6 3 3 2 4 2" xfId="25733" xr:uid="{F759560B-AC0E-4AAF-8952-BA2387BEC82E}"/>
    <cellStyle name="20% - Accent6 3 3 2 5" xfId="8241" xr:uid="{56C19AB1-4105-4F31-AF43-11599C40CBD9}"/>
    <cellStyle name="20% - Accent6 3 3 2 5 2" xfId="25734" xr:uid="{7683F6F1-6ADC-4C07-BCB2-9D076DDC0060}"/>
    <cellStyle name="20% - Accent6 3 3 2 6" xfId="18120" xr:uid="{AEE4C515-4E1E-43FF-B07A-95B5B16A6BEF}"/>
    <cellStyle name="20% - Accent6 3 3 2 6 2" xfId="36004" xr:uid="{65D323DB-0481-42F8-B8B8-C4329AEE51C2}"/>
    <cellStyle name="20% - Accent6 3 3 2 7" xfId="8235" xr:uid="{ABE687B9-F972-4AB9-813D-B2EABC60E8E4}"/>
    <cellStyle name="20% - Accent6 3 3 2 7 2" xfId="25728" xr:uid="{95785A68-2D06-44A7-BF80-E004FE9B570F}"/>
    <cellStyle name="20% - Accent6 3 3 2 8" xfId="2596" xr:uid="{F32DBEC2-F24D-4433-A2CC-456B9EAAE3F5}"/>
    <cellStyle name="20% - Accent6 3 3 2 9" xfId="20196" xr:uid="{908AACBE-B411-45AF-8EB2-A1D188B7B1BF}"/>
    <cellStyle name="20% - Accent6 3 3 3" xfId="8242" xr:uid="{9DB81156-19E3-412F-B117-28943CA7B048}"/>
    <cellStyle name="20% - Accent6 3 3 3 2" xfId="8243" xr:uid="{EEEAC225-EE94-420E-960D-587BD75D2169}"/>
    <cellStyle name="20% - Accent6 3 3 3 2 2" xfId="8244" xr:uid="{F0E7FB4B-8964-4D9D-88C5-A91B7765AB3A}"/>
    <cellStyle name="20% - Accent6 3 3 3 2 2 2" xfId="25737" xr:uid="{52F6925B-A059-4411-8CCB-EADE6D668993}"/>
    <cellStyle name="20% - Accent6 3 3 3 2 3" xfId="8245" xr:uid="{47EDED55-69C7-4016-B71A-BB9274B4B2E8}"/>
    <cellStyle name="20% - Accent6 3 3 3 2 3 2" xfId="25738" xr:uid="{5FCD0A68-0091-45D9-8A45-19B3AF504768}"/>
    <cellStyle name="20% - Accent6 3 3 3 2 4" xfId="25736" xr:uid="{3CF9DB0E-EB5D-40CD-8C89-4CC30A8CAB49}"/>
    <cellStyle name="20% - Accent6 3 3 3 3" xfId="8246" xr:uid="{4172FA42-8334-41FF-90C3-C6EB320EB8C8}"/>
    <cellStyle name="20% - Accent6 3 3 3 3 2" xfId="25739" xr:uid="{CAA67B28-98D4-4F0E-A04C-B0655E6CC271}"/>
    <cellStyle name="20% - Accent6 3 3 3 4" xfId="8247" xr:uid="{0C0374FF-5C90-4CCD-9F2E-D938F96A6DD6}"/>
    <cellStyle name="20% - Accent6 3 3 3 4 2" xfId="25740" xr:uid="{59811A26-EB67-4914-B6C0-1B127FFF17FF}"/>
    <cellStyle name="20% - Accent6 3 3 3 5" xfId="8248" xr:uid="{55DFCB21-71C6-4A0F-A6F8-D30F9113B7D4}"/>
    <cellStyle name="20% - Accent6 3 3 3 5 2" xfId="25741" xr:uid="{22DF4D00-04DA-4385-A152-CA8744B6F47D}"/>
    <cellStyle name="20% - Accent6 3 3 3 6" xfId="25735" xr:uid="{2F34CB45-299B-4EF2-AB9A-16691ADE292F}"/>
    <cellStyle name="20% - Accent6 3 3 4" xfId="8249" xr:uid="{6965DE53-62A4-46B3-9CF2-34742E09D8A0}"/>
    <cellStyle name="20% - Accent6 3 3 4 2" xfId="8250" xr:uid="{C3D102F0-51DB-40A8-907A-6FF856B54A12}"/>
    <cellStyle name="20% - Accent6 3 3 4 2 2" xfId="25743" xr:uid="{8233BE62-C95B-4F18-8D2C-E8284329C148}"/>
    <cellStyle name="20% - Accent6 3 3 4 3" xfId="8251" xr:uid="{F28194EF-ACCF-440D-9384-7685B3DE7D15}"/>
    <cellStyle name="20% - Accent6 3 3 4 3 2" xfId="25744" xr:uid="{F551693A-0FC6-4D3A-A6B0-4D8104E81917}"/>
    <cellStyle name="20% - Accent6 3 3 4 4" xfId="25742" xr:uid="{4841028C-A0B5-438D-9B2A-7A9F48FBAA6D}"/>
    <cellStyle name="20% - Accent6 3 3 5" xfId="8252" xr:uid="{1E5E870D-4C53-45C6-B599-4F7F410B2302}"/>
    <cellStyle name="20% - Accent6 3 3 5 2" xfId="25745" xr:uid="{D91C2C9C-9554-4AAA-A1AC-290EE4A2014A}"/>
    <cellStyle name="20% - Accent6 3 3 6" xfId="8253" xr:uid="{F3D54040-633D-4CD4-96F3-794E126A39B1}"/>
    <cellStyle name="20% - Accent6 3 3 6 2" xfId="25746" xr:uid="{0FE1F947-C688-4833-B428-3FF5CBBC458B}"/>
    <cellStyle name="20% - Accent6 3 3 7" xfId="8254" xr:uid="{E22E6C36-E6FA-425A-BAA5-23CBA96075A0}"/>
    <cellStyle name="20% - Accent6 3 3 7 2" xfId="25747" xr:uid="{EB5D8A1A-A2A2-47B0-B6AF-9840C8760BE8}"/>
    <cellStyle name="20% - Accent6 3 3 8" xfId="17559" xr:uid="{8A12DCE7-B396-46A2-9064-737841A8D2B5}"/>
    <cellStyle name="20% - Accent6 3 3 8 2" xfId="35007" xr:uid="{567D56CA-84AE-4D42-9306-45534A7697B8}"/>
    <cellStyle name="20% - Accent6 3 3 9" xfId="8234" xr:uid="{1ADA871A-7D03-416E-8218-2AF9668E5BD6}"/>
    <cellStyle name="20% - Accent6 3 3 9 2" xfId="25727" xr:uid="{EE911A2B-6934-4AEA-89ED-295CBFED5F69}"/>
    <cellStyle name="20% - Accent6 3 4" xfId="427" xr:uid="{CC73E35C-6E41-4DAE-855B-21A5CA17AC80}"/>
    <cellStyle name="20% - Accent6 3 4 10" xfId="2062" xr:uid="{558E1A6D-0F8D-4EB4-B781-FB8737F92D8A}"/>
    <cellStyle name="20% - Accent6 3 4 11" xfId="19662" xr:uid="{8E43CC3C-6B41-49EC-ADBF-5B022BF36284}"/>
    <cellStyle name="20% - Accent6 3 4 12" xfId="36845" xr:uid="{AA445D06-EFCF-45A8-AFAB-53120213C17B}"/>
    <cellStyle name="20% - Accent6 3 4 2" xfId="8256" xr:uid="{973CCD51-F331-42CE-BA4E-EF4E9925DF95}"/>
    <cellStyle name="20% - Accent6 3 4 2 2" xfId="8257" xr:uid="{E088D60E-D683-402A-A439-FA6E0D4A777A}"/>
    <cellStyle name="20% - Accent6 3 4 2 2 2" xfId="8258" xr:uid="{F047C3D0-5479-4452-BEBD-0CB129CD1D54}"/>
    <cellStyle name="20% - Accent6 3 4 2 2 2 2" xfId="25751" xr:uid="{A8DCBF35-1E43-4EC8-84BA-5E6ABB9123A0}"/>
    <cellStyle name="20% - Accent6 3 4 2 2 3" xfId="8259" xr:uid="{E9F3822C-381E-4D8F-8099-89944F6444AC}"/>
    <cellStyle name="20% - Accent6 3 4 2 2 3 2" xfId="25752" xr:uid="{8D991734-629C-4989-A6D9-2B0B2CF50EBF}"/>
    <cellStyle name="20% - Accent6 3 4 2 2 4" xfId="25750" xr:uid="{9239EDF3-D129-4DA6-B791-39E5B956C890}"/>
    <cellStyle name="20% - Accent6 3 4 2 3" xfId="8260" xr:uid="{C4E65577-8BCA-4437-A85E-1DCA84926D6B}"/>
    <cellStyle name="20% - Accent6 3 4 2 3 2" xfId="25753" xr:uid="{0F04D1C6-5A51-4739-A93B-0B9F2183E758}"/>
    <cellStyle name="20% - Accent6 3 4 2 4" xfId="8261" xr:uid="{4AFB5A6A-514E-45BF-ADB9-08CEC4ED50B9}"/>
    <cellStyle name="20% - Accent6 3 4 2 4 2" xfId="25754" xr:uid="{470D3B2D-D21F-4FF0-8343-44941C098D94}"/>
    <cellStyle name="20% - Accent6 3 4 2 5" xfId="8262" xr:uid="{7DC88B85-849F-42AD-BC1A-EAA871344B3A}"/>
    <cellStyle name="20% - Accent6 3 4 2 5 2" xfId="25755" xr:uid="{6644EFE8-CEDD-40F6-BFBF-8B2A0C4C503A}"/>
    <cellStyle name="20% - Accent6 3 4 2 6" xfId="25749" xr:uid="{77210788-D90D-4DDD-8965-3B71276F22C3}"/>
    <cellStyle name="20% - Accent6 3 4 3" xfId="8263" xr:uid="{2641ABD1-464B-4712-9B0B-F8E347C2B7BA}"/>
    <cellStyle name="20% - Accent6 3 4 3 2" xfId="8264" xr:uid="{DAC07E76-2925-4216-A03B-83814269EAB4}"/>
    <cellStyle name="20% - Accent6 3 4 3 2 2" xfId="8265" xr:uid="{B4995E51-A6D1-43D1-B37E-5C980D755C66}"/>
    <cellStyle name="20% - Accent6 3 4 3 2 2 2" xfId="25758" xr:uid="{AF00AF79-8A4C-4D59-A3AF-9B1C309EA860}"/>
    <cellStyle name="20% - Accent6 3 4 3 2 3" xfId="8266" xr:uid="{53C1E0A3-7C15-4C04-90AA-1C199B814C5C}"/>
    <cellStyle name="20% - Accent6 3 4 3 2 3 2" xfId="25759" xr:uid="{5A0126E6-CC90-4AB3-9539-E92E46F5CCCA}"/>
    <cellStyle name="20% - Accent6 3 4 3 2 4" xfId="25757" xr:uid="{6CC180DD-3E5B-4E31-8423-3ADFA87A1AA9}"/>
    <cellStyle name="20% - Accent6 3 4 3 3" xfId="8267" xr:uid="{ACD8F35A-4D7B-4270-9ED1-9FE7F1BD479A}"/>
    <cellStyle name="20% - Accent6 3 4 3 3 2" xfId="25760" xr:uid="{C302F519-ED57-4EB5-A2E5-E8EF4BB6DA27}"/>
    <cellStyle name="20% - Accent6 3 4 3 4" xfId="8268" xr:uid="{3A481D9D-BBBC-43EC-879C-F6A17C70CB95}"/>
    <cellStyle name="20% - Accent6 3 4 3 4 2" xfId="25761" xr:uid="{BCFC0239-200A-4FCB-A5ED-06A188AD9523}"/>
    <cellStyle name="20% - Accent6 3 4 3 5" xfId="8269" xr:uid="{66857506-02E1-44D0-983C-A29C941027CB}"/>
    <cellStyle name="20% - Accent6 3 4 3 5 2" xfId="25762" xr:uid="{8F021716-2C18-4D33-B932-05D7F13B964E}"/>
    <cellStyle name="20% - Accent6 3 4 3 6" xfId="25756" xr:uid="{1E577A85-2F05-4F32-A0DF-D236BD21DE4E}"/>
    <cellStyle name="20% - Accent6 3 4 4" xfId="8270" xr:uid="{04B83F01-268D-4D18-8954-391B5DE54257}"/>
    <cellStyle name="20% - Accent6 3 4 4 2" xfId="8271" xr:uid="{FF4AF702-08E1-48EA-A0CD-DF89B43E62D1}"/>
    <cellStyle name="20% - Accent6 3 4 4 2 2" xfId="25764" xr:uid="{7462A686-5158-4748-9B71-CC60B03F5183}"/>
    <cellStyle name="20% - Accent6 3 4 4 3" xfId="8272" xr:uid="{7F96061E-7E51-435A-9812-1EF32E2C2E2A}"/>
    <cellStyle name="20% - Accent6 3 4 4 3 2" xfId="25765" xr:uid="{2592C70C-3625-4E02-BB66-340E5655A25E}"/>
    <cellStyle name="20% - Accent6 3 4 4 4" xfId="25763" xr:uid="{BB440C2E-132B-4D8B-B358-E471E8C61F81}"/>
    <cellStyle name="20% - Accent6 3 4 5" xfId="8273" xr:uid="{8ADB5752-9E3B-40A4-92F8-608D78A74C61}"/>
    <cellStyle name="20% - Accent6 3 4 5 2" xfId="25766" xr:uid="{D7992D63-F75E-4833-8A83-D88CE4CFB3D8}"/>
    <cellStyle name="20% - Accent6 3 4 6" xfId="8274" xr:uid="{EE7837C6-EAC7-4A51-B3D8-94DD5816FC3A}"/>
    <cellStyle name="20% - Accent6 3 4 6 2" xfId="25767" xr:uid="{2EE45836-A6C9-4768-89FD-63285DAFC790}"/>
    <cellStyle name="20% - Accent6 3 4 7" xfId="8275" xr:uid="{F2705FD4-42B0-4ECC-B919-AAB6A14C2F74}"/>
    <cellStyle name="20% - Accent6 3 4 7 2" xfId="25768" xr:uid="{EFAF1ABB-DDB3-4DEA-9B13-0A0F3A1D6260}"/>
    <cellStyle name="20% - Accent6 3 4 8" xfId="17854" xr:uid="{354E1018-DE93-41AF-94FD-528E6274EAB4}"/>
    <cellStyle name="20% - Accent6 3 4 8 2" xfId="35496" xr:uid="{3645B715-1C06-48BF-BE9D-BC663D726898}"/>
    <cellStyle name="20% - Accent6 3 4 9" xfId="8255" xr:uid="{6BDC4BEC-78B6-471F-879A-DBD87562B61B}"/>
    <cellStyle name="20% - Accent6 3 4 9 2" xfId="25748" xr:uid="{FD56CD3F-16D8-40EF-A710-FD181295D4AB}"/>
    <cellStyle name="20% - Accent6 3 5" xfId="195" xr:uid="{89283AAE-9016-4C04-ACCF-816C85DF28AC}"/>
    <cellStyle name="20% - Accent6 3 5 10" xfId="37114" xr:uid="{B89B17C8-978F-4A3A-ABDA-49D742CE69AE}"/>
    <cellStyle name="20% - Accent6 3 5 2" xfId="8277" xr:uid="{91100FAF-7BFD-41CD-8B64-0F865681925E}"/>
    <cellStyle name="20% - Accent6 3 5 2 2" xfId="8278" xr:uid="{2F190FD8-0185-48B1-901A-4E493E56D57C}"/>
    <cellStyle name="20% - Accent6 3 5 2 2 2" xfId="8279" xr:uid="{A3AA861A-DE10-4E25-9C21-2215265C7886}"/>
    <cellStyle name="20% - Accent6 3 5 2 2 2 2" xfId="25772" xr:uid="{2C400E51-050E-4EEC-83F6-D0035B82AA3E}"/>
    <cellStyle name="20% - Accent6 3 5 2 2 3" xfId="8280" xr:uid="{D42F27A4-FDE8-44F8-85F9-C0F92998C917}"/>
    <cellStyle name="20% - Accent6 3 5 2 2 3 2" xfId="25773" xr:uid="{055FF38C-B38F-4CDC-A6BF-5A420B8CA65A}"/>
    <cellStyle name="20% - Accent6 3 5 2 2 4" xfId="25771" xr:uid="{9CB7E41B-CDC4-4F1C-8C70-68B4D32611EE}"/>
    <cellStyle name="20% - Accent6 3 5 2 3" xfId="8281" xr:uid="{29450487-4FE0-4B41-9777-46648FE572F8}"/>
    <cellStyle name="20% - Accent6 3 5 2 3 2" xfId="25774" xr:uid="{1D82687A-40B7-4595-B845-553B71CA1048}"/>
    <cellStyle name="20% - Accent6 3 5 2 4" xfId="8282" xr:uid="{E0FDF4ED-2FB8-4548-B5F6-1BF046842952}"/>
    <cellStyle name="20% - Accent6 3 5 2 4 2" xfId="25775" xr:uid="{2A40700C-54DE-4D0B-944D-ECC83F2DF698}"/>
    <cellStyle name="20% - Accent6 3 5 2 5" xfId="8283" xr:uid="{908C3A71-97CC-429D-8D9E-36B33607D13F}"/>
    <cellStyle name="20% - Accent6 3 5 2 5 2" xfId="25776" xr:uid="{73D56927-85CC-48ED-9008-14A816BDA656}"/>
    <cellStyle name="20% - Accent6 3 5 2 6" xfId="25770" xr:uid="{E246CBDE-0F73-4035-97CD-19D39BA4276B}"/>
    <cellStyle name="20% - Accent6 3 5 3" xfId="8284" xr:uid="{06F373F1-BB2E-4AA4-9083-633F450E836E}"/>
    <cellStyle name="20% - Accent6 3 5 3 2" xfId="8285" xr:uid="{115C2EEA-E400-44CC-9CD8-C4C602AC09E5}"/>
    <cellStyle name="20% - Accent6 3 5 3 2 2" xfId="8286" xr:uid="{47B33D9B-CFB6-41E0-B34D-B86527957956}"/>
    <cellStyle name="20% - Accent6 3 5 3 2 2 2" xfId="25779" xr:uid="{E2B3C3C7-6BAC-44B4-B8AB-1F2FC8307D8C}"/>
    <cellStyle name="20% - Accent6 3 5 3 2 3" xfId="8287" xr:uid="{6AF8CB9B-628A-462B-B8C1-930FB3399904}"/>
    <cellStyle name="20% - Accent6 3 5 3 2 3 2" xfId="25780" xr:uid="{954C45EE-0F4E-4B74-A9CF-91C5035AB01E}"/>
    <cellStyle name="20% - Accent6 3 5 3 2 4" xfId="25778" xr:uid="{F9845F2C-5E9B-4DA1-BBFC-45D18E3AA5C7}"/>
    <cellStyle name="20% - Accent6 3 5 3 3" xfId="8288" xr:uid="{F4DA5A75-E737-43B0-983A-DF532B131CB6}"/>
    <cellStyle name="20% - Accent6 3 5 3 3 2" xfId="25781" xr:uid="{44D0EB6F-9769-4291-B8B8-35FA740F273C}"/>
    <cellStyle name="20% - Accent6 3 5 3 4" xfId="8289" xr:uid="{5055061F-3717-4CA7-B108-59615F22F173}"/>
    <cellStyle name="20% - Accent6 3 5 3 4 2" xfId="25782" xr:uid="{8EC99A69-848B-4054-B775-621F1EBC3F0A}"/>
    <cellStyle name="20% - Accent6 3 5 3 5" xfId="8290" xr:uid="{637ABD4E-BCB9-4E4E-B5BA-D2560F7D457B}"/>
    <cellStyle name="20% - Accent6 3 5 3 5 2" xfId="25783" xr:uid="{C7B5B768-B81A-4870-9CD6-2416BD59A937}"/>
    <cellStyle name="20% - Accent6 3 5 3 6" xfId="25777" xr:uid="{27A8506E-AB48-4AC5-AD37-7345FFFB9F80}"/>
    <cellStyle name="20% - Accent6 3 5 4" xfId="8291" xr:uid="{F470855A-23EB-4FFF-B4B6-C49906841F09}"/>
    <cellStyle name="20% - Accent6 3 5 4 2" xfId="8292" xr:uid="{A1354EE6-DA44-424C-9A33-6E52C0D352B4}"/>
    <cellStyle name="20% - Accent6 3 5 4 2 2" xfId="25785" xr:uid="{BEAD3E5B-FFDF-4CB2-B07E-0F52BEBA0AAB}"/>
    <cellStyle name="20% - Accent6 3 5 4 3" xfId="8293" xr:uid="{D70A252C-2DCC-4A50-AB3E-2BA1223B6DB0}"/>
    <cellStyle name="20% - Accent6 3 5 4 3 2" xfId="25786" xr:uid="{C3FAD8F4-C03F-40AA-9EDD-43EA4287E6E8}"/>
    <cellStyle name="20% - Accent6 3 5 4 4" xfId="25784" xr:uid="{7A9E1D6D-D5F4-4777-A240-5E243F9FB0E2}"/>
    <cellStyle name="20% - Accent6 3 5 5" xfId="8294" xr:uid="{E8CB492F-F8D7-46CF-BA12-D8C33483DCAE}"/>
    <cellStyle name="20% - Accent6 3 5 5 2" xfId="25787" xr:uid="{F33BB587-5C9B-416A-944B-279029AE0729}"/>
    <cellStyle name="20% - Accent6 3 5 6" xfId="8295" xr:uid="{1A9520AE-B76D-4B65-BA87-D85BA2110286}"/>
    <cellStyle name="20% - Accent6 3 5 6 2" xfId="25788" xr:uid="{7509BDCB-146E-459D-A29E-93FDD9D6119B}"/>
    <cellStyle name="20% - Accent6 3 5 7" xfId="8296" xr:uid="{FD79B1DD-B7BB-433F-9C0C-92CEA50B3A79}"/>
    <cellStyle name="20% - Accent6 3 5 7 2" xfId="25789" xr:uid="{B7A0790F-1865-4B04-93B0-974788937836}"/>
    <cellStyle name="20% - Accent6 3 5 8" xfId="8276" xr:uid="{1F2870B3-F5A3-434A-B1BE-4859A901054F}"/>
    <cellStyle name="20% - Accent6 3 5 9" xfId="25769" xr:uid="{A0680EBE-8A00-4B82-BEBB-F15BCFF6EADE}"/>
    <cellStyle name="20% - Accent6 3 6" xfId="8297" xr:uid="{B92F8874-F7BC-4F88-8488-332ED521C85E}"/>
    <cellStyle name="20% - Accent6 3 6 2" xfId="8298" xr:uid="{65493ED4-3C7B-40B9-A3A0-8FD445D4D5E8}"/>
    <cellStyle name="20% - Accent6 3 6 2 2" xfId="8299" xr:uid="{9AA5B997-7ED3-470B-B318-AF2C32B9EFC6}"/>
    <cellStyle name="20% - Accent6 3 6 2 2 2" xfId="25791" xr:uid="{7C84DDFC-890A-4E76-8096-FE6B6FEA7EBA}"/>
    <cellStyle name="20% - Accent6 3 6 2 3" xfId="8300" xr:uid="{FEF90A81-2BEC-41FB-9BDC-FD4C2994F952}"/>
    <cellStyle name="20% - Accent6 3 6 2 3 2" xfId="25792" xr:uid="{D9CF3618-81FD-42B1-83DD-93784B7B46B8}"/>
    <cellStyle name="20% - Accent6 3 6 2 4" xfId="25790" xr:uid="{4E0069C4-E131-430B-B81C-82CDB5D51396}"/>
    <cellStyle name="20% - Accent6 3 6 3" xfId="8301" xr:uid="{70D4470D-760D-461C-A76F-2A8AD2018412}"/>
    <cellStyle name="20% - Accent6 3 6 3 2" xfId="25793" xr:uid="{85FBBAEF-3327-49AC-AC45-010A1EFBB429}"/>
    <cellStyle name="20% - Accent6 3 6 4" xfId="8302" xr:uid="{7A3A931B-AC49-42A4-9D18-6E1D63AF8164}"/>
    <cellStyle name="20% - Accent6 3 6 4 2" xfId="25794" xr:uid="{9AA21AA8-68A4-4C66-AD35-D0462B7E2F37}"/>
    <cellStyle name="20% - Accent6 3 6 5" xfId="8303" xr:uid="{9ADC0AA5-8453-494C-AFF3-99EBAE16A2D6}"/>
    <cellStyle name="20% - Accent6 3 6 5 2" xfId="25795" xr:uid="{4751DE01-D086-4DAE-89D1-4D1CD620BB08}"/>
    <cellStyle name="20% - Accent6 3 6 6" xfId="8304" xr:uid="{885A20FD-17D7-4865-B6F9-E419B9CA57B6}"/>
    <cellStyle name="20% - Accent6 3 6 6 2" xfId="25796" xr:uid="{D00E34AD-6342-49C9-B268-B09E3368417F}"/>
    <cellStyle name="20% - Accent6 3 7" xfId="8305" xr:uid="{6613ACF5-0C8E-449F-B599-24020BF3B75F}"/>
    <cellStyle name="20% - Accent6 3 7 2" xfId="8306" xr:uid="{658554F3-2295-4B89-94A4-7144C7F30130}"/>
    <cellStyle name="20% - Accent6 3 7 2 2" xfId="8307" xr:uid="{392F62BD-E7FB-4A1D-BC6F-83299E1CA4BE}"/>
    <cellStyle name="20% - Accent6 3 7 2 2 2" xfId="25799" xr:uid="{6C489137-9F8D-4F26-8331-6AA20D1B6F1F}"/>
    <cellStyle name="20% - Accent6 3 7 2 3" xfId="8308" xr:uid="{967DF22A-221A-441E-9665-CAAD381F33EA}"/>
    <cellStyle name="20% - Accent6 3 7 2 3 2" xfId="25800" xr:uid="{CDECCF0D-6DB2-41E2-B7B8-E350B37395D5}"/>
    <cellStyle name="20% - Accent6 3 7 2 4" xfId="25798" xr:uid="{282841EB-3DC1-4BDD-92AD-F31B9AB53847}"/>
    <cellStyle name="20% - Accent6 3 7 3" xfId="8309" xr:uid="{2054AC6B-DCEE-4470-B80B-ACC9F9DF0E55}"/>
    <cellStyle name="20% - Accent6 3 7 3 2" xfId="25801" xr:uid="{C3D9A472-8F51-46D8-91A7-D3B21CB5913D}"/>
    <cellStyle name="20% - Accent6 3 7 4" xfId="8310" xr:uid="{F4A205EE-1DC6-4F24-B362-243148CD0672}"/>
    <cellStyle name="20% - Accent6 3 7 4 2" xfId="25802" xr:uid="{331036FE-B4E8-4036-86FF-B8A78625C20D}"/>
    <cellStyle name="20% - Accent6 3 7 5" xfId="8311" xr:uid="{7E0441D8-C0EA-4691-B120-81521F07EA85}"/>
    <cellStyle name="20% - Accent6 3 7 5 2" xfId="25803" xr:uid="{E13E1197-4CA6-435A-A5FC-98643F22C7A4}"/>
    <cellStyle name="20% - Accent6 3 7 6" xfId="25797" xr:uid="{490B86A8-70A3-403D-A74C-2B4E28FCF2D4}"/>
    <cellStyle name="20% - Accent6 3 8" xfId="8312" xr:uid="{08E3B206-2E77-4C99-ACB3-A099305AA1CA}"/>
    <cellStyle name="20% - Accent6 3 8 2" xfId="8313" xr:uid="{D0F32E43-2FCF-4FC4-903F-3256D40A4762}"/>
    <cellStyle name="20% - Accent6 3 8 2 2" xfId="25805" xr:uid="{3AD4E292-B3A8-456A-AC7B-8A4D9BD2D3B9}"/>
    <cellStyle name="20% - Accent6 3 8 3" xfId="8314" xr:uid="{D22625CC-4B06-4F38-9C00-34EAC34CB937}"/>
    <cellStyle name="20% - Accent6 3 8 3 2" xfId="25806" xr:uid="{56FFE6BF-CC2F-4ED4-95ED-9C8EBB6F3AAD}"/>
    <cellStyle name="20% - Accent6 3 8 4" xfId="25804" xr:uid="{35E77221-7EDB-450D-9865-135C71F95A52}"/>
    <cellStyle name="20% - Accent6 3 9" xfId="8315" xr:uid="{C6132A4F-54C6-4D83-9EA1-8A1B0C5E72EB}"/>
    <cellStyle name="20% - Accent6 3 9 2" xfId="25807" xr:uid="{7D516663-69B2-44EA-9D13-F22543DD7ABB}"/>
    <cellStyle name="20% - Accent6 30" xfId="8316" xr:uid="{F0CB219C-F633-4104-A90B-3374E7CF8613}"/>
    <cellStyle name="20% - Accent6 30 2" xfId="25808" xr:uid="{32388346-7437-4E8D-A245-B3B13DE465DC}"/>
    <cellStyle name="20% - Accent6 31" xfId="8317" xr:uid="{7CFA2278-559C-4737-B300-B5D03786924C}"/>
    <cellStyle name="20% - Accent6 31 2" xfId="25809" xr:uid="{2CD4E1F7-7194-4346-A4E9-EEFEF9F05448}"/>
    <cellStyle name="20% - Accent6 32" xfId="8318" xr:uid="{10E2C80E-4AA1-4619-B7ED-1E227699B2F4}"/>
    <cellStyle name="20% - Accent6 32 2" xfId="25810" xr:uid="{69B07ADB-CF0F-4D92-BDBA-BA20C2CDB91D}"/>
    <cellStyle name="20% - Accent6 33" xfId="8319" xr:uid="{75C7D584-F9D7-4B01-8C66-53078916E8BF}"/>
    <cellStyle name="20% - Accent6 33 2" xfId="25811" xr:uid="{F36C9B73-2EE9-4EFD-849E-7E9AED0DDF28}"/>
    <cellStyle name="20% - Accent6 34" xfId="8320" xr:uid="{8B4DE850-CFFB-43E8-BF06-CA48755013C8}"/>
    <cellStyle name="20% - Accent6 34 2" xfId="25812" xr:uid="{EC9A5BB6-DBDE-4B07-B726-03CAB35FA0C7}"/>
    <cellStyle name="20% - Accent6 35" xfId="8321" xr:uid="{4A2B5A96-0241-48C4-8799-22E61D965522}"/>
    <cellStyle name="20% - Accent6 35 2" xfId="25813" xr:uid="{59DE516E-44B2-496A-A976-6DBB8552E918}"/>
    <cellStyle name="20% - Accent6 36" xfId="7843" xr:uid="{203E639C-765A-41ED-89FC-2C82F1CDB51C}"/>
    <cellStyle name="20% - Accent6 36 2" xfId="25337" xr:uid="{01B4643F-3D0C-4350-B697-9840064871D5}"/>
    <cellStyle name="20% - Accent6 37" xfId="627" xr:uid="{2F50421D-EF25-475A-9357-7439112F4026}"/>
    <cellStyle name="20% - Accent6 37 2" xfId="20493" xr:uid="{1E379E8F-977A-41FF-97EA-17D08DD8061B}"/>
    <cellStyle name="20% - Accent6 38" xfId="18397" xr:uid="{6B862360-99D1-49AE-8F9D-8B71F1E8959E}"/>
    <cellStyle name="20% - Accent6 39" xfId="36603" xr:uid="{A00F67D3-7293-44D5-97DB-89BACCC99168}"/>
    <cellStyle name="20% - Accent6 4" xfId="263" xr:uid="{55F1CE45-0D15-441A-9163-C6C324C4E08B}"/>
    <cellStyle name="20% - Accent6 4 10" xfId="8323" xr:uid="{7229EEBA-88FE-48F1-974E-F8EDBAEB1751}"/>
    <cellStyle name="20% - Accent6 4 10 2" xfId="25815" xr:uid="{39A3FD3A-2E85-4C63-8A52-0045F9E50558}"/>
    <cellStyle name="20% - Accent6 4 11" xfId="8324" xr:uid="{3EB07E09-9BD3-4136-8431-A5EEEE9C6EFE}"/>
    <cellStyle name="20% - Accent6 4 11 2" xfId="25816" xr:uid="{7516E070-CCDA-4525-AC41-B7EBC41CEE79}"/>
    <cellStyle name="20% - Accent6 4 12" xfId="8322" xr:uid="{148525BB-FA1C-4BAC-A495-EBEDF087A50E}"/>
    <cellStyle name="20% - Accent6 4 12 2" xfId="25814" xr:uid="{41AAA173-7A80-4D7E-AE64-3CDB9497DF18}"/>
    <cellStyle name="20% - Accent6 4 13" xfId="1015" xr:uid="{44BA9687-9AC4-449A-A63A-CC7AA775CC7B}"/>
    <cellStyle name="20% - Accent6 4 13 2" xfId="20535" xr:uid="{83CC0B45-B08E-4CB6-BAD1-1583E8FA5864}"/>
    <cellStyle name="20% - Accent6 4 14" xfId="18626" xr:uid="{EC890D72-B7E0-41A0-A60A-AC32C55BD161}"/>
    <cellStyle name="20% - Accent6 4 15" xfId="36917" xr:uid="{9CB2B9F3-4A9B-4A39-81B2-DB123B62EEA9}"/>
    <cellStyle name="20% - Accent6 4 2" xfId="380" xr:uid="{535EB0D8-C675-4F0F-80C5-436137A399E0}"/>
    <cellStyle name="20% - Accent6 4 2 10" xfId="17424" xr:uid="{F9D6F5D2-BC7C-4931-AF36-EACF8F2D806B}"/>
    <cellStyle name="20% - Accent6 4 2 10 2" xfId="34777" xr:uid="{7CC34071-DEAE-40CD-8090-1EFD441C5910}"/>
    <cellStyle name="20% - Accent6 4 2 11" xfId="8325" xr:uid="{2E0EB8B2-63EA-487D-8627-509B72A4256F}"/>
    <cellStyle name="20% - Accent6 4 2 11 2" xfId="25817" xr:uid="{1774876E-7A11-4D12-A61D-51FD3FA4EB2B}"/>
    <cellStyle name="20% - Accent6 4 2 12" xfId="1302" xr:uid="{B7E80A99-0F4D-44CF-B997-74ED2A1E7A72}"/>
    <cellStyle name="20% - Accent6 4 2 13" xfId="18906" xr:uid="{BFA82CC6-4E6D-480D-89AC-98D102B4284F}"/>
    <cellStyle name="20% - Accent6 4 2 2" xfId="599" xr:uid="{3671D324-368D-4B15-A09E-FC436ECDF3BB}"/>
    <cellStyle name="20% - Accent6 4 2 2 10" xfId="2347" xr:uid="{C5FDF7DB-AE52-4F02-8D59-568EB98C987D}"/>
    <cellStyle name="20% - Accent6 4 2 2 11" xfId="19947" xr:uid="{C8B29D59-DCFB-47F2-B21D-37F23CF12207}"/>
    <cellStyle name="20% - Accent6 4 2 2 2" xfId="8327" xr:uid="{EEE547C9-3314-477A-BCE5-EDD68CB870DF}"/>
    <cellStyle name="20% - Accent6 4 2 2 2 2" xfId="8328" xr:uid="{13FD3983-407E-48C8-BA5B-2F3E7604FA5C}"/>
    <cellStyle name="20% - Accent6 4 2 2 2 2 2" xfId="8329" xr:uid="{44EE43A2-70C5-4059-B589-0BAFD5D887D4}"/>
    <cellStyle name="20% - Accent6 4 2 2 2 2 2 2" xfId="25821" xr:uid="{563729C9-F508-4A2A-BD57-1FC2509D7A94}"/>
    <cellStyle name="20% - Accent6 4 2 2 2 2 3" xfId="8330" xr:uid="{4C419A71-BB64-4CF4-97CF-0588AA039A2A}"/>
    <cellStyle name="20% - Accent6 4 2 2 2 2 3 2" xfId="25822" xr:uid="{2E34EA57-D165-474E-8BB8-87A2F4D58C12}"/>
    <cellStyle name="20% - Accent6 4 2 2 2 2 4" xfId="25820" xr:uid="{109AA160-5C72-4C49-9C5F-945BE7FFB04F}"/>
    <cellStyle name="20% - Accent6 4 2 2 2 3" xfId="8331" xr:uid="{F56D91A3-DDDE-4A5C-970A-6F2E23B37238}"/>
    <cellStyle name="20% - Accent6 4 2 2 2 3 2" xfId="25823" xr:uid="{42A78BB1-E390-40BB-AABD-F826A6CE0B5A}"/>
    <cellStyle name="20% - Accent6 4 2 2 2 4" xfId="8332" xr:uid="{A49E22C4-5B7E-4C29-BCDC-8E7A864BC196}"/>
    <cellStyle name="20% - Accent6 4 2 2 2 4 2" xfId="25824" xr:uid="{7E94CD2C-6E01-465E-AB60-E95C1D8952DD}"/>
    <cellStyle name="20% - Accent6 4 2 2 2 5" xfId="8333" xr:uid="{A36824E9-6EA5-4259-B34B-4370B1A138A8}"/>
    <cellStyle name="20% - Accent6 4 2 2 2 5 2" xfId="25825" xr:uid="{30076276-2B9C-49DA-8BAD-C3AECCC9D7DE}"/>
    <cellStyle name="20% - Accent6 4 2 2 2 6" xfId="25819" xr:uid="{DEB83686-C090-4366-8A1C-2B69C3E13123}"/>
    <cellStyle name="20% - Accent6 4 2 2 3" xfId="8334" xr:uid="{307871BD-8F29-43F1-A174-5C7D4BC96E6A}"/>
    <cellStyle name="20% - Accent6 4 2 2 3 2" xfId="8335" xr:uid="{487C9E78-B10C-499F-BE52-0B848CC50CCD}"/>
    <cellStyle name="20% - Accent6 4 2 2 3 2 2" xfId="8336" xr:uid="{B1A6FDA7-EF66-4BE5-8EEE-95BAB28FF923}"/>
    <cellStyle name="20% - Accent6 4 2 2 3 2 2 2" xfId="25828" xr:uid="{391DFEA0-3B81-482C-AC64-047E3B67CA87}"/>
    <cellStyle name="20% - Accent6 4 2 2 3 2 3" xfId="8337" xr:uid="{D0FA47AC-6858-4894-97A5-B121328C668D}"/>
    <cellStyle name="20% - Accent6 4 2 2 3 2 3 2" xfId="25829" xr:uid="{5038748C-8E9A-4695-916C-6E8342CE9016}"/>
    <cellStyle name="20% - Accent6 4 2 2 3 2 4" xfId="25827" xr:uid="{46664710-5553-4F60-9617-A8CEB239AE35}"/>
    <cellStyle name="20% - Accent6 4 2 2 3 3" xfId="8338" xr:uid="{A33539B3-417D-473C-A52A-811AEAD43BD0}"/>
    <cellStyle name="20% - Accent6 4 2 2 3 3 2" xfId="25830" xr:uid="{E46607B6-649A-4FF7-9697-A422D60B9D60}"/>
    <cellStyle name="20% - Accent6 4 2 2 3 4" xfId="8339" xr:uid="{92A9BFC1-DC20-4800-A237-4CD87CF596A2}"/>
    <cellStyle name="20% - Accent6 4 2 2 3 4 2" xfId="25831" xr:uid="{6EB7AF45-52ED-4CAE-9233-09B980BEE353}"/>
    <cellStyle name="20% - Accent6 4 2 2 3 5" xfId="8340" xr:uid="{BDA93E3D-7CE9-4ADF-8FF6-63D4097DCE3A}"/>
    <cellStyle name="20% - Accent6 4 2 2 3 5 2" xfId="25832" xr:uid="{6E43783F-5B6D-4768-A0C3-81B11AC73863}"/>
    <cellStyle name="20% - Accent6 4 2 2 3 6" xfId="25826" xr:uid="{64473A6A-BEC0-4BFA-98A2-5D617D9CCD21}"/>
    <cellStyle name="20% - Accent6 4 2 2 4" xfId="8341" xr:uid="{4FCC583C-ADE7-4018-B680-311D87795EEC}"/>
    <cellStyle name="20% - Accent6 4 2 2 4 2" xfId="8342" xr:uid="{9ED98F84-6779-4080-8D5E-71A25416C22C}"/>
    <cellStyle name="20% - Accent6 4 2 2 4 2 2" xfId="25834" xr:uid="{22C567AB-4CAF-48C0-8E64-E41DAB18A5DB}"/>
    <cellStyle name="20% - Accent6 4 2 2 4 3" xfId="8343" xr:uid="{10A15AA8-59A2-4596-A756-2AD8BACB1484}"/>
    <cellStyle name="20% - Accent6 4 2 2 4 3 2" xfId="25835" xr:uid="{B058F5FF-14F3-4EB2-A39A-A82091334F1C}"/>
    <cellStyle name="20% - Accent6 4 2 2 4 4" xfId="25833" xr:uid="{B590540C-BB15-4458-9A96-8B315E989CB5}"/>
    <cellStyle name="20% - Accent6 4 2 2 5" xfId="8344" xr:uid="{1D3850A6-1913-4C3B-8762-03D2989FE981}"/>
    <cellStyle name="20% - Accent6 4 2 2 5 2" xfId="25836" xr:uid="{B4D06E74-FCB0-457B-B80D-CB4FF01A2F53}"/>
    <cellStyle name="20% - Accent6 4 2 2 6" xfId="8345" xr:uid="{34361E77-8D0A-4FB3-AEC0-E73C1B4DE1BC}"/>
    <cellStyle name="20% - Accent6 4 2 2 6 2" xfId="25837" xr:uid="{8C1D5FE0-8C2B-4B2B-806E-182CADCB2C03}"/>
    <cellStyle name="20% - Accent6 4 2 2 7" xfId="8346" xr:uid="{6BC76B35-C909-4247-BE72-685AFB338BB3}"/>
    <cellStyle name="20% - Accent6 4 2 2 7 2" xfId="25838" xr:uid="{DC726CEB-3E37-430A-BBA1-46FE19796E10}"/>
    <cellStyle name="20% - Accent6 4 2 2 8" xfId="17997" xr:uid="{54931442-FACD-4FD4-8B48-0B795EC64FC2}"/>
    <cellStyle name="20% - Accent6 4 2 2 8 2" xfId="35760" xr:uid="{686B5555-B70A-4382-8352-02F3C0FB084B}"/>
    <cellStyle name="20% - Accent6 4 2 2 9" xfId="8326" xr:uid="{10E72846-3C73-4280-A667-032061F9E525}"/>
    <cellStyle name="20% - Accent6 4 2 2 9 2" xfId="25818" xr:uid="{6B49A5BE-F34A-4164-AD81-DB67988118F0}"/>
    <cellStyle name="20% - Accent6 4 2 3" xfId="8347" xr:uid="{1D2B10E1-2FCE-49BD-9E93-2E44D679D29D}"/>
    <cellStyle name="20% - Accent6 4 2 3 2" xfId="8348" xr:uid="{020315E6-7CC2-402E-9B00-9638DEA84762}"/>
    <cellStyle name="20% - Accent6 4 2 3 2 2" xfId="8349" xr:uid="{5B662A1B-F572-477F-B366-A070FF2507D8}"/>
    <cellStyle name="20% - Accent6 4 2 3 2 2 2" xfId="8350" xr:uid="{FE32A9E7-D024-48E0-B9FE-6542AD5B8F8B}"/>
    <cellStyle name="20% - Accent6 4 2 3 2 2 2 2" xfId="25842" xr:uid="{E4296A97-4F5A-46D6-A4EF-CC5189693F6A}"/>
    <cellStyle name="20% - Accent6 4 2 3 2 2 3" xfId="8351" xr:uid="{3713441B-66FC-49BE-8B3E-3078800939E4}"/>
    <cellStyle name="20% - Accent6 4 2 3 2 2 3 2" xfId="25843" xr:uid="{991A0E50-D511-4378-8573-DA2918A69065}"/>
    <cellStyle name="20% - Accent6 4 2 3 2 2 4" xfId="25841" xr:uid="{54EF1825-AFAC-418E-AB20-10DC133F82A0}"/>
    <cellStyle name="20% - Accent6 4 2 3 2 3" xfId="8352" xr:uid="{7D9E3A1D-362D-4374-80F9-6893AEAEA8CE}"/>
    <cellStyle name="20% - Accent6 4 2 3 2 3 2" xfId="25844" xr:uid="{922A7907-5240-403D-A8BC-B12563986B22}"/>
    <cellStyle name="20% - Accent6 4 2 3 2 4" xfId="8353" xr:uid="{0CF41DCB-A15F-4936-87BF-E83854A848E2}"/>
    <cellStyle name="20% - Accent6 4 2 3 2 4 2" xfId="25845" xr:uid="{E5966BBD-2E30-44CC-9117-E7A7FF164453}"/>
    <cellStyle name="20% - Accent6 4 2 3 2 5" xfId="8354" xr:uid="{2448BC3F-98D4-4466-8CBC-5A202E3A9229}"/>
    <cellStyle name="20% - Accent6 4 2 3 2 5 2" xfId="25846" xr:uid="{B21A3FAE-D3CF-4A2A-9F00-09D75561ADF4}"/>
    <cellStyle name="20% - Accent6 4 2 3 2 6" xfId="25840" xr:uid="{EDB78333-F509-4E3A-BE64-D8D2EF9DE95B}"/>
    <cellStyle name="20% - Accent6 4 2 3 3" xfId="8355" xr:uid="{8319EE42-C89D-47C0-9FE0-C2F2895FEF28}"/>
    <cellStyle name="20% - Accent6 4 2 3 3 2" xfId="8356" xr:uid="{B73AF158-DFF2-4C8D-B009-CBFFE1DECD7D}"/>
    <cellStyle name="20% - Accent6 4 2 3 3 2 2" xfId="8357" xr:uid="{C612067E-7C3B-48A0-85A7-51CDA263708C}"/>
    <cellStyle name="20% - Accent6 4 2 3 3 2 2 2" xfId="25849" xr:uid="{D515EEFC-2E7C-4D08-8131-B3C240DA5262}"/>
    <cellStyle name="20% - Accent6 4 2 3 3 2 3" xfId="8358" xr:uid="{7C90EFBB-359E-4EF6-9BD9-648482443014}"/>
    <cellStyle name="20% - Accent6 4 2 3 3 2 3 2" xfId="25850" xr:uid="{2F208BBF-606A-48F6-96AA-D3BDED9425F7}"/>
    <cellStyle name="20% - Accent6 4 2 3 3 2 4" xfId="25848" xr:uid="{AB2DAA2B-2C0A-464A-9942-081991B080A2}"/>
    <cellStyle name="20% - Accent6 4 2 3 3 3" xfId="8359" xr:uid="{2D8C25D3-60E7-4705-9FD0-A794D32845D9}"/>
    <cellStyle name="20% - Accent6 4 2 3 3 3 2" xfId="25851" xr:uid="{A0E4AF97-2C64-4FD7-8A0D-CC6E3E9044BD}"/>
    <cellStyle name="20% - Accent6 4 2 3 3 4" xfId="8360" xr:uid="{CF327A1A-BA0F-4434-9614-5C9AC234A7FF}"/>
    <cellStyle name="20% - Accent6 4 2 3 3 4 2" xfId="25852" xr:uid="{77632577-C062-42F8-9111-6F9A1EDF5B4B}"/>
    <cellStyle name="20% - Accent6 4 2 3 3 5" xfId="8361" xr:uid="{5A217E45-D3A7-4CFE-99FB-7833F59F1B4E}"/>
    <cellStyle name="20% - Accent6 4 2 3 3 5 2" xfId="25853" xr:uid="{E80DD1A6-26AC-4684-BFD0-BA39CCB0EB87}"/>
    <cellStyle name="20% - Accent6 4 2 3 3 6" xfId="25847" xr:uid="{5585DCEA-712E-4E02-9A7B-33682D2BB375}"/>
    <cellStyle name="20% - Accent6 4 2 3 4" xfId="8362" xr:uid="{8A05827C-0A6B-4E8C-B083-D70D689093A7}"/>
    <cellStyle name="20% - Accent6 4 2 3 4 2" xfId="8363" xr:uid="{3C6C623F-8FB3-4214-9879-938BFD06F26F}"/>
    <cellStyle name="20% - Accent6 4 2 3 4 2 2" xfId="25855" xr:uid="{B4ACEFB5-7F47-41EA-8E24-34A94531A777}"/>
    <cellStyle name="20% - Accent6 4 2 3 4 3" xfId="8364" xr:uid="{4A021EC3-7E7C-44DF-BD14-7E54D4929571}"/>
    <cellStyle name="20% - Accent6 4 2 3 4 3 2" xfId="25856" xr:uid="{30F1933A-4E50-4B9F-B525-FA8FA094C333}"/>
    <cellStyle name="20% - Accent6 4 2 3 4 4" xfId="25854" xr:uid="{7D428B13-47BF-4CD6-B0CC-EF78DABFE2B1}"/>
    <cellStyle name="20% - Accent6 4 2 3 5" xfId="8365" xr:uid="{F06C28BC-059A-4961-BC46-A0D09BD97EC1}"/>
    <cellStyle name="20% - Accent6 4 2 3 5 2" xfId="25857" xr:uid="{B43AD160-65BB-4774-AFAF-241589D24384}"/>
    <cellStyle name="20% - Accent6 4 2 3 6" xfId="8366" xr:uid="{0011E55F-EFB9-4D33-94C5-AD1E1EB46B69}"/>
    <cellStyle name="20% - Accent6 4 2 3 6 2" xfId="25858" xr:uid="{9928BA55-86BC-4AB7-B7E4-2463DC6FE288}"/>
    <cellStyle name="20% - Accent6 4 2 3 7" xfId="8367" xr:uid="{77232300-E57E-450E-8365-94A1EB973A69}"/>
    <cellStyle name="20% - Accent6 4 2 3 7 2" xfId="25859" xr:uid="{CE08C4B9-0885-4639-AE8E-7CCE72B23B06}"/>
    <cellStyle name="20% - Accent6 4 2 3 8" xfId="25839" xr:uid="{871FFD43-C20F-409B-AC9A-EDD1AF61D26D}"/>
    <cellStyle name="20% - Accent6 4 2 4" xfId="8368" xr:uid="{A6724C68-7C39-48CB-9B76-3FA16CB595D4}"/>
    <cellStyle name="20% - Accent6 4 2 4 2" xfId="8369" xr:uid="{FBF3ABAD-B41C-41FE-A38D-2619476CC8EF}"/>
    <cellStyle name="20% - Accent6 4 2 4 2 2" xfId="8370" xr:uid="{79EA4DE3-21C6-4709-B379-816F5D67BBA0}"/>
    <cellStyle name="20% - Accent6 4 2 4 2 2 2" xfId="25862" xr:uid="{34C5A474-F2B2-4419-AB99-109FCE5E61A0}"/>
    <cellStyle name="20% - Accent6 4 2 4 2 3" xfId="8371" xr:uid="{7F653049-1013-46E4-BC38-FE8A2B846067}"/>
    <cellStyle name="20% - Accent6 4 2 4 2 3 2" xfId="25863" xr:uid="{4977A21A-CED4-483E-B21D-E9F8B6511F66}"/>
    <cellStyle name="20% - Accent6 4 2 4 2 4" xfId="25861" xr:uid="{48500F01-30FF-4D7B-9127-298EFB90B1C1}"/>
    <cellStyle name="20% - Accent6 4 2 4 3" xfId="8372" xr:uid="{6CBC49C4-5573-4BE0-AC56-CE44C84B02B8}"/>
    <cellStyle name="20% - Accent6 4 2 4 3 2" xfId="25864" xr:uid="{35AB53E7-2AE9-4998-A517-D66A9D2E19C8}"/>
    <cellStyle name="20% - Accent6 4 2 4 4" xfId="8373" xr:uid="{1C3CC17F-5548-4797-B3D5-A5C76DF46CA8}"/>
    <cellStyle name="20% - Accent6 4 2 4 4 2" xfId="25865" xr:uid="{D13EEC27-BA64-4634-BC90-23C12966DE1D}"/>
    <cellStyle name="20% - Accent6 4 2 4 5" xfId="8374" xr:uid="{227172F2-21B6-4367-8B00-EAAD91D3F42B}"/>
    <cellStyle name="20% - Accent6 4 2 4 5 2" xfId="25866" xr:uid="{ADF4CB4C-5653-4969-9EA3-52167A7214A9}"/>
    <cellStyle name="20% - Accent6 4 2 4 6" xfId="25860" xr:uid="{9509E188-EF43-4EFA-B095-FEBCFE657302}"/>
    <cellStyle name="20% - Accent6 4 2 5" xfId="8375" xr:uid="{94610B19-3AEA-4166-BEB3-4BC8E5FFDDB6}"/>
    <cellStyle name="20% - Accent6 4 2 5 2" xfId="8376" xr:uid="{A7B0D8B2-2F74-49FB-8514-9903F7CEE90A}"/>
    <cellStyle name="20% - Accent6 4 2 5 2 2" xfId="8377" xr:uid="{4F7D0BEA-C39F-4911-8E6C-BF3BA8AF7C86}"/>
    <cellStyle name="20% - Accent6 4 2 5 2 2 2" xfId="25869" xr:uid="{BFE65BBA-6CD1-49E8-B658-C8AFE68401EB}"/>
    <cellStyle name="20% - Accent6 4 2 5 2 3" xfId="8378" xr:uid="{78293E4C-53CE-4456-BA3A-C954236831E3}"/>
    <cellStyle name="20% - Accent6 4 2 5 2 3 2" xfId="25870" xr:uid="{6F767884-E63B-42CF-95D3-3E67FD0A7514}"/>
    <cellStyle name="20% - Accent6 4 2 5 2 4" xfId="25868" xr:uid="{F8E43DA4-6E34-4519-8699-F72CB314FBD5}"/>
    <cellStyle name="20% - Accent6 4 2 5 3" xfId="8379" xr:uid="{C59C56CE-C595-4165-9F81-7284B4896628}"/>
    <cellStyle name="20% - Accent6 4 2 5 3 2" xfId="25871" xr:uid="{F850B4D2-052D-47B1-96DD-FD0A9F0624A3}"/>
    <cellStyle name="20% - Accent6 4 2 5 4" xfId="8380" xr:uid="{3E6F2AF1-F2AF-4DE7-81DF-871E38424D04}"/>
    <cellStyle name="20% - Accent6 4 2 5 4 2" xfId="25872" xr:uid="{5813740B-A255-4ABF-A53B-BA4765E03E68}"/>
    <cellStyle name="20% - Accent6 4 2 5 5" xfId="8381" xr:uid="{DEF48B20-C13D-4A35-BC99-BC4342BA62A9}"/>
    <cellStyle name="20% - Accent6 4 2 5 5 2" xfId="25873" xr:uid="{6A5983A6-EA1F-4330-92D9-444692F56795}"/>
    <cellStyle name="20% - Accent6 4 2 5 6" xfId="25867" xr:uid="{F118FD1F-91FB-4354-B30B-4F0CEEAD28F3}"/>
    <cellStyle name="20% - Accent6 4 2 6" xfId="8382" xr:uid="{96B07F4C-99C2-4010-8F51-DDB79C51DFA8}"/>
    <cellStyle name="20% - Accent6 4 2 6 2" xfId="8383" xr:uid="{690B51D5-5B48-4DA8-BC6D-58A5CD7FF207}"/>
    <cellStyle name="20% - Accent6 4 2 6 2 2" xfId="25875" xr:uid="{F85883FB-D139-4A3B-8542-FBD80A6FFEB6}"/>
    <cellStyle name="20% - Accent6 4 2 6 3" xfId="8384" xr:uid="{92E56D0F-3EF8-46A9-8193-516C08952667}"/>
    <cellStyle name="20% - Accent6 4 2 6 3 2" xfId="25876" xr:uid="{F0772CE0-22A6-4EDB-8C40-3EDC6E8EE6BE}"/>
    <cellStyle name="20% - Accent6 4 2 6 4" xfId="25874" xr:uid="{BBD216D0-9CEF-4070-AF2B-F7B201302691}"/>
    <cellStyle name="20% - Accent6 4 2 7" xfId="8385" xr:uid="{0341FD0A-FB3F-4E35-B89D-7045D67C6C66}"/>
    <cellStyle name="20% - Accent6 4 2 7 2" xfId="25877" xr:uid="{CAB886F2-F464-48A1-BB09-5D6E077FA7B3}"/>
    <cellStyle name="20% - Accent6 4 2 8" xfId="8386" xr:uid="{0D12E2C5-8398-462B-9E77-BC0F84E2FBA4}"/>
    <cellStyle name="20% - Accent6 4 2 8 2" xfId="25878" xr:uid="{9E82F5B2-E6EE-44F6-841D-ACAA93B16E25}"/>
    <cellStyle name="20% - Accent6 4 2 9" xfId="8387" xr:uid="{595E26CB-7BC8-49A8-8B84-6E3E29B32387}"/>
    <cellStyle name="20% - Accent6 4 2 9 2" xfId="25879" xr:uid="{262083CC-7A28-4FA9-B038-116B7C0EEEE5}"/>
    <cellStyle name="20% - Accent6 4 3" xfId="489" xr:uid="{4E800D50-F758-475A-A27B-6331694A8E81}"/>
    <cellStyle name="20% - Accent6 4 3 10" xfId="1573" xr:uid="{09A6A88D-3141-48F7-A028-B8FF23261186}"/>
    <cellStyle name="20% - Accent6 4 3 11" xfId="19176" xr:uid="{1B77A3EE-9FEA-407B-B0D7-158306D23BDB}"/>
    <cellStyle name="20% - Accent6 4 3 2" xfId="2614" xr:uid="{66A8C2AD-967C-4ABC-8731-2D74B4A4E275}"/>
    <cellStyle name="20% - Accent6 4 3 2 2" xfId="8390" xr:uid="{74EA2A01-063B-48B8-8B51-351EE356955E}"/>
    <cellStyle name="20% - Accent6 4 3 2 2 2" xfId="8391" xr:uid="{EF7EF25E-B789-4246-A49A-865585C63D1C}"/>
    <cellStyle name="20% - Accent6 4 3 2 2 2 2" xfId="25883" xr:uid="{041CFE11-2350-467F-BF78-4D7E9E30F221}"/>
    <cellStyle name="20% - Accent6 4 3 2 2 3" xfId="8392" xr:uid="{3110BC34-8C2C-47E7-A9E4-AA8C1393E4E1}"/>
    <cellStyle name="20% - Accent6 4 3 2 2 3 2" xfId="25884" xr:uid="{C4BAD347-08CA-4C7A-97CA-FA4844B404CE}"/>
    <cellStyle name="20% - Accent6 4 3 2 2 4" xfId="25882" xr:uid="{F84BAE32-8AFF-4DB5-892D-3774358DB6CE}"/>
    <cellStyle name="20% - Accent6 4 3 2 3" xfId="8393" xr:uid="{BC374C4B-54DC-45F9-95E7-C11EF7181C99}"/>
    <cellStyle name="20% - Accent6 4 3 2 3 2" xfId="25885" xr:uid="{B269CEC0-9FDE-4F99-8916-5ADD411772A7}"/>
    <cellStyle name="20% - Accent6 4 3 2 4" xfId="8394" xr:uid="{2D709771-C8EB-46EB-BD19-F7E274220282}"/>
    <cellStyle name="20% - Accent6 4 3 2 4 2" xfId="25886" xr:uid="{FC6280FE-5E26-4B51-B0EF-ACAEF46485CD}"/>
    <cellStyle name="20% - Accent6 4 3 2 5" xfId="8395" xr:uid="{12C7A8EE-1A4D-4816-8377-968E85852603}"/>
    <cellStyle name="20% - Accent6 4 3 2 5 2" xfId="25887" xr:uid="{E1E7249D-41CF-4E1B-B520-71347D86B28B}"/>
    <cellStyle name="20% - Accent6 4 3 2 6" xfId="18133" xr:uid="{DD3D049F-331A-44B0-98A9-6BE5D6D6B936}"/>
    <cellStyle name="20% - Accent6 4 3 2 6 2" xfId="36021" xr:uid="{53E59F70-3E6A-45FE-9674-FF7E8547CB3B}"/>
    <cellStyle name="20% - Accent6 4 3 2 7" xfId="8389" xr:uid="{CD21CCD7-31CF-42B2-9FED-2F650DFDAEE1}"/>
    <cellStyle name="20% - Accent6 4 3 2 7 2" xfId="25881" xr:uid="{EAC1868B-8639-4D51-B647-2015FE6F92C6}"/>
    <cellStyle name="20% - Accent6 4 3 2 8" xfId="20214" xr:uid="{21A1B48F-44AD-4C93-9DE3-6F31A41FDEDD}"/>
    <cellStyle name="20% - Accent6 4 3 3" xfId="8396" xr:uid="{89CC640F-C80D-48E1-BBB0-30E2906AE558}"/>
    <cellStyle name="20% - Accent6 4 3 3 2" xfId="8397" xr:uid="{93583A5E-AFB2-4E33-BC2B-1928B8F5052A}"/>
    <cellStyle name="20% - Accent6 4 3 3 2 2" xfId="8398" xr:uid="{5C526AE8-1374-4EB6-961D-E47A19C88588}"/>
    <cellStyle name="20% - Accent6 4 3 3 2 2 2" xfId="25890" xr:uid="{4CEB03FF-D75D-4B19-B91B-E36793E20D9B}"/>
    <cellStyle name="20% - Accent6 4 3 3 2 3" xfId="8399" xr:uid="{063804DB-AF94-4081-8069-DC1C674DAFC4}"/>
    <cellStyle name="20% - Accent6 4 3 3 2 3 2" xfId="25891" xr:uid="{71474857-120E-4416-B094-660782FD51E3}"/>
    <cellStyle name="20% - Accent6 4 3 3 2 4" xfId="25889" xr:uid="{9BCCDF59-563D-47F3-9DB3-4CDC591DF791}"/>
    <cellStyle name="20% - Accent6 4 3 3 3" xfId="8400" xr:uid="{66D1AC06-E0A5-4003-99F5-0710D72A3CDF}"/>
    <cellStyle name="20% - Accent6 4 3 3 3 2" xfId="25892" xr:uid="{52C43199-E8E3-4DD9-A1BB-4AA1174107CB}"/>
    <cellStyle name="20% - Accent6 4 3 3 4" xfId="8401" xr:uid="{53771985-4495-417E-AEC4-1DAB1873AF89}"/>
    <cellStyle name="20% - Accent6 4 3 3 4 2" xfId="25893" xr:uid="{B1480705-0238-4CDF-A529-9B0B53039FA1}"/>
    <cellStyle name="20% - Accent6 4 3 3 5" xfId="8402" xr:uid="{384D683B-CC94-4F0A-84F6-F0F534891CD2}"/>
    <cellStyle name="20% - Accent6 4 3 3 5 2" xfId="25894" xr:uid="{C2EC3071-DCF5-40AB-AA6A-E957A06D5A4A}"/>
    <cellStyle name="20% - Accent6 4 3 3 6" xfId="25888" xr:uid="{07A3209D-602C-455F-A16C-C5D49395B95A}"/>
    <cellStyle name="20% - Accent6 4 3 4" xfId="8403" xr:uid="{C3DC0942-0240-4069-AAB2-38250E4F694D}"/>
    <cellStyle name="20% - Accent6 4 3 4 2" xfId="8404" xr:uid="{99B74B23-495F-48EC-B5ED-9B3DCE4A4CFE}"/>
    <cellStyle name="20% - Accent6 4 3 4 2 2" xfId="25896" xr:uid="{6BCEEA19-10C3-4021-8022-C54B5342881D}"/>
    <cellStyle name="20% - Accent6 4 3 4 3" xfId="8405" xr:uid="{7088E62A-538E-4C1C-8CC5-CA0EBB907641}"/>
    <cellStyle name="20% - Accent6 4 3 4 3 2" xfId="25897" xr:uid="{FC8B8B9B-1EB1-4C5D-BE51-98161FF13F24}"/>
    <cellStyle name="20% - Accent6 4 3 4 4" xfId="25895" xr:uid="{81A1A260-241B-4999-A40E-48EC6837211D}"/>
    <cellStyle name="20% - Accent6 4 3 5" xfId="8406" xr:uid="{77A9CB3A-0520-4266-9A12-2F7EF67BE8ED}"/>
    <cellStyle name="20% - Accent6 4 3 5 2" xfId="25898" xr:uid="{ED8DD4D5-5223-4F1B-ADB5-A1C440F4AFC0}"/>
    <cellStyle name="20% - Accent6 4 3 6" xfId="8407" xr:uid="{0A27B629-EC1B-4FEF-88ED-1620C2F966DD}"/>
    <cellStyle name="20% - Accent6 4 3 6 2" xfId="25899" xr:uid="{2C5E1DCD-194F-4BA1-B4B6-F3D58D4A8C17}"/>
    <cellStyle name="20% - Accent6 4 3 7" xfId="8408" xr:uid="{890213B0-C542-4A85-B45B-16A028E95F98}"/>
    <cellStyle name="20% - Accent6 4 3 7 2" xfId="25900" xr:uid="{1178A433-49AB-4BAF-9AD6-91CF5D869134}"/>
    <cellStyle name="20% - Accent6 4 3 8" xfId="17574" xr:uid="{1B493F11-7F16-49C3-9ED8-2A0140C75E5F}"/>
    <cellStyle name="20% - Accent6 4 3 8 2" xfId="35024" xr:uid="{8986E174-1793-4055-9A46-4298649E34A2}"/>
    <cellStyle name="20% - Accent6 4 3 9" xfId="8388" xr:uid="{1D1BCACA-44AC-4E3B-A107-4C4CB7485F57}"/>
    <cellStyle name="20% - Accent6 4 3 9 2" xfId="25880" xr:uid="{8740B3DE-4A3D-424A-8D0E-4D24612F8CD4}"/>
    <cellStyle name="20% - Accent6 4 4" xfId="2080" xr:uid="{B66526EA-E9AF-4C6B-9080-33FB8D7691CC}"/>
    <cellStyle name="20% - Accent6 4 4 10" xfId="19680" xr:uid="{A71D995E-1DCC-4D86-BF2C-44814F3022FC}"/>
    <cellStyle name="20% - Accent6 4 4 2" xfId="8410" xr:uid="{C5338E44-CEA3-4575-AC49-49B6D8D4D75D}"/>
    <cellStyle name="20% - Accent6 4 4 2 2" xfId="8411" xr:uid="{D250B42F-6320-4B4B-82CB-0B198FD4402C}"/>
    <cellStyle name="20% - Accent6 4 4 2 2 2" xfId="8412" xr:uid="{2769A637-4197-4AA6-B999-FAE05577B72D}"/>
    <cellStyle name="20% - Accent6 4 4 2 2 2 2" xfId="25904" xr:uid="{8802B01A-34D1-4123-B06F-71D7AC0DF278}"/>
    <cellStyle name="20% - Accent6 4 4 2 2 3" xfId="8413" xr:uid="{EF95CE2B-5A0E-4D3C-B01F-7936D5D8D3E0}"/>
    <cellStyle name="20% - Accent6 4 4 2 2 3 2" xfId="25905" xr:uid="{1722BD3E-AB19-4A4C-B8F7-D6C2F607C18F}"/>
    <cellStyle name="20% - Accent6 4 4 2 2 4" xfId="25903" xr:uid="{DDD5E396-6C21-48E0-A82E-2E485F3005EF}"/>
    <cellStyle name="20% - Accent6 4 4 2 3" xfId="8414" xr:uid="{9D8D9286-BA5A-473B-80A1-E8BB4BE55098}"/>
    <cellStyle name="20% - Accent6 4 4 2 3 2" xfId="25906" xr:uid="{71C72289-5756-4C0D-87F9-228BFC840E84}"/>
    <cellStyle name="20% - Accent6 4 4 2 4" xfId="8415" xr:uid="{C50EBDC2-211B-46DF-B79C-D58ABC4DC7B2}"/>
    <cellStyle name="20% - Accent6 4 4 2 4 2" xfId="25907" xr:uid="{D930A7A4-3721-49D1-9F1D-449F188D3405}"/>
    <cellStyle name="20% - Accent6 4 4 2 5" xfId="8416" xr:uid="{EDB87495-3451-4D53-AA94-0EDB5E9DC67C}"/>
    <cellStyle name="20% - Accent6 4 4 2 5 2" xfId="25908" xr:uid="{74887EFD-12AE-4A8E-8EBF-A1B6926E8943}"/>
    <cellStyle name="20% - Accent6 4 4 2 6" xfId="25902" xr:uid="{AB05AFE9-3C86-4FDC-8B8B-98B2F0C4F251}"/>
    <cellStyle name="20% - Accent6 4 4 3" xfId="8417" xr:uid="{E97B7AA2-4017-4ACC-923F-7D9BA30B3AEB}"/>
    <cellStyle name="20% - Accent6 4 4 3 2" xfId="8418" xr:uid="{785F9E53-C950-4DDB-9762-9EFEFEB2AC02}"/>
    <cellStyle name="20% - Accent6 4 4 3 2 2" xfId="8419" xr:uid="{D54B6137-E7CE-4DC3-AFAD-DC87FAB26AEB}"/>
    <cellStyle name="20% - Accent6 4 4 3 2 2 2" xfId="25911" xr:uid="{32A56619-5D40-4BD3-95CD-1CDC7FF745E6}"/>
    <cellStyle name="20% - Accent6 4 4 3 2 3" xfId="8420" xr:uid="{996A0E49-13F6-419A-97C7-8A2A99DFCBA6}"/>
    <cellStyle name="20% - Accent6 4 4 3 2 3 2" xfId="25912" xr:uid="{4EC0A2F4-FD1E-4A37-BAA9-F434BFD8CFBA}"/>
    <cellStyle name="20% - Accent6 4 4 3 2 4" xfId="25910" xr:uid="{4010C879-BF5C-4C0E-9EC1-6ADAC438E182}"/>
    <cellStyle name="20% - Accent6 4 4 3 3" xfId="8421" xr:uid="{75519C45-181E-43D5-9841-F80D1BA078CC}"/>
    <cellStyle name="20% - Accent6 4 4 3 3 2" xfId="25913" xr:uid="{5F8F762E-9DEC-46FA-BE19-806008DD1A31}"/>
    <cellStyle name="20% - Accent6 4 4 3 4" xfId="8422" xr:uid="{DC3058AB-C104-4F4C-92FA-E6583D9D75DE}"/>
    <cellStyle name="20% - Accent6 4 4 3 4 2" xfId="25914" xr:uid="{7BD9E323-9BE8-4BAB-9374-E12F86282577}"/>
    <cellStyle name="20% - Accent6 4 4 3 5" xfId="8423" xr:uid="{63C4BE0B-6CF5-4124-A215-F5F9B8A3806C}"/>
    <cellStyle name="20% - Accent6 4 4 3 5 2" xfId="25915" xr:uid="{3A60C7C6-F383-4463-9B68-E7641BFD4CC7}"/>
    <cellStyle name="20% - Accent6 4 4 3 6" xfId="25909" xr:uid="{91F19725-DB91-4EA4-BB9D-42CAC49AE17B}"/>
    <cellStyle name="20% - Accent6 4 4 4" xfId="8424" xr:uid="{9B4DC350-66E0-4A56-84E4-BBBBE87841A0}"/>
    <cellStyle name="20% - Accent6 4 4 4 2" xfId="8425" xr:uid="{51BC201D-8D60-4BC6-B298-812AB21CE316}"/>
    <cellStyle name="20% - Accent6 4 4 4 2 2" xfId="25917" xr:uid="{4B842198-3B84-4B11-8B84-D894CD504640}"/>
    <cellStyle name="20% - Accent6 4 4 4 3" xfId="8426" xr:uid="{7419BA71-F74F-4DBA-BBC0-357FF30196DB}"/>
    <cellStyle name="20% - Accent6 4 4 4 3 2" xfId="25918" xr:uid="{299FAFCE-DCE5-43B3-B5E6-CEFE9345E80D}"/>
    <cellStyle name="20% - Accent6 4 4 4 4" xfId="25916" xr:uid="{33073EF3-0666-4AE9-ABF6-9BABA4F61655}"/>
    <cellStyle name="20% - Accent6 4 4 5" xfId="8427" xr:uid="{2A39853E-B324-43C5-BF58-CBE5DAB9809B}"/>
    <cellStyle name="20% - Accent6 4 4 5 2" xfId="25919" xr:uid="{6DF2FB55-6911-4942-B0F6-EE9A3C8D4F73}"/>
    <cellStyle name="20% - Accent6 4 4 6" xfId="8428" xr:uid="{ADCCA603-2542-48C0-B4A2-A964A080B1FC}"/>
    <cellStyle name="20% - Accent6 4 4 6 2" xfId="25920" xr:uid="{EEAD9E8B-95E5-4E86-8321-D62A116F1B9A}"/>
    <cellStyle name="20% - Accent6 4 4 7" xfId="8429" xr:uid="{5F4E4ECA-A1CD-4A92-9EE0-6714FE84736D}"/>
    <cellStyle name="20% - Accent6 4 4 7 2" xfId="25921" xr:uid="{79944F25-FA97-477F-A620-ADDB2FA39E55}"/>
    <cellStyle name="20% - Accent6 4 4 8" xfId="17868" xr:uid="{39CFE822-7085-4B6C-A778-01CCAAF2C90C}"/>
    <cellStyle name="20% - Accent6 4 4 8 2" xfId="35513" xr:uid="{999DA349-01C7-4C45-9E64-FBDD7B1ED6E4}"/>
    <cellStyle name="20% - Accent6 4 4 9" xfId="8409" xr:uid="{ADE47034-54E4-475B-9696-0A56814C624C}"/>
    <cellStyle name="20% - Accent6 4 4 9 2" xfId="25901" xr:uid="{D0B0F47B-5B2D-4750-96FA-C69B895E5211}"/>
    <cellStyle name="20% - Accent6 4 5" xfId="8430" xr:uid="{3A90ABA0-EDF9-4520-B428-3CE8EB8C991B}"/>
    <cellStyle name="20% - Accent6 4 5 2" xfId="8431" xr:uid="{478DD577-2C1F-4B43-9651-B60E9E57CD0C}"/>
    <cellStyle name="20% - Accent6 4 5 2 2" xfId="8432" xr:uid="{BB86B9A2-7252-44FE-82EB-E18C6D1F45FB}"/>
    <cellStyle name="20% - Accent6 4 5 2 2 2" xfId="8433" xr:uid="{E8AD543E-F428-42F2-9929-83954249286A}"/>
    <cellStyle name="20% - Accent6 4 5 2 2 2 2" xfId="25925" xr:uid="{933CBA5E-6AD3-43C3-AC1B-38D932A3D8E6}"/>
    <cellStyle name="20% - Accent6 4 5 2 2 3" xfId="8434" xr:uid="{726D5BE1-D90D-4515-92EE-DB5DC3B9FAC9}"/>
    <cellStyle name="20% - Accent6 4 5 2 2 3 2" xfId="25926" xr:uid="{9FBD1261-9C76-4438-A28C-9A683D247645}"/>
    <cellStyle name="20% - Accent6 4 5 2 2 4" xfId="25924" xr:uid="{473DFE4F-52DD-4CB4-B221-051E54E4158D}"/>
    <cellStyle name="20% - Accent6 4 5 2 3" xfId="8435" xr:uid="{A2662727-8542-420D-A53D-85CBD476D552}"/>
    <cellStyle name="20% - Accent6 4 5 2 3 2" xfId="25927" xr:uid="{D3D8D34D-2FE5-4CED-93A4-B48310089A77}"/>
    <cellStyle name="20% - Accent6 4 5 2 4" xfId="8436" xr:uid="{BB25978D-BBD6-4642-98BB-90F34912ABBC}"/>
    <cellStyle name="20% - Accent6 4 5 2 4 2" xfId="25928" xr:uid="{B8D4513F-B459-4D56-BCC5-B768ABF18548}"/>
    <cellStyle name="20% - Accent6 4 5 2 5" xfId="8437" xr:uid="{0803063C-822F-4EB3-8EC2-5C81A9A47D5C}"/>
    <cellStyle name="20% - Accent6 4 5 2 5 2" xfId="25929" xr:uid="{E7850CED-F32F-4C2B-B169-588A5A6D43F3}"/>
    <cellStyle name="20% - Accent6 4 5 2 6" xfId="25923" xr:uid="{67BEE223-7BBB-470F-A02B-964A4AB89395}"/>
    <cellStyle name="20% - Accent6 4 5 3" xfId="8438" xr:uid="{C053EA0D-E1DB-4C46-A8E9-796A8F4EE887}"/>
    <cellStyle name="20% - Accent6 4 5 3 2" xfId="8439" xr:uid="{17F196BA-7A85-4448-9E39-CC1FD2830176}"/>
    <cellStyle name="20% - Accent6 4 5 3 2 2" xfId="8440" xr:uid="{3BF978FB-CE77-4691-89AE-C2E0B29D95D3}"/>
    <cellStyle name="20% - Accent6 4 5 3 2 2 2" xfId="25932" xr:uid="{590659F8-1BA4-4441-93CA-635429CEC47D}"/>
    <cellStyle name="20% - Accent6 4 5 3 2 3" xfId="8441" xr:uid="{50C9F4B2-B0F0-4CB2-9ADF-84A899103141}"/>
    <cellStyle name="20% - Accent6 4 5 3 2 3 2" xfId="25933" xr:uid="{4F79142D-B363-4154-AC5C-454084EBC2B5}"/>
    <cellStyle name="20% - Accent6 4 5 3 2 4" xfId="25931" xr:uid="{BE600E7C-B933-494F-B0C8-4B2BC4E6FB26}"/>
    <cellStyle name="20% - Accent6 4 5 3 3" xfId="8442" xr:uid="{34C0CA36-D11E-4859-9382-62942DFAD0E6}"/>
    <cellStyle name="20% - Accent6 4 5 3 3 2" xfId="25934" xr:uid="{5DA1D9A2-F49F-4AE5-83A3-6BB3ED90D5EB}"/>
    <cellStyle name="20% - Accent6 4 5 3 4" xfId="8443" xr:uid="{4BC07189-8F83-4811-8F2A-0EA8AA825EE5}"/>
    <cellStyle name="20% - Accent6 4 5 3 4 2" xfId="25935" xr:uid="{6396CA5B-5E38-46CE-AB94-D5DAD366CC25}"/>
    <cellStyle name="20% - Accent6 4 5 3 5" xfId="8444" xr:uid="{F025AAE6-F359-4FE1-BD67-0B68F2E5D98B}"/>
    <cellStyle name="20% - Accent6 4 5 3 5 2" xfId="25936" xr:uid="{624C6F23-491C-4630-8EF4-0C2A5197B698}"/>
    <cellStyle name="20% - Accent6 4 5 3 6" xfId="25930" xr:uid="{4E477632-D7B9-4336-80CB-A7A8AE810605}"/>
    <cellStyle name="20% - Accent6 4 5 4" xfId="8445" xr:uid="{CC9F224A-23F9-43E1-8045-4124E81A5E82}"/>
    <cellStyle name="20% - Accent6 4 5 4 2" xfId="8446" xr:uid="{F6A4051C-68B7-49DD-95EA-A17F040FBECA}"/>
    <cellStyle name="20% - Accent6 4 5 4 2 2" xfId="25938" xr:uid="{871D779D-E9D4-4454-B806-517DEF228B6F}"/>
    <cellStyle name="20% - Accent6 4 5 4 3" xfId="8447" xr:uid="{4AEFDEB2-41D8-46B0-A0F1-889FC3F63427}"/>
    <cellStyle name="20% - Accent6 4 5 4 3 2" xfId="25939" xr:uid="{22984AD1-97A3-485D-A477-E0ADBA563511}"/>
    <cellStyle name="20% - Accent6 4 5 4 4" xfId="25937" xr:uid="{9677A015-4644-4FD4-91BD-A7890B5C9E0B}"/>
    <cellStyle name="20% - Accent6 4 5 5" xfId="8448" xr:uid="{938B51B3-7BDA-4750-8CBB-DE3B75FA40AA}"/>
    <cellStyle name="20% - Accent6 4 5 5 2" xfId="25940" xr:uid="{1D44F17E-1358-4EE6-9D89-12B901AA6A25}"/>
    <cellStyle name="20% - Accent6 4 5 6" xfId="8449" xr:uid="{9A977490-78E9-47EE-9439-1AE58063ACA3}"/>
    <cellStyle name="20% - Accent6 4 5 6 2" xfId="25941" xr:uid="{4197F275-EDCB-4158-BADF-0BFBE0B28DC5}"/>
    <cellStyle name="20% - Accent6 4 5 7" xfId="8450" xr:uid="{837AC0E3-2DF8-4B23-95DA-92ED2194EFD4}"/>
    <cellStyle name="20% - Accent6 4 5 7 2" xfId="25942" xr:uid="{B597280B-5FED-4265-9D12-DC22D5DEDF2E}"/>
    <cellStyle name="20% - Accent6 4 5 8" xfId="25922" xr:uid="{68A983AB-0CA1-48F0-AFB4-EFE2222D42A8}"/>
    <cellStyle name="20% - Accent6 4 6" xfId="8451" xr:uid="{3A139E12-BAEE-4246-9EF5-DFA81ABB01DC}"/>
    <cellStyle name="20% - Accent6 4 6 2" xfId="8452" xr:uid="{1E47ABBE-2411-4682-98DF-98DC5F8BC5F2}"/>
    <cellStyle name="20% - Accent6 4 6 2 2" xfId="8453" xr:uid="{040A3A76-E676-4CDE-AB91-C94F458A010C}"/>
    <cellStyle name="20% - Accent6 4 6 2 2 2" xfId="25945" xr:uid="{763A6B9E-958D-431E-8B30-98976CC57E76}"/>
    <cellStyle name="20% - Accent6 4 6 2 3" xfId="8454" xr:uid="{E920B9B1-D080-4F28-B8E8-3053D50A869C}"/>
    <cellStyle name="20% - Accent6 4 6 2 3 2" xfId="25946" xr:uid="{0245BB38-786A-4DAA-8064-74B6DA7307A1}"/>
    <cellStyle name="20% - Accent6 4 6 2 4" xfId="25944" xr:uid="{3AEB6306-8ED8-4FC1-B76B-C3F3610B6920}"/>
    <cellStyle name="20% - Accent6 4 6 3" xfId="8455" xr:uid="{A0DE94ED-0035-4502-83E7-83A8594FAF03}"/>
    <cellStyle name="20% - Accent6 4 6 3 2" xfId="25947" xr:uid="{8BF55826-657B-453F-A162-073F84BC235B}"/>
    <cellStyle name="20% - Accent6 4 6 4" xfId="8456" xr:uid="{FDE9D587-BC4B-49A3-B21D-75FC41C65424}"/>
    <cellStyle name="20% - Accent6 4 6 4 2" xfId="25948" xr:uid="{8D5708DB-306B-4E98-B8FB-2B59453FE8DC}"/>
    <cellStyle name="20% - Accent6 4 6 5" xfId="8457" xr:uid="{B3D88B91-91E5-49F5-B7B0-BC987BD58647}"/>
    <cellStyle name="20% - Accent6 4 6 5 2" xfId="25949" xr:uid="{349678C2-0ED9-4B3F-8C32-48ABD2DE5A07}"/>
    <cellStyle name="20% - Accent6 4 6 6" xfId="25943" xr:uid="{B027A408-15A1-47D3-A22F-9550AE48F89F}"/>
    <cellStyle name="20% - Accent6 4 7" xfId="8458" xr:uid="{1E9231B0-F952-42FE-9C14-2FB2DBE0C190}"/>
    <cellStyle name="20% - Accent6 4 7 2" xfId="8459" xr:uid="{2202CF7B-CBD3-4FCF-B916-48CF19A3C1AB}"/>
    <cellStyle name="20% - Accent6 4 7 2 2" xfId="8460" xr:uid="{4EF7FB72-F9EC-4CAD-B256-5CEAE4186CBF}"/>
    <cellStyle name="20% - Accent6 4 7 2 2 2" xfId="25952" xr:uid="{DC15A08B-43B7-4233-B763-F2C82F308E00}"/>
    <cellStyle name="20% - Accent6 4 7 2 3" xfId="8461" xr:uid="{5C1D2CBE-FE13-4E2E-9C41-D47B786C8B12}"/>
    <cellStyle name="20% - Accent6 4 7 2 3 2" xfId="25953" xr:uid="{7F0AFD1E-E004-4688-B96B-5742D085EB43}"/>
    <cellStyle name="20% - Accent6 4 7 2 4" xfId="25951" xr:uid="{26834C4E-A4F4-46E7-82E2-631661ACECCF}"/>
    <cellStyle name="20% - Accent6 4 7 3" xfId="8462" xr:uid="{F6F11282-37A3-40C6-B126-7E65C219D6D8}"/>
    <cellStyle name="20% - Accent6 4 7 3 2" xfId="25954" xr:uid="{84F45174-DCBF-4A65-B7EE-110345B9868C}"/>
    <cellStyle name="20% - Accent6 4 7 4" xfId="8463" xr:uid="{7D1A3820-8CBE-4991-B6FD-883696A881DD}"/>
    <cellStyle name="20% - Accent6 4 7 4 2" xfId="25955" xr:uid="{7295A651-C103-4E9D-8EA7-91D7A08C9A0B}"/>
    <cellStyle name="20% - Accent6 4 7 5" xfId="8464" xr:uid="{12C54C2E-3B0E-43FE-93E6-A08F4E778E4E}"/>
    <cellStyle name="20% - Accent6 4 7 5 2" xfId="25956" xr:uid="{9516E3ED-9728-4C9B-928D-2143EABF4627}"/>
    <cellStyle name="20% - Accent6 4 7 6" xfId="25950" xr:uid="{0008875B-E10B-412D-9B6A-A2BB34D17B7E}"/>
    <cellStyle name="20% - Accent6 4 8" xfId="8465" xr:uid="{FBF4FA48-F0DF-4891-9477-5483E406AFD9}"/>
    <cellStyle name="20% - Accent6 4 8 2" xfId="8466" xr:uid="{22FBB8C0-B360-4FA0-9CDF-377B3D3AEAFA}"/>
    <cellStyle name="20% - Accent6 4 8 2 2" xfId="25958" xr:uid="{3CA68E9B-89EA-4E67-B959-864FA9441D58}"/>
    <cellStyle name="20% - Accent6 4 8 3" xfId="8467" xr:uid="{B5C18572-4AA6-4B31-A995-4E6369AA2423}"/>
    <cellStyle name="20% - Accent6 4 8 3 2" xfId="25959" xr:uid="{A588DF58-843E-4CE0-A79A-FD39DD9D9B32}"/>
    <cellStyle name="20% - Accent6 4 8 4" xfId="25957" xr:uid="{92F531CB-3589-4252-9192-7F822398BDCB}"/>
    <cellStyle name="20% - Accent6 4 9" xfId="8468" xr:uid="{F9616486-E1DD-428D-87A5-2DB734B1CCC6}"/>
    <cellStyle name="20% - Accent6 4 9 2" xfId="25960" xr:uid="{87D36BFE-6653-4649-98C0-58BFA1D50216}"/>
    <cellStyle name="20% - Accent6 5" xfId="219" xr:uid="{66DC6F53-C126-4A0F-A0D8-8D70A83F08C1}"/>
    <cellStyle name="20% - Accent6 5 10" xfId="8470" xr:uid="{116BFA67-EC62-4BB2-9BA3-1C91697DD24F}"/>
    <cellStyle name="20% - Accent6 5 10 2" xfId="25962" xr:uid="{E86240E8-5174-4BDD-962F-99432EA19D95}"/>
    <cellStyle name="20% - Accent6 5 11" xfId="8471" xr:uid="{B2337F79-8290-445F-B92D-5ED6CA389401}"/>
    <cellStyle name="20% - Accent6 5 11 2" xfId="25963" xr:uid="{B6953E10-627C-40EE-BF9C-5E665815B2CA}"/>
    <cellStyle name="20% - Accent6 5 12" xfId="17265" xr:uid="{4B9D5095-B32B-43CA-99B3-104D8F6CB3BF}"/>
    <cellStyle name="20% - Accent6 5 12 2" xfId="34555" xr:uid="{567F459A-CF42-4ABE-AD85-28CAEBF09ED2}"/>
    <cellStyle name="20% - Accent6 5 13" xfId="8469" xr:uid="{D02EFC6F-0237-46E2-B25A-B5D34430D4AF}"/>
    <cellStyle name="20% - Accent6 5 13 2" xfId="25961" xr:uid="{6B3636B3-2EFC-4C81-896D-B0CFA9E00248}"/>
    <cellStyle name="20% - Accent6 5 14" xfId="1034" xr:uid="{64C337EF-117F-400D-BD63-D960C873EAAC}"/>
    <cellStyle name="20% - Accent6 5 15" xfId="18645" xr:uid="{21D0AEA3-D781-4859-8983-08ADB69CBE9C}"/>
    <cellStyle name="20% - Accent6 5 2" xfId="342" xr:uid="{CA672EB2-E9A0-442E-BE48-CCCAC882BBAC}"/>
    <cellStyle name="20% - Accent6 5 2 10" xfId="17439" xr:uid="{51452987-633C-4C44-9CDB-496310B11B1D}"/>
    <cellStyle name="20% - Accent6 5 2 10 2" xfId="34795" xr:uid="{7EAF6065-3BC1-49D1-9F2B-C3220BF7A2C8}"/>
    <cellStyle name="20% - Accent6 5 2 11" xfId="8472" xr:uid="{E3656628-6BF5-4557-9AE9-DF469E318B10}"/>
    <cellStyle name="20% - Accent6 5 2 11 2" xfId="25964" xr:uid="{CEA716FC-5F4A-44C1-971E-FEBA36BD9DBB}"/>
    <cellStyle name="20% - Accent6 5 2 12" xfId="1321" xr:uid="{3E6D18D7-18D3-468C-BA9F-DBE523A239CC}"/>
    <cellStyle name="20% - Accent6 5 2 13" xfId="18925" xr:uid="{188E593F-3850-432B-9487-F77EE9BBC8C6}"/>
    <cellStyle name="20% - Accent6 5 2 2" xfId="561" xr:uid="{07E6EF64-26BA-4850-90A0-679A25E5D2D5}"/>
    <cellStyle name="20% - Accent6 5 2 2 10" xfId="2366" xr:uid="{18666A54-CBF8-4EDD-8F65-9A681CC5F8D1}"/>
    <cellStyle name="20% - Accent6 5 2 2 11" xfId="19966" xr:uid="{7DFECB83-FEBD-41C6-A769-F6CEC02F3D36}"/>
    <cellStyle name="20% - Accent6 5 2 2 2" xfId="8474" xr:uid="{12206D7B-24C0-4309-A112-B08BA45DE381}"/>
    <cellStyle name="20% - Accent6 5 2 2 2 2" xfId="8475" xr:uid="{491B7A81-2241-4FC7-9967-1C4978361A33}"/>
    <cellStyle name="20% - Accent6 5 2 2 2 2 2" xfId="8476" xr:uid="{147D457B-5716-4AF8-BFB2-62E96254B944}"/>
    <cellStyle name="20% - Accent6 5 2 2 2 2 2 2" xfId="25968" xr:uid="{47AD854D-18E9-47E6-9E5E-FBF26D2520CE}"/>
    <cellStyle name="20% - Accent6 5 2 2 2 2 3" xfId="8477" xr:uid="{714CC55C-65D2-4B3A-A38B-91D6F55249AA}"/>
    <cellStyle name="20% - Accent6 5 2 2 2 2 3 2" xfId="25969" xr:uid="{77F0C013-F15E-4D89-BC93-32E3AFED9A6E}"/>
    <cellStyle name="20% - Accent6 5 2 2 2 2 4" xfId="25967" xr:uid="{F08A7254-E461-4487-A250-0D511E61ABD0}"/>
    <cellStyle name="20% - Accent6 5 2 2 2 3" xfId="8478" xr:uid="{0BA1D5AD-4FD6-466A-AE12-199CEA98D28D}"/>
    <cellStyle name="20% - Accent6 5 2 2 2 3 2" xfId="25970" xr:uid="{3F426CED-FFD6-465A-9E1B-786DFE3B692D}"/>
    <cellStyle name="20% - Accent6 5 2 2 2 4" xfId="8479" xr:uid="{E8A8E3CF-E9B8-4A4A-9120-06A9F25F093E}"/>
    <cellStyle name="20% - Accent6 5 2 2 2 4 2" xfId="25971" xr:uid="{298E7249-6F3E-4435-AA66-78EC8639F271}"/>
    <cellStyle name="20% - Accent6 5 2 2 2 5" xfId="8480" xr:uid="{334B8749-57D0-4641-9981-0A52CC277F87}"/>
    <cellStyle name="20% - Accent6 5 2 2 2 5 2" xfId="25972" xr:uid="{280B45D7-A2DE-41F5-9B72-4A1E18C68D9D}"/>
    <cellStyle name="20% - Accent6 5 2 2 2 6" xfId="25966" xr:uid="{8A09BB14-84B2-4AE9-BA35-7EB796333994}"/>
    <cellStyle name="20% - Accent6 5 2 2 3" xfId="8481" xr:uid="{0492C6F7-E936-4EE4-B95B-DB1D510927E4}"/>
    <cellStyle name="20% - Accent6 5 2 2 3 2" xfId="8482" xr:uid="{63DF1BFB-1E7A-4D3B-9D2B-5612572EB4FC}"/>
    <cellStyle name="20% - Accent6 5 2 2 3 2 2" xfId="8483" xr:uid="{83FDF2F3-8C8C-4839-93BF-92E57A34A1F6}"/>
    <cellStyle name="20% - Accent6 5 2 2 3 2 2 2" xfId="25975" xr:uid="{A8769BC8-C8CA-46CF-8816-33DC12C7E7BB}"/>
    <cellStyle name="20% - Accent6 5 2 2 3 2 3" xfId="8484" xr:uid="{2C4520D8-FC38-422B-B57E-209E6A0AE68D}"/>
    <cellStyle name="20% - Accent6 5 2 2 3 2 3 2" xfId="25976" xr:uid="{F2913D6B-B780-466D-AF56-8A1ED58A27F2}"/>
    <cellStyle name="20% - Accent6 5 2 2 3 2 4" xfId="25974" xr:uid="{5AF725F6-024C-4116-88CB-BA2972B8FBA0}"/>
    <cellStyle name="20% - Accent6 5 2 2 3 3" xfId="8485" xr:uid="{A6F7CBA9-B1CF-4D12-B74A-E6F1BDF784E8}"/>
    <cellStyle name="20% - Accent6 5 2 2 3 3 2" xfId="25977" xr:uid="{406B9D2C-88D6-48DF-B6E0-B56A92D36251}"/>
    <cellStyle name="20% - Accent6 5 2 2 3 4" xfId="8486" xr:uid="{0C5B75F3-C7C5-49BC-9F5A-8EEB2C7DE0A2}"/>
    <cellStyle name="20% - Accent6 5 2 2 3 4 2" xfId="25978" xr:uid="{F15ADEFA-03D0-478E-BFFC-EC96F9EF5F01}"/>
    <cellStyle name="20% - Accent6 5 2 2 3 5" xfId="8487" xr:uid="{CD736242-2048-4365-85AE-816DF2E5A5AD}"/>
    <cellStyle name="20% - Accent6 5 2 2 3 5 2" xfId="25979" xr:uid="{707A93DD-797D-47E0-945E-85608A7B8A4B}"/>
    <cellStyle name="20% - Accent6 5 2 2 3 6" xfId="25973" xr:uid="{66DF2CFE-575A-4764-82C2-E8C1CECF540E}"/>
    <cellStyle name="20% - Accent6 5 2 2 4" xfId="8488" xr:uid="{5B60F3FA-DAED-4225-B2D1-9492E9B80A74}"/>
    <cellStyle name="20% - Accent6 5 2 2 4 2" xfId="8489" xr:uid="{436FED5A-C385-4C3C-8525-462696083B88}"/>
    <cellStyle name="20% - Accent6 5 2 2 4 2 2" xfId="25981" xr:uid="{161DFB5D-8333-40AC-82B0-49D752CA70F8}"/>
    <cellStyle name="20% - Accent6 5 2 2 4 3" xfId="8490" xr:uid="{CC0B5F41-9A4B-491F-B5B4-CC418C2E02BA}"/>
    <cellStyle name="20% - Accent6 5 2 2 4 3 2" xfId="25982" xr:uid="{1A4F5687-F76D-4779-97CB-F40BE04DCEB8}"/>
    <cellStyle name="20% - Accent6 5 2 2 4 4" xfId="25980" xr:uid="{D8816D36-9C8B-4F26-ADF3-56D23E17CD4F}"/>
    <cellStyle name="20% - Accent6 5 2 2 5" xfId="8491" xr:uid="{734C124F-5A74-4D7E-9B75-799435723D9E}"/>
    <cellStyle name="20% - Accent6 5 2 2 5 2" xfId="25983" xr:uid="{63086263-2DB5-4D0B-85A7-6260E45D75A9}"/>
    <cellStyle name="20% - Accent6 5 2 2 6" xfId="8492" xr:uid="{B4EC1A38-84D4-4F74-A793-56047A6E7024}"/>
    <cellStyle name="20% - Accent6 5 2 2 6 2" xfId="25984" xr:uid="{2C35DDAF-5538-42F1-A279-CC7B5B3EF8E3}"/>
    <cellStyle name="20% - Accent6 5 2 2 7" xfId="8493" xr:uid="{9B57D42D-436E-4A4A-9FCD-5363352F8105}"/>
    <cellStyle name="20% - Accent6 5 2 2 7 2" xfId="25985" xr:uid="{9C344218-6345-4D1E-8E64-3CBC92AD4999}"/>
    <cellStyle name="20% - Accent6 5 2 2 8" xfId="18010" xr:uid="{28ECB210-1F0C-4A9E-AEB3-6A4932DD6760}"/>
    <cellStyle name="20% - Accent6 5 2 2 8 2" xfId="35778" xr:uid="{76EAD4A3-4C94-47A2-9215-9430900708A1}"/>
    <cellStyle name="20% - Accent6 5 2 2 9" xfId="8473" xr:uid="{1B2C65F8-DFF6-4440-9422-68FA3F5553C1}"/>
    <cellStyle name="20% - Accent6 5 2 2 9 2" xfId="25965" xr:uid="{47731EF4-BD54-4D0B-941E-30315EBEAD70}"/>
    <cellStyle name="20% - Accent6 5 2 3" xfId="8494" xr:uid="{71CDA403-805A-45F2-8D57-EA4318BCC0EC}"/>
    <cellStyle name="20% - Accent6 5 2 3 2" xfId="8495" xr:uid="{877EAAB3-A78A-4677-81CB-D448090F7AA7}"/>
    <cellStyle name="20% - Accent6 5 2 3 2 2" xfId="8496" xr:uid="{E8722DA8-31E8-46A2-9E5B-964EF516D273}"/>
    <cellStyle name="20% - Accent6 5 2 3 2 2 2" xfId="8497" xr:uid="{14FD2F10-EA3B-4780-B8E9-AE76DB2DABB1}"/>
    <cellStyle name="20% - Accent6 5 2 3 2 2 2 2" xfId="25989" xr:uid="{722B0C1F-7D5D-4E7C-917C-F3B684723035}"/>
    <cellStyle name="20% - Accent6 5 2 3 2 2 3" xfId="8498" xr:uid="{650BBEA6-FEE1-4373-AFB6-43E466005955}"/>
    <cellStyle name="20% - Accent6 5 2 3 2 2 3 2" xfId="25990" xr:uid="{54DD0BED-CE3E-446D-8CE6-767D5097B130}"/>
    <cellStyle name="20% - Accent6 5 2 3 2 2 4" xfId="25988" xr:uid="{93731744-518E-4866-91C4-1654FD2E3154}"/>
    <cellStyle name="20% - Accent6 5 2 3 2 3" xfId="8499" xr:uid="{B3BD0BC7-7C0E-445C-96CF-55B6937C4593}"/>
    <cellStyle name="20% - Accent6 5 2 3 2 3 2" xfId="25991" xr:uid="{6B844CA7-01EE-4448-8898-99E372B9CA6E}"/>
    <cellStyle name="20% - Accent6 5 2 3 2 4" xfId="8500" xr:uid="{93D5F7D2-1A00-48FE-BFA4-1B87EBD55530}"/>
    <cellStyle name="20% - Accent6 5 2 3 2 4 2" xfId="25992" xr:uid="{DAB6AB04-3D4A-41F0-9879-EA19C020887F}"/>
    <cellStyle name="20% - Accent6 5 2 3 2 5" xfId="8501" xr:uid="{B9990B84-153E-4204-B830-1F85CAA14725}"/>
    <cellStyle name="20% - Accent6 5 2 3 2 5 2" xfId="25993" xr:uid="{089525DB-D991-491A-AF1E-2B7572621A3E}"/>
    <cellStyle name="20% - Accent6 5 2 3 2 6" xfId="25987" xr:uid="{EEC66A3A-0FE6-4069-BA4A-D96F2D4412B3}"/>
    <cellStyle name="20% - Accent6 5 2 3 3" xfId="8502" xr:uid="{0C49D5C0-32B8-4580-A6CE-294C86841151}"/>
    <cellStyle name="20% - Accent6 5 2 3 3 2" xfId="8503" xr:uid="{97F2828B-6C82-478E-A8E6-55EF1DB163C2}"/>
    <cellStyle name="20% - Accent6 5 2 3 3 2 2" xfId="8504" xr:uid="{DEF11FB2-696F-49E8-BB6D-6ABF316BC4FD}"/>
    <cellStyle name="20% - Accent6 5 2 3 3 2 2 2" xfId="25996" xr:uid="{FA83554F-F32C-47B7-A05D-8C19F6B135E9}"/>
    <cellStyle name="20% - Accent6 5 2 3 3 2 3" xfId="8505" xr:uid="{A5E31649-8C09-45D2-BABE-40BEBC2FB9B8}"/>
    <cellStyle name="20% - Accent6 5 2 3 3 2 3 2" xfId="25997" xr:uid="{886BE866-CE70-47E1-A8BE-7786DC5B5974}"/>
    <cellStyle name="20% - Accent6 5 2 3 3 2 4" xfId="25995" xr:uid="{88AE4F40-9978-496B-857E-5BB2835EAA8C}"/>
    <cellStyle name="20% - Accent6 5 2 3 3 3" xfId="8506" xr:uid="{2A14F0DD-957E-4FB5-A4B5-F46DA7B13A26}"/>
    <cellStyle name="20% - Accent6 5 2 3 3 3 2" xfId="25998" xr:uid="{7F5E0295-D698-440D-A818-36D5A9BAF2F7}"/>
    <cellStyle name="20% - Accent6 5 2 3 3 4" xfId="8507" xr:uid="{6D481AE4-AB41-4198-B9CD-CC404C992ACE}"/>
    <cellStyle name="20% - Accent6 5 2 3 3 4 2" xfId="25999" xr:uid="{D98888C3-68CB-4A6F-9667-A56B8A8A89CF}"/>
    <cellStyle name="20% - Accent6 5 2 3 3 5" xfId="8508" xr:uid="{02557B89-4DF5-4745-A67D-D7440AA715DE}"/>
    <cellStyle name="20% - Accent6 5 2 3 3 5 2" xfId="26000" xr:uid="{52F604EA-CAA2-4478-90AE-656D39FC137E}"/>
    <cellStyle name="20% - Accent6 5 2 3 3 6" xfId="25994" xr:uid="{C6B3EE28-58AD-4CF8-830E-9215A7854321}"/>
    <cellStyle name="20% - Accent6 5 2 3 4" xfId="8509" xr:uid="{A86AA171-5D20-4636-A077-89C62CFDADC4}"/>
    <cellStyle name="20% - Accent6 5 2 3 4 2" xfId="8510" xr:uid="{CC814AA5-EA34-47CB-899D-D2E72D91E854}"/>
    <cellStyle name="20% - Accent6 5 2 3 4 2 2" xfId="26002" xr:uid="{8D25A5E7-DCDF-4BD1-8A7B-1987177F8894}"/>
    <cellStyle name="20% - Accent6 5 2 3 4 3" xfId="8511" xr:uid="{723263F4-EE3E-44E3-9707-6870C4E07478}"/>
    <cellStyle name="20% - Accent6 5 2 3 4 3 2" xfId="26003" xr:uid="{E1C881DC-294C-480C-8F11-20C11608B504}"/>
    <cellStyle name="20% - Accent6 5 2 3 4 4" xfId="26001" xr:uid="{69BEFEC3-1611-42E0-AFE7-1641292CAA54}"/>
    <cellStyle name="20% - Accent6 5 2 3 5" xfId="8512" xr:uid="{D52661A0-53D9-4BC5-9CAF-8887C1590130}"/>
    <cellStyle name="20% - Accent6 5 2 3 5 2" xfId="26004" xr:uid="{3B9E2E8B-F8BC-42F9-8C94-B07390BED0D4}"/>
    <cellStyle name="20% - Accent6 5 2 3 6" xfId="8513" xr:uid="{9E4D1707-42E0-4B06-B845-AC30889AAA45}"/>
    <cellStyle name="20% - Accent6 5 2 3 6 2" xfId="26005" xr:uid="{141E5D78-9FFB-4C9B-876A-1CFDD21CEB3D}"/>
    <cellStyle name="20% - Accent6 5 2 3 7" xfId="8514" xr:uid="{9473F520-FCA6-44BF-9E15-A4FFB17A931A}"/>
    <cellStyle name="20% - Accent6 5 2 3 7 2" xfId="26006" xr:uid="{C0D7E9E5-9629-4522-8ABA-E1B47C70AB00}"/>
    <cellStyle name="20% - Accent6 5 2 3 8" xfId="25986" xr:uid="{8EB21934-950B-47E6-86B8-7BCF3F114967}"/>
    <cellStyle name="20% - Accent6 5 2 4" xfId="8515" xr:uid="{84DF434C-8CC2-47C8-9761-A9638330B180}"/>
    <cellStyle name="20% - Accent6 5 2 4 2" xfId="8516" xr:uid="{507C1BF4-A8FC-45DF-9EB9-83FC0D657F39}"/>
    <cellStyle name="20% - Accent6 5 2 4 2 2" xfId="8517" xr:uid="{811558C7-369F-4B79-9D00-557ABF523532}"/>
    <cellStyle name="20% - Accent6 5 2 4 2 2 2" xfId="26009" xr:uid="{3660F176-ECFE-4FE6-9FDF-96C89841945D}"/>
    <cellStyle name="20% - Accent6 5 2 4 2 3" xfId="8518" xr:uid="{9184B9AA-E98D-43E9-9D60-5D402B401BFA}"/>
    <cellStyle name="20% - Accent6 5 2 4 2 3 2" xfId="26010" xr:uid="{5B666385-A179-4E14-9D8A-12029C4CC6D6}"/>
    <cellStyle name="20% - Accent6 5 2 4 2 4" xfId="26008" xr:uid="{4915FA37-C8C1-4582-B637-35B35E2EFA47}"/>
    <cellStyle name="20% - Accent6 5 2 4 3" xfId="8519" xr:uid="{E9C21E43-D382-4024-8C23-A996B94D0325}"/>
    <cellStyle name="20% - Accent6 5 2 4 3 2" xfId="26011" xr:uid="{31231DBA-37A0-4535-858E-796283796760}"/>
    <cellStyle name="20% - Accent6 5 2 4 4" xfId="8520" xr:uid="{494F44E5-AC21-4069-8DF3-437F22B27DB3}"/>
    <cellStyle name="20% - Accent6 5 2 4 4 2" xfId="26012" xr:uid="{37389FC8-C98C-46F1-996A-9EE6BBB69926}"/>
    <cellStyle name="20% - Accent6 5 2 4 5" xfId="8521" xr:uid="{4A5911C8-DE7E-4D88-83E9-158F2CCB09B5}"/>
    <cellStyle name="20% - Accent6 5 2 4 5 2" xfId="26013" xr:uid="{D068CF3F-8AE3-4C3E-BE4B-77CF380A689D}"/>
    <cellStyle name="20% - Accent6 5 2 4 6" xfId="26007" xr:uid="{63737BCA-1A23-44D2-BA0E-D06A4254E4CF}"/>
    <cellStyle name="20% - Accent6 5 2 5" xfId="8522" xr:uid="{B3AF6CF6-4245-4C94-B8F9-4459AE446ED2}"/>
    <cellStyle name="20% - Accent6 5 2 5 2" xfId="8523" xr:uid="{B6A0F621-9F1C-4CC3-91A9-A962230A343A}"/>
    <cellStyle name="20% - Accent6 5 2 5 2 2" xfId="8524" xr:uid="{5EE12A24-CCC4-4271-A933-83DE381481BE}"/>
    <cellStyle name="20% - Accent6 5 2 5 2 2 2" xfId="26016" xr:uid="{7B62A511-7D31-49AE-A5D0-5B92FFB4AF8C}"/>
    <cellStyle name="20% - Accent6 5 2 5 2 3" xfId="8525" xr:uid="{6CE181B1-E001-4F5F-8DE8-DE76B6F13F44}"/>
    <cellStyle name="20% - Accent6 5 2 5 2 3 2" xfId="26017" xr:uid="{83DFED04-60FD-4427-8576-D31015651D11}"/>
    <cellStyle name="20% - Accent6 5 2 5 2 4" xfId="26015" xr:uid="{D6514329-5B77-48D0-9C57-00296B7C4E22}"/>
    <cellStyle name="20% - Accent6 5 2 5 3" xfId="8526" xr:uid="{EF69B8C9-7F35-43AE-9157-D4011E46AA50}"/>
    <cellStyle name="20% - Accent6 5 2 5 3 2" xfId="26018" xr:uid="{278CFC14-F57B-456E-BDC4-FEC9AC0CF5FD}"/>
    <cellStyle name="20% - Accent6 5 2 5 4" xfId="8527" xr:uid="{467BCF0E-D02C-45D1-8DD5-2C7ECB3ADAB2}"/>
    <cellStyle name="20% - Accent6 5 2 5 4 2" xfId="26019" xr:uid="{BD9C2A78-9336-4E96-B956-8CA742F8ACBE}"/>
    <cellStyle name="20% - Accent6 5 2 5 5" xfId="8528" xr:uid="{DF1939CB-EBB2-4162-A666-D5E212ABC711}"/>
    <cellStyle name="20% - Accent6 5 2 5 5 2" xfId="26020" xr:uid="{A22D5398-C5B7-4BBD-89A5-A637E2E039ED}"/>
    <cellStyle name="20% - Accent6 5 2 5 6" xfId="26014" xr:uid="{3BD80331-EDD3-430C-BA21-E54E7B10D869}"/>
    <cellStyle name="20% - Accent6 5 2 6" xfId="8529" xr:uid="{6272320F-6A31-4A13-802D-A6CDD893414D}"/>
    <cellStyle name="20% - Accent6 5 2 6 2" xfId="8530" xr:uid="{B12EDC35-1EF5-4643-9EB7-4D27CFC88326}"/>
    <cellStyle name="20% - Accent6 5 2 6 2 2" xfId="26022" xr:uid="{C612DF83-1F0B-4E39-AB5C-43E37AB970CD}"/>
    <cellStyle name="20% - Accent6 5 2 6 3" xfId="8531" xr:uid="{69752C0D-0427-44F8-A810-0149AE7C893A}"/>
    <cellStyle name="20% - Accent6 5 2 6 3 2" xfId="26023" xr:uid="{655B1E0B-7DEE-47A2-8636-612033EDAB9E}"/>
    <cellStyle name="20% - Accent6 5 2 6 4" xfId="26021" xr:uid="{B73F636E-73A8-4E99-B800-C55D196449C0}"/>
    <cellStyle name="20% - Accent6 5 2 7" xfId="8532" xr:uid="{5E82F60E-DA1D-4C1B-9378-2D8EC8815D32}"/>
    <cellStyle name="20% - Accent6 5 2 7 2" xfId="26024" xr:uid="{B4D22D0B-810A-41B2-9B1D-637029350117}"/>
    <cellStyle name="20% - Accent6 5 2 8" xfId="8533" xr:uid="{AC641E54-1FF8-46BC-974B-6326B9193429}"/>
    <cellStyle name="20% - Accent6 5 2 8 2" xfId="26025" xr:uid="{C8E38F92-A178-46B6-8D07-4221AE04B9F2}"/>
    <cellStyle name="20% - Accent6 5 2 9" xfId="8534" xr:uid="{6B371DB7-5AFF-4969-BE5A-1C1232000268}"/>
    <cellStyle name="20% - Accent6 5 2 9 2" xfId="26026" xr:uid="{98EF203B-914C-4EB7-844E-871E18D854CB}"/>
    <cellStyle name="20% - Accent6 5 3" xfId="451" xr:uid="{2F9CF086-59F8-4E21-B6DD-A88704991375}"/>
    <cellStyle name="20% - Accent6 5 3 10" xfId="1592" xr:uid="{E7D3A2CA-9865-474A-9BAA-8769F646E281}"/>
    <cellStyle name="20% - Accent6 5 3 11" xfId="19195" xr:uid="{442142F5-806A-4453-995A-F9CEDBC541ED}"/>
    <cellStyle name="20% - Accent6 5 3 2" xfId="2633" xr:uid="{DBE6D8D9-8FA5-42D9-8956-7DE298350209}"/>
    <cellStyle name="20% - Accent6 5 3 2 2" xfId="8537" xr:uid="{45B3E3F6-579E-40C8-8288-45FED2296EB2}"/>
    <cellStyle name="20% - Accent6 5 3 2 2 2" xfId="8538" xr:uid="{FF195965-D10B-4FA2-A8FD-C43822B423E9}"/>
    <cellStyle name="20% - Accent6 5 3 2 2 2 2" xfId="26030" xr:uid="{DD355050-9FC5-4C9C-AF0A-BBAC456A1415}"/>
    <cellStyle name="20% - Accent6 5 3 2 2 3" xfId="8539" xr:uid="{FBCF4332-A2D8-4DF7-8917-7E3A84CD1134}"/>
    <cellStyle name="20% - Accent6 5 3 2 2 3 2" xfId="26031" xr:uid="{D9A724DC-EC85-4883-B11A-497693B8E91F}"/>
    <cellStyle name="20% - Accent6 5 3 2 2 4" xfId="26029" xr:uid="{3BDE3D34-AA23-41C7-9AEA-033B22C9F9D0}"/>
    <cellStyle name="20% - Accent6 5 3 2 3" xfId="8540" xr:uid="{2BC84A6C-D237-4B3A-A82B-8D8DEF061238}"/>
    <cellStyle name="20% - Accent6 5 3 2 3 2" xfId="26032" xr:uid="{BCBE097A-ACF8-4895-B03D-FCE53DD45585}"/>
    <cellStyle name="20% - Accent6 5 3 2 4" xfId="8541" xr:uid="{8F5F007A-845A-4745-8154-B0124EE3870D}"/>
    <cellStyle name="20% - Accent6 5 3 2 4 2" xfId="26033" xr:uid="{DBFF6792-1F41-4E26-B22E-8BC7E7C90888}"/>
    <cellStyle name="20% - Accent6 5 3 2 5" xfId="8542" xr:uid="{4FEAD7B4-B2B9-47A4-87E1-CAB1EA1D0E0A}"/>
    <cellStyle name="20% - Accent6 5 3 2 5 2" xfId="26034" xr:uid="{BFE406EE-A0EC-4CF5-9D7D-EA0D6DE2B1A7}"/>
    <cellStyle name="20% - Accent6 5 3 2 6" xfId="18146" xr:uid="{42A3824F-87E2-4A42-9338-3CB3DE878085}"/>
    <cellStyle name="20% - Accent6 5 3 2 6 2" xfId="36040" xr:uid="{96DA5201-F4FE-4D50-B821-241DD47655C7}"/>
    <cellStyle name="20% - Accent6 5 3 2 7" xfId="8536" xr:uid="{6A5DFDED-621D-4212-8A1A-E67E61011DD1}"/>
    <cellStyle name="20% - Accent6 5 3 2 7 2" xfId="26028" xr:uid="{901DB8A6-1B46-4AC7-8FEE-0C82D6532878}"/>
    <cellStyle name="20% - Accent6 5 3 2 8" xfId="20233" xr:uid="{F068A69B-7DDE-4EC0-B361-16C72C5279B2}"/>
    <cellStyle name="20% - Accent6 5 3 3" xfId="8543" xr:uid="{F70B0319-96C4-4904-96F3-C2F618CD00DD}"/>
    <cellStyle name="20% - Accent6 5 3 3 2" xfId="8544" xr:uid="{BAF3CA9C-AA0C-4904-B78B-96A3A58DEE46}"/>
    <cellStyle name="20% - Accent6 5 3 3 2 2" xfId="8545" xr:uid="{959B599C-2746-403C-8FA9-8664F6DCAD50}"/>
    <cellStyle name="20% - Accent6 5 3 3 2 2 2" xfId="26037" xr:uid="{67166AD2-B68D-4E4A-81F8-D03461C94D68}"/>
    <cellStyle name="20% - Accent6 5 3 3 2 3" xfId="8546" xr:uid="{7FCBDAB9-1607-4B20-AA04-CDE780FB0BC3}"/>
    <cellStyle name="20% - Accent6 5 3 3 2 3 2" xfId="26038" xr:uid="{C93C3392-9FA3-40B6-87EA-57326BB612CD}"/>
    <cellStyle name="20% - Accent6 5 3 3 2 4" xfId="26036" xr:uid="{83FC4703-0507-4E5C-B61E-F7985CA06E95}"/>
    <cellStyle name="20% - Accent6 5 3 3 3" xfId="8547" xr:uid="{C6665215-4961-4C61-BACD-3E0D38B485DB}"/>
    <cellStyle name="20% - Accent6 5 3 3 3 2" xfId="26039" xr:uid="{0BBE045C-C2EE-4772-A0CF-081A19B163E3}"/>
    <cellStyle name="20% - Accent6 5 3 3 4" xfId="8548" xr:uid="{767A0E2A-2514-44B4-9F6B-10A57D316D68}"/>
    <cellStyle name="20% - Accent6 5 3 3 4 2" xfId="26040" xr:uid="{10E082B8-EA8E-4BE9-8FCD-DA10D1575F5F}"/>
    <cellStyle name="20% - Accent6 5 3 3 5" xfId="8549" xr:uid="{496F2859-D1F1-4DD4-8BF3-05355ADE4C44}"/>
    <cellStyle name="20% - Accent6 5 3 3 5 2" xfId="26041" xr:uid="{F4EFF88E-61CD-4F5B-9FEC-2BE51A5B78EA}"/>
    <cellStyle name="20% - Accent6 5 3 3 6" xfId="26035" xr:uid="{96DB85E3-F3B9-4B71-81AB-B609300C952C}"/>
    <cellStyle name="20% - Accent6 5 3 4" xfId="8550" xr:uid="{A89E043F-6C87-4BCE-919B-BE1CBF5C9D55}"/>
    <cellStyle name="20% - Accent6 5 3 4 2" xfId="8551" xr:uid="{4B87639B-BE51-401C-A645-A9740D0458F5}"/>
    <cellStyle name="20% - Accent6 5 3 4 2 2" xfId="26043" xr:uid="{71680E22-BE50-407B-86A8-03F570740352}"/>
    <cellStyle name="20% - Accent6 5 3 4 3" xfId="8552" xr:uid="{C60F94D5-9A4D-4E49-947A-4033B9DC3C82}"/>
    <cellStyle name="20% - Accent6 5 3 4 3 2" xfId="26044" xr:uid="{BBB74E24-14F9-41B3-808F-E40DEB12142B}"/>
    <cellStyle name="20% - Accent6 5 3 4 4" xfId="26042" xr:uid="{B38C7C53-F947-4129-8196-AB19E4954072}"/>
    <cellStyle name="20% - Accent6 5 3 5" xfId="8553" xr:uid="{5B3C7836-08FE-4D22-BF24-88490F9D0839}"/>
    <cellStyle name="20% - Accent6 5 3 5 2" xfId="26045" xr:uid="{853617DA-4BFD-47CC-B49D-371D17EB1BBE}"/>
    <cellStyle name="20% - Accent6 5 3 6" xfId="8554" xr:uid="{3CEBB711-3E43-4280-BFC7-369039FFC80E}"/>
    <cellStyle name="20% - Accent6 5 3 6 2" xfId="26046" xr:uid="{B540C1B9-D0F0-4641-840B-106C042BE781}"/>
    <cellStyle name="20% - Accent6 5 3 7" xfId="8555" xr:uid="{D333960C-29A4-4EB2-965D-ABD8333738B7}"/>
    <cellStyle name="20% - Accent6 5 3 7 2" xfId="26047" xr:uid="{2A16C642-E421-4157-8C15-CB963F2A1736}"/>
    <cellStyle name="20% - Accent6 5 3 8" xfId="17588" xr:uid="{80457A0D-5AC8-4A66-A621-FA92897556FD}"/>
    <cellStyle name="20% - Accent6 5 3 8 2" xfId="35042" xr:uid="{46FE53F2-F07D-4E7B-9FF8-C3BD25AF8E5D}"/>
    <cellStyle name="20% - Accent6 5 3 9" xfId="8535" xr:uid="{BAD73FBD-3645-4602-BA21-A1014F449F36}"/>
    <cellStyle name="20% - Accent6 5 3 9 2" xfId="26027" xr:uid="{AEC62E85-1292-4B76-8FD6-FE7C32342012}"/>
    <cellStyle name="20% - Accent6 5 4" xfId="2099" xr:uid="{878748A4-E4D1-4BCF-BD24-8E611E6CB833}"/>
    <cellStyle name="20% - Accent6 5 4 10" xfId="19699" xr:uid="{B8CACE8D-A406-44DE-A388-28E0581DA7FD}"/>
    <cellStyle name="20% - Accent6 5 4 2" xfId="8557" xr:uid="{C6C0D21B-D2EC-43BA-A90A-E2DC5928E1F6}"/>
    <cellStyle name="20% - Accent6 5 4 2 2" xfId="8558" xr:uid="{2968DCD9-C509-4E64-8BAC-D5D6F9E5CB3D}"/>
    <cellStyle name="20% - Accent6 5 4 2 2 2" xfId="8559" xr:uid="{44B5B21C-E883-469A-AD1C-CFCDC304095D}"/>
    <cellStyle name="20% - Accent6 5 4 2 2 2 2" xfId="26051" xr:uid="{6BB4B80B-7DFC-4A3E-B69C-15514C6E4297}"/>
    <cellStyle name="20% - Accent6 5 4 2 2 3" xfId="8560" xr:uid="{5E8A255F-ADBD-4FED-A92E-FA22EDFB9EF2}"/>
    <cellStyle name="20% - Accent6 5 4 2 2 3 2" xfId="26052" xr:uid="{028880D8-92F0-436A-9A2E-95EF49B7DF2D}"/>
    <cellStyle name="20% - Accent6 5 4 2 2 4" xfId="26050" xr:uid="{4003F208-22D0-4A7D-ADFD-60188DFACB67}"/>
    <cellStyle name="20% - Accent6 5 4 2 3" xfId="8561" xr:uid="{0A48DDC0-77A1-4F05-B8E8-AD7BC562CCEA}"/>
    <cellStyle name="20% - Accent6 5 4 2 3 2" xfId="26053" xr:uid="{211C1697-2C83-4E01-BB13-0036F69E6680}"/>
    <cellStyle name="20% - Accent6 5 4 2 4" xfId="8562" xr:uid="{5C7C6239-186A-4CCF-8211-246AE6A60556}"/>
    <cellStyle name="20% - Accent6 5 4 2 4 2" xfId="26054" xr:uid="{A7BAB069-B839-4DCC-84C5-4D00A3F11C40}"/>
    <cellStyle name="20% - Accent6 5 4 2 5" xfId="8563" xr:uid="{55132E68-E42B-42A9-AA94-36F2C24FDED4}"/>
    <cellStyle name="20% - Accent6 5 4 2 5 2" xfId="26055" xr:uid="{0E32059C-8D6B-4625-BF7E-9D259D138A09}"/>
    <cellStyle name="20% - Accent6 5 4 2 6" xfId="26049" xr:uid="{17FA2728-42D3-4798-94CC-447DE17105CC}"/>
    <cellStyle name="20% - Accent6 5 4 3" xfId="8564" xr:uid="{2EDCFEA0-7668-40CC-A095-5DE016E0D40A}"/>
    <cellStyle name="20% - Accent6 5 4 3 2" xfId="8565" xr:uid="{40345D21-B97B-423B-945A-A2DE8DAE132F}"/>
    <cellStyle name="20% - Accent6 5 4 3 2 2" xfId="8566" xr:uid="{25E84798-6D11-4ECF-9489-E42DB6F863FD}"/>
    <cellStyle name="20% - Accent6 5 4 3 2 2 2" xfId="26058" xr:uid="{CE4E04C2-9D15-423D-BE6F-049D675045D2}"/>
    <cellStyle name="20% - Accent6 5 4 3 2 3" xfId="8567" xr:uid="{9AD52F03-D077-4F64-A907-4B5837D92DA6}"/>
    <cellStyle name="20% - Accent6 5 4 3 2 3 2" xfId="26059" xr:uid="{E7289ECB-52BE-4742-ABE5-84483206A6D7}"/>
    <cellStyle name="20% - Accent6 5 4 3 2 4" xfId="26057" xr:uid="{90635B1A-B62D-44AE-BC08-4EC3916299B2}"/>
    <cellStyle name="20% - Accent6 5 4 3 3" xfId="8568" xr:uid="{799FE017-DAD3-484C-96FD-1C19C8F8FAEF}"/>
    <cellStyle name="20% - Accent6 5 4 3 3 2" xfId="26060" xr:uid="{9A175585-24BD-452A-8F9F-8920D5ED9B8E}"/>
    <cellStyle name="20% - Accent6 5 4 3 4" xfId="8569" xr:uid="{AC1321C4-6D3D-45AC-908E-F91E0813574A}"/>
    <cellStyle name="20% - Accent6 5 4 3 4 2" xfId="26061" xr:uid="{B888BAEB-9C08-4EDC-AB7F-E57C93A505C3}"/>
    <cellStyle name="20% - Accent6 5 4 3 5" xfId="8570" xr:uid="{ADA07653-2F0A-4300-BF0C-324277B48D37}"/>
    <cellStyle name="20% - Accent6 5 4 3 5 2" xfId="26062" xr:uid="{8F8A2B14-BFFF-4DA4-AF2C-40800AB223A0}"/>
    <cellStyle name="20% - Accent6 5 4 3 6" xfId="26056" xr:uid="{B126E88E-917D-4B61-9357-9B6E8FDFC274}"/>
    <cellStyle name="20% - Accent6 5 4 4" xfId="8571" xr:uid="{3B835434-6E0A-4EB5-9CE6-044883B16E4C}"/>
    <cellStyle name="20% - Accent6 5 4 4 2" xfId="8572" xr:uid="{FDD352E7-5894-4A58-B564-725E4906208C}"/>
    <cellStyle name="20% - Accent6 5 4 4 2 2" xfId="26064" xr:uid="{E584F4D8-9FA4-4627-82D7-946EB4A380C9}"/>
    <cellStyle name="20% - Accent6 5 4 4 3" xfId="8573" xr:uid="{E63CE671-3142-4747-BCD2-1A1CECEE839D}"/>
    <cellStyle name="20% - Accent6 5 4 4 3 2" xfId="26065" xr:uid="{C3FB850C-5FBE-46DC-84B5-5429BA8301FE}"/>
    <cellStyle name="20% - Accent6 5 4 4 4" xfId="26063" xr:uid="{D2BEB749-867D-4751-ACDC-5F9775F860B9}"/>
    <cellStyle name="20% - Accent6 5 4 5" xfId="8574" xr:uid="{BE8E6F29-FEA3-427D-9171-F28885212877}"/>
    <cellStyle name="20% - Accent6 5 4 5 2" xfId="26066" xr:uid="{EE98E215-2E24-4268-994F-C178A41F8AFF}"/>
    <cellStyle name="20% - Accent6 5 4 6" xfId="8575" xr:uid="{ABCBAF14-20CF-4F0F-9841-F07352289A65}"/>
    <cellStyle name="20% - Accent6 5 4 6 2" xfId="26067" xr:uid="{C176309C-0906-4F76-AC89-D00E57E31BF7}"/>
    <cellStyle name="20% - Accent6 5 4 7" xfId="8576" xr:uid="{590DF896-D856-4D51-8E66-94CEB092013A}"/>
    <cellStyle name="20% - Accent6 5 4 7 2" xfId="26068" xr:uid="{BF67CF86-9071-4E8D-9E0B-2BD62B3F2C44}"/>
    <cellStyle name="20% - Accent6 5 4 8" xfId="17881" xr:uid="{6CCE64CD-07C1-4196-AEAA-76E7467240F8}"/>
    <cellStyle name="20% - Accent6 5 4 8 2" xfId="35531" xr:uid="{8D866EB4-F0BB-490F-A5FF-32FFBDAFEE84}"/>
    <cellStyle name="20% - Accent6 5 4 9" xfId="8556" xr:uid="{758136C5-C25C-4605-9666-AB62DEDFD176}"/>
    <cellStyle name="20% - Accent6 5 4 9 2" xfId="26048" xr:uid="{198C6B39-6712-413D-A090-DBE65AD5DC61}"/>
    <cellStyle name="20% - Accent6 5 5" xfId="8577" xr:uid="{42B42D0F-A766-4D70-9B66-A346D9AB36DC}"/>
    <cellStyle name="20% - Accent6 5 5 2" xfId="8578" xr:uid="{B9BB1E20-9621-45B0-8477-91EEE74C30E0}"/>
    <cellStyle name="20% - Accent6 5 5 2 2" xfId="8579" xr:uid="{96E148CE-BE63-4886-AB2A-58660924D48E}"/>
    <cellStyle name="20% - Accent6 5 5 2 2 2" xfId="8580" xr:uid="{63055446-E5C7-4B2E-A3F2-C91883549A64}"/>
    <cellStyle name="20% - Accent6 5 5 2 2 2 2" xfId="26072" xr:uid="{3B7C62A7-8FAC-4019-B6CB-0DE57B118C8D}"/>
    <cellStyle name="20% - Accent6 5 5 2 2 3" xfId="8581" xr:uid="{F4A0E95F-CE12-4EE3-8D38-E4DF70B91086}"/>
    <cellStyle name="20% - Accent6 5 5 2 2 3 2" xfId="26073" xr:uid="{02A21D2E-4355-49D6-9DAF-6796C7D72609}"/>
    <cellStyle name="20% - Accent6 5 5 2 2 4" xfId="26071" xr:uid="{1E7741FE-46BD-4349-BBED-0B54C9FE2F5A}"/>
    <cellStyle name="20% - Accent6 5 5 2 3" xfId="8582" xr:uid="{F709E67E-B824-4500-B9ED-45C5BE6D7898}"/>
    <cellStyle name="20% - Accent6 5 5 2 3 2" xfId="26074" xr:uid="{E264B9E3-E5DA-46C1-A63C-55109433E464}"/>
    <cellStyle name="20% - Accent6 5 5 2 4" xfId="8583" xr:uid="{081D84D1-8C16-4EE6-82C8-01BD555368EB}"/>
    <cellStyle name="20% - Accent6 5 5 2 4 2" xfId="26075" xr:uid="{0A377DB9-15D6-4976-A852-073FFC8B8E95}"/>
    <cellStyle name="20% - Accent6 5 5 2 5" xfId="8584" xr:uid="{51D18AE5-8F6E-4A7A-8D46-C340171F6535}"/>
    <cellStyle name="20% - Accent6 5 5 2 5 2" xfId="26076" xr:uid="{758779EB-6A40-4266-8D6B-8E551AA1EA52}"/>
    <cellStyle name="20% - Accent6 5 5 2 6" xfId="26070" xr:uid="{7FC8C8A8-8889-490F-8FB3-C1D9ABBACB05}"/>
    <cellStyle name="20% - Accent6 5 5 3" xfId="8585" xr:uid="{232F64BF-E0D5-4EC9-BB04-DC8A968B20A6}"/>
    <cellStyle name="20% - Accent6 5 5 3 2" xfId="8586" xr:uid="{8F50FA43-2BC0-460B-A1AF-84B4147FFCEA}"/>
    <cellStyle name="20% - Accent6 5 5 3 2 2" xfId="8587" xr:uid="{C056C683-D09D-44BB-A490-3B5A90412F5B}"/>
    <cellStyle name="20% - Accent6 5 5 3 2 2 2" xfId="26079" xr:uid="{B0BF4FE9-4E1F-44ED-A2EC-87BA2A241569}"/>
    <cellStyle name="20% - Accent6 5 5 3 2 3" xfId="8588" xr:uid="{BC2C964A-20BC-4DFB-BB5F-7814EEBE4D4B}"/>
    <cellStyle name="20% - Accent6 5 5 3 2 3 2" xfId="26080" xr:uid="{19570819-FCD0-4247-B108-50CA290A8397}"/>
    <cellStyle name="20% - Accent6 5 5 3 2 4" xfId="26078" xr:uid="{5422DADB-4C25-4E88-9DE2-726504D9D3E6}"/>
    <cellStyle name="20% - Accent6 5 5 3 3" xfId="8589" xr:uid="{B7D73050-5524-4A0E-A82F-A1B5DA3B0234}"/>
    <cellStyle name="20% - Accent6 5 5 3 3 2" xfId="26081" xr:uid="{2645EB22-4ACA-4300-B63C-D66FF38D0286}"/>
    <cellStyle name="20% - Accent6 5 5 3 4" xfId="8590" xr:uid="{CAE0BD2A-A075-4AB0-8271-09311A6A1F61}"/>
    <cellStyle name="20% - Accent6 5 5 3 4 2" xfId="26082" xr:uid="{EB1E5A4A-B084-4B10-A042-E765C8DD1DE9}"/>
    <cellStyle name="20% - Accent6 5 5 3 5" xfId="8591" xr:uid="{3F1BD77E-08DF-449D-8568-701C515AF9E3}"/>
    <cellStyle name="20% - Accent6 5 5 3 5 2" xfId="26083" xr:uid="{B6F6C53C-5FD4-47FD-B0FC-6B7EE6A4259A}"/>
    <cellStyle name="20% - Accent6 5 5 3 6" xfId="26077" xr:uid="{D71423C9-638F-4569-B0B0-3B05119684F4}"/>
    <cellStyle name="20% - Accent6 5 5 4" xfId="8592" xr:uid="{01EB3097-7BBB-4E0B-8F96-A4BF2F1E8691}"/>
    <cellStyle name="20% - Accent6 5 5 4 2" xfId="8593" xr:uid="{12BD4C75-B0B6-45E7-8318-AA0866FAAA7C}"/>
    <cellStyle name="20% - Accent6 5 5 4 2 2" xfId="26085" xr:uid="{348F6D0F-9BB1-4011-8202-4715B6065D37}"/>
    <cellStyle name="20% - Accent6 5 5 4 3" xfId="8594" xr:uid="{743BA52C-1C85-4AED-9DA2-B5FD2687E58F}"/>
    <cellStyle name="20% - Accent6 5 5 4 3 2" xfId="26086" xr:uid="{4AA86592-2225-47FD-AA2B-DF8B49D2DB8F}"/>
    <cellStyle name="20% - Accent6 5 5 4 4" xfId="26084" xr:uid="{35CEE85A-2E25-4214-9858-0D3B06D99B16}"/>
    <cellStyle name="20% - Accent6 5 5 5" xfId="8595" xr:uid="{38523046-CECF-4C44-A170-549F36B52799}"/>
    <cellStyle name="20% - Accent6 5 5 5 2" xfId="26087" xr:uid="{D9FEB40E-9E84-4587-83AE-2ED2BB915658}"/>
    <cellStyle name="20% - Accent6 5 5 6" xfId="8596" xr:uid="{84D67171-9200-4761-BFB6-33CCB377DAC0}"/>
    <cellStyle name="20% - Accent6 5 5 6 2" xfId="26088" xr:uid="{DC9095AF-B1B2-4BEA-9CE0-533A430171CA}"/>
    <cellStyle name="20% - Accent6 5 5 7" xfId="8597" xr:uid="{AC651ABE-E61D-4F0F-B7D7-08B102E97741}"/>
    <cellStyle name="20% - Accent6 5 5 7 2" xfId="26089" xr:uid="{38E887D2-C0B4-4539-A832-3E2886220F67}"/>
    <cellStyle name="20% - Accent6 5 5 8" xfId="26069" xr:uid="{078EFFE7-E60E-4FDB-84B5-D511353CE54D}"/>
    <cellStyle name="20% - Accent6 5 6" xfId="8598" xr:uid="{BCBB5D7E-1B4D-4950-AC03-2BE7943008E8}"/>
    <cellStyle name="20% - Accent6 5 6 2" xfId="8599" xr:uid="{F1921976-D11F-447A-98E0-9736438E40A5}"/>
    <cellStyle name="20% - Accent6 5 6 2 2" xfId="8600" xr:uid="{E4520597-D779-4CB6-97C7-43237740FE04}"/>
    <cellStyle name="20% - Accent6 5 6 2 2 2" xfId="26092" xr:uid="{CCA6CEFE-74DD-43FE-8FE7-445918CE679C}"/>
    <cellStyle name="20% - Accent6 5 6 2 3" xfId="8601" xr:uid="{205A1ADC-5803-464E-AF17-F5970166792D}"/>
    <cellStyle name="20% - Accent6 5 6 2 3 2" xfId="26093" xr:uid="{D32F04A1-BBF7-4279-BB12-AA911111DBB7}"/>
    <cellStyle name="20% - Accent6 5 6 2 4" xfId="26091" xr:uid="{194C468C-2124-4552-A90D-B6F273921BAD}"/>
    <cellStyle name="20% - Accent6 5 6 3" xfId="8602" xr:uid="{2F1F9FC9-3F80-4375-B807-34DBBCC22181}"/>
    <cellStyle name="20% - Accent6 5 6 3 2" xfId="26094" xr:uid="{06E32519-7FB0-47B8-A08D-288569431546}"/>
    <cellStyle name="20% - Accent6 5 6 4" xfId="8603" xr:uid="{BCC88426-7AC7-4BBE-AE9C-35BC253A4888}"/>
    <cellStyle name="20% - Accent6 5 6 4 2" xfId="26095" xr:uid="{C822D901-62A4-47AC-BB6A-55B8CFE1A528}"/>
    <cellStyle name="20% - Accent6 5 6 5" xfId="8604" xr:uid="{67BF2800-ABAB-4D84-B94B-D5CEFE2A7940}"/>
    <cellStyle name="20% - Accent6 5 6 5 2" xfId="26096" xr:uid="{6D30D2C3-BA68-4F6D-8711-774F1838F2A1}"/>
    <cellStyle name="20% - Accent6 5 6 6" xfId="26090" xr:uid="{E04E7583-BA47-41B2-A575-3BA631951982}"/>
    <cellStyle name="20% - Accent6 5 7" xfId="8605" xr:uid="{E6402D92-79E4-4ABD-94CD-509032C77803}"/>
    <cellStyle name="20% - Accent6 5 7 2" xfId="8606" xr:uid="{4777FC5B-6AE5-457F-97CE-4CAFD097A3BA}"/>
    <cellStyle name="20% - Accent6 5 7 2 2" xfId="8607" xr:uid="{F4E1FC2D-807B-4117-B100-078D7823E688}"/>
    <cellStyle name="20% - Accent6 5 7 2 2 2" xfId="26099" xr:uid="{C1BCB7AA-D9F2-48A5-8ED3-F67183FD19A5}"/>
    <cellStyle name="20% - Accent6 5 7 2 3" xfId="8608" xr:uid="{75A4C560-4429-4825-B26B-822901FA8952}"/>
    <cellStyle name="20% - Accent6 5 7 2 3 2" xfId="26100" xr:uid="{3ECDB8EF-A668-4991-8C8A-F8EED9AA1234}"/>
    <cellStyle name="20% - Accent6 5 7 2 4" xfId="26098" xr:uid="{7C1107E3-AD15-4ADA-A54C-F7E837D3B5A2}"/>
    <cellStyle name="20% - Accent6 5 7 3" xfId="8609" xr:uid="{4D41C56E-3DF3-41B4-BA9D-3F4B24DF04BE}"/>
    <cellStyle name="20% - Accent6 5 7 3 2" xfId="26101" xr:uid="{9F8C8B91-A3DD-4611-8ECF-7E0D44725739}"/>
    <cellStyle name="20% - Accent6 5 7 4" xfId="8610" xr:uid="{733D4803-4301-499E-8E34-65161A46DF95}"/>
    <cellStyle name="20% - Accent6 5 7 4 2" xfId="26102" xr:uid="{409F03BD-A072-4679-A1B4-1FB4658F01CA}"/>
    <cellStyle name="20% - Accent6 5 7 5" xfId="8611" xr:uid="{DF1824C9-0798-4C04-9B54-FCBDD3E8895F}"/>
    <cellStyle name="20% - Accent6 5 7 5 2" xfId="26103" xr:uid="{9F65D9BF-7474-4A79-98B7-72D1D013D01C}"/>
    <cellStyle name="20% - Accent6 5 7 6" xfId="26097" xr:uid="{BA74C762-0367-4A0C-8C49-B894D32E8409}"/>
    <cellStyle name="20% - Accent6 5 8" xfId="8612" xr:uid="{2665EF8B-E6DC-483D-9CDF-88E6355B6A2D}"/>
    <cellStyle name="20% - Accent6 5 8 2" xfId="8613" xr:uid="{AE74DE2F-577D-4F77-A5E3-37CE009DC0DD}"/>
    <cellStyle name="20% - Accent6 5 8 2 2" xfId="26105" xr:uid="{40E58974-8D86-43B5-B1E2-9E55D56F506D}"/>
    <cellStyle name="20% - Accent6 5 8 3" xfId="8614" xr:uid="{C74FDB3C-B469-461F-AFA5-AF607DAB8E9A}"/>
    <cellStyle name="20% - Accent6 5 8 3 2" xfId="26106" xr:uid="{8D640129-9835-4E7C-BB43-FC6C04BA9BB9}"/>
    <cellStyle name="20% - Accent6 5 8 4" xfId="26104" xr:uid="{2597B7D8-94E3-4ADD-94D3-BB5CAE69279F}"/>
    <cellStyle name="20% - Accent6 5 9" xfId="8615" xr:uid="{B592B139-CE16-4987-9ACB-7C45070DCF7E}"/>
    <cellStyle name="20% - Accent6 5 9 2" xfId="26107" xr:uid="{24A1D690-3ECF-4E5B-933F-5143E24C32C2}"/>
    <cellStyle name="20% - Accent6 6" xfId="293" xr:uid="{B8EDEBC2-7D22-4C20-81B5-CB2E80AEABC4}"/>
    <cellStyle name="20% - Accent6 6 10" xfId="8617" xr:uid="{87EFACD8-5ADA-4CE8-A0C8-19B40854DEDC}"/>
    <cellStyle name="20% - Accent6 6 10 2" xfId="26109" xr:uid="{88701D94-45C2-4E66-B9A4-EDB7FC5E018B}"/>
    <cellStyle name="20% - Accent6 6 11" xfId="17281" xr:uid="{C422D0E5-6C6E-4FBB-9622-C592989B0B28}"/>
    <cellStyle name="20% - Accent6 6 11 2" xfId="34572" xr:uid="{BD0F11BB-7BC7-48C8-9D12-E9C893C833AE}"/>
    <cellStyle name="20% - Accent6 6 12" xfId="8616" xr:uid="{939A53BF-32F1-4B14-B986-69142720D502}"/>
    <cellStyle name="20% - Accent6 6 12 2" xfId="26108" xr:uid="{4401967C-0C2A-427B-A50E-C372428886D4}"/>
    <cellStyle name="20% - Accent6 6 13" xfId="1052" xr:uid="{62681941-B612-45BC-A69A-824F9F5C2EB5}"/>
    <cellStyle name="20% - Accent6 6 14" xfId="18663" xr:uid="{75105A00-2B03-4E22-A718-E99694A8D161}"/>
    <cellStyle name="20% - Accent6 6 2" xfId="515" xr:uid="{6E432870-3ED4-469D-BB64-605E20D8E06F}"/>
    <cellStyle name="20% - Accent6 6 2 10" xfId="1342" xr:uid="{23D5B208-2716-4CCD-B68C-417F350003C9}"/>
    <cellStyle name="20% - Accent6 6 2 11" xfId="18946" xr:uid="{FE838F36-0979-4EFC-93C8-C82C29BA3DEC}"/>
    <cellStyle name="20% - Accent6 6 2 2" xfId="2387" xr:uid="{7A85B407-A9F1-4859-B10C-FA0918803AAA}"/>
    <cellStyle name="20% - Accent6 6 2 2 2" xfId="8620" xr:uid="{76D0C911-F6E2-46AB-BA1B-6B2E38CA08DA}"/>
    <cellStyle name="20% - Accent6 6 2 2 2 2" xfId="8621" xr:uid="{B3B88AF7-204B-4399-8F10-B484A068B9E6}"/>
    <cellStyle name="20% - Accent6 6 2 2 2 2 2" xfId="26113" xr:uid="{B6D08FCD-F092-4AB1-8D5B-ED089D53F46E}"/>
    <cellStyle name="20% - Accent6 6 2 2 2 3" xfId="8622" xr:uid="{8DEFB52E-486A-442C-8A6A-70DAEED90FC4}"/>
    <cellStyle name="20% - Accent6 6 2 2 2 3 2" xfId="26114" xr:uid="{807E1810-E704-4CFC-86BD-CCBDCB6F0A71}"/>
    <cellStyle name="20% - Accent6 6 2 2 2 4" xfId="26112" xr:uid="{E07F003D-FF3F-438A-98C6-0CCB6A84A7BF}"/>
    <cellStyle name="20% - Accent6 6 2 2 3" xfId="8623" xr:uid="{D4A4A8BE-EF97-419D-921F-37435750B692}"/>
    <cellStyle name="20% - Accent6 6 2 2 3 2" xfId="26115" xr:uid="{6F7DFA9B-8FA8-4A5B-A0BE-D6DFCA8BC8F4}"/>
    <cellStyle name="20% - Accent6 6 2 2 4" xfId="8624" xr:uid="{C3BBE4F9-F59F-4D14-B3F6-161F4D758376}"/>
    <cellStyle name="20% - Accent6 6 2 2 4 2" xfId="26116" xr:uid="{0E8B3441-8D46-47B0-BB3A-38E3F2659D64}"/>
    <cellStyle name="20% - Accent6 6 2 2 5" xfId="8625" xr:uid="{08F7E8D8-2EE0-4F73-A365-141B487BC919}"/>
    <cellStyle name="20% - Accent6 6 2 2 5 2" xfId="26117" xr:uid="{91534E1A-C518-47EA-8E81-CF69C663EC15}"/>
    <cellStyle name="20% - Accent6 6 2 2 6" xfId="18026" xr:uid="{CAD14701-A0FE-4CD0-A783-D8C7ACA9982E}"/>
    <cellStyle name="20% - Accent6 6 2 2 6 2" xfId="35798" xr:uid="{18944DD5-D5B6-4F3F-A6C1-EAAB20CB56DC}"/>
    <cellStyle name="20% - Accent6 6 2 2 7" xfId="8619" xr:uid="{39812FFD-1598-4CED-B959-1052F4DFE927}"/>
    <cellStyle name="20% - Accent6 6 2 2 7 2" xfId="26111" xr:uid="{F754D229-193D-4A6C-A124-C6901E1761DA}"/>
    <cellStyle name="20% - Accent6 6 2 2 8" xfId="19987" xr:uid="{43182A0E-599F-4A1C-9C9D-9CB2A174D584}"/>
    <cellStyle name="20% - Accent6 6 2 3" xfId="8626" xr:uid="{B63D8654-96C9-4A22-9E76-5503E1AFD737}"/>
    <cellStyle name="20% - Accent6 6 2 3 2" xfId="8627" xr:uid="{C73BA3A1-899D-450D-95F6-4F6D8F166BDB}"/>
    <cellStyle name="20% - Accent6 6 2 3 2 2" xfId="8628" xr:uid="{6C671C12-A235-4521-ABC5-7C3A6E51CCDD}"/>
    <cellStyle name="20% - Accent6 6 2 3 2 2 2" xfId="26120" xr:uid="{8B603421-F4E8-4956-8DAA-FC88F0F30E34}"/>
    <cellStyle name="20% - Accent6 6 2 3 2 3" xfId="8629" xr:uid="{599C97E1-2EA2-4FF6-A112-E823CA41CE1B}"/>
    <cellStyle name="20% - Accent6 6 2 3 2 3 2" xfId="26121" xr:uid="{47B13D9A-D50F-4D89-8941-8CBE8A628DB6}"/>
    <cellStyle name="20% - Accent6 6 2 3 2 4" xfId="26119" xr:uid="{7E6D174C-E11E-4482-924B-9EFEB25F50E0}"/>
    <cellStyle name="20% - Accent6 6 2 3 3" xfId="8630" xr:uid="{EE0E2C98-8B94-48D4-A420-2572A7E6FEF2}"/>
    <cellStyle name="20% - Accent6 6 2 3 3 2" xfId="26122" xr:uid="{145EA5A3-1AA4-48D9-9C74-C4F0B4ED2174}"/>
    <cellStyle name="20% - Accent6 6 2 3 4" xfId="8631" xr:uid="{1CCB4416-5C30-4CF8-A7CD-0E1E75CC8CED}"/>
    <cellStyle name="20% - Accent6 6 2 3 4 2" xfId="26123" xr:uid="{B8589221-A09B-4CEE-9746-FCDEE2DA14EE}"/>
    <cellStyle name="20% - Accent6 6 2 3 5" xfId="8632" xr:uid="{5B31FF0C-F70B-4433-8FC4-2F6D26845B30}"/>
    <cellStyle name="20% - Accent6 6 2 3 5 2" xfId="26124" xr:uid="{214D290D-621A-4442-9CC0-DD3E0803D281}"/>
    <cellStyle name="20% - Accent6 6 2 3 6" xfId="26118" xr:uid="{81F5198F-ED11-4037-8F35-88F08AD9581E}"/>
    <cellStyle name="20% - Accent6 6 2 4" xfId="8633" xr:uid="{4D25DB95-6AFA-4218-A85E-399939B72483}"/>
    <cellStyle name="20% - Accent6 6 2 4 2" xfId="8634" xr:uid="{10DCDD2C-4C8E-47B0-85B4-CE711F4E3932}"/>
    <cellStyle name="20% - Accent6 6 2 4 2 2" xfId="26126" xr:uid="{A0B84E39-8885-4768-AF51-B1E10B4A3A18}"/>
    <cellStyle name="20% - Accent6 6 2 4 3" xfId="8635" xr:uid="{901FEA1E-706B-4044-82A8-41A875EF0465}"/>
    <cellStyle name="20% - Accent6 6 2 4 3 2" xfId="26127" xr:uid="{7F5E5A17-75ED-4C6D-A0B6-2CD25FEAB68E}"/>
    <cellStyle name="20% - Accent6 6 2 4 4" xfId="26125" xr:uid="{3AF11ADF-349F-4843-B6B0-D71C746BE4BC}"/>
    <cellStyle name="20% - Accent6 6 2 5" xfId="8636" xr:uid="{AA150CAA-25CA-4E98-B7AD-42B73AF6F30D}"/>
    <cellStyle name="20% - Accent6 6 2 5 2" xfId="26128" xr:uid="{B81EBBBB-CE1E-4ABE-9CC9-E20D25B0D886}"/>
    <cellStyle name="20% - Accent6 6 2 6" xfId="8637" xr:uid="{7A1AAF9F-670C-4BE7-B822-BD819BF50B3A}"/>
    <cellStyle name="20% - Accent6 6 2 6 2" xfId="26129" xr:uid="{137F7F08-9427-4662-8B3D-908B561481A4}"/>
    <cellStyle name="20% - Accent6 6 2 7" xfId="8638" xr:uid="{DD29A383-3401-4353-A40A-6BA27FE56781}"/>
    <cellStyle name="20% - Accent6 6 2 7 2" xfId="26130" xr:uid="{2805C6BC-57D7-4AF7-9A8D-F983358D05EA}"/>
    <cellStyle name="20% - Accent6 6 2 8" xfId="17456" xr:uid="{1A38070F-7F9F-498D-836B-098F7694E30B}"/>
    <cellStyle name="20% - Accent6 6 2 8 2" xfId="34814" xr:uid="{3AEF62C7-B2D0-4B3B-B4FC-5A905A3FE492}"/>
    <cellStyle name="20% - Accent6 6 2 9" xfId="8618" xr:uid="{FA749B2D-4860-460E-88A4-86A0B0E4F0B2}"/>
    <cellStyle name="20% - Accent6 6 2 9 2" xfId="26110" xr:uid="{2FFC0CF7-671D-4E5E-B60F-47A8A2DDF332}"/>
    <cellStyle name="20% - Accent6 6 3" xfId="1613" xr:uid="{51DE48BD-45A6-464D-9DD6-66FFFF7E1624}"/>
    <cellStyle name="20% - Accent6 6 3 10" xfId="19216" xr:uid="{EB3DFCD1-0A67-4D89-AB9F-19C26EF78EC9}"/>
    <cellStyle name="20% - Accent6 6 3 2" xfId="2654" xr:uid="{5A81EA5B-0359-43F0-B955-A2ECCFE822A0}"/>
    <cellStyle name="20% - Accent6 6 3 2 2" xfId="8641" xr:uid="{780846A2-8CCF-42B4-9D01-453F3009B62B}"/>
    <cellStyle name="20% - Accent6 6 3 2 2 2" xfId="8642" xr:uid="{1F550191-1A8C-4344-8EB2-B7A52A0B26A8}"/>
    <cellStyle name="20% - Accent6 6 3 2 2 2 2" xfId="26134" xr:uid="{74ACD35D-EA50-412B-A8BF-8550EDAAC42E}"/>
    <cellStyle name="20% - Accent6 6 3 2 2 3" xfId="8643" xr:uid="{E81A8E68-4A4C-4A06-A0F3-8A30C265BB05}"/>
    <cellStyle name="20% - Accent6 6 3 2 2 3 2" xfId="26135" xr:uid="{0FC9E0B7-2752-4E35-BFAC-1236769C3014}"/>
    <cellStyle name="20% - Accent6 6 3 2 2 4" xfId="26133" xr:uid="{B2E9B413-8553-4C22-A038-5302605A31A4}"/>
    <cellStyle name="20% - Accent6 6 3 2 3" xfId="8644" xr:uid="{338CEA91-2E0A-4270-A04C-4BD2CE5A0D6B}"/>
    <cellStyle name="20% - Accent6 6 3 2 3 2" xfId="26136" xr:uid="{389DE039-A350-4FC8-97AE-A0E0DAAD6A23}"/>
    <cellStyle name="20% - Accent6 6 3 2 4" xfId="8645" xr:uid="{D0BCAC6C-07A8-40BD-B7E8-71F8EE1CDBC9}"/>
    <cellStyle name="20% - Accent6 6 3 2 4 2" xfId="26137" xr:uid="{AF727A26-DC28-4FC2-B440-7F87DC18C2A5}"/>
    <cellStyle name="20% - Accent6 6 3 2 5" xfId="8646" xr:uid="{C28103FA-6359-4E52-8185-41C46AC65FEB}"/>
    <cellStyle name="20% - Accent6 6 3 2 5 2" xfId="26138" xr:uid="{38DC0C3E-C15B-4EA6-AE8C-D5E2A047FFCD}"/>
    <cellStyle name="20% - Accent6 6 3 2 6" xfId="18161" xr:uid="{0FB2DA61-EA13-4AE3-81C7-3EE48868BA19}"/>
    <cellStyle name="20% - Accent6 6 3 2 6 2" xfId="36061" xr:uid="{73001BB6-1AFE-4C7F-ACC4-EF31E4F8ABA4}"/>
    <cellStyle name="20% - Accent6 6 3 2 7" xfId="8640" xr:uid="{F7D0B6D1-031A-40E5-A210-E5DE1E02CD2F}"/>
    <cellStyle name="20% - Accent6 6 3 2 7 2" xfId="26132" xr:uid="{D8519FAE-0567-4552-8E91-E9D85901C4B3}"/>
    <cellStyle name="20% - Accent6 6 3 2 8" xfId="20254" xr:uid="{09697041-B5E7-416C-B2A7-0A47D2AA965D}"/>
    <cellStyle name="20% - Accent6 6 3 3" xfId="8647" xr:uid="{A597667D-4356-4B7F-80A9-0A03A1770DA2}"/>
    <cellStyle name="20% - Accent6 6 3 3 2" xfId="8648" xr:uid="{B584969A-CADF-47C8-AB71-59DDAA4D66D0}"/>
    <cellStyle name="20% - Accent6 6 3 3 2 2" xfId="8649" xr:uid="{2076D58A-8ABC-4141-B673-8E3543794418}"/>
    <cellStyle name="20% - Accent6 6 3 3 2 2 2" xfId="26141" xr:uid="{D8171658-1B83-49E3-AFEB-13C863F151C8}"/>
    <cellStyle name="20% - Accent6 6 3 3 2 3" xfId="8650" xr:uid="{7DBA2A6B-E42D-49D5-BD17-A1F726A2BC77}"/>
    <cellStyle name="20% - Accent6 6 3 3 2 3 2" xfId="26142" xr:uid="{C6C37F0D-BE6E-4262-A446-414F8419C66C}"/>
    <cellStyle name="20% - Accent6 6 3 3 2 4" xfId="26140" xr:uid="{1CACD850-22A0-4DC2-9D23-9A5EB7E16F6D}"/>
    <cellStyle name="20% - Accent6 6 3 3 3" xfId="8651" xr:uid="{E45C8CD6-D848-4FB7-A9F6-E7A08B8B750B}"/>
    <cellStyle name="20% - Accent6 6 3 3 3 2" xfId="26143" xr:uid="{2221ADFF-246D-4239-B629-E8B73A6DDD85}"/>
    <cellStyle name="20% - Accent6 6 3 3 4" xfId="8652" xr:uid="{89036770-197C-4F34-A82C-E3A0308A0F50}"/>
    <cellStyle name="20% - Accent6 6 3 3 4 2" xfId="26144" xr:uid="{1DF80C74-77E8-40F9-91E3-0F59FD6AF41E}"/>
    <cellStyle name="20% - Accent6 6 3 3 5" xfId="8653" xr:uid="{8C565645-757D-462E-8A22-9341E38C4A64}"/>
    <cellStyle name="20% - Accent6 6 3 3 5 2" xfId="26145" xr:uid="{3EBB1E00-49CA-4728-A31B-A6DFA49EA444}"/>
    <cellStyle name="20% - Accent6 6 3 3 6" xfId="26139" xr:uid="{A96EAB2E-F7E0-47F3-B8AF-8B6C4DDD365B}"/>
    <cellStyle name="20% - Accent6 6 3 4" xfId="8654" xr:uid="{9FA43F18-F1E0-48D6-8DFF-DFC78538B5F0}"/>
    <cellStyle name="20% - Accent6 6 3 4 2" xfId="8655" xr:uid="{A351936C-23A6-4DDD-868E-9D230E1E5683}"/>
    <cellStyle name="20% - Accent6 6 3 4 2 2" xfId="26147" xr:uid="{998DDBC1-B82C-4FEE-80B8-E10D2B90E9A3}"/>
    <cellStyle name="20% - Accent6 6 3 4 3" xfId="8656" xr:uid="{408F4A5D-7B57-42D8-80F1-A754159CE1FF}"/>
    <cellStyle name="20% - Accent6 6 3 4 3 2" xfId="26148" xr:uid="{851B9A22-2C6C-4E0A-A86C-C6DF95EE6F23}"/>
    <cellStyle name="20% - Accent6 6 3 4 4" xfId="26146" xr:uid="{3575D873-35F1-42C3-AC15-2996F40F1157}"/>
    <cellStyle name="20% - Accent6 6 3 5" xfId="8657" xr:uid="{2031F423-56BE-4D67-859A-D083C279C374}"/>
    <cellStyle name="20% - Accent6 6 3 5 2" xfId="26149" xr:uid="{9B9B12D7-F4A0-456B-8FF9-D9162B64832A}"/>
    <cellStyle name="20% - Accent6 6 3 6" xfId="8658" xr:uid="{C29190A1-E2EA-404D-8435-8E4F69561CB1}"/>
    <cellStyle name="20% - Accent6 6 3 6 2" xfId="26150" xr:uid="{ED8E72D4-F8B2-42AF-85B1-E21D400DC97D}"/>
    <cellStyle name="20% - Accent6 6 3 7" xfId="8659" xr:uid="{88A8DBD8-451C-4B6C-A749-C00283F7A1AD}"/>
    <cellStyle name="20% - Accent6 6 3 7 2" xfId="26151" xr:uid="{999CB3C6-6D63-4BBD-AC4D-0598BC03BA41}"/>
    <cellStyle name="20% - Accent6 6 3 8" xfId="17604" xr:uid="{34862AB8-E819-4140-8505-C3563DF06925}"/>
    <cellStyle name="20% - Accent6 6 3 8 2" xfId="35062" xr:uid="{98EE509B-A9EA-45F0-98CE-C60B956B32D9}"/>
    <cellStyle name="20% - Accent6 6 3 9" xfId="8639" xr:uid="{56931172-95D3-4727-8CAB-09FFD41D90B8}"/>
    <cellStyle name="20% - Accent6 6 3 9 2" xfId="26131" xr:uid="{7FDD46DE-26B3-4709-99AA-97884DB3DA9A}"/>
    <cellStyle name="20% - Accent6 6 4" xfId="2117" xr:uid="{A0C7F0C3-7FAB-43B3-B571-5A30E056B0EF}"/>
    <cellStyle name="20% - Accent6 6 4 10" xfId="19717" xr:uid="{5B3447F3-573E-45F7-8040-4966A3F4EFDC}"/>
    <cellStyle name="20% - Accent6 6 4 2" xfId="8661" xr:uid="{E52853E7-C836-4CFC-A20A-1B42643C13C1}"/>
    <cellStyle name="20% - Accent6 6 4 2 2" xfId="8662" xr:uid="{231B76C0-9DDD-4A53-BD2E-012A7A87FD3F}"/>
    <cellStyle name="20% - Accent6 6 4 2 2 2" xfId="8663" xr:uid="{BDD5EA56-B2E1-4C96-A946-05C3E2DC592F}"/>
    <cellStyle name="20% - Accent6 6 4 2 2 2 2" xfId="26155" xr:uid="{FCE93C13-AFE3-48BD-8B54-CA4AD6A0A540}"/>
    <cellStyle name="20% - Accent6 6 4 2 2 3" xfId="8664" xr:uid="{CE9198F8-D24C-4A8D-8601-45F4AAE39D76}"/>
    <cellStyle name="20% - Accent6 6 4 2 2 3 2" xfId="26156" xr:uid="{30C8F4FA-0C40-4EC7-A379-34EEC5D078B0}"/>
    <cellStyle name="20% - Accent6 6 4 2 2 4" xfId="26154" xr:uid="{4B36BAA0-9398-4029-8D5F-C020AF1BCD53}"/>
    <cellStyle name="20% - Accent6 6 4 2 3" xfId="8665" xr:uid="{B99BEC07-1846-40AE-9F63-CF13349E3E28}"/>
    <cellStyle name="20% - Accent6 6 4 2 3 2" xfId="26157" xr:uid="{BF4627D3-CE4B-4832-A4EC-F90839B3D65A}"/>
    <cellStyle name="20% - Accent6 6 4 2 4" xfId="8666" xr:uid="{D0D8D65C-FF4E-4FC4-8A80-1C3634E43216}"/>
    <cellStyle name="20% - Accent6 6 4 2 4 2" xfId="26158" xr:uid="{634674CD-69EE-4245-BEFE-A6E472713F0A}"/>
    <cellStyle name="20% - Accent6 6 4 2 5" xfId="8667" xr:uid="{B732D3A5-8CAD-47F6-8863-7062C6C44BBD}"/>
    <cellStyle name="20% - Accent6 6 4 2 5 2" xfId="26159" xr:uid="{04216F2C-DA4B-43E6-905C-C051CA9871AE}"/>
    <cellStyle name="20% - Accent6 6 4 2 6" xfId="26153" xr:uid="{42DE77C2-7758-4C8E-BCBC-C4C3CDFFBAE5}"/>
    <cellStyle name="20% - Accent6 6 4 3" xfId="8668" xr:uid="{7812BC40-01EC-4873-A622-ADE7142B7D8F}"/>
    <cellStyle name="20% - Accent6 6 4 3 2" xfId="8669" xr:uid="{4F7F2EF2-11CF-4E50-855A-40665A92D668}"/>
    <cellStyle name="20% - Accent6 6 4 3 2 2" xfId="8670" xr:uid="{689B767D-3071-4A22-8F74-1D56DEAF01AB}"/>
    <cellStyle name="20% - Accent6 6 4 3 2 2 2" xfId="26162" xr:uid="{05C87AA4-BAE8-4D15-B739-A19335C03FC6}"/>
    <cellStyle name="20% - Accent6 6 4 3 2 3" xfId="8671" xr:uid="{8DD4A461-18B8-4F77-A1C7-A3500323CCB9}"/>
    <cellStyle name="20% - Accent6 6 4 3 2 3 2" xfId="26163" xr:uid="{1953C3C9-FA08-4287-9264-480F81D40CAC}"/>
    <cellStyle name="20% - Accent6 6 4 3 2 4" xfId="26161" xr:uid="{EDA3093C-2E6C-46F1-B822-D73317E28308}"/>
    <cellStyle name="20% - Accent6 6 4 3 3" xfId="8672" xr:uid="{4DAC5725-2520-48AA-B608-1F46B028414D}"/>
    <cellStyle name="20% - Accent6 6 4 3 3 2" xfId="26164" xr:uid="{CC69D1BD-2063-4185-AD88-D113BCFDB606}"/>
    <cellStyle name="20% - Accent6 6 4 3 4" xfId="8673" xr:uid="{3820B17D-4FBF-4623-857C-E303BEACF46B}"/>
    <cellStyle name="20% - Accent6 6 4 3 4 2" xfId="26165" xr:uid="{74CBEABF-405E-4943-8BD3-F90D7989AFC1}"/>
    <cellStyle name="20% - Accent6 6 4 3 5" xfId="8674" xr:uid="{3A2A4242-012D-46DD-8C01-5815D09CC076}"/>
    <cellStyle name="20% - Accent6 6 4 3 5 2" xfId="26166" xr:uid="{99F7D38B-A123-45CD-97C1-E80BD37BDD17}"/>
    <cellStyle name="20% - Accent6 6 4 3 6" xfId="26160" xr:uid="{04ACBF9C-DC52-46BF-8117-AA189E919588}"/>
    <cellStyle name="20% - Accent6 6 4 4" xfId="8675" xr:uid="{195F2C5C-1976-4294-A065-2C540B54B37E}"/>
    <cellStyle name="20% - Accent6 6 4 4 2" xfId="8676" xr:uid="{2715304B-8021-4832-8A14-B2C9F9D22592}"/>
    <cellStyle name="20% - Accent6 6 4 4 2 2" xfId="26168" xr:uid="{AB752F4C-956B-4A69-9E89-F0652CA32599}"/>
    <cellStyle name="20% - Accent6 6 4 4 3" xfId="8677" xr:uid="{43D7B7AA-1931-4CAE-8D87-00E87D303800}"/>
    <cellStyle name="20% - Accent6 6 4 4 3 2" xfId="26169" xr:uid="{9D036DC9-6C96-4928-A759-EC496C0105A2}"/>
    <cellStyle name="20% - Accent6 6 4 4 4" xfId="26167" xr:uid="{C3BB0EB9-DD6B-4719-906D-26E891B89E4C}"/>
    <cellStyle name="20% - Accent6 6 4 5" xfId="8678" xr:uid="{C4EEB829-0AB4-4E9C-BFFD-BB3D3DAF8AB7}"/>
    <cellStyle name="20% - Accent6 6 4 5 2" xfId="26170" xr:uid="{D76424EC-C673-41CF-B7AA-2E5E0C37DD83}"/>
    <cellStyle name="20% - Accent6 6 4 6" xfId="8679" xr:uid="{BB4FCDC8-42CF-4C97-B933-D0DCD79CACC6}"/>
    <cellStyle name="20% - Accent6 6 4 6 2" xfId="26171" xr:uid="{E41F2576-81C8-44F9-B58F-4FEEF4404F72}"/>
    <cellStyle name="20% - Accent6 6 4 7" xfId="8680" xr:uid="{932B1545-60AD-4620-B35C-4720D00987A0}"/>
    <cellStyle name="20% - Accent6 6 4 7 2" xfId="26172" xr:uid="{39549D97-BC4D-4FE1-8276-CEA0D231448D}"/>
    <cellStyle name="20% - Accent6 6 4 8" xfId="17894" xr:uid="{51BEC20E-C088-4C76-A85B-A85864C2C607}"/>
    <cellStyle name="20% - Accent6 6 4 8 2" xfId="35548" xr:uid="{705A08A5-8D0A-4A69-9C5C-A7024E0307B7}"/>
    <cellStyle name="20% - Accent6 6 4 9" xfId="8660" xr:uid="{E9C4C494-0283-46A4-9FB3-668ABB729893}"/>
    <cellStyle name="20% - Accent6 6 4 9 2" xfId="26152" xr:uid="{25546421-292C-4151-B8B7-F6C7D03FF8B3}"/>
    <cellStyle name="20% - Accent6 6 5" xfId="8681" xr:uid="{626EBC43-50D3-4D57-B8CC-A404D3347070}"/>
    <cellStyle name="20% - Accent6 6 5 2" xfId="8682" xr:uid="{E1152E68-5995-4890-BA48-A812949589BB}"/>
    <cellStyle name="20% - Accent6 6 5 2 2" xfId="8683" xr:uid="{DC08DF3A-3CDC-4B1E-856B-E61A65D21405}"/>
    <cellStyle name="20% - Accent6 6 5 2 2 2" xfId="26175" xr:uid="{75B80861-77D2-4766-A119-86459DE00F64}"/>
    <cellStyle name="20% - Accent6 6 5 2 3" xfId="8684" xr:uid="{99993D17-6E93-4780-AA6A-7CBCEBF6AB9A}"/>
    <cellStyle name="20% - Accent6 6 5 2 3 2" xfId="26176" xr:uid="{9445E5C0-754A-428C-B47A-AEADD0B61752}"/>
    <cellStyle name="20% - Accent6 6 5 2 4" xfId="26174" xr:uid="{F11E7AE3-5ACA-4C04-8A4A-9B570F245DB1}"/>
    <cellStyle name="20% - Accent6 6 5 3" xfId="8685" xr:uid="{B7698F1C-4DA9-43B6-A16B-218AE0CC1E86}"/>
    <cellStyle name="20% - Accent6 6 5 3 2" xfId="26177" xr:uid="{4FFA1696-001A-432D-AB9B-2EB2BD0C918E}"/>
    <cellStyle name="20% - Accent6 6 5 4" xfId="8686" xr:uid="{000F6090-DC52-446E-8C97-D57DF147BDA0}"/>
    <cellStyle name="20% - Accent6 6 5 4 2" xfId="26178" xr:uid="{9DBDFB28-DE60-421F-85C1-986F32B69888}"/>
    <cellStyle name="20% - Accent6 6 5 5" xfId="8687" xr:uid="{9D13E770-5D43-4A97-99FD-4D83D4D38698}"/>
    <cellStyle name="20% - Accent6 6 5 5 2" xfId="26179" xr:uid="{027F7A73-F967-4521-8467-882EBA97E2C2}"/>
    <cellStyle name="20% - Accent6 6 5 6" xfId="26173" xr:uid="{A532A579-B349-40E3-9C81-70D78C4B952B}"/>
    <cellStyle name="20% - Accent6 6 6" xfId="8688" xr:uid="{71A49F60-003C-4660-94CD-70D9BC708FCF}"/>
    <cellStyle name="20% - Accent6 6 6 2" xfId="8689" xr:uid="{6EFDF858-D974-4C7D-9CF0-35E0AADE2BBF}"/>
    <cellStyle name="20% - Accent6 6 6 2 2" xfId="8690" xr:uid="{2E093845-6061-4BF5-8D29-2E660A055511}"/>
    <cellStyle name="20% - Accent6 6 6 2 2 2" xfId="26182" xr:uid="{27F41D6E-57AF-4457-A53B-6534FE1A8685}"/>
    <cellStyle name="20% - Accent6 6 6 2 3" xfId="8691" xr:uid="{4FFB7C9E-CBF6-40F4-8B18-114F0E310B88}"/>
    <cellStyle name="20% - Accent6 6 6 2 3 2" xfId="26183" xr:uid="{153ACC31-0B2E-40BC-81CE-D5D3C62E4F94}"/>
    <cellStyle name="20% - Accent6 6 6 2 4" xfId="26181" xr:uid="{28F20512-59CF-402F-B985-CA8EBA2BC9FF}"/>
    <cellStyle name="20% - Accent6 6 6 3" xfId="8692" xr:uid="{9789F549-5E2E-4F33-AC39-38D0C4A7C93E}"/>
    <cellStyle name="20% - Accent6 6 6 3 2" xfId="26184" xr:uid="{CBB02DB8-9E06-42A0-B9DC-CD0E0F7A4A43}"/>
    <cellStyle name="20% - Accent6 6 6 4" xfId="8693" xr:uid="{831B4BD0-3473-4D4E-A767-06626F95EED4}"/>
    <cellStyle name="20% - Accent6 6 6 4 2" xfId="26185" xr:uid="{F17359A4-51B7-421D-9BCA-F715EB46DD39}"/>
    <cellStyle name="20% - Accent6 6 6 5" xfId="8694" xr:uid="{584930B1-3BCE-4B2A-8136-791F66E7E06F}"/>
    <cellStyle name="20% - Accent6 6 6 5 2" xfId="26186" xr:uid="{AA0776C4-2832-484E-B946-60F0C9E509F5}"/>
    <cellStyle name="20% - Accent6 6 6 6" xfId="26180" xr:uid="{AB579E7F-782F-47C5-933A-EAE6E25EE649}"/>
    <cellStyle name="20% - Accent6 6 7" xfId="8695" xr:uid="{BA71F76B-87CA-4361-8AAA-AFBC89035ECB}"/>
    <cellStyle name="20% - Accent6 6 7 2" xfId="8696" xr:uid="{587E5D88-899D-4A93-AA93-B53BF4F8EAFB}"/>
    <cellStyle name="20% - Accent6 6 7 2 2" xfId="26188" xr:uid="{13ABC5EF-D701-4FD0-9ECA-617B577511C5}"/>
    <cellStyle name="20% - Accent6 6 7 3" xfId="8697" xr:uid="{2F1CFF53-0400-4297-A36D-2DBAC6E3A163}"/>
    <cellStyle name="20% - Accent6 6 7 3 2" xfId="26189" xr:uid="{7777D4E9-4238-47F3-B996-F58832FC0EB3}"/>
    <cellStyle name="20% - Accent6 6 7 4" xfId="26187" xr:uid="{A81F3349-7FE9-4AEA-BC59-C6D759980ACB}"/>
    <cellStyle name="20% - Accent6 6 8" xfId="8698" xr:uid="{1FF4EDCF-2D0A-48A7-82CC-4DE6837605C8}"/>
    <cellStyle name="20% - Accent6 6 8 2" xfId="26190" xr:uid="{9C754DE7-B427-4FC5-85B5-B6161058DCD3}"/>
    <cellStyle name="20% - Accent6 6 9" xfId="8699" xr:uid="{D767D85C-A41B-4153-B1E3-9A2FC809ABD1}"/>
    <cellStyle name="20% - Accent6 6 9 2" xfId="26191" xr:uid="{F7BE26AA-5C58-4359-BA5D-37902F269C9C}"/>
    <cellStyle name="20% - Accent6 7" xfId="405" xr:uid="{41559AFC-1909-4A86-A4D6-F466396FF812}"/>
    <cellStyle name="20% - Accent6 7 10" xfId="17299" xr:uid="{B031ADBD-421E-4C2B-AED8-DEDEE1E8E28E}"/>
    <cellStyle name="20% - Accent6 7 10 2" xfId="34590" xr:uid="{591ED3E2-9147-48C5-9246-D1A7829D39B2}"/>
    <cellStyle name="20% - Accent6 7 11" xfId="8700" xr:uid="{EA788513-1BE2-477F-888D-9A184BF937B6}"/>
    <cellStyle name="20% - Accent6 7 11 2" xfId="26192" xr:uid="{7A0B3A7E-5333-4676-963D-80DF4DD0BA54}"/>
    <cellStyle name="20% - Accent6 7 12" xfId="1074" xr:uid="{FCB7FAB8-332D-4352-A735-448619AA9881}"/>
    <cellStyle name="20% - Accent6 7 13" xfId="18684" xr:uid="{3C4B2955-8ECC-4850-AB3C-01CDCE51220F}"/>
    <cellStyle name="20% - Accent6 7 2" xfId="1369" xr:uid="{A30E6FEE-3FC9-478D-9464-6B9F997973CB}"/>
    <cellStyle name="20% - Accent6 7 2 10" xfId="18973" xr:uid="{72E641AC-0D4E-4C6F-8C3E-6B2E07F2AC70}"/>
    <cellStyle name="20% - Accent6 7 2 2" xfId="2414" xr:uid="{A2829346-1790-41A7-A3A1-EA7BF5FCD0AD}"/>
    <cellStyle name="20% - Accent6 7 2 2 2" xfId="8703" xr:uid="{81266F4A-D1F7-4D25-9DAF-97229C6E9FFD}"/>
    <cellStyle name="20% - Accent6 7 2 2 2 2" xfId="8704" xr:uid="{670895BC-F262-4A1E-821C-C553FE763B82}"/>
    <cellStyle name="20% - Accent6 7 2 2 2 2 2" xfId="26196" xr:uid="{342CC5FC-ABB2-489B-B6D9-8D1D27CF79BC}"/>
    <cellStyle name="20% - Accent6 7 2 2 2 3" xfId="8705" xr:uid="{8010A23F-4E6C-4E1B-8940-C0C92C7CC053}"/>
    <cellStyle name="20% - Accent6 7 2 2 2 3 2" xfId="26197" xr:uid="{A10CACE8-365E-4335-8A69-27FF5BC57956}"/>
    <cellStyle name="20% - Accent6 7 2 2 2 4" xfId="26195" xr:uid="{65C06B71-4CFD-4BC5-BACB-F3C00B234C68}"/>
    <cellStyle name="20% - Accent6 7 2 2 3" xfId="8706" xr:uid="{94C8B504-1D77-4F02-BD9F-8362A0E6E9A2}"/>
    <cellStyle name="20% - Accent6 7 2 2 3 2" xfId="26198" xr:uid="{0FC5D053-D017-4F90-9DBB-183F9A7BCE49}"/>
    <cellStyle name="20% - Accent6 7 2 2 4" xfId="8707" xr:uid="{D666AB82-5519-421F-AB17-64E27E184184}"/>
    <cellStyle name="20% - Accent6 7 2 2 4 2" xfId="26199" xr:uid="{2A28E911-354F-4D62-AEA2-E2166A3CE77D}"/>
    <cellStyle name="20% - Accent6 7 2 2 5" xfId="8708" xr:uid="{1CAA63EC-38AC-4730-A4AF-A6D6B237EFE7}"/>
    <cellStyle name="20% - Accent6 7 2 2 5 2" xfId="26200" xr:uid="{4ABD753D-433D-4B63-B99C-C10604859892}"/>
    <cellStyle name="20% - Accent6 7 2 2 6" xfId="18041" xr:uid="{02F820CF-F9B9-472A-ABB4-D8E1E0B906FB}"/>
    <cellStyle name="20% - Accent6 7 2 2 6 2" xfId="35825" xr:uid="{9B63CB02-E7F8-4915-84F1-76CD062DB63B}"/>
    <cellStyle name="20% - Accent6 7 2 2 7" xfId="8702" xr:uid="{242212AB-1F86-46B9-8EB4-C75A0A2AC0BE}"/>
    <cellStyle name="20% - Accent6 7 2 2 7 2" xfId="26194" xr:uid="{70E465DF-7603-4F46-B11F-1E2A2805D33F}"/>
    <cellStyle name="20% - Accent6 7 2 2 8" xfId="20014" xr:uid="{A394484E-8BCD-4E3D-817E-96B32442E099}"/>
    <cellStyle name="20% - Accent6 7 2 3" xfId="8709" xr:uid="{C4EE4FA2-0A6B-4A30-A6AD-BC4F35655935}"/>
    <cellStyle name="20% - Accent6 7 2 3 2" xfId="8710" xr:uid="{260E81D3-F383-49D1-8B11-2B1FE528C78D}"/>
    <cellStyle name="20% - Accent6 7 2 3 2 2" xfId="8711" xr:uid="{6972182F-959A-43F5-B146-0BD7ABECA6A4}"/>
    <cellStyle name="20% - Accent6 7 2 3 2 2 2" xfId="26203" xr:uid="{7A454300-686E-4433-B24C-9A7EED6D1916}"/>
    <cellStyle name="20% - Accent6 7 2 3 2 3" xfId="8712" xr:uid="{B3EB2336-EE16-4FF3-82CD-B7D1399071CA}"/>
    <cellStyle name="20% - Accent6 7 2 3 2 3 2" xfId="26204" xr:uid="{80D80DA6-7E03-4E41-9954-9A431E846A7D}"/>
    <cellStyle name="20% - Accent6 7 2 3 2 4" xfId="26202" xr:uid="{CEC43EF9-6A70-4017-9125-B675A8DC5F50}"/>
    <cellStyle name="20% - Accent6 7 2 3 3" xfId="8713" xr:uid="{8FCC0903-F068-4CA8-B9EB-50FEA155FAEE}"/>
    <cellStyle name="20% - Accent6 7 2 3 3 2" xfId="26205" xr:uid="{76CA18B4-E622-478A-AFCE-54F7EE47C926}"/>
    <cellStyle name="20% - Accent6 7 2 3 4" xfId="8714" xr:uid="{962FD902-10B1-4E89-8235-9AB6C3FF55C9}"/>
    <cellStyle name="20% - Accent6 7 2 3 4 2" xfId="26206" xr:uid="{5AF89AD5-06C3-4F28-B33D-C55572B94E24}"/>
    <cellStyle name="20% - Accent6 7 2 3 5" xfId="8715" xr:uid="{9CE9601C-5038-40AE-9D52-2DF5C0A4F8EF}"/>
    <cellStyle name="20% - Accent6 7 2 3 5 2" xfId="26207" xr:uid="{0DDE0D24-F9F3-4E3B-BA1C-1121C9108C7F}"/>
    <cellStyle name="20% - Accent6 7 2 3 6" xfId="26201" xr:uid="{1E40B34E-C148-4D63-A0D6-9F590709ED24}"/>
    <cellStyle name="20% - Accent6 7 2 4" xfId="8716" xr:uid="{8D36D5A4-E37B-4B35-8733-68DD78DFF88C}"/>
    <cellStyle name="20% - Accent6 7 2 4 2" xfId="8717" xr:uid="{7DFED7F1-4AAA-4254-8CF9-864629B54464}"/>
    <cellStyle name="20% - Accent6 7 2 4 2 2" xfId="26209" xr:uid="{E524877F-01AE-4416-BCB8-09991B5EF967}"/>
    <cellStyle name="20% - Accent6 7 2 4 3" xfId="8718" xr:uid="{B660F2EA-EF0D-456B-BAEB-B76D27A93C63}"/>
    <cellStyle name="20% - Accent6 7 2 4 3 2" xfId="26210" xr:uid="{4CE6D55E-1005-4C31-A7E1-774F47163EED}"/>
    <cellStyle name="20% - Accent6 7 2 4 4" xfId="26208" xr:uid="{B85CE151-3582-4A57-8867-C56665637180}"/>
    <cellStyle name="20% - Accent6 7 2 5" xfId="8719" xr:uid="{0F10344E-2182-4D26-89FD-7C87F6CDD178}"/>
    <cellStyle name="20% - Accent6 7 2 5 2" xfId="26211" xr:uid="{89820E14-5BEC-4E0B-A40B-E7B357D81976}"/>
    <cellStyle name="20% - Accent6 7 2 6" xfId="8720" xr:uid="{40513782-F0BC-4D63-A337-5CE6F2A8A15F}"/>
    <cellStyle name="20% - Accent6 7 2 6 2" xfId="26212" xr:uid="{0B4F6093-84BF-4C7F-A92C-6E2659693240}"/>
    <cellStyle name="20% - Accent6 7 2 7" xfId="8721" xr:uid="{5E254422-6CC6-4658-AE95-594D6EFD8816}"/>
    <cellStyle name="20% - Accent6 7 2 7 2" xfId="26213" xr:uid="{32B9A1F9-7108-42DB-8B33-97EC90F29020}"/>
    <cellStyle name="20% - Accent6 7 2 8" xfId="17474" xr:uid="{399C030D-0BCB-4212-91FA-7850FF5B7907}"/>
    <cellStyle name="20% - Accent6 7 2 8 2" xfId="34839" xr:uid="{AA73EA3F-89D3-4D2A-96C2-58EC93BA22F3}"/>
    <cellStyle name="20% - Accent6 7 2 9" xfId="8701" xr:uid="{505FC4A5-15C6-44B9-A8F7-0E69A34E1FC4}"/>
    <cellStyle name="20% - Accent6 7 2 9 2" xfId="26193" xr:uid="{701328A1-E902-404B-9F51-0FC8D48D793A}"/>
    <cellStyle name="20% - Accent6 7 3" xfId="1640" xr:uid="{18470079-7323-4778-AC93-595D565F0BC3}"/>
    <cellStyle name="20% - Accent6 7 3 10" xfId="19243" xr:uid="{A9BA52E6-63AE-4A85-B0E4-5FD76C4F212A}"/>
    <cellStyle name="20% - Accent6 7 3 2" xfId="2681" xr:uid="{8012D0B4-F23F-4429-9FE3-1C1565030CBD}"/>
    <cellStyle name="20% - Accent6 7 3 2 2" xfId="8724" xr:uid="{D30848E2-B562-465D-9C29-43C7E81DF6C9}"/>
    <cellStyle name="20% - Accent6 7 3 2 2 2" xfId="8725" xr:uid="{CBA3A4D6-754E-46FA-8EA1-D575E9F57E3B}"/>
    <cellStyle name="20% - Accent6 7 3 2 2 2 2" xfId="26217" xr:uid="{493B33CE-6AB2-4D10-A09E-EDC8F27290BE}"/>
    <cellStyle name="20% - Accent6 7 3 2 2 3" xfId="8726" xr:uid="{D9EF60FA-4704-4C4C-8A47-353C004046E7}"/>
    <cellStyle name="20% - Accent6 7 3 2 2 3 2" xfId="26218" xr:uid="{B3082770-9AAB-4DD9-A516-EBD1A216ADCE}"/>
    <cellStyle name="20% - Accent6 7 3 2 2 4" xfId="26216" xr:uid="{E21472B8-B4EC-4D20-A824-D7750F30F8CC}"/>
    <cellStyle name="20% - Accent6 7 3 2 3" xfId="8727" xr:uid="{D8BD6046-65BA-4B1D-B18C-BD20D2373DE7}"/>
    <cellStyle name="20% - Accent6 7 3 2 3 2" xfId="26219" xr:uid="{A5F5EAE3-6844-47E7-881F-568D68C0039B}"/>
    <cellStyle name="20% - Accent6 7 3 2 4" xfId="8728" xr:uid="{63219348-B976-4C75-B22D-FFC5EE480048}"/>
    <cellStyle name="20% - Accent6 7 3 2 4 2" xfId="26220" xr:uid="{40DE073A-1898-44E3-AF12-50A907C8853F}"/>
    <cellStyle name="20% - Accent6 7 3 2 5" xfId="8729" xr:uid="{7D18546C-5DD7-41F7-BB53-FB2FDF5ECCD1}"/>
    <cellStyle name="20% - Accent6 7 3 2 5 2" xfId="26221" xr:uid="{0026DD61-64B1-445F-8894-169AEC9DE8CE}"/>
    <cellStyle name="20% - Accent6 7 3 2 6" xfId="18174" xr:uid="{3AC19D7A-14CB-4ECC-B8E5-31C52CCB66DE}"/>
    <cellStyle name="20% - Accent6 7 3 2 6 2" xfId="36088" xr:uid="{34170192-7E8D-4733-BD05-F726AA617794}"/>
    <cellStyle name="20% - Accent6 7 3 2 7" xfId="8723" xr:uid="{A572FB3B-9D55-47B9-890B-A1C8F19DA459}"/>
    <cellStyle name="20% - Accent6 7 3 2 7 2" xfId="26215" xr:uid="{FB266A6C-0292-4D6E-A206-5AAFD00DEEE6}"/>
    <cellStyle name="20% - Accent6 7 3 2 8" xfId="20281" xr:uid="{D4BF4793-3DFD-467C-9C91-6339979CE756}"/>
    <cellStyle name="20% - Accent6 7 3 3" xfId="8730" xr:uid="{1200ED8C-4DEA-48D6-87B7-F2E29D84F026}"/>
    <cellStyle name="20% - Accent6 7 3 3 2" xfId="8731" xr:uid="{FFB0D493-FA97-4DAE-8034-A12E29E4C3CC}"/>
    <cellStyle name="20% - Accent6 7 3 3 2 2" xfId="8732" xr:uid="{B91B9397-D7B4-4F2B-98F0-ADD7CBCA06A0}"/>
    <cellStyle name="20% - Accent6 7 3 3 2 2 2" xfId="26224" xr:uid="{0D93B69C-9623-468F-9600-29DCDA75DA86}"/>
    <cellStyle name="20% - Accent6 7 3 3 2 3" xfId="8733" xr:uid="{1E313CB4-9BE9-4DE6-BC3F-CF0EDDA83B12}"/>
    <cellStyle name="20% - Accent6 7 3 3 2 3 2" xfId="26225" xr:uid="{F602D5DE-F05B-4C46-ABCD-876E4584E3A4}"/>
    <cellStyle name="20% - Accent6 7 3 3 2 4" xfId="26223" xr:uid="{E8833015-5B18-48A8-BA27-6EA2D3DC1CA6}"/>
    <cellStyle name="20% - Accent6 7 3 3 3" xfId="8734" xr:uid="{FDEA61BF-8E5F-4F08-A1B7-1786EE71B113}"/>
    <cellStyle name="20% - Accent6 7 3 3 3 2" xfId="26226" xr:uid="{B3F9A98F-B603-49DE-8C82-358436DC574E}"/>
    <cellStyle name="20% - Accent6 7 3 3 4" xfId="8735" xr:uid="{ADD3B7E0-0CA8-4AB6-9FCD-398CD84744C0}"/>
    <cellStyle name="20% - Accent6 7 3 3 4 2" xfId="26227" xr:uid="{12767F0F-F250-4602-ABA9-D12E29BC6A15}"/>
    <cellStyle name="20% - Accent6 7 3 3 5" xfId="8736" xr:uid="{6E69AEAE-BAB6-42DB-A4C9-04B9DD9DD98A}"/>
    <cellStyle name="20% - Accent6 7 3 3 5 2" xfId="26228" xr:uid="{E1BD2746-0D67-4D1B-AF40-45C58235529E}"/>
    <cellStyle name="20% - Accent6 7 3 3 6" xfId="26222" xr:uid="{2A06875F-8F8D-49B4-90F2-EC382F3B71C1}"/>
    <cellStyle name="20% - Accent6 7 3 4" xfId="8737" xr:uid="{22B974BE-3B66-41FE-A5EA-46A871A16F52}"/>
    <cellStyle name="20% - Accent6 7 3 4 2" xfId="8738" xr:uid="{AAFDCA2C-887A-4E1E-86A5-1252EDD3C2C2}"/>
    <cellStyle name="20% - Accent6 7 3 4 2 2" xfId="26230" xr:uid="{3665D47F-84C5-4131-AB56-E975527950F0}"/>
    <cellStyle name="20% - Accent6 7 3 4 3" xfId="8739" xr:uid="{9539A1C0-4DEB-4069-B946-246E510E732C}"/>
    <cellStyle name="20% - Accent6 7 3 4 3 2" xfId="26231" xr:uid="{D96C3302-E32B-468B-BCE8-4FB1DB390B8C}"/>
    <cellStyle name="20% - Accent6 7 3 4 4" xfId="26229" xr:uid="{5BDE0425-23E7-4779-B5D8-6F9A0B9392F0}"/>
    <cellStyle name="20% - Accent6 7 3 5" xfId="8740" xr:uid="{02E06137-C0D2-458E-9B9A-1CB807122C6F}"/>
    <cellStyle name="20% - Accent6 7 3 5 2" xfId="26232" xr:uid="{9012B279-D572-4DF8-86FB-6352D67F401E}"/>
    <cellStyle name="20% - Accent6 7 3 6" xfId="8741" xr:uid="{AC1C3896-D420-4609-A430-04C796035B61}"/>
    <cellStyle name="20% - Accent6 7 3 6 2" xfId="26233" xr:uid="{1F8D04FF-733D-4936-BA05-568CBD789EC8}"/>
    <cellStyle name="20% - Accent6 7 3 7" xfId="8742" xr:uid="{6E0D11FD-6990-40F2-A3E4-7ED083682DD4}"/>
    <cellStyle name="20% - Accent6 7 3 7 2" xfId="26234" xr:uid="{E3D15560-09BA-4EB1-9A49-D46502F5D8A3}"/>
    <cellStyle name="20% - Accent6 7 3 8" xfId="17619" xr:uid="{0884B821-BF3C-45CA-AD95-384F772FFE83}"/>
    <cellStyle name="20% - Accent6 7 3 8 2" xfId="35088" xr:uid="{D4F8FD9D-ADF6-4A85-9463-C5900D6B3770}"/>
    <cellStyle name="20% - Accent6 7 3 9" xfId="8722" xr:uid="{60E0722F-9E21-416F-A403-228CB47A83E3}"/>
    <cellStyle name="20% - Accent6 7 3 9 2" xfId="26214" xr:uid="{7E6A654F-7730-4CDA-8AC2-3A9BAC2BC4EC}"/>
    <cellStyle name="20% - Accent6 7 4" xfId="2138" xr:uid="{738A1086-EFFC-4243-8168-4EF7F6BC8002}"/>
    <cellStyle name="20% - Accent6 7 4 2" xfId="8744" xr:uid="{176607DF-F384-44B8-9955-4D784625A8DE}"/>
    <cellStyle name="20% - Accent6 7 4 2 2" xfId="8745" xr:uid="{12BEAA3B-1038-4B7D-A0E8-74228C4ED14B}"/>
    <cellStyle name="20% - Accent6 7 4 2 2 2" xfId="26237" xr:uid="{4F2C9EC4-29D1-4F9C-B342-304BF8380C64}"/>
    <cellStyle name="20% - Accent6 7 4 2 3" xfId="8746" xr:uid="{F38A7E95-6D23-4EFD-8611-B96DBE3AACC7}"/>
    <cellStyle name="20% - Accent6 7 4 2 3 2" xfId="26238" xr:uid="{6F623E0B-6268-413F-A3AC-DB127186D895}"/>
    <cellStyle name="20% - Accent6 7 4 2 4" xfId="26236" xr:uid="{B2ADCC51-2AB6-4A4E-B3B2-165F44600342}"/>
    <cellStyle name="20% - Accent6 7 4 3" xfId="8747" xr:uid="{66032F6D-AD7E-4542-9F4A-A1ACA25607F9}"/>
    <cellStyle name="20% - Accent6 7 4 3 2" xfId="26239" xr:uid="{4D01B6F5-410F-43CB-84EF-163E6F74C87E}"/>
    <cellStyle name="20% - Accent6 7 4 4" xfId="8748" xr:uid="{208BB4EB-F06A-40D5-8C58-0A75872EE2F5}"/>
    <cellStyle name="20% - Accent6 7 4 4 2" xfId="26240" xr:uid="{65FDC2EC-F440-4FF5-8925-03C112622E74}"/>
    <cellStyle name="20% - Accent6 7 4 5" xfId="8749" xr:uid="{5C63D504-021F-4834-93F7-124A1685B0B4}"/>
    <cellStyle name="20% - Accent6 7 4 5 2" xfId="26241" xr:uid="{584335A1-9BE7-4812-ABE9-1C40CF815679}"/>
    <cellStyle name="20% - Accent6 7 4 6" xfId="17909" xr:uid="{DE2C9A56-FBE9-479B-B320-9E661D82BC32}"/>
    <cellStyle name="20% - Accent6 7 4 6 2" xfId="35568" xr:uid="{912A9067-651B-47AC-856B-8AF2B48D06C9}"/>
    <cellStyle name="20% - Accent6 7 4 7" xfId="8743" xr:uid="{055FFB28-9C14-404E-97B3-AC26DD2D3E1C}"/>
    <cellStyle name="20% - Accent6 7 4 7 2" xfId="26235" xr:uid="{A7F27DEF-E78A-4D3C-9846-82814BFD7947}"/>
    <cellStyle name="20% - Accent6 7 4 8" xfId="19738" xr:uid="{26031EB6-5D83-4A0A-B0D1-9FDA4DAF1026}"/>
    <cellStyle name="20% - Accent6 7 5" xfId="8750" xr:uid="{57D7FAC0-9E29-40E8-8705-0E215432EFE9}"/>
    <cellStyle name="20% - Accent6 7 5 2" xfId="8751" xr:uid="{11038C63-F476-4B89-A776-8D4F7135A1CF}"/>
    <cellStyle name="20% - Accent6 7 5 2 2" xfId="8752" xr:uid="{D43559EC-C220-4FC9-8C1A-55634F15E7D4}"/>
    <cellStyle name="20% - Accent6 7 5 2 2 2" xfId="26244" xr:uid="{CACC3A4C-B9C4-4200-9E20-6FAC4BF68201}"/>
    <cellStyle name="20% - Accent6 7 5 2 3" xfId="8753" xr:uid="{7660B28A-EF00-4C39-8D8B-538A99515969}"/>
    <cellStyle name="20% - Accent6 7 5 2 3 2" xfId="26245" xr:uid="{6A76EDF1-CE6C-4A6A-A359-094B6C0B4902}"/>
    <cellStyle name="20% - Accent6 7 5 2 4" xfId="26243" xr:uid="{2909676A-8C90-44EC-B8F2-A8A6979B45FA}"/>
    <cellStyle name="20% - Accent6 7 5 3" xfId="8754" xr:uid="{8B0A8E86-DA7E-4A72-9416-F2AF6991D73E}"/>
    <cellStyle name="20% - Accent6 7 5 3 2" xfId="26246" xr:uid="{83A72C64-ACD9-4037-944B-20265859A4EC}"/>
    <cellStyle name="20% - Accent6 7 5 4" xfId="8755" xr:uid="{A0F711B2-452C-431C-BBEB-884DDB069A06}"/>
    <cellStyle name="20% - Accent6 7 5 4 2" xfId="26247" xr:uid="{7CBAB0E8-15E6-4289-A4EA-349487EA1423}"/>
    <cellStyle name="20% - Accent6 7 5 5" xfId="8756" xr:uid="{BB2B6FA9-EE5B-46E5-97EC-2CA00D130573}"/>
    <cellStyle name="20% - Accent6 7 5 5 2" xfId="26248" xr:uid="{59D403CC-35CB-4633-A236-C5B2D3346094}"/>
    <cellStyle name="20% - Accent6 7 5 6" xfId="26242" xr:uid="{28B8CE2B-D31E-40DA-A639-805F57B3003C}"/>
    <cellStyle name="20% - Accent6 7 6" xfId="8757" xr:uid="{C77460EF-22B1-4AF6-AFDF-3DFCB225459C}"/>
    <cellStyle name="20% - Accent6 7 6 2" xfId="8758" xr:uid="{180A58CF-5819-476C-ADA7-57CF65DA22B0}"/>
    <cellStyle name="20% - Accent6 7 6 2 2" xfId="26250" xr:uid="{A5DC3326-679E-41A1-90CD-6512551D1565}"/>
    <cellStyle name="20% - Accent6 7 6 3" xfId="8759" xr:uid="{CF656B81-CF03-4C6C-BB91-3617CE167F48}"/>
    <cellStyle name="20% - Accent6 7 6 3 2" xfId="26251" xr:uid="{C058E6A2-2F3B-4AA7-901E-666821834ABC}"/>
    <cellStyle name="20% - Accent6 7 6 4" xfId="26249" xr:uid="{123DA3CC-0FBB-400E-96D3-7621947475A3}"/>
    <cellStyle name="20% - Accent6 7 7" xfId="8760" xr:uid="{6F61A286-3190-44DC-8243-0D727D8CAE2E}"/>
    <cellStyle name="20% - Accent6 7 7 2" xfId="26252" xr:uid="{DFC2B942-3815-415E-A725-E1AC40021AB9}"/>
    <cellStyle name="20% - Accent6 7 8" xfId="8761" xr:uid="{C5C96161-8C40-48E0-ABFC-0A81CFCEFEB3}"/>
    <cellStyle name="20% - Accent6 7 8 2" xfId="26253" xr:uid="{40C9D55A-845F-44F0-A645-2FAFCE1A0688}"/>
    <cellStyle name="20% - Accent6 7 9" xfId="8762" xr:uid="{C0EF139A-B4A3-43E7-963C-1B8098A7FD21}"/>
    <cellStyle name="20% - Accent6 7 9 2" xfId="26254" xr:uid="{9496220E-0947-4E55-A491-9E7A4CAC9D3E}"/>
    <cellStyle name="20% - Accent6 8" xfId="171" xr:uid="{4996D039-E4A5-4CA2-8948-69499DEFAC2F}"/>
    <cellStyle name="20% - Accent6 8 10" xfId="1104" xr:uid="{07787ED9-CE76-46AE-955C-8FC52C82ED92}"/>
    <cellStyle name="20% - Accent6 8 11" xfId="18712" xr:uid="{34D4F021-8747-4109-B505-227C492B74A0}"/>
    <cellStyle name="20% - Accent6 8 2" xfId="1391" xr:uid="{B190A9F8-669B-4059-AD67-1AD704C88BB6}"/>
    <cellStyle name="20% - Accent6 8 2 2" xfId="2432" xr:uid="{BF42D75F-1878-409E-B9CB-C267BC064CBC}"/>
    <cellStyle name="20% - Accent6 8 2 2 2" xfId="8766" xr:uid="{6F9862B8-4AE0-4501-9024-4E614ED59C83}"/>
    <cellStyle name="20% - Accent6 8 2 2 2 2" xfId="26258" xr:uid="{3FD11D58-A8C1-43C0-AABA-8C4B5C10F43D}"/>
    <cellStyle name="20% - Accent6 8 2 2 3" xfId="8767" xr:uid="{FF011B77-4360-47ED-82F9-9DC1429CD566}"/>
    <cellStyle name="20% - Accent6 8 2 2 3 2" xfId="26259" xr:uid="{40E0A1CB-ACCF-4204-80D9-70F655C46558}"/>
    <cellStyle name="20% - Accent6 8 2 2 4" xfId="18054" xr:uid="{4B0B774F-2A35-4A8F-B4B7-4EB734593349}"/>
    <cellStyle name="20% - Accent6 8 2 2 4 2" xfId="35843" xr:uid="{F3E98E12-1F2E-4A18-97DA-9F0BC8D96A20}"/>
    <cellStyle name="20% - Accent6 8 2 2 5" xfId="8765" xr:uid="{6F4A09CE-B73E-4044-9DF4-2E313EFC25A8}"/>
    <cellStyle name="20% - Accent6 8 2 2 5 2" xfId="26257" xr:uid="{00922590-811C-4BB9-BF85-CA7C01D0CB59}"/>
    <cellStyle name="20% - Accent6 8 2 2 6" xfId="20032" xr:uid="{0897E681-59A3-4AA2-8405-0CB14D3EA25A}"/>
    <cellStyle name="20% - Accent6 8 2 3" xfId="8768" xr:uid="{5B2B01E4-3B26-4249-9014-49920A7A1458}"/>
    <cellStyle name="20% - Accent6 8 2 3 2" xfId="26260" xr:uid="{5E9707D1-5A27-4ABC-A3F1-176BE349697C}"/>
    <cellStyle name="20% - Accent6 8 2 4" xfId="8769" xr:uid="{CA35C235-9737-4A56-B08D-78A793A6F829}"/>
    <cellStyle name="20% - Accent6 8 2 4 2" xfId="26261" xr:uid="{141EA1BA-8E6B-46AD-A451-1E89795AD8D8}"/>
    <cellStyle name="20% - Accent6 8 2 5" xfId="8770" xr:uid="{DF382EF0-96E6-47BB-BB9C-AF6894934930}"/>
    <cellStyle name="20% - Accent6 8 2 5 2" xfId="26262" xr:uid="{D40BF5EB-F1DF-4920-8C69-9AD941C487E5}"/>
    <cellStyle name="20% - Accent6 8 2 6" xfId="17490" xr:uid="{1B3B5640-9EF6-4A6D-BB59-FC705A03F26E}"/>
    <cellStyle name="20% - Accent6 8 2 6 2" xfId="34859" xr:uid="{D2923BC1-D2E3-4999-9053-6DC7FA10AD9C}"/>
    <cellStyle name="20% - Accent6 8 2 7" xfId="8764" xr:uid="{CCF5E22E-9D02-4473-81F8-4363911F6AE6}"/>
    <cellStyle name="20% - Accent6 8 2 7 2" xfId="26256" xr:uid="{8E6E25AD-8FC3-41F6-B465-2BBC126D649B}"/>
    <cellStyle name="20% - Accent6 8 2 8" xfId="18994" xr:uid="{F8B4089B-6987-44C0-AE1B-09C3F00E005E}"/>
    <cellStyle name="20% - Accent6 8 3" xfId="1658" xr:uid="{8B87AC1B-3233-43B3-B326-AE0561F9F3ED}"/>
    <cellStyle name="20% - Accent6 8 3 2" xfId="2699" xr:uid="{FE2CBA18-8CE8-41CC-8D19-34482119FF13}"/>
    <cellStyle name="20% - Accent6 8 3 2 2" xfId="8773" xr:uid="{4C2487AC-25CE-4271-ABE5-6E9EE126201E}"/>
    <cellStyle name="20% - Accent6 8 3 2 2 2" xfId="26265" xr:uid="{D98E166F-9FC1-45E9-9612-9A427215CF1A}"/>
    <cellStyle name="20% - Accent6 8 3 2 3" xfId="8774" xr:uid="{020226D1-5B87-4117-9352-455C0B0FD2EB}"/>
    <cellStyle name="20% - Accent6 8 3 2 3 2" xfId="26266" xr:uid="{1961AF94-CF3D-438D-B650-A770D4F1C203}"/>
    <cellStyle name="20% - Accent6 8 3 2 4" xfId="18186" xr:uid="{BFC1FA1E-D401-43AE-87EE-2314DA5E08F3}"/>
    <cellStyle name="20% - Accent6 8 3 2 4 2" xfId="36106" xr:uid="{4BFFDCB4-094E-47C0-829F-CCC2ECDF95FE}"/>
    <cellStyle name="20% - Accent6 8 3 2 5" xfId="8772" xr:uid="{7430B626-D796-4D50-9F22-9AB294787573}"/>
    <cellStyle name="20% - Accent6 8 3 2 5 2" xfId="26264" xr:uid="{45621C8C-0638-48B6-A2DB-FDAA2EA2BFF7}"/>
    <cellStyle name="20% - Accent6 8 3 2 6" xfId="20299" xr:uid="{A7A4C017-1E4B-4A43-A500-79AB59643E59}"/>
    <cellStyle name="20% - Accent6 8 3 3" xfId="8775" xr:uid="{E527003C-347E-47AC-9186-18C51982418C}"/>
    <cellStyle name="20% - Accent6 8 3 3 2" xfId="26267" xr:uid="{272D55BF-2085-4597-AA44-D456E5A82073}"/>
    <cellStyle name="20% - Accent6 8 3 4" xfId="8776" xr:uid="{A8AECF5A-2ED8-443F-AD26-7731DB463D45}"/>
    <cellStyle name="20% - Accent6 8 3 4 2" xfId="26268" xr:uid="{8F67CF94-C571-4994-8F18-0CF90EB5E481}"/>
    <cellStyle name="20% - Accent6 8 3 5" xfId="8777" xr:uid="{BB98452A-9559-4ED2-A9B5-A9AC75B28EAE}"/>
    <cellStyle name="20% - Accent6 8 3 5 2" xfId="26269" xr:uid="{E5297414-0D92-45CF-9DE2-E86BC32373E5}"/>
    <cellStyle name="20% - Accent6 8 3 6" xfId="17632" xr:uid="{9218E471-BE01-4C9E-B9BD-5EB26A025F78}"/>
    <cellStyle name="20% - Accent6 8 3 6 2" xfId="35106" xr:uid="{CD1E13CE-333C-41C2-BA20-D24EA32C1071}"/>
    <cellStyle name="20% - Accent6 8 3 7" xfId="8771" xr:uid="{FF1CCF4B-A337-4FD1-9B54-460F818D99A5}"/>
    <cellStyle name="20% - Accent6 8 3 7 2" xfId="26263" xr:uid="{AB06CC4D-C8B3-43F4-8857-993F08046CC0}"/>
    <cellStyle name="20% - Accent6 8 3 8" xfId="19261" xr:uid="{603BEE3E-3BD3-457E-A701-DD708BD7B778}"/>
    <cellStyle name="20% - Accent6 8 4" xfId="2162" xr:uid="{C2943257-5F26-4E16-B5DF-B3282B8B837A}"/>
    <cellStyle name="20% - Accent6 8 4 2" xfId="8779" xr:uid="{5DE8637B-AAB6-4000-A171-927F389D8E1E}"/>
    <cellStyle name="20% - Accent6 8 4 2 2" xfId="26271" xr:uid="{63209791-5378-4C70-86AE-E1DDC752DEFB}"/>
    <cellStyle name="20% - Accent6 8 4 3" xfId="8780" xr:uid="{9244CD49-792F-4D7B-B998-09ABA5B2B5B3}"/>
    <cellStyle name="20% - Accent6 8 4 3 2" xfId="26272" xr:uid="{BB836052-A1E5-4E02-92EB-C7D0D66B2C40}"/>
    <cellStyle name="20% - Accent6 8 4 4" xfId="17924" xr:uid="{42EAB566-EE6E-4FA0-8AC8-13BFAC28772E}"/>
    <cellStyle name="20% - Accent6 8 4 4 2" xfId="35592" xr:uid="{3BD32C4E-91BA-4968-B9E0-A67D519BB313}"/>
    <cellStyle name="20% - Accent6 8 4 5" xfId="8778" xr:uid="{47E0AD43-D96B-4A8F-A882-B46AA8900D89}"/>
    <cellStyle name="20% - Accent6 8 4 5 2" xfId="26270" xr:uid="{90A99190-B015-42E5-BA3D-F22E80BA6367}"/>
    <cellStyle name="20% - Accent6 8 4 6" xfId="19762" xr:uid="{990AAEBA-E7BF-4E0A-BE63-DC95BD767428}"/>
    <cellStyle name="20% - Accent6 8 5" xfId="8781" xr:uid="{251F919F-A1BB-4D8F-9FAE-A1B04EE06A17}"/>
    <cellStyle name="20% - Accent6 8 5 2" xfId="26273" xr:uid="{D1045661-7D37-49F3-99B5-D0085B1A803A}"/>
    <cellStyle name="20% - Accent6 8 6" xfId="8782" xr:uid="{04C5E8D5-C671-4292-B37F-99790BBDF99F}"/>
    <cellStyle name="20% - Accent6 8 6 2" xfId="26274" xr:uid="{FAB77EC0-AFB7-48F9-9750-B7B1DC2D6BC6}"/>
    <cellStyle name="20% - Accent6 8 7" xfId="8783" xr:uid="{B633559C-1243-4C55-A3E3-7F53D95E453A}"/>
    <cellStyle name="20% - Accent6 8 7 2" xfId="26275" xr:uid="{52250677-6FFF-404D-AAD4-60CAD190CF76}"/>
    <cellStyle name="20% - Accent6 8 8" xfId="17325" xr:uid="{448E6D22-17F5-44C8-8D75-6C96A1FDE2E7}"/>
    <cellStyle name="20% - Accent6 8 8 2" xfId="34615" xr:uid="{E9FF0500-CC65-4A28-ABF8-C61754CFC288}"/>
    <cellStyle name="20% - Accent6 8 9" xfId="8763" xr:uid="{B398305F-3AC6-42F1-9D77-A61B889440A0}"/>
    <cellStyle name="20% - Accent6 8 9 2" xfId="26255" xr:uid="{C60C6A67-D917-454B-9B51-827E61B4B1CC}"/>
    <cellStyle name="20% - Accent6 9" xfId="1128" xr:uid="{86338C5E-1E73-46D8-AF26-8D6DEEE0B4CE}"/>
    <cellStyle name="20% - Accent6 9 10" xfId="18736" xr:uid="{9B42B41D-0CE2-4EDA-B0AE-6F3FF4DED4AA}"/>
    <cellStyle name="20% - Accent6 9 2" xfId="1412" xr:uid="{547A894C-FCC2-44BC-8853-8C0E5A3EECDE}"/>
    <cellStyle name="20% - Accent6 9 2 2" xfId="2453" xr:uid="{39755F89-035D-4C3C-856E-BA2FB5F74DE1}"/>
    <cellStyle name="20% - Accent6 9 2 2 2" xfId="8787" xr:uid="{976E70D4-A6BC-45AB-A635-2E799F49F90D}"/>
    <cellStyle name="20% - Accent6 9 2 2 2 2" xfId="26279" xr:uid="{CC984622-9802-4539-8B79-17455B62C50C}"/>
    <cellStyle name="20% - Accent6 9 2 2 3" xfId="8788" xr:uid="{2F835632-3105-4376-A8AF-8B621F6065FD}"/>
    <cellStyle name="20% - Accent6 9 2 2 3 2" xfId="26280" xr:uid="{A5FF750A-0C31-4088-ADCA-BBD5CEF2624F}"/>
    <cellStyle name="20% - Accent6 9 2 2 4" xfId="18067" xr:uid="{88A59E5C-FB54-4B6F-B655-21BAE01CABD5}"/>
    <cellStyle name="20% - Accent6 9 2 2 4 2" xfId="35864" xr:uid="{DA69189D-8CEA-4BE2-BE67-FF4AB7205C3A}"/>
    <cellStyle name="20% - Accent6 9 2 2 5" xfId="8786" xr:uid="{3295342E-8402-4088-99D7-ED4AA285B600}"/>
    <cellStyle name="20% - Accent6 9 2 2 5 2" xfId="26278" xr:uid="{B7756DB4-DD54-4097-82E1-3C0EC89E72F3}"/>
    <cellStyle name="20% - Accent6 9 2 2 6" xfId="20053" xr:uid="{15A0EA6A-F405-4302-AEA7-7196D5615C8A}"/>
    <cellStyle name="20% - Accent6 9 2 3" xfId="8789" xr:uid="{3EA630DC-2C95-4F70-982C-E7B82B6EACE9}"/>
    <cellStyle name="20% - Accent6 9 2 3 2" xfId="26281" xr:uid="{8563A5A2-5E02-4C87-B457-0FA97AE65B29}"/>
    <cellStyle name="20% - Accent6 9 2 4" xfId="8790" xr:uid="{93C9350D-E7B4-4E42-8AC3-C0A83A88BAA4}"/>
    <cellStyle name="20% - Accent6 9 2 4 2" xfId="26282" xr:uid="{677D5C25-069A-4650-9B47-795CCF883CF2}"/>
    <cellStyle name="20% - Accent6 9 2 5" xfId="8791" xr:uid="{F5DD0394-DCB7-41C3-8211-1E6CA1606D68}"/>
    <cellStyle name="20% - Accent6 9 2 5 2" xfId="26283" xr:uid="{73B96311-5B59-4B75-856B-35A354A1CF3E}"/>
    <cellStyle name="20% - Accent6 9 2 6" xfId="17504" xr:uid="{41959EC9-AFA3-4D96-B5D9-7A0A21D68298}"/>
    <cellStyle name="20% - Accent6 9 2 6 2" xfId="34879" xr:uid="{984ACA59-0314-41C5-AAE6-B807B949E555}"/>
    <cellStyle name="20% - Accent6 9 2 7" xfId="8785" xr:uid="{39CD0880-BD45-4A10-BC70-B4EA638AEC5E}"/>
    <cellStyle name="20% - Accent6 9 2 7 2" xfId="26277" xr:uid="{0B304484-D8BE-4201-A058-40B851884E41}"/>
    <cellStyle name="20% - Accent6 9 2 8" xfId="19015" xr:uid="{43487E90-C7B7-4C86-AD58-5091147354D1}"/>
    <cellStyle name="20% - Accent6 9 3" xfId="1679" xr:uid="{6AEE183D-17D9-4396-8198-FD64FEE8EC63}"/>
    <cellStyle name="20% - Accent6 9 3 2" xfId="2720" xr:uid="{C52126F1-A48E-4530-82C1-7B55EE441D0D}"/>
    <cellStyle name="20% - Accent6 9 3 2 2" xfId="8794" xr:uid="{29A10260-CC06-4D2C-B1BE-AA18B26ED52E}"/>
    <cellStyle name="20% - Accent6 9 3 2 2 2" xfId="26286" xr:uid="{4A8FB87E-2641-45D8-BACA-0E43405DDEBF}"/>
    <cellStyle name="20% - Accent6 9 3 2 3" xfId="8795" xr:uid="{1862BF06-E8CB-40CE-B30F-5DD2E456EC16}"/>
    <cellStyle name="20% - Accent6 9 3 2 3 2" xfId="26287" xr:uid="{CBD8595A-399E-459F-B681-C3CECDF49681}"/>
    <cellStyle name="20% - Accent6 9 3 2 4" xfId="18199" xr:uid="{38FFA143-65CF-4E6D-A168-2CADA4448302}"/>
    <cellStyle name="20% - Accent6 9 3 2 4 2" xfId="36127" xr:uid="{32918703-A2F1-4D5D-8E11-FF68354C1127}"/>
    <cellStyle name="20% - Accent6 9 3 2 5" xfId="8793" xr:uid="{F7794D0F-6FAD-4C0B-A0A3-C9C8E9C6E6C1}"/>
    <cellStyle name="20% - Accent6 9 3 2 5 2" xfId="26285" xr:uid="{2CBA9E52-4BB7-4492-B5A7-C5D87F24AEF3}"/>
    <cellStyle name="20% - Accent6 9 3 2 6" xfId="20320" xr:uid="{73398DE8-065C-4A90-AC7C-A8DEF3789120}"/>
    <cellStyle name="20% - Accent6 9 3 3" xfId="8796" xr:uid="{C7E65EBB-D14E-4622-9AC5-6B9A33A10EBB}"/>
    <cellStyle name="20% - Accent6 9 3 3 2" xfId="26288" xr:uid="{218C440F-ACAA-40C5-B805-AEEDAEAA5C73}"/>
    <cellStyle name="20% - Accent6 9 3 4" xfId="8797" xr:uid="{26FAAD8D-530B-4759-AC9D-1FD2A6576795}"/>
    <cellStyle name="20% - Accent6 9 3 4 2" xfId="26289" xr:uid="{92892E25-7E2D-4A1A-A1D7-12F445AC96AE}"/>
    <cellStyle name="20% - Accent6 9 3 5" xfId="8798" xr:uid="{0107F482-CDDB-4027-BFBE-F116CD7957A2}"/>
    <cellStyle name="20% - Accent6 9 3 5 2" xfId="26290" xr:uid="{1F6AA0BC-3071-483C-BE95-E902A083A5D4}"/>
    <cellStyle name="20% - Accent6 9 3 6" xfId="17646" xr:uid="{98CDAA6E-57E1-4AEC-8BA6-E751C1F442E4}"/>
    <cellStyle name="20% - Accent6 9 3 6 2" xfId="35127" xr:uid="{87E7BF61-3772-45C5-B7BF-E8D358FC2F1A}"/>
    <cellStyle name="20% - Accent6 9 3 7" xfId="8792" xr:uid="{CEBD839C-04DB-4CFA-AA85-C2A230D19D95}"/>
    <cellStyle name="20% - Accent6 9 3 7 2" xfId="26284" xr:uid="{DA1E3701-9743-40AC-9892-06C264EB00E1}"/>
    <cellStyle name="20% - Accent6 9 3 8" xfId="19282" xr:uid="{AF285E7A-6962-4E00-A770-C4870BF47253}"/>
    <cellStyle name="20% - Accent6 9 4" xfId="2186" xr:uid="{7A63A9B3-19F9-46AD-93C7-5F7C0F027FD5}"/>
    <cellStyle name="20% - Accent6 9 4 2" xfId="8800" xr:uid="{2B1FF1F4-ACF4-4A61-BC6F-F5D85F66D4A4}"/>
    <cellStyle name="20% - Accent6 9 4 2 2" xfId="26292" xr:uid="{D3669247-9B45-4BDA-B173-5F914BA9E175}"/>
    <cellStyle name="20% - Accent6 9 4 3" xfId="8801" xr:uid="{9800BD68-2BA3-46A4-BC7A-2BCA7F2D8DBB}"/>
    <cellStyle name="20% - Accent6 9 4 3 2" xfId="26293" xr:uid="{8A0989C5-3AEC-4E79-8D97-E75DA325794E}"/>
    <cellStyle name="20% - Accent6 9 4 4" xfId="17939" xr:uid="{7D2E9C92-3EE5-4919-9EFF-BE2BC57302C8}"/>
    <cellStyle name="20% - Accent6 9 4 4 2" xfId="35616" xr:uid="{A6A31CA3-02D0-4D80-94DD-D586D72E46C9}"/>
    <cellStyle name="20% - Accent6 9 4 5" xfId="8799" xr:uid="{74E265DF-5754-4AFC-ADC4-7753B7BCDE1D}"/>
    <cellStyle name="20% - Accent6 9 4 5 2" xfId="26291" xr:uid="{361BB3FF-76BC-424D-991A-DD9C1DA20FC7}"/>
    <cellStyle name="20% - Accent6 9 4 6" xfId="19786" xr:uid="{4197EF31-80A6-4A2A-8A35-F22D63671912}"/>
    <cellStyle name="20% - Accent6 9 5" xfId="8802" xr:uid="{32D8E003-2563-4336-A210-EEF457CC10A6}"/>
    <cellStyle name="20% - Accent6 9 5 2" xfId="26294" xr:uid="{55B9761F-E860-4A09-B42D-27DAF2063CC0}"/>
    <cellStyle name="20% - Accent6 9 6" xfId="8803" xr:uid="{F555F8A2-1EE6-48F9-8E6F-433E59006A72}"/>
    <cellStyle name="20% - Accent6 9 6 2" xfId="26295" xr:uid="{4C4DE7C5-CF13-42A8-93E4-0CACAD5CFE3E}"/>
    <cellStyle name="20% - Accent6 9 7" xfId="8804" xr:uid="{E4F99131-D57C-41C9-81A5-06A0BEC6C2BF}"/>
    <cellStyle name="20% - Accent6 9 7 2" xfId="26296" xr:uid="{1322AD2D-9C15-4841-B8F0-1B68EF161195}"/>
    <cellStyle name="20% - Accent6 9 8" xfId="17345" xr:uid="{B3A28DD7-E76E-4B22-B095-96AF7F43C867}"/>
    <cellStyle name="20% - Accent6 9 8 2" xfId="34636" xr:uid="{2184049A-AA49-4FDB-9B18-BDC5788EEE99}"/>
    <cellStyle name="20% - Accent6 9 9" xfId="8784" xr:uid="{75448B45-B926-479C-A31C-6BB33B3D15F2}"/>
    <cellStyle name="20% - Accent6 9 9 2" xfId="26276" xr:uid="{10B1336F-1580-4E7D-8200-AE014A7CE7E5}"/>
    <cellStyle name="3 Space" xfId="36606" xr:uid="{C0C7C59E-A61D-4E53-B179-F038A53D52C9}"/>
    <cellStyle name="4 Space" xfId="36607" xr:uid="{9EA345B6-4268-4477-93B6-2711A66A37D5}"/>
    <cellStyle name="40% - Accent1" xfId="21" builtinId="31" customBuiltin="1"/>
    <cellStyle name="40% - Accent1 10" xfId="1143" xr:uid="{94330DAB-7D8C-4134-836C-D4D8413641F0}"/>
    <cellStyle name="40% - Accent1 10 10" xfId="18751" xr:uid="{4D39EBC8-A32B-4677-87B7-E1ABCFBAC06A}"/>
    <cellStyle name="40% - Accent1 10 2" xfId="2201" xr:uid="{D65DC7EC-D303-4641-84F6-01C7266E0B17}"/>
    <cellStyle name="40% - Accent1 10 2 2" xfId="8808" xr:uid="{F43D37DD-2135-41F9-A6F3-6FA013C1FC80}"/>
    <cellStyle name="40% - Accent1 10 2 2 2" xfId="8809" xr:uid="{F5D925B1-008F-44E1-A5FC-BC8A508A55EC}"/>
    <cellStyle name="40% - Accent1 10 2 2 2 2" xfId="26301" xr:uid="{EF9D2440-20C4-4452-A1F8-42360C772E61}"/>
    <cellStyle name="40% - Accent1 10 2 2 3" xfId="8810" xr:uid="{64FC004B-31C4-4CD5-98A0-D2E35727A262}"/>
    <cellStyle name="40% - Accent1 10 2 2 3 2" xfId="26302" xr:uid="{235F6B31-91FB-4B2D-A519-FAA118660414}"/>
    <cellStyle name="40% - Accent1 10 2 2 4" xfId="26300" xr:uid="{866BB438-1CC9-4003-9267-2EFA30954F53}"/>
    <cellStyle name="40% - Accent1 10 2 3" xfId="8811" xr:uid="{E17A6155-A8C0-43DA-9830-3064D6FC4565}"/>
    <cellStyle name="40% - Accent1 10 2 3 2" xfId="26303" xr:uid="{D65E22E8-4E5E-49A7-A752-FE7980A0FE88}"/>
    <cellStyle name="40% - Accent1 10 2 4" xfId="8812" xr:uid="{C3894E3E-C962-4F6C-9E92-44844B8E983D}"/>
    <cellStyle name="40% - Accent1 10 2 4 2" xfId="26304" xr:uid="{ED1C3EE0-7020-4B9A-83F2-D7EBA9B16541}"/>
    <cellStyle name="40% - Accent1 10 2 5" xfId="8813" xr:uid="{AA7CC181-8532-4B99-B4A9-F4BE273D5A55}"/>
    <cellStyle name="40% - Accent1 10 2 5 2" xfId="26305" xr:uid="{A3D52582-5717-43D5-A09E-337B1EC375C9}"/>
    <cellStyle name="40% - Accent1 10 2 6" xfId="17944" xr:uid="{2D29151D-28F1-43BA-8AD3-D34999708700}"/>
    <cellStyle name="40% - Accent1 10 2 6 2" xfId="35631" xr:uid="{BB411903-563C-4E0C-B066-72CC9737CB43}"/>
    <cellStyle name="40% - Accent1 10 2 7" xfId="8807" xr:uid="{4232B5EA-7BCD-4E63-A251-1A740FF52588}"/>
    <cellStyle name="40% - Accent1 10 2 7 2" xfId="26299" xr:uid="{40FC732A-2F5F-45AE-8DCF-007D57003516}"/>
    <cellStyle name="40% - Accent1 10 2 8" xfId="19801" xr:uid="{DB912C61-8485-4E05-BC94-190CF39A931D}"/>
    <cellStyle name="40% - Accent1 10 3" xfId="8814" xr:uid="{240D37BF-C69C-4256-9888-8865D74ACD2B}"/>
    <cellStyle name="40% - Accent1 10 3 2" xfId="8815" xr:uid="{87468BB3-BB7A-46AE-9B4C-790BA927918A}"/>
    <cellStyle name="40% - Accent1 10 3 2 2" xfId="8816" xr:uid="{E5916360-EDF2-45F8-9636-90F372C40A78}"/>
    <cellStyle name="40% - Accent1 10 3 2 2 2" xfId="26308" xr:uid="{83AA848A-CFBF-440A-9BD2-30D9FE5CE276}"/>
    <cellStyle name="40% - Accent1 10 3 2 3" xfId="8817" xr:uid="{E19F2901-EB6D-4558-BAEF-F3CAFA7BA7FD}"/>
    <cellStyle name="40% - Accent1 10 3 2 3 2" xfId="26309" xr:uid="{654376F9-8C88-4916-B5EE-46FA4BE9B041}"/>
    <cellStyle name="40% - Accent1 10 3 2 4" xfId="26307" xr:uid="{3B0EEFFC-75C7-44D9-84AB-45A62F65DBE4}"/>
    <cellStyle name="40% - Accent1 10 3 3" xfId="8818" xr:uid="{32D30429-3AC6-4DC1-8725-DDB201F7B784}"/>
    <cellStyle name="40% - Accent1 10 3 3 2" xfId="26310" xr:uid="{F5B929CE-A26F-430D-B266-B2593CC8C9C7}"/>
    <cellStyle name="40% - Accent1 10 3 4" xfId="8819" xr:uid="{670F6162-6C1F-4FE8-8CB2-995ADA247E27}"/>
    <cellStyle name="40% - Accent1 10 3 4 2" xfId="26311" xr:uid="{D3EDE9D3-DB9B-41D6-950C-D40D9241EF97}"/>
    <cellStyle name="40% - Accent1 10 3 5" xfId="8820" xr:uid="{AC8CF324-C928-4991-82F9-52F7F5DA90F1}"/>
    <cellStyle name="40% - Accent1 10 3 5 2" xfId="26312" xr:uid="{AFF743D5-2026-41E2-A962-4291E119BF5B}"/>
    <cellStyle name="40% - Accent1 10 3 6" xfId="26306" xr:uid="{CEEE97E4-D14A-4830-8BBA-211579ECB882}"/>
    <cellStyle name="40% - Accent1 10 4" xfId="8821" xr:uid="{3B96A01E-C3A6-4485-AA83-FBEF5A718A48}"/>
    <cellStyle name="40% - Accent1 10 4 2" xfId="8822" xr:uid="{F9228D52-4BC2-4242-BAF5-56143FFA95C1}"/>
    <cellStyle name="40% - Accent1 10 4 2 2" xfId="26314" xr:uid="{F898C1EE-AC26-46E4-8D46-921D39B80135}"/>
    <cellStyle name="40% - Accent1 10 4 3" xfId="8823" xr:uid="{5442C528-603E-43A4-93A1-0F3EF102B333}"/>
    <cellStyle name="40% - Accent1 10 4 3 2" xfId="26315" xr:uid="{5EB0B1FC-1BFF-47F9-BA1F-A2E97DE49BF4}"/>
    <cellStyle name="40% - Accent1 10 4 4" xfId="26313" xr:uid="{FF93D86A-1D0A-4651-A2E4-60D835383A6B}"/>
    <cellStyle name="40% - Accent1 10 5" xfId="8824" xr:uid="{9AD59D2E-EC41-4D52-9B8A-681C0F9B11CB}"/>
    <cellStyle name="40% - Accent1 10 5 2" xfId="26316" xr:uid="{1253DF54-54FB-4923-B61A-A0B6CFA92742}"/>
    <cellStyle name="40% - Accent1 10 6" xfId="8825" xr:uid="{9F1240D1-A9FC-4717-B316-D87C1DEC2C07}"/>
    <cellStyle name="40% - Accent1 10 6 2" xfId="26317" xr:uid="{34A65CAA-8C55-4ACE-8283-CFB98CBECF12}"/>
    <cellStyle name="40% - Accent1 10 7" xfId="8826" xr:uid="{4E41A323-EF26-43D5-8C1E-D4E147BDBFAA}"/>
    <cellStyle name="40% - Accent1 10 7 2" xfId="26318" xr:uid="{E95227E7-44BD-415A-A77F-57FC7BB0CD92}"/>
    <cellStyle name="40% - Accent1 10 8" xfId="17356" xr:uid="{F8001EC2-B5A9-4016-8A09-4700E67F7AF8}"/>
    <cellStyle name="40% - Accent1 10 8 2" xfId="34648" xr:uid="{6E1ED411-6792-4BE9-B4EB-56164ACCB60D}"/>
    <cellStyle name="40% - Accent1 10 9" xfId="8806" xr:uid="{8E166D11-C994-47C4-9857-8BE2741BFAD7}"/>
    <cellStyle name="40% - Accent1 10 9 2" xfId="26298" xr:uid="{AC8C97DC-1255-411A-900C-E597D7B7B7E4}"/>
    <cellStyle name="40% - Accent1 11" xfId="1427" xr:uid="{A782DCEA-D159-4F84-9981-B52DD7CDFEA8}"/>
    <cellStyle name="40% - Accent1 11 10" xfId="19030" xr:uid="{2ED96530-D20D-4EA5-BDFD-9D8EBDA788E9}"/>
    <cellStyle name="40% - Accent1 11 2" xfId="2468" xr:uid="{ADF4766A-9908-426E-B832-572906364FF7}"/>
    <cellStyle name="40% - Accent1 11 2 2" xfId="8829" xr:uid="{4B8E6840-FCC7-47B7-A83C-4C2EA8336940}"/>
    <cellStyle name="40% - Accent1 11 2 2 2" xfId="8830" xr:uid="{1ED3BA19-5110-42BE-81E5-46B3A042A2E1}"/>
    <cellStyle name="40% - Accent1 11 2 2 2 2" xfId="26322" xr:uid="{60A0DE2F-E325-4BB7-B174-83CDA2AF9197}"/>
    <cellStyle name="40% - Accent1 11 2 2 3" xfId="8831" xr:uid="{712E78BC-2FC3-4D48-BA79-E4DCDF0B1186}"/>
    <cellStyle name="40% - Accent1 11 2 2 3 2" xfId="26323" xr:uid="{D8343B4C-9757-4A26-BB5B-F1366B877DB3}"/>
    <cellStyle name="40% - Accent1 11 2 2 4" xfId="26321" xr:uid="{955A35E1-E172-4E5F-B009-1F09442F7713}"/>
    <cellStyle name="40% - Accent1 11 2 3" xfId="8832" xr:uid="{C19A637B-593D-4A81-947D-35818356BF96}"/>
    <cellStyle name="40% - Accent1 11 2 3 2" xfId="26324" xr:uid="{29055940-1C13-41F6-BA98-EBD984B69150}"/>
    <cellStyle name="40% - Accent1 11 2 4" xfId="8833" xr:uid="{60ED2954-7C0A-44A7-841E-D200ED656C94}"/>
    <cellStyle name="40% - Accent1 11 2 4 2" xfId="26325" xr:uid="{0357C0C4-A552-4CF4-BD72-2C7388C82334}"/>
    <cellStyle name="40% - Accent1 11 2 5" xfId="8834" xr:uid="{C2F7CAEC-F141-42D3-822D-FA1CB0109F84}"/>
    <cellStyle name="40% - Accent1 11 2 5 2" xfId="26326" xr:uid="{B5B31A0F-89B8-41A3-82FB-68A5599AA332}"/>
    <cellStyle name="40% - Accent1 11 2 6" xfId="18072" xr:uid="{9A1FB828-72DD-4F8D-8F41-19FFE9C3C98E}"/>
    <cellStyle name="40% - Accent1 11 2 6 2" xfId="35879" xr:uid="{3C45A8AB-EC1A-4F97-8323-FB5D6124F0F0}"/>
    <cellStyle name="40% - Accent1 11 2 7" xfId="8828" xr:uid="{41C777D9-D294-4910-998F-DD6B7108A2E4}"/>
    <cellStyle name="40% - Accent1 11 2 7 2" xfId="26320" xr:uid="{B6AEFC3A-278B-4BF8-A620-2DFADB079B07}"/>
    <cellStyle name="40% - Accent1 11 2 8" xfId="20068" xr:uid="{8E287B35-A55F-4E66-B668-86D2F681B17A}"/>
    <cellStyle name="40% - Accent1 11 3" xfId="8835" xr:uid="{30364F7C-30E9-4078-9680-F7E438552FCF}"/>
    <cellStyle name="40% - Accent1 11 3 2" xfId="8836" xr:uid="{73F85150-5379-4A2D-913F-6B490FC70390}"/>
    <cellStyle name="40% - Accent1 11 3 2 2" xfId="8837" xr:uid="{C334B345-96EE-40E5-BCE5-609F0FC794EF}"/>
    <cellStyle name="40% - Accent1 11 3 2 2 2" xfId="26329" xr:uid="{F84AA0AF-C576-4FCC-8412-C16CCAE80912}"/>
    <cellStyle name="40% - Accent1 11 3 2 3" xfId="8838" xr:uid="{404269E0-BF01-4AA1-8B88-A43D23EFA09A}"/>
    <cellStyle name="40% - Accent1 11 3 2 3 2" xfId="26330" xr:uid="{65C4F184-CB81-4BD3-A96A-A2429CEBCE93}"/>
    <cellStyle name="40% - Accent1 11 3 2 4" xfId="26328" xr:uid="{E6310924-7EF3-4011-A91C-73A31D29C16A}"/>
    <cellStyle name="40% - Accent1 11 3 3" xfId="8839" xr:uid="{A3637984-8599-4FA4-B068-29D5006A95D7}"/>
    <cellStyle name="40% - Accent1 11 3 3 2" xfId="26331" xr:uid="{8C4A1675-CDC7-42EA-9B51-7578ACEEF540}"/>
    <cellStyle name="40% - Accent1 11 3 4" xfId="8840" xr:uid="{7A8547C9-C327-4F3F-AA43-D3A0911C263A}"/>
    <cellStyle name="40% - Accent1 11 3 4 2" xfId="26332" xr:uid="{C03650EB-9AF3-4A96-8EC6-7FC061A13364}"/>
    <cellStyle name="40% - Accent1 11 3 5" xfId="8841" xr:uid="{97D02D99-170A-4CD9-9AA5-2730B467BC03}"/>
    <cellStyle name="40% - Accent1 11 3 5 2" xfId="26333" xr:uid="{984A806F-8390-4770-815E-CEACB42B0F79}"/>
    <cellStyle name="40% - Accent1 11 3 6" xfId="26327" xr:uid="{F1B4F7CE-9555-4209-97FB-05772F9B3C41}"/>
    <cellStyle name="40% - Accent1 11 4" xfId="8842" xr:uid="{F9BDC26A-3967-431A-A605-53E308C43530}"/>
    <cellStyle name="40% - Accent1 11 4 2" xfId="8843" xr:uid="{E2A7355F-F46A-498B-B30B-023E0248B04C}"/>
    <cellStyle name="40% - Accent1 11 4 2 2" xfId="26335" xr:uid="{4E5BC803-A15D-4BA8-B0CC-6EF1832BB04F}"/>
    <cellStyle name="40% - Accent1 11 4 3" xfId="8844" xr:uid="{58CEFF6A-A486-4DD2-A5F4-2AA1692B985B}"/>
    <cellStyle name="40% - Accent1 11 4 3 2" xfId="26336" xr:uid="{4ED1C985-70A1-4026-BD9D-4F2950A7F1FA}"/>
    <cellStyle name="40% - Accent1 11 4 4" xfId="26334" xr:uid="{39C44CD8-A3CB-4B91-9821-026A1742D10E}"/>
    <cellStyle name="40% - Accent1 11 5" xfId="8845" xr:uid="{7BB0F354-A97B-4E88-A2E0-293A7A4BD6D5}"/>
    <cellStyle name="40% - Accent1 11 5 2" xfId="26337" xr:uid="{F388C3A1-F0D9-4DB2-AB69-604FE0A1CE46}"/>
    <cellStyle name="40% - Accent1 11 6" xfId="8846" xr:uid="{C0BFC6CF-928C-4CD0-BDB1-6E33B14F0555}"/>
    <cellStyle name="40% - Accent1 11 6 2" xfId="26338" xr:uid="{741A526D-3612-42DF-8EB1-7429AC8A0FC2}"/>
    <cellStyle name="40% - Accent1 11 7" xfId="8847" xr:uid="{D815B28A-3834-4085-87AD-84F8641792C4}"/>
    <cellStyle name="40% - Accent1 11 7 2" xfId="26339" xr:uid="{D4C410A9-3B2C-4EC0-89DB-2C7A55477B76}"/>
    <cellStyle name="40% - Accent1 11 8" xfId="17511" xr:uid="{AC25CDEA-DBF0-4EAD-831D-2B8CE5A30AA3}"/>
    <cellStyle name="40% - Accent1 11 8 2" xfId="34894" xr:uid="{2876B792-B1E5-4849-8C09-367DAF222DF6}"/>
    <cellStyle name="40% - Accent1 11 9" xfId="8827" xr:uid="{F3017E60-F3CD-4B87-95DA-14F27250E195}"/>
    <cellStyle name="40% - Accent1 11 9 2" xfId="26319" xr:uid="{952E5194-E74F-454B-83D1-6F51D5D49BAC}"/>
    <cellStyle name="40% - Accent1 12" xfId="1696" xr:uid="{F460E7F4-2651-417B-92F3-EDFA9C32D150}"/>
    <cellStyle name="40% - Accent1 12 10" xfId="19299" xr:uid="{9539D872-4CF2-4034-B3A8-85B92F1E048A}"/>
    <cellStyle name="40% - Accent1 12 2" xfId="2737" xr:uid="{11D2B60C-EB3E-429B-832B-47EEC61B2F7B}"/>
    <cellStyle name="40% - Accent1 12 2 2" xfId="8850" xr:uid="{81349F53-B757-410F-8274-7D727BBFB14B}"/>
    <cellStyle name="40% - Accent1 12 2 2 2" xfId="8851" xr:uid="{FF9D59A2-CC92-4729-8916-DC24315DE0E1}"/>
    <cellStyle name="40% - Accent1 12 2 2 2 2" xfId="26343" xr:uid="{FE3F943C-E52A-47B4-B71D-DB9925587A76}"/>
    <cellStyle name="40% - Accent1 12 2 2 3" xfId="8852" xr:uid="{946875AA-E90B-4003-AB50-D6CF8C588845}"/>
    <cellStyle name="40% - Accent1 12 2 2 3 2" xfId="26344" xr:uid="{397ED094-1074-4883-896D-5E2536EDB057}"/>
    <cellStyle name="40% - Accent1 12 2 2 4" xfId="26342" xr:uid="{4C2BC761-197F-4E4A-8AE1-3B295CBF6293}"/>
    <cellStyle name="40% - Accent1 12 2 3" xfId="8853" xr:uid="{CCC4C9D4-1EA1-45F9-889D-B9D9151E68CD}"/>
    <cellStyle name="40% - Accent1 12 2 3 2" xfId="26345" xr:uid="{3241970B-B826-4BAF-959A-D29A59243831}"/>
    <cellStyle name="40% - Accent1 12 2 4" xfId="8854" xr:uid="{F5A16C9D-B4E0-4FA5-8651-DC27D40DB1CF}"/>
    <cellStyle name="40% - Accent1 12 2 4 2" xfId="26346" xr:uid="{202F8A4C-1F24-4251-84E0-DEB6A4370B82}"/>
    <cellStyle name="40% - Accent1 12 2 5" xfId="8855" xr:uid="{1E9D2FF0-1F1E-4386-B36E-862E1627AC17}"/>
    <cellStyle name="40% - Accent1 12 2 5 2" xfId="26347" xr:uid="{62DB00C1-666F-4D5C-8DE8-25D5B0A5FACA}"/>
    <cellStyle name="40% - Accent1 12 2 6" xfId="18202" xr:uid="{10B76488-C7F4-4CCE-B063-0724195A8327}"/>
    <cellStyle name="40% - Accent1 12 2 6 2" xfId="36144" xr:uid="{9ACE73BB-4F5E-40AC-945F-DFC4C98B027E}"/>
    <cellStyle name="40% - Accent1 12 2 7" xfId="8849" xr:uid="{3A35640C-D9B6-4C10-9298-D9EE1DB4A3BA}"/>
    <cellStyle name="40% - Accent1 12 2 7 2" xfId="26341" xr:uid="{43635D9A-9780-4159-BC32-6A5AC5DBA724}"/>
    <cellStyle name="40% - Accent1 12 2 8" xfId="20337" xr:uid="{9E9C3FEB-9133-46ED-94B2-9B886D1F1059}"/>
    <cellStyle name="40% - Accent1 12 3" xfId="8856" xr:uid="{17D12E5F-443B-4B25-9EFB-995D2EA8C4AB}"/>
    <cellStyle name="40% - Accent1 12 3 2" xfId="8857" xr:uid="{867681A1-7081-4209-9534-B038E95EC480}"/>
    <cellStyle name="40% - Accent1 12 3 2 2" xfId="8858" xr:uid="{EF6D3EDA-3784-463C-B886-A30B1A9E225A}"/>
    <cellStyle name="40% - Accent1 12 3 2 2 2" xfId="26350" xr:uid="{192D3EC8-D2C1-49C7-9667-D2A1BF93FBC7}"/>
    <cellStyle name="40% - Accent1 12 3 2 3" xfId="8859" xr:uid="{0B20EB4F-B1ED-4870-9EF3-88655679672B}"/>
    <cellStyle name="40% - Accent1 12 3 2 3 2" xfId="26351" xr:uid="{E2455451-1316-4234-AB73-1C3C375DB079}"/>
    <cellStyle name="40% - Accent1 12 3 2 4" xfId="26349" xr:uid="{658A84B9-59C7-4C81-8D53-41B96DF9B67C}"/>
    <cellStyle name="40% - Accent1 12 3 3" xfId="8860" xr:uid="{50FE7543-DFF6-40F2-9693-3DDFD6F5F077}"/>
    <cellStyle name="40% - Accent1 12 3 3 2" xfId="26352" xr:uid="{0E9732DA-5464-44D7-9C89-B7FF01C9DF07}"/>
    <cellStyle name="40% - Accent1 12 3 4" xfId="8861" xr:uid="{73A76A10-2FBF-4339-A12C-FA14084ED5F1}"/>
    <cellStyle name="40% - Accent1 12 3 4 2" xfId="26353" xr:uid="{DADFE4CC-D303-4DB4-98E9-5DE6B21B3C09}"/>
    <cellStyle name="40% - Accent1 12 3 5" xfId="8862" xr:uid="{AB8CB661-39B2-4070-BF54-FCB3D7B97D11}"/>
    <cellStyle name="40% - Accent1 12 3 5 2" xfId="26354" xr:uid="{B1D781EC-0BC9-45F9-A2CA-A8D58F4778BA}"/>
    <cellStyle name="40% - Accent1 12 3 6" xfId="26348" xr:uid="{8D8AC350-2C06-4952-B9CA-F476B18F2049}"/>
    <cellStyle name="40% - Accent1 12 4" xfId="8863" xr:uid="{FF173995-B69C-4D52-B768-FF5E34A8BA07}"/>
    <cellStyle name="40% - Accent1 12 4 2" xfId="8864" xr:uid="{1B1069E6-331E-4165-9EC2-ACC646B9633C}"/>
    <cellStyle name="40% - Accent1 12 4 2 2" xfId="26356" xr:uid="{51703384-E54B-4F98-8938-B8BC2C0F86D4}"/>
    <cellStyle name="40% - Accent1 12 4 3" xfId="8865" xr:uid="{C3B72838-C726-4E61-9A79-0FAF69321663}"/>
    <cellStyle name="40% - Accent1 12 4 3 2" xfId="26357" xr:uid="{887A6B69-E68C-4155-B98B-FA1B00FCFD01}"/>
    <cellStyle name="40% - Accent1 12 4 4" xfId="26355" xr:uid="{9A6DF9E0-EA29-40F7-A3E5-4A4B8F8B143F}"/>
    <cellStyle name="40% - Accent1 12 5" xfId="8866" xr:uid="{2B046BA3-8A26-411C-AC02-AE252BE339FC}"/>
    <cellStyle name="40% - Accent1 12 5 2" xfId="26358" xr:uid="{7DE8867A-54E0-4D02-AA20-002BF6729437}"/>
    <cellStyle name="40% - Accent1 12 6" xfId="8867" xr:uid="{32E81DEC-44DD-4CA0-B147-373F0701EE1C}"/>
    <cellStyle name="40% - Accent1 12 6 2" xfId="26359" xr:uid="{E4BA8E5D-5781-47AC-A4B5-4A5A05107DC2}"/>
    <cellStyle name="40% - Accent1 12 7" xfId="8868" xr:uid="{306B392E-8579-4002-B209-54AD5E9CE065}"/>
    <cellStyle name="40% - Accent1 12 7 2" xfId="26360" xr:uid="{2048F399-AC31-4790-A4B1-EAAC62ECE2A2}"/>
    <cellStyle name="40% - Accent1 12 8" xfId="17655" xr:uid="{E755D395-37C4-45A6-8B33-8AA9FC5EF999}"/>
    <cellStyle name="40% - Accent1 12 8 2" xfId="35144" xr:uid="{07F6553C-393A-408C-A00D-74619DF012B7}"/>
    <cellStyle name="40% - Accent1 12 9" xfId="8848" xr:uid="{F0DE84BA-5FC5-4A3F-974B-3A3AA00CF053}"/>
    <cellStyle name="40% - Accent1 12 9 2" xfId="26340" xr:uid="{CD48289D-17E5-4F15-8349-17601E214040}"/>
    <cellStyle name="40% - Accent1 13" xfId="1721" xr:uid="{3EE8B5DA-4C1C-43A0-A7C5-067466011A5C}"/>
    <cellStyle name="40% - Accent1 13 10" xfId="19324" xr:uid="{E4933B20-6E27-4432-B3D8-AAE6587395E8}"/>
    <cellStyle name="40% - Accent1 13 2" xfId="2762" xr:uid="{D5936026-6E7D-4A51-824D-37B4B778C7C6}"/>
    <cellStyle name="40% - Accent1 13 2 2" xfId="8871" xr:uid="{10C55EBA-096E-4DD5-9B71-C3681F772717}"/>
    <cellStyle name="40% - Accent1 13 2 2 2" xfId="8872" xr:uid="{A4BC20A9-757F-46FE-B787-A15FCBC3712E}"/>
    <cellStyle name="40% - Accent1 13 2 2 2 2" xfId="26364" xr:uid="{265894C6-1D40-42C5-92DD-AF8EC5CBA40C}"/>
    <cellStyle name="40% - Accent1 13 2 2 3" xfId="8873" xr:uid="{A28A6A24-B2E4-4B14-ABA6-454C11015BA3}"/>
    <cellStyle name="40% - Accent1 13 2 2 3 2" xfId="26365" xr:uid="{CD026A60-5B6F-4CC7-AA18-A67E85DB9D11}"/>
    <cellStyle name="40% - Accent1 13 2 2 4" xfId="26363" xr:uid="{5982BBAF-E598-4CAE-A453-2AD4785F0738}"/>
    <cellStyle name="40% - Accent1 13 2 3" xfId="8874" xr:uid="{1AC7551B-A634-4A28-A49F-DBB8FC28CCDD}"/>
    <cellStyle name="40% - Accent1 13 2 3 2" xfId="26366" xr:uid="{D535632A-F134-4F17-81C4-2751EADC60C4}"/>
    <cellStyle name="40% - Accent1 13 2 4" xfId="8875" xr:uid="{6BB16577-D6ED-4998-9EF6-0A1B5E2FDB33}"/>
    <cellStyle name="40% - Accent1 13 2 4 2" xfId="26367" xr:uid="{50B20338-872F-47AB-AB8D-82252BC8746E}"/>
    <cellStyle name="40% - Accent1 13 2 5" xfId="8876" xr:uid="{9ED5D3CC-33AE-44C6-B32F-E22063698F5D}"/>
    <cellStyle name="40% - Accent1 13 2 5 2" xfId="26368" xr:uid="{D8FC8E58-47A8-4DFC-A12C-13142EA6060E}"/>
    <cellStyle name="40% - Accent1 13 2 6" xfId="18213" xr:uid="{9E18B8F3-B931-4376-A3C5-39E743B18AED}"/>
    <cellStyle name="40% - Accent1 13 2 6 2" xfId="36168" xr:uid="{955049D5-853C-4E8C-9850-5CE5BE5DD97D}"/>
    <cellStyle name="40% - Accent1 13 2 7" xfId="8870" xr:uid="{3142C073-1332-4F08-B94D-826A489B3D6F}"/>
    <cellStyle name="40% - Accent1 13 2 7 2" xfId="26362" xr:uid="{863A8236-4093-4993-93D1-918387FE6192}"/>
    <cellStyle name="40% - Accent1 13 2 8" xfId="20362" xr:uid="{106ABEF8-4163-40E6-910C-2A0D99E4C772}"/>
    <cellStyle name="40% - Accent1 13 3" xfId="8877" xr:uid="{7B7B9A90-206D-4B80-95BE-FC14F6439381}"/>
    <cellStyle name="40% - Accent1 13 3 2" xfId="8878" xr:uid="{ECD5610D-19C6-40E3-9842-D001994BF26B}"/>
    <cellStyle name="40% - Accent1 13 3 2 2" xfId="8879" xr:uid="{0AF7D326-3581-41D1-A8EC-DA1392274FAA}"/>
    <cellStyle name="40% - Accent1 13 3 2 2 2" xfId="26371" xr:uid="{419E97F7-38D9-44DC-BB57-ECD4EACB90CB}"/>
    <cellStyle name="40% - Accent1 13 3 2 3" xfId="8880" xr:uid="{B92DBE3A-E999-479B-A4C4-304DA11FFFB1}"/>
    <cellStyle name="40% - Accent1 13 3 2 3 2" xfId="26372" xr:uid="{E4A5BCC3-A076-4C19-9F96-56794E13146A}"/>
    <cellStyle name="40% - Accent1 13 3 2 4" xfId="26370" xr:uid="{7BE81101-5D12-412A-A158-1F9547971F23}"/>
    <cellStyle name="40% - Accent1 13 3 3" xfId="8881" xr:uid="{F87B4F7F-A99A-4A04-A3C6-EAA0D7007D80}"/>
    <cellStyle name="40% - Accent1 13 3 3 2" xfId="26373" xr:uid="{677D99ED-4F20-47A6-BE95-2073CCD020C5}"/>
    <cellStyle name="40% - Accent1 13 3 4" xfId="8882" xr:uid="{6425EE33-A37B-4D21-B20F-49DC3E222128}"/>
    <cellStyle name="40% - Accent1 13 3 4 2" xfId="26374" xr:uid="{A244F2C4-505D-43CB-8645-C59B451FA262}"/>
    <cellStyle name="40% - Accent1 13 3 5" xfId="8883" xr:uid="{2A9FEA9F-FB2B-4593-B12A-68ACD9A8BBBD}"/>
    <cellStyle name="40% - Accent1 13 3 5 2" xfId="26375" xr:uid="{B93413D2-F322-45F8-AE4B-3769B654C79A}"/>
    <cellStyle name="40% - Accent1 13 3 6" xfId="26369" xr:uid="{18FC584A-E7E8-43F3-9956-D58D2BAA5C3E}"/>
    <cellStyle name="40% - Accent1 13 4" xfId="8884" xr:uid="{0509693D-0401-478E-9325-DBB0DF0421DF}"/>
    <cellStyle name="40% - Accent1 13 4 2" xfId="8885" xr:uid="{5621EE56-0894-4B4B-98A2-C5AA50BDB385}"/>
    <cellStyle name="40% - Accent1 13 4 2 2" xfId="26377" xr:uid="{05F9ED79-0BDF-455B-9765-9DAB7C487E29}"/>
    <cellStyle name="40% - Accent1 13 4 3" xfId="8886" xr:uid="{B8147A8B-003E-4C1E-93E7-9D00F122FB30}"/>
    <cellStyle name="40% - Accent1 13 4 3 2" xfId="26378" xr:uid="{8D363C7D-F641-449F-84C2-ADECD545338E}"/>
    <cellStyle name="40% - Accent1 13 4 4" xfId="26376" xr:uid="{2F9AF894-0E9F-434E-B93E-AAC05825E06F}"/>
    <cellStyle name="40% - Accent1 13 5" xfId="8887" xr:uid="{7382C5C8-54BC-4BC1-BED4-141DC758963D}"/>
    <cellStyle name="40% - Accent1 13 5 2" xfId="26379" xr:uid="{41421179-2123-4562-A458-CB0792261598}"/>
    <cellStyle name="40% - Accent1 13 6" xfId="8888" xr:uid="{7556A1D2-F384-4620-AB75-AA3086940A4A}"/>
    <cellStyle name="40% - Accent1 13 6 2" xfId="26380" xr:uid="{0779C881-D3B8-45B5-8B13-7FBE248DC0B2}"/>
    <cellStyle name="40% - Accent1 13 7" xfId="8889" xr:uid="{FA855F91-A983-47E6-AC57-740788D6532E}"/>
    <cellStyle name="40% - Accent1 13 7 2" xfId="26381" xr:uid="{96AE3CDA-ADE5-41B4-8712-FB5F2E297563}"/>
    <cellStyle name="40% - Accent1 13 8" xfId="17673" xr:uid="{DD6FCBFD-416A-49D6-83B1-4D7E18EF2549}"/>
    <cellStyle name="40% - Accent1 13 8 2" xfId="35167" xr:uid="{44431912-746E-4928-9856-EE970B5CBFF5}"/>
    <cellStyle name="40% - Accent1 13 9" xfId="8869" xr:uid="{B2F4787D-B070-44A8-AADC-C73DE031E1A7}"/>
    <cellStyle name="40% - Accent1 13 9 2" xfId="26361" xr:uid="{BB3BAEEF-6F70-4671-9626-CE25A81C6756}"/>
    <cellStyle name="40% - Accent1 14" xfId="1746" xr:uid="{2F674715-3A50-4436-AD24-2517D1A35FEE}"/>
    <cellStyle name="40% - Accent1 14 10" xfId="19349" xr:uid="{F3CB6E0E-A049-439D-B7E1-A2C5BA218781}"/>
    <cellStyle name="40% - Accent1 14 2" xfId="2787" xr:uid="{9C97BEDF-DAD8-48AD-BE92-B66B689B5C62}"/>
    <cellStyle name="40% - Accent1 14 2 2" xfId="8892" xr:uid="{93CCA10B-B784-4AEE-B2F7-D21E38249CB6}"/>
    <cellStyle name="40% - Accent1 14 2 2 2" xfId="8893" xr:uid="{3F827EEF-123D-4976-9CB5-4501E8D6A430}"/>
    <cellStyle name="40% - Accent1 14 2 2 2 2" xfId="26385" xr:uid="{19D2E773-A0E8-422A-A9C3-43623952BD5F}"/>
    <cellStyle name="40% - Accent1 14 2 2 3" xfId="8894" xr:uid="{BD146B7F-C5AD-4872-B6CB-9207BD0704AD}"/>
    <cellStyle name="40% - Accent1 14 2 2 3 2" xfId="26386" xr:uid="{3B03E012-F67C-41FB-8112-67AE1E9D6B3F}"/>
    <cellStyle name="40% - Accent1 14 2 2 4" xfId="26384" xr:uid="{C19BA2BD-32A5-4F7D-92B2-1FAC9D38DC38}"/>
    <cellStyle name="40% - Accent1 14 2 3" xfId="8895" xr:uid="{49336F09-B55E-4F93-B1CE-2688F3A21E9F}"/>
    <cellStyle name="40% - Accent1 14 2 3 2" xfId="26387" xr:uid="{E156B208-2170-4D8C-AA7F-0B3CAD075B6E}"/>
    <cellStyle name="40% - Accent1 14 2 4" xfId="8896" xr:uid="{3BA280ED-2AFD-4586-8322-419367D013C9}"/>
    <cellStyle name="40% - Accent1 14 2 4 2" xfId="26388" xr:uid="{A0588139-3290-4926-A15B-BBE732F08B17}"/>
    <cellStyle name="40% - Accent1 14 2 5" xfId="8897" xr:uid="{EABB84EE-AEBD-4FEF-9924-0B4A7DD92A0D}"/>
    <cellStyle name="40% - Accent1 14 2 5 2" xfId="26389" xr:uid="{2DE76F3F-9CBF-4510-AA58-C5E1D2AEC842}"/>
    <cellStyle name="40% - Accent1 14 2 6" xfId="18224" xr:uid="{896DCA7D-CC82-4DDA-A467-2E70A2D1CF8C}"/>
    <cellStyle name="40% - Accent1 14 2 6 2" xfId="36192" xr:uid="{3985E5A4-4AEA-4C9E-BC23-61112CF862F8}"/>
    <cellStyle name="40% - Accent1 14 2 7" xfId="8891" xr:uid="{6CEAF85E-C2D2-48B2-8971-C80B858CA2D9}"/>
    <cellStyle name="40% - Accent1 14 2 7 2" xfId="26383" xr:uid="{97928404-C0EB-4B60-B0CE-3B26EBC550AA}"/>
    <cellStyle name="40% - Accent1 14 2 8" xfId="20387" xr:uid="{8C7082F1-BEE6-4E67-88F5-9B38F690193B}"/>
    <cellStyle name="40% - Accent1 14 3" xfId="8898" xr:uid="{621E3017-2FBF-45AD-A495-C6180169E145}"/>
    <cellStyle name="40% - Accent1 14 3 2" xfId="8899" xr:uid="{2EE978D8-7831-45E1-84D5-6DD54400951A}"/>
    <cellStyle name="40% - Accent1 14 3 2 2" xfId="8900" xr:uid="{5DED8FF8-4554-4B05-BEA0-3B9F88383EC9}"/>
    <cellStyle name="40% - Accent1 14 3 2 2 2" xfId="26392" xr:uid="{3D3673FF-5750-49AF-9D2D-55EE8329037C}"/>
    <cellStyle name="40% - Accent1 14 3 2 3" xfId="8901" xr:uid="{D84B0002-962E-48C9-B717-A9F2C6329522}"/>
    <cellStyle name="40% - Accent1 14 3 2 3 2" xfId="26393" xr:uid="{00DA8AD0-8964-4F88-9E55-26480C60B831}"/>
    <cellStyle name="40% - Accent1 14 3 2 4" xfId="26391" xr:uid="{6630D2C9-167C-434F-8EEA-003A949E457D}"/>
    <cellStyle name="40% - Accent1 14 3 3" xfId="8902" xr:uid="{15AF9F3F-B95F-466E-9804-73BD3D66AFFE}"/>
    <cellStyle name="40% - Accent1 14 3 3 2" xfId="26394" xr:uid="{F7B26CE9-F9B9-4DBD-9EEC-B0BF44AB6948}"/>
    <cellStyle name="40% - Accent1 14 3 4" xfId="8903" xr:uid="{16AFEB38-D943-406B-9B4B-1B9D5496E14B}"/>
    <cellStyle name="40% - Accent1 14 3 4 2" xfId="26395" xr:uid="{6D309D41-6354-481E-B7BC-E0E0AD3DCAB8}"/>
    <cellStyle name="40% - Accent1 14 3 5" xfId="8904" xr:uid="{2927337D-C4AD-4D60-B508-B543392FE15D}"/>
    <cellStyle name="40% - Accent1 14 3 5 2" xfId="26396" xr:uid="{99BC3069-2B77-411C-993D-6DC6A4E58E9D}"/>
    <cellStyle name="40% - Accent1 14 3 6" xfId="26390" xr:uid="{FA3A9128-0D06-45C7-9C16-1500F0ABD86E}"/>
    <cellStyle name="40% - Accent1 14 4" xfId="8905" xr:uid="{33577B61-9AE0-4B24-9243-F333FE41A4B0}"/>
    <cellStyle name="40% - Accent1 14 4 2" xfId="8906" xr:uid="{2955F677-A26E-44EA-AB38-B4A257A0F925}"/>
    <cellStyle name="40% - Accent1 14 4 2 2" xfId="26398" xr:uid="{E7A1B3E7-A167-4405-BCC2-9D7040BB09A0}"/>
    <cellStyle name="40% - Accent1 14 4 3" xfId="8907" xr:uid="{FD604CE2-1600-4BC1-BE81-EDCA3E4D76A9}"/>
    <cellStyle name="40% - Accent1 14 4 3 2" xfId="26399" xr:uid="{E43177B2-5C90-4C2D-9EBD-068BDD1873B1}"/>
    <cellStyle name="40% - Accent1 14 4 4" xfId="26397" xr:uid="{BA99142E-DF41-469C-A42B-1B92FF285FB1}"/>
    <cellStyle name="40% - Accent1 14 5" xfId="8908" xr:uid="{98C8F5BB-892D-4FC9-9D66-D4A6AA72479F}"/>
    <cellStyle name="40% - Accent1 14 5 2" xfId="26400" xr:uid="{107CA2F2-0B12-4CE6-90D0-3A84CD09D649}"/>
    <cellStyle name="40% - Accent1 14 6" xfId="8909" xr:uid="{90E37CB4-942E-4F86-8F3C-D059D63535BC}"/>
    <cellStyle name="40% - Accent1 14 6 2" xfId="26401" xr:uid="{7A9BFA61-A047-45F7-8AC3-221ED79DE42F}"/>
    <cellStyle name="40% - Accent1 14 7" xfId="8910" xr:uid="{91BDDA21-5C0A-4CE4-94A8-EEB0BA820B0C}"/>
    <cellStyle name="40% - Accent1 14 7 2" xfId="26402" xr:uid="{872C15A9-119C-4240-AC54-9AC244FD5A01}"/>
    <cellStyle name="40% - Accent1 14 8" xfId="17690" xr:uid="{8F1054C1-E143-4055-AA6D-DB2AD6902AFE}"/>
    <cellStyle name="40% - Accent1 14 8 2" xfId="35190" xr:uid="{FEE1D337-312C-40D2-B1F9-7D901F78B6F8}"/>
    <cellStyle name="40% - Accent1 14 9" xfId="8890" xr:uid="{CF2628DC-B5B1-4DCC-87A1-34F2D6923393}"/>
    <cellStyle name="40% - Accent1 14 9 2" xfId="26382" xr:uid="{463153DE-021D-47F2-8ADE-4D4CD9979220}"/>
    <cellStyle name="40% - Accent1 15" xfId="1769" xr:uid="{7A1C34D9-C747-46AA-8C3F-F2DD12B25267}"/>
    <cellStyle name="40% - Accent1 15 10" xfId="19372" xr:uid="{1D772499-C2F2-48F3-A793-1E270CD24A87}"/>
    <cellStyle name="40% - Accent1 15 2" xfId="2810" xr:uid="{1E84EACC-CFDA-4CF9-AED8-D299D09BDE91}"/>
    <cellStyle name="40% - Accent1 15 2 2" xfId="8913" xr:uid="{E85AD2A2-DE92-4E87-83EA-FA4119E87428}"/>
    <cellStyle name="40% - Accent1 15 2 2 2" xfId="8914" xr:uid="{ABB56282-D79D-45C0-84BF-3DC29C8F07C7}"/>
    <cellStyle name="40% - Accent1 15 2 2 2 2" xfId="26406" xr:uid="{C3EDC554-EF75-4D70-BAD1-A300119409C8}"/>
    <cellStyle name="40% - Accent1 15 2 2 3" xfId="8915" xr:uid="{EA244B6A-B369-4E2C-81CE-30903F0DA23E}"/>
    <cellStyle name="40% - Accent1 15 2 2 3 2" xfId="26407" xr:uid="{E91384D5-9ADD-4B63-9CD5-08778164D7DF}"/>
    <cellStyle name="40% - Accent1 15 2 2 4" xfId="26405" xr:uid="{3F54A109-5EEC-4210-9CEC-9FAD39D703B3}"/>
    <cellStyle name="40% - Accent1 15 2 3" xfId="8916" xr:uid="{47117754-36CD-40FD-9FEF-A93A0D0C7285}"/>
    <cellStyle name="40% - Accent1 15 2 3 2" xfId="26408" xr:uid="{EABA839D-9417-41D7-848E-B34C9BBE93DC}"/>
    <cellStyle name="40% - Accent1 15 2 4" xfId="8917" xr:uid="{41D1EDA7-C5EA-4214-A260-3387B03EC323}"/>
    <cellStyle name="40% - Accent1 15 2 4 2" xfId="26409" xr:uid="{2DD99639-0AD6-415C-A16E-C2C07FCC6CF4}"/>
    <cellStyle name="40% - Accent1 15 2 5" xfId="8918" xr:uid="{16AFCD23-B74B-4C7C-8C8F-F3FAC77C1A90}"/>
    <cellStyle name="40% - Accent1 15 2 5 2" xfId="26410" xr:uid="{DF4EC962-5492-42C2-809C-2CE2B1010373}"/>
    <cellStyle name="40% - Accent1 15 2 6" xfId="18235" xr:uid="{1B1096D4-DB8C-40A7-AE11-EA41A8C6E674}"/>
    <cellStyle name="40% - Accent1 15 2 6 2" xfId="36214" xr:uid="{D019BDEE-5660-4477-BEE3-F85E00A5EFBA}"/>
    <cellStyle name="40% - Accent1 15 2 7" xfId="8912" xr:uid="{51781F9C-D132-49B9-B796-D66480904DC5}"/>
    <cellStyle name="40% - Accent1 15 2 7 2" xfId="26404" xr:uid="{A2A24DA1-69C4-4755-AE4F-4D0EFD43A797}"/>
    <cellStyle name="40% - Accent1 15 2 8" xfId="20410" xr:uid="{51C3A53A-32BD-46DA-966D-71966AA8CA7B}"/>
    <cellStyle name="40% - Accent1 15 3" xfId="8919" xr:uid="{3E2DE0FD-A8FD-4545-9164-1833F32F6EBD}"/>
    <cellStyle name="40% - Accent1 15 3 2" xfId="8920" xr:uid="{12D74DCE-F094-4E7B-BD88-686FE50AEE91}"/>
    <cellStyle name="40% - Accent1 15 3 2 2" xfId="8921" xr:uid="{15F598ED-EDEF-4C98-94AC-10B55F3458A0}"/>
    <cellStyle name="40% - Accent1 15 3 2 2 2" xfId="26413" xr:uid="{87749B74-5CB0-4DB5-ABD8-E079D5C6059C}"/>
    <cellStyle name="40% - Accent1 15 3 2 3" xfId="8922" xr:uid="{6B3E0DF0-6193-4619-8C1B-3AFAC1786EDF}"/>
    <cellStyle name="40% - Accent1 15 3 2 3 2" xfId="26414" xr:uid="{6C56AE6C-59A9-466D-9930-CB7015EF0EA3}"/>
    <cellStyle name="40% - Accent1 15 3 2 4" xfId="26412" xr:uid="{D1F96AF5-99DC-44C6-B653-BA90F75E7BAC}"/>
    <cellStyle name="40% - Accent1 15 3 3" xfId="8923" xr:uid="{C6445E81-558B-43B9-B101-D190C0C24A7E}"/>
    <cellStyle name="40% - Accent1 15 3 3 2" xfId="26415" xr:uid="{FD456997-52CC-49CA-B7D6-70C99C957C19}"/>
    <cellStyle name="40% - Accent1 15 3 4" xfId="8924" xr:uid="{54385280-59E1-4AA6-A510-44654FDAECFE}"/>
    <cellStyle name="40% - Accent1 15 3 4 2" xfId="26416" xr:uid="{308D4FE4-9D0F-4F92-A624-30ABC21A370A}"/>
    <cellStyle name="40% - Accent1 15 3 5" xfId="8925" xr:uid="{C5BC5BDE-27C9-4A6B-BFD0-7E5EF6899BB3}"/>
    <cellStyle name="40% - Accent1 15 3 5 2" xfId="26417" xr:uid="{973270DC-1258-499E-8741-4CC76B581B6E}"/>
    <cellStyle name="40% - Accent1 15 3 6" xfId="26411" xr:uid="{12408E9C-F6E0-469B-B485-EEA1F5AE1CCE}"/>
    <cellStyle name="40% - Accent1 15 4" xfId="8926" xr:uid="{17F4DDE1-209F-456E-9844-E84611EEF145}"/>
    <cellStyle name="40% - Accent1 15 4 2" xfId="8927" xr:uid="{96865B72-FE30-40EA-84C8-109D6A9A41A5}"/>
    <cellStyle name="40% - Accent1 15 4 2 2" xfId="26419" xr:uid="{FEBE493D-F8D1-4D85-ADFF-AD7C0294E484}"/>
    <cellStyle name="40% - Accent1 15 4 3" xfId="8928" xr:uid="{85D7EC86-0DA4-44C7-B224-7B6E46BA4BA0}"/>
    <cellStyle name="40% - Accent1 15 4 3 2" xfId="26420" xr:uid="{5C0BD951-7048-4E52-ABD6-B0C800C21EF9}"/>
    <cellStyle name="40% - Accent1 15 4 4" xfId="26418" xr:uid="{668D7E58-49D2-4C3A-A174-A46AC7440F49}"/>
    <cellStyle name="40% - Accent1 15 5" xfId="8929" xr:uid="{683116B8-1D67-475C-9C21-53690A076C7C}"/>
    <cellStyle name="40% - Accent1 15 5 2" xfId="26421" xr:uid="{A585DD4C-E598-4ED0-94D0-DC11B58CCEBC}"/>
    <cellStyle name="40% - Accent1 15 6" xfId="8930" xr:uid="{C27BA114-D43C-4049-A6EC-35BA31B9B6F1}"/>
    <cellStyle name="40% - Accent1 15 6 2" xfId="26422" xr:uid="{3A8F6CC2-D816-4FAE-958E-36010225A7B8}"/>
    <cellStyle name="40% - Accent1 15 7" xfId="8931" xr:uid="{F9B81C3C-3D37-4791-8C4C-0C86934DE684}"/>
    <cellStyle name="40% - Accent1 15 7 2" xfId="26423" xr:uid="{9ED705A0-8FD1-43DD-8063-94911D67D8FE}"/>
    <cellStyle name="40% - Accent1 15 8" xfId="17705" xr:uid="{F719B6D5-F57E-4FB7-B985-099EC0C3DE4A}"/>
    <cellStyle name="40% - Accent1 15 8 2" xfId="35212" xr:uid="{8B839526-5F45-44B9-AB6A-961C136B2D6D}"/>
    <cellStyle name="40% - Accent1 15 9" xfId="8911" xr:uid="{5C9E9CF9-990D-46A7-ADBC-901AA471476C}"/>
    <cellStyle name="40% - Accent1 15 9 2" xfId="26403" xr:uid="{1DA16B8C-F64E-4497-91A7-7F2AE277BAF2}"/>
    <cellStyle name="40% - Accent1 16" xfId="1793" xr:uid="{87310D70-4DE6-4E6E-BAA1-8C446B890CF4}"/>
    <cellStyle name="40% - Accent1 16 10" xfId="19396" xr:uid="{5EDB10B6-1BB9-4BC5-B2D5-6BB30A81BF8F}"/>
    <cellStyle name="40% - Accent1 16 2" xfId="2834" xr:uid="{685AF3E3-0069-4AD4-93C1-D01985DC4640}"/>
    <cellStyle name="40% - Accent1 16 2 2" xfId="8934" xr:uid="{46A1A9C6-BADC-42C7-8125-D76ABF9F470A}"/>
    <cellStyle name="40% - Accent1 16 2 2 2" xfId="8935" xr:uid="{A0E55F60-C7FD-434B-9AEE-759BDBF3E00D}"/>
    <cellStyle name="40% - Accent1 16 2 2 2 2" xfId="26427" xr:uid="{A95E1BE9-11FB-4913-A51D-0E8694DA0FAC}"/>
    <cellStyle name="40% - Accent1 16 2 2 3" xfId="8936" xr:uid="{F7DA9BB8-9D88-4716-B204-C66181DDA859}"/>
    <cellStyle name="40% - Accent1 16 2 2 3 2" xfId="26428" xr:uid="{3A0570FD-E072-4EA2-BE90-C7FD53E2F6FB}"/>
    <cellStyle name="40% - Accent1 16 2 2 4" xfId="26426" xr:uid="{65709D73-31E0-4F17-B700-37C071550CDB}"/>
    <cellStyle name="40% - Accent1 16 2 3" xfId="8937" xr:uid="{6C92E7B2-FA56-4EE9-8BBF-E50432755F11}"/>
    <cellStyle name="40% - Accent1 16 2 3 2" xfId="26429" xr:uid="{7A7F786D-8A18-42D6-967C-F373B32EA2F2}"/>
    <cellStyle name="40% - Accent1 16 2 4" xfId="8938" xr:uid="{CD610251-A392-4E6B-A6FD-6C2CC27D3D07}"/>
    <cellStyle name="40% - Accent1 16 2 4 2" xfId="26430" xr:uid="{C3F23E2F-871B-4E2A-9FD5-5C65E8DF6514}"/>
    <cellStyle name="40% - Accent1 16 2 5" xfId="8939" xr:uid="{82B47AE4-9F62-4E1B-A8A2-331ECBB7BA92}"/>
    <cellStyle name="40% - Accent1 16 2 5 2" xfId="26431" xr:uid="{88DE26BE-E984-4EDA-BA9B-8458CC1409F6}"/>
    <cellStyle name="40% - Accent1 16 2 6" xfId="18246" xr:uid="{83E31761-C9C3-43C4-B9CC-346BB87C9A3E}"/>
    <cellStyle name="40% - Accent1 16 2 6 2" xfId="36237" xr:uid="{7B5082AE-7B56-4562-89BE-7FE1B7CE9EF8}"/>
    <cellStyle name="40% - Accent1 16 2 7" xfId="8933" xr:uid="{AD2322EF-9B5E-4BC9-A4C2-DC523DF280FE}"/>
    <cellStyle name="40% - Accent1 16 2 7 2" xfId="26425" xr:uid="{94DF8317-A5BA-47EF-A59E-5BC22B2ECD4B}"/>
    <cellStyle name="40% - Accent1 16 2 8" xfId="20434" xr:uid="{FE0E2978-1AD4-4224-821F-46AD28E88713}"/>
    <cellStyle name="40% - Accent1 16 3" xfId="8940" xr:uid="{04A2B447-AC44-44EB-A62E-F7AD4E0F1FBD}"/>
    <cellStyle name="40% - Accent1 16 3 2" xfId="8941" xr:uid="{821724EC-06E3-4D18-8A59-DBA20F0B9C87}"/>
    <cellStyle name="40% - Accent1 16 3 2 2" xfId="8942" xr:uid="{106E824F-14B1-4EFC-80B9-DA8A4E9E1DA0}"/>
    <cellStyle name="40% - Accent1 16 3 2 2 2" xfId="26434" xr:uid="{FBAFD4C0-6A8B-491E-A8E9-6CEC6A9AA1DA}"/>
    <cellStyle name="40% - Accent1 16 3 2 3" xfId="8943" xr:uid="{08CE0971-A693-43BA-8B9E-AFBB0C6A3B5C}"/>
    <cellStyle name="40% - Accent1 16 3 2 3 2" xfId="26435" xr:uid="{613D8B6A-075F-4024-9B39-AC36069B29AD}"/>
    <cellStyle name="40% - Accent1 16 3 2 4" xfId="26433" xr:uid="{170BBF2F-9E2E-4437-B04C-9008419443B5}"/>
    <cellStyle name="40% - Accent1 16 3 3" xfId="8944" xr:uid="{836851ED-0CF5-432A-B867-073982A1F4C4}"/>
    <cellStyle name="40% - Accent1 16 3 3 2" xfId="26436" xr:uid="{E939DAC3-749D-498F-81AB-E1E57D252810}"/>
    <cellStyle name="40% - Accent1 16 3 4" xfId="8945" xr:uid="{237878A8-82F2-45CD-995C-82FB7D343049}"/>
    <cellStyle name="40% - Accent1 16 3 4 2" xfId="26437" xr:uid="{9465C370-9D85-4747-9229-C7C82C718D3D}"/>
    <cellStyle name="40% - Accent1 16 3 5" xfId="8946" xr:uid="{D60899FF-9923-4A4F-AD66-AF4831FB9430}"/>
    <cellStyle name="40% - Accent1 16 3 5 2" xfId="26438" xr:uid="{8007BBB7-A8F2-4BAE-8A80-73C73A4B8891}"/>
    <cellStyle name="40% - Accent1 16 3 6" xfId="26432" xr:uid="{EE497284-2FBC-40E3-BEEB-C2C063293B1D}"/>
    <cellStyle name="40% - Accent1 16 4" xfId="8947" xr:uid="{597FE2FC-9AC7-4E7C-93C5-5F0B08220E3E}"/>
    <cellStyle name="40% - Accent1 16 4 2" xfId="8948" xr:uid="{D3F56F90-48FF-4119-A81E-6608E5C2074F}"/>
    <cellStyle name="40% - Accent1 16 4 2 2" xfId="26440" xr:uid="{3C11CEF1-1C2A-423F-B72B-850B127AFBBE}"/>
    <cellStyle name="40% - Accent1 16 4 3" xfId="8949" xr:uid="{7A83DAC2-0D3F-4475-AD34-E8618AA15F63}"/>
    <cellStyle name="40% - Accent1 16 4 3 2" xfId="26441" xr:uid="{96BCFEC1-6E93-4450-98F9-FA8DE2D932D8}"/>
    <cellStyle name="40% - Accent1 16 4 4" xfId="26439" xr:uid="{09B345FF-86C7-418F-BA25-188EF2BE752E}"/>
    <cellStyle name="40% - Accent1 16 5" xfId="8950" xr:uid="{2F43B095-F1F3-47A9-81A6-A7AAB39D69DF}"/>
    <cellStyle name="40% - Accent1 16 5 2" xfId="26442" xr:uid="{376AB8CA-E423-4932-B2EA-D63D286D6740}"/>
    <cellStyle name="40% - Accent1 16 6" xfId="8951" xr:uid="{9E2D698F-D1BF-44EA-9050-131D6379846D}"/>
    <cellStyle name="40% - Accent1 16 6 2" xfId="26443" xr:uid="{D0AA5007-F90C-477E-BE87-7D5283DB3D02}"/>
    <cellStyle name="40% - Accent1 16 7" xfId="8952" xr:uid="{8BDC4E13-8D1C-4BC1-8253-19ED157C0559}"/>
    <cellStyle name="40% - Accent1 16 7 2" xfId="26444" xr:uid="{23399A74-C03F-4BB2-B1F2-63C57F5964CC}"/>
    <cellStyle name="40% - Accent1 16 8" xfId="17720" xr:uid="{2D79E357-E902-4432-A842-0643EB60A5B9}"/>
    <cellStyle name="40% - Accent1 16 8 2" xfId="35235" xr:uid="{A77F40A4-C8B3-4389-A4DE-69C47704C9AE}"/>
    <cellStyle name="40% - Accent1 16 9" xfId="8932" xr:uid="{D4802776-3F7E-4DF9-AA52-0C380E2B0064}"/>
    <cellStyle name="40% - Accent1 16 9 2" xfId="26424" xr:uid="{C99FD0FB-55D2-4AD9-96A0-DB422D40A77B}"/>
    <cellStyle name="40% - Accent1 17" xfId="1817" xr:uid="{EAE1A45F-3930-4930-B277-8CE117FE262D}"/>
    <cellStyle name="40% - Accent1 17 2" xfId="2858" xr:uid="{4F0F17DC-E60D-4B94-A043-68187ADD0746}"/>
    <cellStyle name="40% - Accent1 17 2 2" xfId="8955" xr:uid="{83F824B5-DA8B-40AB-A3CF-C26ECC98C5B6}"/>
    <cellStyle name="40% - Accent1 17 2 2 2" xfId="26447" xr:uid="{ED2DD269-C3FD-445E-B9FD-63534C1B074D}"/>
    <cellStyle name="40% - Accent1 17 2 3" xfId="8956" xr:uid="{EE57C5EF-A75C-4E03-BD86-64EC9A92458D}"/>
    <cellStyle name="40% - Accent1 17 2 3 2" xfId="26448" xr:uid="{9D9B6158-2A89-459C-B614-B89CB7759FF3}"/>
    <cellStyle name="40% - Accent1 17 2 4" xfId="18257" xr:uid="{176284AA-7413-403D-9AEC-A3A6E0B07CDE}"/>
    <cellStyle name="40% - Accent1 17 2 4 2" xfId="36260" xr:uid="{1047AB4F-D20E-4124-A7DD-DD06DD443E8F}"/>
    <cellStyle name="40% - Accent1 17 2 5" xfId="8954" xr:uid="{B83E9F6B-F512-49BF-9A96-BA6E9B3223FD}"/>
    <cellStyle name="40% - Accent1 17 2 5 2" xfId="26446" xr:uid="{C5F2E950-6F90-4084-8E6E-37CFF8C9C250}"/>
    <cellStyle name="40% - Accent1 17 2 6" xfId="20458" xr:uid="{6B303C5C-3F36-46E5-B3BF-98402BA0DEAC}"/>
    <cellStyle name="40% - Accent1 17 3" xfId="8957" xr:uid="{95DB49E7-2308-4631-B319-2D5094C4E183}"/>
    <cellStyle name="40% - Accent1 17 3 2" xfId="26449" xr:uid="{0B2C72CD-7D5A-4C5E-81E8-AFEE603C661C}"/>
    <cellStyle name="40% - Accent1 17 4" xfId="8958" xr:uid="{292443DD-537E-4864-94E6-C2213D9EB324}"/>
    <cellStyle name="40% - Accent1 17 4 2" xfId="26450" xr:uid="{046F0631-7E1C-456D-9E28-CEA5D5E4B584}"/>
    <cellStyle name="40% - Accent1 17 5" xfId="8959" xr:uid="{3946FA1D-ED78-4811-A20C-ABB2C7A27C05}"/>
    <cellStyle name="40% - Accent1 17 5 2" xfId="26451" xr:uid="{D3C4045B-DA4E-4974-AF6D-9CBF754DD697}"/>
    <cellStyle name="40% - Accent1 17 6" xfId="17735" xr:uid="{A03352BC-3635-4D18-AA41-10BAA6BAC2E7}"/>
    <cellStyle name="40% - Accent1 17 6 2" xfId="35258" xr:uid="{DDB5290F-C723-4BE4-8423-217CF9103DCD}"/>
    <cellStyle name="40% - Accent1 17 7" xfId="8953" xr:uid="{D5B9446A-1EF3-42A3-9B5B-328D16C477E5}"/>
    <cellStyle name="40% - Accent1 17 7 2" xfId="26445" xr:uid="{E40E6B09-96C3-4F7F-9A50-EAF8114F5157}"/>
    <cellStyle name="40% - Accent1 17 8" xfId="19420" xr:uid="{E6A83981-E277-45A8-97C1-C4C5EC12FA7B}"/>
    <cellStyle name="40% - Accent1 18" xfId="1842" xr:uid="{05B56131-121F-4859-AFB7-2D743F25C3D7}"/>
    <cellStyle name="40% - Accent1 18 2" xfId="8961" xr:uid="{AFA6EE8B-BC6D-4ADD-9B27-27ACB405ADFA}"/>
    <cellStyle name="40% - Accent1 18 2 2" xfId="8962" xr:uid="{4EB39F7E-8E42-46FC-8F63-77924BF50FE0}"/>
    <cellStyle name="40% - Accent1 18 2 2 2" xfId="26454" xr:uid="{7AD2E13A-A1A4-4489-B33E-06386F5799FA}"/>
    <cellStyle name="40% - Accent1 18 2 3" xfId="8963" xr:uid="{D571B4FF-B2FE-412A-B5D9-09842767C48E}"/>
    <cellStyle name="40% - Accent1 18 2 3 2" xfId="26455" xr:uid="{C195964F-3F07-4D71-955C-B743849FF8D6}"/>
    <cellStyle name="40% - Accent1 18 2 4" xfId="26453" xr:uid="{103D2055-BF0C-4647-A325-485500F60C0C}"/>
    <cellStyle name="40% - Accent1 18 3" xfId="8964" xr:uid="{B3A9FBAD-51B4-4A3B-9D72-EB36314D98B2}"/>
    <cellStyle name="40% - Accent1 18 3 2" xfId="26456" xr:uid="{548501DE-DD3C-417C-A634-6E827FC3A273}"/>
    <cellStyle name="40% - Accent1 18 4" xfId="8965" xr:uid="{381CCFCA-AE3F-40A2-8805-5CC49B29F957}"/>
    <cellStyle name="40% - Accent1 18 4 2" xfId="26457" xr:uid="{E38C05D3-A4EC-4908-88B1-7D26D9B5C8AA}"/>
    <cellStyle name="40% - Accent1 18 5" xfId="8966" xr:uid="{3973AA46-0413-4608-883B-385427B17D5D}"/>
    <cellStyle name="40% - Accent1 18 5 2" xfId="26458" xr:uid="{EF77805C-BCC1-4646-93AD-4E7BAB9B9DD9}"/>
    <cellStyle name="40% - Accent1 18 6" xfId="17750" xr:uid="{1F6C6443-0BE4-4D8D-9D6F-CE42DC7AA91C}"/>
    <cellStyle name="40% - Accent1 18 6 2" xfId="35282" xr:uid="{39ED4E23-F214-4661-92D1-99F3D353F33C}"/>
    <cellStyle name="40% - Accent1 18 7" xfId="8960" xr:uid="{C0A5C71B-83FC-4CB4-8F88-BDCF86833D8B}"/>
    <cellStyle name="40% - Accent1 18 7 2" xfId="26452" xr:uid="{B15CF7EB-9BB7-468F-AF59-0859431EE245}"/>
    <cellStyle name="40% - Accent1 18 8" xfId="19445" xr:uid="{698ADDC7-28F1-4BC0-9153-09DFEAD351D6}"/>
    <cellStyle name="40% - Accent1 19" xfId="1866" xr:uid="{E4C98BC3-1B21-4908-B040-F40A0A9A40FD}"/>
    <cellStyle name="40% - Accent1 19 2" xfId="8968" xr:uid="{679EF77A-E88D-464E-A468-78EE51587D75}"/>
    <cellStyle name="40% - Accent1 19 2 2" xfId="26460" xr:uid="{DC71A793-AE00-4BA3-A0F3-713648A83FC2}"/>
    <cellStyle name="40% - Accent1 19 3" xfId="8969" xr:uid="{42D934B3-5AD9-4C04-AC4F-63CA1D172C24}"/>
    <cellStyle name="40% - Accent1 19 3 2" xfId="26461" xr:uid="{26D8BA4D-28DF-4666-8029-34D43D1C1A51}"/>
    <cellStyle name="40% - Accent1 19 4" xfId="8970" xr:uid="{82168239-3CEB-4784-A786-E2AB04FFCCA7}"/>
    <cellStyle name="40% - Accent1 19 4 2" xfId="26462" xr:uid="{050BE031-B7B0-495C-8858-E9B53E8C7EA1}"/>
    <cellStyle name="40% - Accent1 19 5" xfId="17762" xr:uid="{DBE834C3-9D98-4026-ADB3-7230E18F58AC}"/>
    <cellStyle name="40% - Accent1 19 5 2" xfId="35305" xr:uid="{9EE8BCAB-7570-4A85-AC3F-B43C82F5D80F}"/>
    <cellStyle name="40% - Accent1 19 6" xfId="8967" xr:uid="{371619B1-C0C5-4271-9DB9-EE5605C02D38}"/>
    <cellStyle name="40% - Accent1 19 6 2" xfId="26459" xr:uid="{43786D5C-8039-4A55-9216-CBBDE5B62CFD}"/>
    <cellStyle name="40% - Accent1 19 7" xfId="19469" xr:uid="{D332D77E-E102-40A0-94B6-B7C90FC58DA6}"/>
    <cellStyle name="40% - Accent1 2" xfId="63" xr:uid="{1C436E33-06F9-4B9F-B78D-AB56C98644E9}"/>
    <cellStyle name="40% - Accent1 2 10" xfId="8972" xr:uid="{4C4AA82B-7DFB-47A2-832C-E47D63710408}"/>
    <cellStyle name="40% - Accent1 2 10 2" xfId="26464" xr:uid="{B832B199-2BA3-46DD-BFE5-7E9FF25045C8}"/>
    <cellStyle name="40% - Accent1 2 11" xfId="8973" xr:uid="{7A3A2CA7-9928-48A5-AA8B-E6B043BD1BCF}"/>
    <cellStyle name="40% - Accent1 2 11 2" xfId="26465" xr:uid="{7DB35405-A604-4B97-9F78-1C089929CC16}"/>
    <cellStyle name="40% - Accent1 2 12" xfId="8974" xr:uid="{223E10A0-E153-4A1A-A745-1402A53483C2}"/>
    <cellStyle name="40% - Accent1 2 12 2" xfId="26466" xr:uid="{E82A93AF-E479-4F04-A162-E9C32470A828}"/>
    <cellStyle name="40% - Accent1 2 13" xfId="16915" xr:uid="{ACCEC651-2993-499B-93A5-D7606E9CC670}"/>
    <cellStyle name="40% - Accent1 2 13 2" xfId="34319" xr:uid="{B115C86F-50AA-41FA-8ACA-CFAAE19B343D}"/>
    <cellStyle name="40% - Accent1 2 14" xfId="8971" xr:uid="{5ABEA129-9140-4F6C-AA4B-E0710A847069}"/>
    <cellStyle name="40% - Accent1 2 14 2" xfId="26463" xr:uid="{CA9E7AAF-F4B6-4F6F-B6DA-34DB9236D7F8}"/>
    <cellStyle name="40% - Accent1 2 15" xfId="945" xr:uid="{D820B4D1-AD6E-4131-B2A4-582D6C4B686A}"/>
    <cellStyle name="40% - Accent1 2 15 2" xfId="20507" xr:uid="{35187162-992E-4306-B155-EF81D4A97315}"/>
    <cellStyle name="40% - Accent1 2 16" xfId="18561" xr:uid="{9549F943-7121-4BF5-9142-1D959CC6F8CC}"/>
    <cellStyle name="40% - Accent1 2 17" xfId="36609" xr:uid="{B353E836-0B02-43B4-97F4-C67827D659C7}"/>
    <cellStyle name="40% - Accent1 2 2" xfId="1182" xr:uid="{7DD15A3A-F705-4E0C-9079-4E216466D55E}"/>
    <cellStyle name="40% - Accent1 2 2 10" xfId="16916" xr:uid="{D27B6693-CBEC-4173-B9FB-1659A49A16E2}"/>
    <cellStyle name="40% - Accent1 2 2 10 2" xfId="34320" xr:uid="{931ED074-B4A9-4CAB-8991-358FC3E2DD5F}"/>
    <cellStyle name="40% - Accent1 2 2 11" xfId="8975" xr:uid="{23B6A043-0DE1-463F-9B0F-2CB3DDC60EC1}"/>
    <cellStyle name="40% - Accent1 2 2 11 2" xfId="26467" xr:uid="{68956075-79B8-4DBD-8794-68F019B7505A}"/>
    <cellStyle name="40% - Accent1 2 2 12" xfId="18786" xr:uid="{4FF97A7A-BAE7-4970-AAF4-D8904986B6AD}"/>
    <cellStyle name="40% - Accent1 2 2 2" xfId="2229" xr:uid="{B6BC722F-99E4-4C1B-8DD1-7DDFC4C3AD90}"/>
    <cellStyle name="40% - Accent1 2 2 2 10" xfId="19829" xr:uid="{B05A5F0A-A320-4EAA-A499-ED8EE85EB6DF}"/>
    <cellStyle name="40% - Accent1 2 2 2 2" xfId="8977" xr:uid="{DBEAE83F-D86B-4B87-A6A0-963527C16E97}"/>
    <cellStyle name="40% - Accent1 2 2 2 2 2" xfId="8978" xr:uid="{7C821C0F-C100-42F9-B933-1568D2F0409D}"/>
    <cellStyle name="40% - Accent1 2 2 2 2 2 2" xfId="8979" xr:uid="{00438500-8209-4B9D-9075-40B2A8DC3E81}"/>
    <cellStyle name="40% - Accent1 2 2 2 2 2 2 2" xfId="26471" xr:uid="{38F9B077-AC54-47F5-A0F1-C00A3874AD0B}"/>
    <cellStyle name="40% - Accent1 2 2 2 2 2 3" xfId="8980" xr:uid="{9E45640D-9F6B-4B85-A42E-7DEE1EA32D3D}"/>
    <cellStyle name="40% - Accent1 2 2 2 2 2 3 2" xfId="26472" xr:uid="{B12B6AFC-5DDE-4493-B325-B2A7E657803A}"/>
    <cellStyle name="40% - Accent1 2 2 2 2 2 4" xfId="26470" xr:uid="{301DB643-5091-4E0D-ADCD-6FE61049ED60}"/>
    <cellStyle name="40% - Accent1 2 2 2 2 3" xfId="8981" xr:uid="{2F6DD17F-30C4-444E-A3C0-1DC4EED70A4C}"/>
    <cellStyle name="40% - Accent1 2 2 2 2 3 2" xfId="26473" xr:uid="{F0AD94DB-B1C6-42C7-BDD8-E539BB929C4D}"/>
    <cellStyle name="40% - Accent1 2 2 2 2 4" xfId="8982" xr:uid="{51EDE258-367B-47F9-A510-49F5DBF41D4F}"/>
    <cellStyle name="40% - Accent1 2 2 2 2 4 2" xfId="26474" xr:uid="{82078D5C-16D3-4B28-AEA0-E3F92159EC33}"/>
    <cellStyle name="40% - Accent1 2 2 2 2 5" xfId="8983" xr:uid="{CE52E8B6-CF0F-40E8-8FD5-BC436FCD4ACE}"/>
    <cellStyle name="40% - Accent1 2 2 2 2 5 2" xfId="26475" xr:uid="{5AA967BB-F978-405D-896B-7705F25019E6}"/>
    <cellStyle name="40% - Accent1 2 2 2 2 6" xfId="26469" xr:uid="{E671BB6E-34C2-4410-A48C-6DE9D94740CB}"/>
    <cellStyle name="40% - Accent1 2 2 2 3" xfId="8984" xr:uid="{1F64B77A-7A50-444B-82CC-1A4EBB341049}"/>
    <cellStyle name="40% - Accent1 2 2 2 3 2" xfId="8985" xr:uid="{C9269317-A418-4226-A1E9-E3933F858FAA}"/>
    <cellStyle name="40% - Accent1 2 2 2 3 2 2" xfId="8986" xr:uid="{54D50B73-ABE0-4CB3-B3AC-7D7503DC1F2C}"/>
    <cellStyle name="40% - Accent1 2 2 2 3 2 2 2" xfId="26478" xr:uid="{D99C6A34-C435-4554-94BA-72F990FCA51A}"/>
    <cellStyle name="40% - Accent1 2 2 2 3 2 3" xfId="8987" xr:uid="{5D5115F6-BA65-488A-8532-564E08D5BDC7}"/>
    <cellStyle name="40% - Accent1 2 2 2 3 2 3 2" xfId="26479" xr:uid="{4813906D-A4D4-4E77-8299-DD1FC37300E8}"/>
    <cellStyle name="40% - Accent1 2 2 2 3 2 4" xfId="26477" xr:uid="{A9135FCA-A451-42F9-A017-5E74ED57DE77}"/>
    <cellStyle name="40% - Accent1 2 2 2 3 3" xfId="8988" xr:uid="{93F0DF1B-3F0B-468C-889C-E84569F50FA4}"/>
    <cellStyle name="40% - Accent1 2 2 2 3 3 2" xfId="26480" xr:uid="{0109565D-0E78-49C8-9AA8-1925D615503A}"/>
    <cellStyle name="40% - Accent1 2 2 2 3 4" xfId="8989" xr:uid="{344D352B-4B9A-4C51-AA2A-7B709CDF5F65}"/>
    <cellStyle name="40% - Accent1 2 2 2 3 4 2" xfId="26481" xr:uid="{FF734E1D-627B-450C-96DE-FB0D63D7A862}"/>
    <cellStyle name="40% - Accent1 2 2 2 3 5" xfId="8990" xr:uid="{B8541E60-D403-4690-A9E8-F87C4BA68E03}"/>
    <cellStyle name="40% - Accent1 2 2 2 3 5 2" xfId="26482" xr:uid="{2A0C2F32-ABC6-40EE-BCF6-C00C911439DB}"/>
    <cellStyle name="40% - Accent1 2 2 2 3 6" xfId="26476" xr:uid="{2BB4EFEB-E1C5-4201-9D47-863B04DADEB5}"/>
    <cellStyle name="40% - Accent1 2 2 2 4" xfId="8991" xr:uid="{96764739-D928-4562-8D7A-2FEF8E4BE3A0}"/>
    <cellStyle name="40% - Accent1 2 2 2 4 2" xfId="8992" xr:uid="{AA39A9D9-CCBB-4976-ACED-A9F72C4E446D}"/>
    <cellStyle name="40% - Accent1 2 2 2 4 2 2" xfId="26484" xr:uid="{5B45FE23-A74F-4B43-92DC-61A6442ED971}"/>
    <cellStyle name="40% - Accent1 2 2 2 4 3" xfId="8993" xr:uid="{5BD2BC1E-7AF5-4781-9692-F25087B9F067}"/>
    <cellStyle name="40% - Accent1 2 2 2 4 3 2" xfId="26485" xr:uid="{24F1EDBD-AB80-4DBC-9EF5-8A00DEEE69DE}"/>
    <cellStyle name="40% - Accent1 2 2 2 4 4" xfId="26483" xr:uid="{6E3F631C-CB2F-4A68-BE20-6324F93A2126}"/>
    <cellStyle name="40% - Accent1 2 2 2 5" xfId="8994" xr:uid="{3D7A7028-BDB4-4877-A035-FBEBBDBE89B2}"/>
    <cellStyle name="40% - Accent1 2 2 2 5 2" xfId="26486" xr:uid="{BE6C43A4-CB00-4517-BB68-31425807F6B2}"/>
    <cellStyle name="40% - Accent1 2 2 2 6" xfId="8995" xr:uid="{D5847B37-E3D8-423E-A67B-1BFC67E87E97}"/>
    <cellStyle name="40% - Accent1 2 2 2 6 2" xfId="26487" xr:uid="{7B7E2815-C8F8-46D2-B9AD-19C69889234B}"/>
    <cellStyle name="40% - Accent1 2 2 2 7" xfId="8996" xr:uid="{DA37E07E-F343-490A-957F-31D1037533E5}"/>
    <cellStyle name="40% - Accent1 2 2 2 7 2" xfId="26488" xr:uid="{10A8535E-1ED8-422F-BB81-3938F4319682}"/>
    <cellStyle name="40% - Accent1 2 2 2 8" xfId="17014" xr:uid="{410025E6-CB0A-4EEB-A91A-0F7A7D704870}"/>
    <cellStyle name="40% - Accent1 2 2 2 8 2" xfId="34371" xr:uid="{0BFB980E-BE6D-4829-B812-3BE26C4E4F29}"/>
    <cellStyle name="40% - Accent1 2 2 2 9" xfId="8976" xr:uid="{628E76D4-2F37-4437-9C2F-66A298B770A4}"/>
    <cellStyle name="40% - Accent1 2 2 2 9 2" xfId="26468" xr:uid="{08CF0CBE-8EA9-4D03-B78C-E0E810092D2C}"/>
    <cellStyle name="40% - Accent1 2 2 3" xfId="8997" xr:uid="{78E0088D-C4D1-4249-92E2-F2EFD1EC138B}"/>
    <cellStyle name="40% - Accent1 2 2 3 2" xfId="8998" xr:uid="{9C61EADF-F03B-4ED4-AC60-35D248C28295}"/>
    <cellStyle name="40% - Accent1 2 2 3 2 2" xfId="8999" xr:uid="{F77A2F6E-70AA-4080-A7C9-14692E4DDB2A}"/>
    <cellStyle name="40% - Accent1 2 2 3 2 2 2" xfId="9000" xr:uid="{98832267-A88B-4B9D-9C5A-A6B6BA5F7874}"/>
    <cellStyle name="40% - Accent1 2 2 3 2 2 2 2" xfId="26492" xr:uid="{ECDC3FE5-0C47-4BE2-956A-4863F4379EDE}"/>
    <cellStyle name="40% - Accent1 2 2 3 2 2 3" xfId="9001" xr:uid="{8C8434FC-4F08-455B-8240-9B25A71CE3BF}"/>
    <cellStyle name="40% - Accent1 2 2 3 2 2 3 2" xfId="26493" xr:uid="{CD5CF0B6-0440-43ED-9636-C921938F0F3D}"/>
    <cellStyle name="40% - Accent1 2 2 3 2 2 4" xfId="26491" xr:uid="{70F98F61-8D19-47C2-8F97-F3C4AC2DD729}"/>
    <cellStyle name="40% - Accent1 2 2 3 2 3" xfId="9002" xr:uid="{9D1B0CBC-27FA-4A67-8024-CE127581AAAE}"/>
    <cellStyle name="40% - Accent1 2 2 3 2 3 2" xfId="26494" xr:uid="{81E61B89-DC66-4B8D-850F-0405F7B96EFA}"/>
    <cellStyle name="40% - Accent1 2 2 3 2 4" xfId="9003" xr:uid="{A2AD8713-7B71-4E1F-A06D-61BCAEA9E758}"/>
    <cellStyle name="40% - Accent1 2 2 3 2 4 2" xfId="26495" xr:uid="{959B69A1-8C37-426E-8452-CC6535B87209}"/>
    <cellStyle name="40% - Accent1 2 2 3 2 5" xfId="9004" xr:uid="{1519861A-97C7-49D5-921A-B0DE147BF84D}"/>
    <cellStyle name="40% - Accent1 2 2 3 2 5 2" xfId="26496" xr:uid="{71F77777-EE85-45A6-9257-90E03BF4EBF6}"/>
    <cellStyle name="40% - Accent1 2 2 3 2 6" xfId="26490" xr:uid="{C7A0D005-30B4-4E4A-B15D-DBBA0C21B429}"/>
    <cellStyle name="40% - Accent1 2 2 3 3" xfId="9005" xr:uid="{E3EBE487-59E6-4971-B40F-1EBFCE366CD3}"/>
    <cellStyle name="40% - Accent1 2 2 3 3 2" xfId="9006" xr:uid="{4F2E42AF-5D6B-46B4-8CDA-4E773F9E9DF0}"/>
    <cellStyle name="40% - Accent1 2 2 3 3 2 2" xfId="9007" xr:uid="{07E53B17-905B-4E22-A746-17C0750D49A8}"/>
    <cellStyle name="40% - Accent1 2 2 3 3 2 2 2" xfId="26499" xr:uid="{B3EFFB8D-E1CE-4481-8135-FA94956FF104}"/>
    <cellStyle name="40% - Accent1 2 2 3 3 2 3" xfId="9008" xr:uid="{EF5BC498-D653-4B19-8447-C3BFA1CC7237}"/>
    <cellStyle name="40% - Accent1 2 2 3 3 2 3 2" xfId="26500" xr:uid="{59822EA7-5B69-4384-9462-C81B5493D8A4}"/>
    <cellStyle name="40% - Accent1 2 2 3 3 2 4" xfId="26498" xr:uid="{FD862388-DD03-4CE7-81B9-BAB4EE3D4D26}"/>
    <cellStyle name="40% - Accent1 2 2 3 3 3" xfId="9009" xr:uid="{424B8E86-9189-4C1C-A1FA-7BAFEEF10300}"/>
    <cellStyle name="40% - Accent1 2 2 3 3 3 2" xfId="26501" xr:uid="{78FAC3FD-82B0-4BDC-A82D-20780B30259D}"/>
    <cellStyle name="40% - Accent1 2 2 3 3 4" xfId="9010" xr:uid="{C8942183-C952-48D6-8AEC-A19E2D0AD685}"/>
    <cellStyle name="40% - Accent1 2 2 3 3 4 2" xfId="26502" xr:uid="{A4710FFB-5DAC-4BE5-94B7-CF133945A317}"/>
    <cellStyle name="40% - Accent1 2 2 3 3 5" xfId="9011" xr:uid="{AED3D323-6CC5-4CB8-86EE-6A4FB0D5F08C}"/>
    <cellStyle name="40% - Accent1 2 2 3 3 5 2" xfId="26503" xr:uid="{D9011C97-1B8A-407D-8A56-9FF3A250EF41}"/>
    <cellStyle name="40% - Accent1 2 2 3 3 6" xfId="26497" xr:uid="{F42D07E4-DE7A-49DF-9FE9-BCF60F65980A}"/>
    <cellStyle name="40% - Accent1 2 2 3 4" xfId="9012" xr:uid="{BFBC9149-8E3E-44C5-A9AC-8FB846FF8E6A}"/>
    <cellStyle name="40% - Accent1 2 2 3 4 2" xfId="9013" xr:uid="{C848C6C4-DCBC-46AA-9F07-4E25A068AFD2}"/>
    <cellStyle name="40% - Accent1 2 2 3 4 2 2" xfId="26505" xr:uid="{8FC573FD-7921-4D37-9C0E-9DF346084E35}"/>
    <cellStyle name="40% - Accent1 2 2 3 4 3" xfId="9014" xr:uid="{6F919518-E900-406E-A791-49DF00883111}"/>
    <cellStyle name="40% - Accent1 2 2 3 4 3 2" xfId="26506" xr:uid="{B85BA6A2-9D3E-40C3-91D7-CB075D186056}"/>
    <cellStyle name="40% - Accent1 2 2 3 4 4" xfId="26504" xr:uid="{38BB4D40-BEEE-4330-B569-68B0ABBE8FFA}"/>
    <cellStyle name="40% - Accent1 2 2 3 5" xfId="9015" xr:uid="{9F69B5A5-1391-4C8F-9DBC-565D36BF5B02}"/>
    <cellStyle name="40% - Accent1 2 2 3 5 2" xfId="26507" xr:uid="{F3E54FCB-E865-4853-834A-20BE4AF5BFEA}"/>
    <cellStyle name="40% - Accent1 2 2 3 6" xfId="9016" xr:uid="{8368DCAF-64A4-4B77-AEE2-92D2F0AA2E1B}"/>
    <cellStyle name="40% - Accent1 2 2 3 6 2" xfId="26508" xr:uid="{53D7F21A-021C-4487-A917-F6DAB32DB8E9}"/>
    <cellStyle name="40% - Accent1 2 2 3 7" xfId="9017" xr:uid="{209AF541-D96A-4784-9DCD-CED5BAF9EAB7}"/>
    <cellStyle name="40% - Accent1 2 2 3 7 2" xfId="26509" xr:uid="{904BC523-BD41-4D19-8EE7-51AD3A570BC7}"/>
    <cellStyle name="40% - Accent1 2 2 3 8" xfId="26489" xr:uid="{4AD68895-505F-413C-A8B3-62B2AE8A77A5}"/>
    <cellStyle name="40% - Accent1 2 2 4" xfId="9018" xr:uid="{A939C645-1A39-4A2D-A93F-9216728462CF}"/>
    <cellStyle name="40% - Accent1 2 2 4 2" xfId="9019" xr:uid="{CEDD8427-03D8-489C-A53B-E3423906DEE5}"/>
    <cellStyle name="40% - Accent1 2 2 4 2 2" xfId="9020" xr:uid="{B5CF117C-20B1-457E-B78D-EBE122603854}"/>
    <cellStyle name="40% - Accent1 2 2 4 2 2 2" xfId="26512" xr:uid="{55E4124A-69C2-44AB-8E05-F074155F1162}"/>
    <cellStyle name="40% - Accent1 2 2 4 2 3" xfId="9021" xr:uid="{1C0D46A0-E65B-4A6B-9722-9BBA8FBC3A4C}"/>
    <cellStyle name="40% - Accent1 2 2 4 2 3 2" xfId="26513" xr:uid="{A10CCB2C-E882-409E-842C-C37A50EB780B}"/>
    <cellStyle name="40% - Accent1 2 2 4 2 4" xfId="26511" xr:uid="{B2493A69-CA2E-494F-A49B-D82F7201BD03}"/>
    <cellStyle name="40% - Accent1 2 2 4 3" xfId="9022" xr:uid="{52A5DE77-9C5C-4CBF-BBF3-60F83549F815}"/>
    <cellStyle name="40% - Accent1 2 2 4 3 2" xfId="26514" xr:uid="{C26B1F73-148C-41B5-9C41-BB6C9B247394}"/>
    <cellStyle name="40% - Accent1 2 2 4 4" xfId="9023" xr:uid="{4704CF62-2256-487E-B25A-50EE1D897647}"/>
    <cellStyle name="40% - Accent1 2 2 4 4 2" xfId="26515" xr:uid="{19E1C3AA-886C-426C-82BF-A52490B2F92D}"/>
    <cellStyle name="40% - Accent1 2 2 4 5" xfId="9024" xr:uid="{D76B6BA2-B282-429E-9004-25EE64DA5234}"/>
    <cellStyle name="40% - Accent1 2 2 4 5 2" xfId="26516" xr:uid="{97480DF0-8AC4-4112-9D0B-84153D463DB6}"/>
    <cellStyle name="40% - Accent1 2 2 4 6" xfId="26510" xr:uid="{F0BD5925-1F9B-4411-98C4-F5704BB1A625}"/>
    <cellStyle name="40% - Accent1 2 2 5" xfId="9025" xr:uid="{62F9993A-19D9-471F-A013-227958129344}"/>
    <cellStyle name="40% - Accent1 2 2 5 2" xfId="9026" xr:uid="{68CF763D-13FE-4A9F-BB3C-B902BB7C5846}"/>
    <cellStyle name="40% - Accent1 2 2 5 2 2" xfId="9027" xr:uid="{FA6140CA-4649-4CB6-A58C-C00305886603}"/>
    <cellStyle name="40% - Accent1 2 2 5 2 2 2" xfId="26519" xr:uid="{7D68136A-9EA6-499F-96EF-651F13719E71}"/>
    <cellStyle name="40% - Accent1 2 2 5 2 3" xfId="9028" xr:uid="{EDD4327B-21E9-4BD1-ABBC-1A3A0A028851}"/>
    <cellStyle name="40% - Accent1 2 2 5 2 3 2" xfId="26520" xr:uid="{9EE2BE8B-F132-4888-9BA6-DE4386BD947B}"/>
    <cellStyle name="40% - Accent1 2 2 5 2 4" xfId="26518" xr:uid="{3B27489C-96B1-41AC-98F5-7546B08689AE}"/>
    <cellStyle name="40% - Accent1 2 2 5 3" xfId="9029" xr:uid="{5E352750-D9E1-473A-A815-D93DD3F3B8C0}"/>
    <cellStyle name="40% - Accent1 2 2 5 3 2" xfId="26521" xr:uid="{6837AA25-5052-4512-BCD8-AC039D38FEF5}"/>
    <cellStyle name="40% - Accent1 2 2 5 4" xfId="9030" xr:uid="{05B304D8-81DE-4581-8CA3-74F72BD6E0C0}"/>
    <cellStyle name="40% - Accent1 2 2 5 4 2" xfId="26522" xr:uid="{6AE81D06-C71F-42C4-B178-CFE859E7D27E}"/>
    <cellStyle name="40% - Accent1 2 2 5 5" xfId="9031" xr:uid="{017BCD73-DD02-46D2-95CA-D234C430EB6C}"/>
    <cellStyle name="40% - Accent1 2 2 5 5 2" xfId="26523" xr:uid="{88E7612F-99EC-4563-85B0-3A3F3B4CCA16}"/>
    <cellStyle name="40% - Accent1 2 2 5 6" xfId="26517" xr:uid="{62CDF158-4664-4B7D-8A8A-94518205113C}"/>
    <cellStyle name="40% - Accent1 2 2 6" xfId="9032" xr:uid="{C745417A-AF39-4FF7-98A2-69F68D216959}"/>
    <cellStyle name="40% - Accent1 2 2 6 2" xfId="9033" xr:uid="{493E786C-D40B-45E8-9A0F-DC2D18807FA8}"/>
    <cellStyle name="40% - Accent1 2 2 6 2 2" xfId="26525" xr:uid="{9E5847B6-150D-429E-9847-486D1AAEC355}"/>
    <cellStyle name="40% - Accent1 2 2 6 3" xfId="9034" xr:uid="{EC5EAAF1-6C52-4041-AAB5-BF5A2B874776}"/>
    <cellStyle name="40% - Accent1 2 2 6 3 2" xfId="26526" xr:uid="{CAFFFD94-CC92-4D5B-BBBF-25C4BFE66512}"/>
    <cellStyle name="40% - Accent1 2 2 6 4" xfId="26524" xr:uid="{0B3DB435-21B2-40F2-8A29-47717634F343}"/>
    <cellStyle name="40% - Accent1 2 2 7" xfId="9035" xr:uid="{9B58A949-1B46-4973-92EA-33A4C94D2B8C}"/>
    <cellStyle name="40% - Accent1 2 2 7 2" xfId="26527" xr:uid="{80E3F2D0-6065-4F6A-BD1F-46AA62518E14}"/>
    <cellStyle name="40% - Accent1 2 2 8" xfId="9036" xr:uid="{FD9FA88C-DF49-441E-9015-D69D1381198A}"/>
    <cellStyle name="40% - Accent1 2 2 8 2" xfId="26528" xr:uid="{141EE2F4-E062-46D9-9B6E-2FBF837F24B3}"/>
    <cellStyle name="40% - Accent1 2 2 9" xfId="9037" xr:uid="{8657C107-3BC5-4415-BBE7-7C29862B2421}"/>
    <cellStyle name="40% - Accent1 2 2 9 2" xfId="26529" xr:uid="{48285DD3-6085-493B-ADD6-295CF2EAA84C}"/>
    <cellStyle name="40% - Accent1 2 3" xfId="1455" xr:uid="{E9D5CD42-95B9-4781-BCC6-2D9869423D31}"/>
    <cellStyle name="40% - Accent1 2 3 10" xfId="19058" xr:uid="{F697B60E-56D9-488E-B4C3-C17452F3221A}"/>
    <cellStyle name="40% - Accent1 2 3 2" xfId="2496" xr:uid="{B38BB7BA-9F6D-4CA2-BB2B-DD964708BD7B}"/>
    <cellStyle name="40% - Accent1 2 3 2 2" xfId="9040" xr:uid="{7D9C4035-5A87-423A-94D6-BEE31BB2F879}"/>
    <cellStyle name="40% - Accent1 2 3 2 2 2" xfId="9041" xr:uid="{6157DAA4-09D6-4443-9594-5A207B309D57}"/>
    <cellStyle name="40% - Accent1 2 3 2 2 2 2" xfId="26533" xr:uid="{B4595653-B5FA-4C01-8549-4AB166460F35}"/>
    <cellStyle name="40% - Accent1 2 3 2 2 3" xfId="9042" xr:uid="{63E7E2FE-B2F3-4708-A089-8CBDC0B1A4DB}"/>
    <cellStyle name="40% - Accent1 2 3 2 2 3 2" xfId="26534" xr:uid="{136E2DDD-AE00-4D1B-AEF7-E7F02B93FDCB}"/>
    <cellStyle name="40% - Accent1 2 3 2 2 4" xfId="26532" xr:uid="{0D5BAFD6-B8C3-47D5-8D52-72BE9615FCCF}"/>
    <cellStyle name="40% - Accent1 2 3 2 3" xfId="9043" xr:uid="{FC46A076-2D38-48C5-B01B-684FC39E7B91}"/>
    <cellStyle name="40% - Accent1 2 3 2 3 2" xfId="26535" xr:uid="{8761954E-1534-4F0C-9DDE-E981D7FBEFD7}"/>
    <cellStyle name="40% - Accent1 2 3 2 4" xfId="9044" xr:uid="{256B5EEF-DB51-4775-A802-961EEDC44C0E}"/>
    <cellStyle name="40% - Accent1 2 3 2 4 2" xfId="26536" xr:uid="{AB16E905-487B-48E5-8483-BF0851A56D18}"/>
    <cellStyle name="40% - Accent1 2 3 2 5" xfId="9045" xr:uid="{36F542E2-8EEC-4E7A-B112-5C52A1B01D2E}"/>
    <cellStyle name="40% - Accent1 2 3 2 5 2" xfId="26537" xr:uid="{2F1605D7-8B5D-44DF-B529-F38D98E00015}"/>
    <cellStyle name="40% - Accent1 2 3 2 6" xfId="18085" xr:uid="{7B09458C-9E32-419B-B6EB-D30AA3A810E0}"/>
    <cellStyle name="40% - Accent1 2 3 2 6 2" xfId="35905" xr:uid="{D2D54096-F754-42E5-8DBB-326E7F3AB43F}"/>
    <cellStyle name="40% - Accent1 2 3 2 7" xfId="9039" xr:uid="{4B727925-B7D8-4F71-A10F-157EE9A68DEB}"/>
    <cellStyle name="40% - Accent1 2 3 2 7 2" xfId="26531" xr:uid="{45BD1CF8-1896-47AB-A57A-C6FC4B239D78}"/>
    <cellStyle name="40% - Accent1 2 3 2 8" xfId="20096" xr:uid="{9F5456B8-A979-4901-AD21-A7D665A0CDBC}"/>
    <cellStyle name="40% - Accent1 2 3 3" xfId="9046" xr:uid="{9E817E92-EBF4-4E33-B29F-D68FAA9C79D7}"/>
    <cellStyle name="40% - Accent1 2 3 3 2" xfId="9047" xr:uid="{2DF72C0D-1BD5-46E5-B777-D9C2EDFA5A8B}"/>
    <cellStyle name="40% - Accent1 2 3 3 2 2" xfId="9048" xr:uid="{4FC7F41E-5D5F-4CDF-BABD-E3E376147FBE}"/>
    <cellStyle name="40% - Accent1 2 3 3 2 2 2" xfId="26540" xr:uid="{EF19A9E7-B510-4C93-AC24-5C8FC9B357E6}"/>
    <cellStyle name="40% - Accent1 2 3 3 2 3" xfId="9049" xr:uid="{067C9C02-3F78-42AF-B19F-BCCFFDE73D80}"/>
    <cellStyle name="40% - Accent1 2 3 3 2 3 2" xfId="26541" xr:uid="{9832CAE2-B6D9-443D-96D0-32E2C98AC1E8}"/>
    <cellStyle name="40% - Accent1 2 3 3 2 4" xfId="26539" xr:uid="{A67B4AB9-B0C6-4DF7-96C1-23E910F679BC}"/>
    <cellStyle name="40% - Accent1 2 3 3 3" xfId="9050" xr:uid="{EF686FF3-8464-43B0-A892-A6D5DE8B3573}"/>
    <cellStyle name="40% - Accent1 2 3 3 3 2" xfId="26542" xr:uid="{A148E587-D9A7-4DF8-985B-CDB47D60548A}"/>
    <cellStyle name="40% - Accent1 2 3 3 4" xfId="9051" xr:uid="{C87EC10C-D0EB-416F-A935-4C038E562431}"/>
    <cellStyle name="40% - Accent1 2 3 3 4 2" xfId="26543" xr:uid="{8176D26C-EC52-4EF6-B0E9-369856C2258B}"/>
    <cellStyle name="40% - Accent1 2 3 3 5" xfId="9052" xr:uid="{E246FC20-FB2E-4C82-B3A5-80D9CB98E33A}"/>
    <cellStyle name="40% - Accent1 2 3 3 5 2" xfId="26544" xr:uid="{E63AB56A-5A43-4DF1-ADB1-FF0366BD3245}"/>
    <cellStyle name="40% - Accent1 2 3 3 6" xfId="26538" xr:uid="{0DFD3255-B3CC-4638-A874-EC93000159E7}"/>
    <cellStyle name="40% - Accent1 2 3 4" xfId="9053" xr:uid="{361817D0-1E2D-434B-8C8A-341CBD16E14B}"/>
    <cellStyle name="40% - Accent1 2 3 4 2" xfId="9054" xr:uid="{FB8F5FA8-B3A8-4A85-B2E1-892C3B0D4951}"/>
    <cellStyle name="40% - Accent1 2 3 4 2 2" xfId="26546" xr:uid="{853AB173-0748-4061-9057-BA3C3EC4BE39}"/>
    <cellStyle name="40% - Accent1 2 3 4 3" xfId="9055" xr:uid="{DF1DA1BE-D776-4FC3-8785-EA3801499297}"/>
    <cellStyle name="40% - Accent1 2 3 4 3 2" xfId="26547" xr:uid="{A5BCF78C-56B2-478C-9BCD-9C4CF7B90C56}"/>
    <cellStyle name="40% - Accent1 2 3 4 4" xfId="26545" xr:uid="{049A80F6-F828-4294-8DB4-6D421FB9167D}"/>
    <cellStyle name="40% - Accent1 2 3 5" xfId="9056" xr:uid="{DEB5AF7A-941C-4229-AA93-0445AFDEF78E}"/>
    <cellStyle name="40% - Accent1 2 3 5 2" xfId="26548" xr:uid="{DC57A340-9290-432D-875F-AC558D04C62C}"/>
    <cellStyle name="40% - Accent1 2 3 6" xfId="9057" xr:uid="{4B4ABADC-ABCE-4567-9B78-79B0D2398064}"/>
    <cellStyle name="40% - Accent1 2 3 6 2" xfId="26549" xr:uid="{101A7884-DD43-4AEE-A9B1-654619797C31}"/>
    <cellStyle name="40% - Accent1 2 3 7" xfId="9058" xr:uid="{E5345F13-72B2-4F1D-952E-3DE9427B393D}"/>
    <cellStyle name="40% - Accent1 2 3 7 2" xfId="26550" xr:uid="{87AF50CC-606B-4387-AC5E-FDFCE277C725}"/>
    <cellStyle name="40% - Accent1 2 3 8" xfId="17013" xr:uid="{7C4444AE-7062-468B-BCEA-C253CF007E19}"/>
    <cellStyle name="40% - Accent1 2 3 8 2" xfId="34370" xr:uid="{77A9ECE2-925B-4260-A729-1CCC239F9E7C}"/>
    <cellStyle name="40% - Accent1 2 3 9" xfId="9038" xr:uid="{65572A27-41D6-4EAA-B29E-6B1C19F7F6BC}"/>
    <cellStyle name="40% - Accent1 2 3 9 2" xfId="26530" xr:uid="{6AAA7800-CAF8-47C6-8AB1-24D26D1AA869}"/>
    <cellStyle name="40% - Accent1 2 4" xfId="1959" xr:uid="{1BE79BBD-EB49-4FE4-B0EE-FE00CBAF013E}"/>
    <cellStyle name="40% - Accent1 2 4 10" xfId="19561" xr:uid="{64F0A717-38C7-47AA-8029-125D9CD6042E}"/>
    <cellStyle name="40% - Accent1 2 4 2" xfId="9060" xr:uid="{34D3A923-58A6-447A-AFE4-E3898981B79C}"/>
    <cellStyle name="40% - Accent1 2 4 2 2" xfId="9061" xr:uid="{97ACBD7F-C163-445B-9E68-9C783892E30D}"/>
    <cellStyle name="40% - Accent1 2 4 2 2 2" xfId="9062" xr:uid="{27C7D049-442B-45F2-881A-674C549E4AF6}"/>
    <cellStyle name="40% - Accent1 2 4 2 2 2 2" xfId="26554" xr:uid="{B1B24291-74EA-4929-9BD8-F8DB56CF975F}"/>
    <cellStyle name="40% - Accent1 2 4 2 2 3" xfId="9063" xr:uid="{3163E9D3-DB42-4EC5-B324-38765FBF74F7}"/>
    <cellStyle name="40% - Accent1 2 4 2 2 3 2" xfId="26555" xr:uid="{BF6777B7-A05D-4EAF-AC2E-58463AC6030B}"/>
    <cellStyle name="40% - Accent1 2 4 2 2 4" xfId="26553" xr:uid="{6AC62FF8-0337-4E7E-A4B8-9E669DE35AAE}"/>
    <cellStyle name="40% - Accent1 2 4 2 3" xfId="9064" xr:uid="{EE733866-7E3A-472A-AE6A-9B1CBC1BBCF6}"/>
    <cellStyle name="40% - Accent1 2 4 2 3 2" xfId="26556" xr:uid="{DE6E49DA-FC0E-4503-8824-1B097FE06811}"/>
    <cellStyle name="40% - Accent1 2 4 2 4" xfId="9065" xr:uid="{1634A65D-DAA1-488E-B81B-024FFB127CA6}"/>
    <cellStyle name="40% - Accent1 2 4 2 4 2" xfId="26557" xr:uid="{11DB6147-7777-42B5-9ADB-28FCB4D2CC96}"/>
    <cellStyle name="40% - Accent1 2 4 2 5" xfId="9066" xr:uid="{B20D0457-9A8B-4B51-8686-E25401465ECD}"/>
    <cellStyle name="40% - Accent1 2 4 2 5 2" xfId="26558" xr:uid="{FD012588-5B07-463D-B564-5E29D8688EE8}"/>
    <cellStyle name="40% - Accent1 2 4 2 6" xfId="26552" xr:uid="{182ED20E-CBDE-47E9-8F13-5CEA2C604443}"/>
    <cellStyle name="40% - Accent1 2 4 3" xfId="9067" xr:uid="{B27B6E9A-45EC-4AA7-BE4D-2D7C74FC291A}"/>
    <cellStyle name="40% - Accent1 2 4 3 2" xfId="9068" xr:uid="{0EA3EA85-DF38-4669-8A1D-F65B51091FC6}"/>
    <cellStyle name="40% - Accent1 2 4 3 2 2" xfId="9069" xr:uid="{F6F5D81B-0F0C-4EC4-BC96-FD98294ADC20}"/>
    <cellStyle name="40% - Accent1 2 4 3 2 2 2" xfId="26561" xr:uid="{61AE0271-A78C-4559-8627-DD24793A3EEA}"/>
    <cellStyle name="40% - Accent1 2 4 3 2 3" xfId="9070" xr:uid="{D931E1FF-BA7A-40C2-8098-D56364A1586E}"/>
    <cellStyle name="40% - Accent1 2 4 3 2 3 2" xfId="26562" xr:uid="{DBEC356D-515B-4244-80E5-6F0B76F78A18}"/>
    <cellStyle name="40% - Accent1 2 4 3 2 4" xfId="26560" xr:uid="{A0AF4D1C-CD1D-46E1-BA8B-8DEA254C0B63}"/>
    <cellStyle name="40% - Accent1 2 4 3 3" xfId="9071" xr:uid="{D84F0C71-C515-4754-BF0E-AA6ABB7CCE25}"/>
    <cellStyle name="40% - Accent1 2 4 3 3 2" xfId="26563" xr:uid="{8AB0D103-2AEB-4F0A-BDF8-8F7992614CE7}"/>
    <cellStyle name="40% - Accent1 2 4 3 4" xfId="9072" xr:uid="{D8CD1F38-23F9-4B2A-A37D-2A15BEFFC1C3}"/>
    <cellStyle name="40% - Accent1 2 4 3 4 2" xfId="26564" xr:uid="{2F32C5AC-4BD6-413B-AE0C-AD0283CB7C94}"/>
    <cellStyle name="40% - Accent1 2 4 3 5" xfId="9073" xr:uid="{93002513-4AE7-4ED3-AF3C-CE4FEA1DBFF8}"/>
    <cellStyle name="40% - Accent1 2 4 3 5 2" xfId="26565" xr:uid="{519A8821-F272-4F32-BD3F-0CD75D35C168}"/>
    <cellStyle name="40% - Accent1 2 4 3 6" xfId="26559" xr:uid="{C41919C3-F276-495C-8893-2363712151FD}"/>
    <cellStyle name="40% - Accent1 2 4 4" xfId="9074" xr:uid="{2609C3EF-7295-4B26-8EF9-C36DC955CAAD}"/>
    <cellStyle name="40% - Accent1 2 4 4 2" xfId="9075" xr:uid="{1C17F11B-8CCC-463F-885F-3779EA8EB675}"/>
    <cellStyle name="40% - Accent1 2 4 4 2 2" xfId="26567" xr:uid="{B36588FB-FA02-415D-AF87-3202936D3898}"/>
    <cellStyle name="40% - Accent1 2 4 4 3" xfId="9076" xr:uid="{5297905B-C5A2-4F9E-828A-723AA66E41F8}"/>
    <cellStyle name="40% - Accent1 2 4 4 3 2" xfId="26568" xr:uid="{4709FAC5-0553-498D-8238-A9CEEE5459CF}"/>
    <cellStyle name="40% - Accent1 2 4 4 4" xfId="26566" xr:uid="{9E2B1709-7EF6-482D-882F-C7533DF18E2E}"/>
    <cellStyle name="40% - Accent1 2 4 5" xfId="9077" xr:uid="{5A12B719-F868-4EA2-8F46-70040522E9B0}"/>
    <cellStyle name="40% - Accent1 2 4 5 2" xfId="26569" xr:uid="{3CB745E7-C6E7-451F-8E30-1D8938806E88}"/>
    <cellStyle name="40% - Accent1 2 4 6" xfId="9078" xr:uid="{137FD787-D196-4227-B0AB-06A17AC6A86C}"/>
    <cellStyle name="40% - Accent1 2 4 6 2" xfId="26570" xr:uid="{162069C0-B6F9-41B1-A850-4688B99FD2BF}"/>
    <cellStyle name="40% - Accent1 2 4 7" xfId="9079" xr:uid="{35BF6D93-BFC5-48D1-B003-90DEDA54AA54}"/>
    <cellStyle name="40% - Accent1 2 4 7 2" xfId="26571" xr:uid="{E7C95315-9C73-4AA4-A4A2-7235C6FF592C}"/>
    <cellStyle name="40% - Accent1 2 4 8" xfId="17813" xr:uid="{2113C50B-D0E4-4EC2-B895-3EC5718031F8}"/>
    <cellStyle name="40% - Accent1 2 4 8 2" xfId="35395" xr:uid="{2C89454E-8482-4C07-83B9-28CAEE8563DD}"/>
    <cellStyle name="40% - Accent1 2 4 9" xfId="9059" xr:uid="{B8286595-1755-488B-B646-6792267EED17}"/>
    <cellStyle name="40% - Accent1 2 4 9 2" xfId="26551" xr:uid="{90B6186F-A478-45AD-94E1-6C3F1935A118}"/>
    <cellStyle name="40% - Accent1 2 5" xfId="9080" xr:uid="{4DE46296-0581-4D0A-8021-81E54DB4CB3A}"/>
    <cellStyle name="40% - Accent1 2 5 2" xfId="9081" xr:uid="{9584937B-7F3A-4737-BA7F-5DADDFB88470}"/>
    <cellStyle name="40% - Accent1 2 5 2 2" xfId="9082" xr:uid="{946274E3-04B8-46B9-9C6A-3D76AFEBBCBD}"/>
    <cellStyle name="40% - Accent1 2 5 2 2 2" xfId="9083" xr:uid="{A5617B2D-DC6F-4B67-9212-F825F44B5109}"/>
    <cellStyle name="40% - Accent1 2 5 2 2 2 2" xfId="26575" xr:uid="{0949E5E5-05BB-40EC-9AAB-0C31D9D52897}"/>
    <cellStyle name="40% - Accent1 2 5 2 2 3" xfId="9084" xr:uid="{96AA4190-6A85-4AA9-8A10-4A0E1B495254}"/>
    <cellStyle name="40% - Accent1 2 5 2 2 3 2" xfId="26576" xr:uid="{0E391ED2-4902-4A98-B177-D230178A9A3C}"/>
    <cellStyle name="40% - Accent1 2 5 2 2 4" xfId="26574" xr:uid="{D20C893D-7A12-4F5C-B696-9F40E28920A8}"/>
    <cellStyle name="40% - Accent1 2 5 2 3" xfId="9085" xr:uid="{C8F30853-C21F-4D3C-A631-F0E104B286BF}"/>
    <cellStyle name="40% - Accent1 2 5 2 3 2" xfId="26577" xr:uid="{8E556091-80AF-417C-9E77-47C872E34C51}"/>
    <cellStyle name="40% - Accent1 2 5 2 4" xfId="9086" xr:uid="{217D6928-1BB2-4E1D-9D01-A204035C33F5}"/>
    <cellStyle name="40% - Accent1 2 5 2 4 2" xfId="26578" xr:uid="{A574A11A-1965-42E6-8074-B6B37EE63A6A}"/>
    <cellStyle name="40% - Accent1 2 5 2 5" xfId="9087" xr:uid="{765BD297-E614-403C-8B8A-5E0E3BB434A3}"/>
    <cellStyle name="40% - Accent1 2 5 2 5 2" xfId="26579" xr:uid="{6304A166-802A-4CB5-BCBA-32BACDBDE1DC}"/>
    <cellStyle name="40% - Accent1 2 5 2 6" xfId="26573" xr:uid="{0335C2D5-73C5-4277-9192-5EC71AF8F2EC}"/>
    <cellStyle name="40% - Accent1 2 5 3" xfId="9088" xr:uid="{5D10D960-C60C-4A2E-AC9B-2F1E47F4E2CE}"/>
    <cellStyle name="40% - Accent1 2 5 3 2" xfId="9089" xr:uid="{E225B1ED-C700-4730-9108-84DAC0E24E37}"/>
    <cellStyle name="40% - Accent1 2 5 3 2 2" xfId="9090" xr:uid="{0570BA50-869D-4D0A-AD86-68ED99DD4E21}"/>
    <cellStyle name="40% - Accent1 2 5 3 2 2 2" xfId="26582" xr:uid="{5FCEC0F6-AABB-48C6-A36F-8BFDBAC58D43}"/>
    <cellStyle name="40% - Accent1 2 5 3 2 3" xfId="9091" xr:uid="{4A7390A4-C43B-4685-A2F1-8CFA453ACE39}"/>
    <cellStyle name="40% - Accent1 2 5 3 2 3 2" xfId="26583" xr:uid="{640FAC18-C6DE-45B3-8BC8-D9EB3DE86612}"/>
    <cellStyle name="40% - Accent1 2 5 3 2 4" xfId="26581" xr:uid="{4ADAB55F-0270-44F5-ADDB-66DA153BE505}"/>
    <cellStyle name="40% - Accent1 2 5 3 3" xfId="9092" xr:uid="{0E543E99-64D3-4039-A17B-8C52237E5316}"/>
    <cellStyle name="40% - Accent1 2 5 3 3 2" xfId="26584" xr:uid="{934CE03A-C6D1-4EB6-8B7C-1C35E45C5CAA}"/>
    <cellStyle name="40% - Accent1 2 5 3 4" xfId="9093" xr:uid="{A51E4AEE-2B0A-4A24-916E-9FDF4378BB7A}"/>
    <cellStyle name="40% - Accent1 2 5 3 4 2" xfId="26585" xr:uid="{D0488559-C422-4988-BFBD-92827899E358}"/>
    <cellStyle name="40% - Accent1 2 5 3 5" xfId="9094" xr:uid="{4F839347-9B00-4190-A084-B4D039F5D26D}"/>
    <cellStyle name="40% - Accent1 2 5 3 5 2" xfId="26586" xr:uid="{3C3EAFD1-9901-4221-8879-5318C3974114}"/>
    <cellStyle name="40% - Accent1 2 5 3 6" xfId="26580" xr:uid="{E1B64DD2-5001-4CB0-A65E-7E16AB02E8F5}"/>
    <cellStyle name="40% - Accent1 2 5 4" xfId="9095" xr:uid="{508DC4DE-F6E1-4D5D-8476-2892FE93EF16}"/>
    <cellStyle name="40% - Accent1 2 5 4 2" xfId="9096" xr:uid="{28B0FFE3-0422-4DF4-8EED-B71BABFEA439}"/>
    <cellStyle name="40% - Accent1 2 5 4 2 2" xfId="26588" xr:uid="{D3639B12-2C81-4DE0-B466-6A104EB9F5A0}"/>
    <cellStyle name="40% - Accent1 2 5 4 3" xfId="9097" xr:uid="{56459650-8BC9-434F-AFEC-20C4CE33B3C3}"/>
    <cellStyle name="40% - Accent1 2 5 4 3 2" xfId="26589" xr:uid="{0F41C85D-B620-4F4A-B2A0-1CA734D13F3F}"/>
    <cellStyle name="40% - Accent1 2 5 4 4" xfId="26587" xr:uid="{7CC267DF-D950-4DEB-8D7C-A5FF6C672089}"/>
    <cellStyle name="40% - Accent1 2 5 5" xfId="9098" xr:uid="{7C31AFB8-4CA9-4F3D-A66F-C05BA4CB873F}"/>
    <cellStyle name="40% - Accent1 2 5 5 2" xfId="26590" xr:uid="{88E586F6-3B99-4005-A7C2-4BCC8DC42150}"/>
    <cellStyle name="40% - Accent1 2 5 6" xfId="9099" xr:uid="{A99FBC2F-0DEE-4B90-A9B2-7E4361727D19}"/>
    <cellStyle name="40% - Accent1 2 5 6 2" xfId="26591" xr:uid="{DBAE9827-6940-4F12-96C6-E04D9A97109E}"/>
    <cellStyle name="40% - Accent1 2 5 7" xfId="9100" xr:uid="{F81A264C-71C8-456E-BDCF-8FCE5957ED21}"/>
    <cellStyle name="40% - Accent1 2 5 7 2" xfId="26592" xr:uid="{317D118C-7EA2-4F07-83ED-4337BB444BA1}"/>
    <cellStyle name="40% - Accent1 2 5 8" xfId="26572" xr:uid="{FEECCC17-AF35-49CF-BAFE-F6050E8C81A6}"/>
    <cellStyle name="40% - Accent1 2 6" xfId="9101" xr:uid="{0BB3AF76-9727-4E17-A7DD-CC436CA16890}"/>
    <cellStyle name="40% - Accent1 2 6 2" xfId="9102" xr:uid="{1B193761-2721-4524-B3C5-DE0F78945780}"/>
    <cellStyle name="40% - Accent1 2 6 2 2" xfId="9103" xr:uid="{C5029E2E-3BB7-424A-B4D2-0862D09C75B9}"/>
    <cellStyle name="40% - Accent1 2 6 2 2 2" xfId="26595" xr:uid="{AA133BE2-4C92-4CF2-89DD-3404131DD366}"/>
    <cellStyle name="40% - Accent1 2 6 2 3" xfId="9104" xr:uid="{08FA16F9-1A93-44FC-968C-A9434BF0F890}"/>
    <cellStyle name="40% - Accent1 2 6 2 3 2" xfId="26596" xr:uid="{190518E9-39E6-4ED1-9F06-760669D7C1BD}"/>
    <cellStyle name="40% - Accent1 2 6 2 4" xfId="26594" xr:uid="{381AAEDC-2FA2-47DA-A579-462C3639111B}"/>
    <cellStyle name="40% - Accent1 2 6 3" xfId="9105" xr:uid="{FB47B114-FB32-4792-BF3E-55EA848339DF}"/>
    <cellStyle name="40% - Accent1 2 6 3 2" xfId="26597" xr:uid="{9C42DABD-BFF1-46B5-871C-9698A61BA613}"/>
    <cellStyle name="40% - Accent1 2 6 4" xfId="9106" xr:uid="{E167AA82-E712-43B6-8615-1EBBB2B19E78}"/>
    <cellStyle name="40% - Accent1 2 6 4 2" xfId="26598" xr:uid="{F27EC072-FC3D-49DE-BBBF-7724E7BFA557}"/>
    <cellStyle name="40% - Accent1 2 6 5" xfId="9107" xr:uid="{768B4040-BD8B-4240-8753-4DC7A8D9436F}"/>
    <cellStyle name="40% - Accent1 2 6 5 2" xfId="26599" xr:uid="{067F1A1A-A674-4A90-B4EC-173317550A90}"/>
    <cellStyle name="40% - Accent1 2 6 6" xfId="26593" xr:uid="{8109B3CB-0125-4C0F-A1BF-3D3DDC39742F}"/>
    <cellStyle name="40% - Accent1 2 7" xfId="9108" xr:uid="{43286662-E8BD-42BB-A6BE-5988D2B9FDC0}"/>
    <cellStyle name="40% - Accent1 2 7 2" xfId="9109" xr:uid="{1A24EB83-C220-4F28-9EAD-2CC57AC9FB4C}"/>
    <cellStyle name="40% - Accent1 2 7 2 2" xfId="9110" xr:uid="{6E0491DE-4B27-4006-9B84-F8E5DD680D8C}"/>
    <cellStyle name="40% - Accent1 2 7 2 2 2" xfId="26602" xr:uid="{163BFCF8-6129-411D-BA00-7AB5239A3D9F}"/>
    <cellStyle name="40% - Accent1 2 7 2 3" xfId="9111" xr:uid="{CF2E97B4-506A-4F64-8238-2E192194E136}"/>
    <cellStyle name="40% - Accent1 2 7 2 3 2" xfId="26603" xr:uid="{264F1126-44F6-4D28-9563-C45A1AD01173}"/>
    <cellStyle name="40% - Accent1 2 7 2 4" xfId="26601" xr:uid="{712E3E8D-065E-4A10-A0A9-1AC16A0E90FC}"/>
    <cellStyle name="40% - Accent1 2 7 3" xfId="9112" xr:uid="{74A46CD5-8E60-4405-8282-AB8EECB9C7A2}"/>
    <cellStyle name="40% - Accent1 2 7 3 2" xfId="26604" xr:uid="{5B707364-1FEB-455A-A59B-40CC1F347847}"/>
    <cellStyle name="40% - Accent1 2 7 4" xfId="9113" xr:uid="{5CB6F32B-640A-4FCD-8504-7AC712236A90}"/>
    <cellStyle name="40% - Accent1 2 7 4 2" xfId="26605" xr:uid="{688C17BB-84C4-49FE-83A2-0CBEA4EC8DB9}"/>
    <cellStyle name="40% - Accent1 2 7 5" xfId="9114" xr:uid="{B477CAC0-6C47-4C88-AA3A-427538E9DA99}"/>
    <cellStyle name="40% - Accent1 2 7 5 2" xfId="26606" xr:uid="{25187F9E-E2CC-4BFA-BFFB-A1C935BD5B6F}"/>
    <cellStyle name="40% - Accent1 2 7 6" xfId="26600" xr:uid="{7B7B9402-C575-42D1-87CB-DB9272386CAF}"/>
    <cellStyle name="40% - Accent1 2 8" xfId="9115" xr:uid="{5EE0B76E-9A23-4546-A3BE-11AD0254DB22}"/>
    <cellStyle name="40% - Accent1 2 8 2" xfId="9116" xr:uid="{2D3D8691-5348-4F5B-9A95-C6DEF1E93E58}"/>
    <cellStyle name="40% - Accent1 2 8 2 2" xfId="26608" xr:uid="{C52D39A3-7568-426B-9CC6-4F40BFA60258}"/>
    <cellStyle name="40% - Accent1 2 8 3" xfId="9117" xr:uid="{2A349153-BC23-44E8-80AB-F3FEACD01532}"/>
    <cellStyle name="40% - Accent1 2 8 3 2" xfId="26609" xr:uid="{013739CA-B83B-4072-971C-7E45104E95FB}"/>
    <cellStyle name="40% - Accent1 2 8 4" xfId="26607" xr:uid="{662B647A-2707-4E4B-B72E-E0C1C186C92C}"/>
    <cellStyle name="40% - Accent1 2 9" xfId="9118" xr:uid="{AA90041D-0D52-4727-ABDB-6F84F0ACEB0E}"/>
    <cellStyle name="40% - Accent1 2 9 2" xfId="26610" xr:uid="{C2765805-3272-4195-9FD5-7A6E1C8E7E9B}"/>
    <cellStyle name="40% - Accent1 20" xfId="1890" xr:uid="{78F9B38A-FFA3-47A7-AE70-FA0EA9562440}"/>
    <cellStyle name="40% - Accent1 20 2" xfId="17774" xr:uid="{A88D9F87-E628-4728-A8FE-DBC37DC2D479}"/>
    <cellStyle name="40% - Accent1 20 2 2" xfId="35328" xr:uid="{2DD38A6D-D786-4A67-BD7A-30F6BACEDBA6}"/>
    <cellStyle name="40% - Accent1 20 3" xfId="9119" xr:uid="{E86E8A44-6755-44A1-97DC-5851CFF8292C}"/>
    <cellStyle name="40% - Accent1 20 3 2" xfId="26611" xr:uid="{BAC9280A-252C-4CF1-853F-F4DF2E744083}"/>
    <cellStyle name="40% - Accent1 20 4" xfId="19493" xr:uid="{1A554B59-E752-4099-9EFC-C478CA1F9E67}"/>
    <cellStyle name="40% - Accent1 21" xfId="1914" xr:uid="{CC1885B8-E408-488F-8C25-76749FAFB8C5}"/>
    <cellStyle name="40% - Accent1 21 2" xfId="17787" xr:uid="{16B51407-CFFF-472E-BF1E-BE8CFA4E103E}"/>
    <cellStyle name="40% - Accent1 21 2 2" xfId="35352" xr:uid="{915FDD1F-AEAD-4036-A700-E50017D2AA32}"/>
    <cellStyle name="40% - Accent1 21 3" xfId="9120" xr:uid="{9D30546F-7352-4D53-BF77-B92065036C9B}"/>
    <cellStyle name="40% - Accent1 21 3 2" xfId="26612" xr:uid="{F2517E07-CB37-4234-A117-76490E77A68A}"/>
    <cellStyle name="40% - Accent1 21 4" xfId="19517" xr:uid="{6B4340BA-4D6E-4DE9-9D47-19A0997A6651}"/>
    <cellStyle name="40% - Accent1 22" xfId="1940" xr:uid="{7C482574-4156-44F7-9AEA-744E108F6739}"/>
    <cellStyle name="40% - Accent1 22 2" xfId="17800" xr:uid="{8EA00F33-0BF9-4E87-AC84-FFE0B96DFE26}"/>
    <cellStyle name="40% - Accent1 22 2 2" xfId="35377" xr:uid="{B1A8D657-C42B-465A-B4F1-A8DFA6E6B22C}"/>
    <cellStyle name="40% - Accent1 22 3" xfId="9121" xr:uid="{51D4CB3F-1749-4449-984D-46DA14C15E9E}"/>
    <cellStyle name="40% - Accent1 22 3 2" xfId="26613" xr:uid="{708379EA-00C4-4C61-991F-4F2F14E59896}"/>
    <cellStyle name="40% - Accent1 22 4" xfId="19542" xr:uid="{14A130BE-69C2-43D7-A0E8-A4EA2C003616}"/>
    <cellStyle name="40% - Accent1 23" xfId="9122" xr:uid="{5A3D8A1F-70CE-4ACA-9682-DD03188AFCF5}"/>
    <cellStyle name="40% - Accent1 23 2" xfId="26614" xr:uid="{517461EF-15C3-4950-B8EA-EFDFD56ADB02}"/>
    <cellStyle name="40% - Accent1 23 3" xfId="18416" xr:uid="{BD1A1417-D65C-4848-AACA-3EA81D1F37F1}"/>
    <cellStyle name="40% - Accent1 24" xfId="9123" xr:uid="{E6954BB8-4C7B-402A-BF3B-C80562CE1867}"/>
    <cellStyle name="40% - Accent1 24 2" xfId="26615" xr:uid="{F9C3E3FA-CF7C-4D7D-8EE3-2ACD3C81BDD6}"/>
    <cellStyle name="40% - Accent1 25" xfId="9124" xr:uid="{F710C5C9-1EDE-41F5-B52E-75EC45EC0DFE}"/>
    <cellStyle name="40% - Accent1 25 2" xfId="26616" xr:uid="{6321F9C8-EE0A-464D-8EF3-0BBF793D5FBB}"/>
    <cellStyle name="40% - Accent1 26" xfId="9125" xr:uid="{591648AF-FF64-445E-8042-A7C00A0D96B8}"/>
    <cellStyle name="40% - Accent1 26 2" xfId="26617" xr:uid="{809FD113-86BC-42CD-92CD-D952B9A1EFEC}"/>
    <cellStyle name="40% - Accent1 27" xfId="9126" xr:uid="{BC182404-F2B0-41EB-B047-C9631EC9348D}"/>
    <cellStyle name="40% - Accent1 27 2" xfId="26618" xr:uid="{F33141C0-2960-4108-9799-4B221CE1916E}"/>
    <cellStyle name="40% - Accent1 28" xfId="9127" xr:uid="{11880983-F31A-4C56-A80E-4D1AF4FFA444}"/>
    <cellStyle name="40% - Accent1 28 2" xfId="26619" xr:uid="{F8B5F42C-D0DA-4AD9-B954-1F392BE90960}"/>
    <cellStyle name="40% - Accent1 29" xfId="9128" xr:uid="{965EDD83-B504-4A65-9D36-E77B2CD6BC11}"/>
    <cellStyle name="40% - Accent1 29 2" xfId="26620" xr:uid="{7EB0345C-BE82-4139-B130-2932478DCD15}"/>
    <cellStyle name="40% - Accent1 3" xfId="138" xr:uid="{D1F5E9D1-ABC6-45AA-81C7-52EAB0DCCEC7}"/>
    <cellStyle name="40% - Accent1 3 10" xfId="9130" xr:uid="{D8411ABB-2185-45AA-8B6F-65A5AA8A5D4D}"/>
    <cellStyle name="40% - Accent1 3 10 2" xfId="26622" xr:uid="{A2E3190D-C205-48B7-9FAF-7030BDA674AB}"/>
    <cellStyle name="40% - Accent1 3 11" xfId="9131" xr:uid="{2940ACF9-0A45-48E2-B3CF-56E4BFB62894}"/>
    <cellStyle name="40% - Accent1 3 11 2" xfId="26623" xr:uid="{82690D65-152E-4CFE-8A79-A64D5389625F}"/>
    <cellStyle name="40% - Accent1 3 12" xfId="9132" xr:uid="{96C16D0D-C714-49A8-991F-A85AEC023C0A}"/>
    <cellStyle name="40% - Accent1 3 13" xfId="9129" xr:uid="{DA065E95-D048-4DEE-8B16-574D300263F3}"/>
    <cellStyle name="40% - Accent1 3 13 2" xfId="26621" xr:uid="{F5DEA194-3869-4439-B504-635C2290A74D}"/>
    <cellStyle name="40% - Accent1 3 14" xfId="17236" xr:uid="{81F899EA-C480-4FF7-8CF6-D3CCD4E402A4}"/>
    <cellStyle name="40% - Accent1 3 14 2" xfId="34525" xr:uid="{FCD802FF-C196-4CC4-B5C6-5356E82C6263}"/>
    <cellStyle name="40% - Accent1 3 15" xfId="2948" xr:uid="{60968507-B289-4192-A717-36970F3C3CE4}"/>
    <cellStyle name="40% - Accent1 3 16" xfId="988" xr:uid="{954D2C0A-C6A5-4A28-96B4-F120B40D7DEC}"/>
    <cellStyle name="40% - Accent1 3 17" xfId="18599" xr:uid="{29BD3D07-7535-4A28-8E35-9F0DF74F0241}"/>
    <cellStyle name="40% - Accent1 3 18" xfId="36610" xr:uid="{95BAFF73-A189-4F33-9232-B943AA6CE1D5}"/>
    <cellStyle name="40% - Accent1 3 2" xfId="234" xr:uid="{BF0D57E3-61B5-45B8-8F80-9C4BB8E6EEDF}"/>
    <cellStyle name="40% - Accent1 3 2 10" xfId="17399" xr:uid="{78883DDA-5F37-4346-802B-5A74E607316C}"/>
    <cellStyle name="40% - Accent1 3 2 10 2" xfId="34751" xr:uid="{B59CD0CC-C523-4871-BD46-D49CB4C1A985}"/>
    <cellStyle name="40% - Accent1 3 2 11" xfId="9133" xr:uid="{F48A8F64-2B80-4509-8E57-8744C6B2FE22}"/>
    <cellStyle name="40% - Accent1 3 2 11 2" xfId="26624" xr:uid="{F9BF2FDF-BB6A-4FF7-AD3E-7266012E0E03}"/>
    <cellStyle name="40% - Accent1 3 2 12" xfId="1275" xr:uid="{BF1FACC9-7A2D-4CD0-982A-4BBB1C7E1D75}"/>
    <cellStyle name="40% - Accent1 3 2 13" xfId="18879" xr:uid="{A7ACB35A-90B7-43E1-814F-B1EB6B9542F0}"/>
    <cellStyle name="40% - Accent1 3 2 14" xfId="36920" xr:uid="{60B03DBE-6535-40B3-A00F-170DEC56D325}"/>
    <cellStyle name="40% - Accent1 3 2 2" xfId="352" xr:uid="{6928F4E3-7A96-4CA7-B9F8-F49E0396CE47}"/>
    <cellStyle name="40% - Accent1 3 2 2 10" xfId="2320" xr:uid="{9A6AFA58-E82F-47F4-8290-EB948B6F26BA}"/>
    <cellStyle name="40% - Accent1 3 2 2 11" xfId="19920" xr:uid="{00300672-AD14-47B2-8CAD-87F1B98E49AB}"/>
    <cellStyle name="40% - Accent1 3 2 2 2" xfId="571" xr:uid="{6AA7E6BD-FB7B-4A00-BDEA-128977C1C094}"/>
    <cellStyle name="40% - Accent1 3 2 2 2 2" xfId="9136" xr:uid="{F1311425-FF9C-423A-BC26-701D2FC81130}"/>
    <cellStyle name="40% - Accent1 3 2 2 2 2 2" xfId="9137" xr:uid="{3F7787A8-DDD5-4159-958C-6DC7010ECE82}"/>
    <cellStyle name="40% - Accent1 3 2 2 2 2 2 2" xfId="26628" xr:uid="{134E28CE-1F7D-4A76-992E-4B49FF95FF9F}"/>
    <cellStyle name="40% - Accent1 3 2 2 2 2 3" xfId="9138" xr:uid="{9548402B-0511-4BCF-AD03-A7F71308B3A2}"/>
    <cellStyle name="40% - Accent1 3 2 2 2 2 3 2" xfId="26629" xr:uid="{C1F063EF-7F0E-4286-9797-8C203DA4916B}"/>
    <cellStyle name="40% - Accent1 3 2 2 2 2 4" xfId="26627" xr:uid="{29723A82-5AF8-4016-A540-476C84C4307B}"/>
    <cellStyle name="40% - Accent1 3 2 2 2 3" xfId="9139" xr:uid="{DDA5DD40-F758-4AA3-A2C7-41D9ABDAF0C5}"/>
    <cellStyle name="40% - Accent1 3 2 2 2 3 2" xfId="26630" xr:uid="{56F50E83-CA74-46A3-87A5-DD3EBAB37BA7}"/>
    <cellStyle name="40% - Accent1 3 2 2 2 4" xfId="9140" xr:uid="{E9171ED1-760A-468B-87C9-8B2EE3EC59F7}"/>
    <cellStyle name="40% - Accent1 3 2 2 2 4 2" xfId="26631" xr:uid="{81C90C98-4DB2-424E-BE48-A9FC6458600A}"/>
    <cellStyle name="40% - Accent1 3 2 2 2 5" xfId="9141" xr:uid="{95CCFDF6-E580-4028-854D-7BCDCCB35738}"/>
    <cellStyle name="40% - Accent1 3 2 2 2 5 2" xfId="26632" xr:uid="{F32F6D9C-EE59-4448-AFD8-AD71968BD5E2}"/>
    <cellStyle name="40% - Accent1 3 2 2 2 6" xfId="9135" xr:uid="{0B171D46-6E31-4616-ABEC-83AD6FFCB130}"/>
    <cellStyle name="40% - Accent1 3 2 2 2 7" xfId="26626" xr:uid="{015CDD52-F96A-4727-984D-E030B38ACB3D}"/>
    <cellStyle name="40% - Accent1 3 2 2 3" xfId="9142" xr:uid="{45A3F836-067E-409E-8F3F-9CD3C88268DC}"/>
    <cellStyle name="40% - Accent1 3 2 2 3 2" xfId="9143" xr:uid="{63149344-ADDD-4CEB-8BF9-611819E079AA}"/>
    <cellStyle name="40% - Accent1 3 2 2 3 2 2" xfId="9144" xr:uid="{F21C23C3-1FD5-4A16-B5F2-6CB338B9EE06}"/>
    <cellStyle name="40% - Accent1 3 2 2 3 2 2 2" xfId="26635" xr:uid="{194EB613-CD8E-49B7-8238-C803401D49CF}"/>
    <cellStyle name="40% - Accent1 3 2 2 3 2 3" xfId="9145" xr:uid="{26542C60-2378-42C9-9478-660BC1EB5EB7}"/>
    <cellStyle name="40% - Accent1 3 2 2 3 2 3 2" xfId="26636" xr:uid="{E4CC16A1-5605-435B-863C-63DE34E402AA}"/>
    <cellStyle name="40% - Accent1 3 2 2 3 2 4" xfId="26634" xr:uid="{3A497A3F-16BF-453F-B802-7E1E0934BE0E}"/>
    <cellStyle name="40% - Accent1 3 2 2 3 3" xfId="9146" xr:uid="{2295EE7B-4673-4697-B734-927067F3EEC5}"/>
    <cellStyle name="40% - Accent1 3 2 2 3 3 2" xfId="26637" xr:uid="{216D6A41-4146-4C57-9F7E-B77D306EC887}"/>
    <cellStyle name="40% - Accent1 3 2 2 3 4" xfId="9147" xr:uid="{E287DE58-5330-4438-A0C0-2536E0D95416}"/>
    <cellStyle name="40% - Accent1 3 2 2 3 4 2" xfId="26638" xr:uid="{26ADDB4C-325E-40D0-9678-6197C1F76A7F}"/>
    <cellStyle name="40% - Accent1 3 2 2 3 5" xfId="9148" xr:uid="{187ED061-2BEA-40A0-AB3A-716F3015FC89}"/>
    <cellStyle name="40% - Accent1 3 2 2 3 5 2" xfId="26639" xr:uid="{ADB48FCD-7572-4486-AD7D-98151248C3C5}"/>
    <cellStyle name="40% - Accent1 3 2 2 3 6" xfId="26633" xr:uid="{FC348B6A-3993-428C-A3A1-16A8E9F01621}"/>
    <cellStyle name="40% - Accent1 3 2 2 4" xfId="9149" xr:uid="{AE4548AF-F794-4EDC-A79D-F44FA8CD09EB}"/>
    <cellStyle name="40% - Accent1 3 2 2 4 2" xfId="9150" xr:uid="{BE7C416E-F6D6-4411-A4DC-3659F9B24D12}"/>
    <cellStyle name="40% - Accent1 3 2 2 4 2 2" xfId="26641" xr:uid="{9F9164F6-561B-4B27-BDAD-9AAECD9DE8A8}"/>
    <cellStyle name="40% - Accent1 3 2 2 4 3" xfId="9151" xr:uid="{AF13C8DA-911C-464C-B877-744602667D19}"/>
    <cellStyle name="40% - Accent1 3 2 2 4 3 2" xfId="26642" xr:uid="{75B44BD8-1D3B-4EFC-A9F6-3585A5FB598C}"/>
    <cellStyle name="40% - Accent1 3 2 2 4 4" xfId="26640" xr:uid="{A3A84636-7727-4172-8514-C49ACCF21ED9}"/>
    <cellStyle name="40% - Accent1 3 2 2 5" xfId="9152" xr:uid="{5669658E-EE76-40AF-90E6-66103B139C1B}"/>
    <cellStyle name="40% - Accent1 3 2 2 5 2" xfId="26643" xr:uid="{D065CA0B-53E9-4A62-B08E-D0D896D499E5}"/>
    <cellStyle name="40% - Accent1 3 2 2 6" xfId="9153" xr:uid="{5D5901C2-C2E7-449A-B544-D4DAE6EFFB2E}"/>
    <cellStyle name="40% - Accent1 3 2 2 6 2" xfId="26644" xr:uid="{D1E70651-996D-4F2D-8DB6-9FC53845E452}"/>
    <cellStyle name="40% - Accent1 3 2 2 7" xfId="9154" xr:uid="{F91AF841-6561-46A5-851B-1D211906C99C}"/>
    <cellStyle name="40% - Accent1 3 2 2 7 2" xfId="26645" xr:uid="{87277F4B-9B2B-497A-95B5-7B9B96B48082}"/>
    <cellStyle name="40% - Accent1 3 2 2 8" xfId="17975" xr:uid="{A9292A3B-E951-4299-BCC3-673D1A61DD83}"/>
    <cellStyle name="40% - Accent1 3 2 2 8 2" xfId="35734" xr:uid="{6ADE20ED-C4A5-4D40-A315-E1B1B2C821EF}"/>
    <cellStyle name="40% - Accent1 3 2 2 9" xfId="9134" xr:uid="{27152FE3-FCCD-446E-AA24-AF3757C4AAAF}"/>
    <cellStyle name="40% - Accent1 3 2 2 9 2" xfId="26625" xr:uid="{54FD0D2C-E57A-47EC-9E3E-354E1FDD23E7}"/>
    <cellStyle name="40% - Accent1 3 2 3" xfId="461" xr:uid="{1D4D6A3E-5A48-4E1D-9A70-73DFD06D773B}"/>
    <cellStyle name="40% - Accent1 3 2 3 2" xfId="9156" xr:uid="{F05CB807-FCD0-4DAB-8884-4EBCE7FACCE0}"/>
    <cellStyle name="40% - Accent1 3 2 3 2 2" xfId="9157" xr:uid="{B80C5EF2-0559-44A8-A5EB-99A6385B5161}"/>
    <cellStyle name="40% - Accent1 3 2 3 2 2 2" xfId="9158" xr:uid="{A85370E1-3AF5-4434-82D6-F6A4EFF57687}"/>
    <cellStyle name="40% - Accent1 3 2 3 2 2 2 2" xfId="26649" xr:uid="{571E28CD-53A7-44D1-9E71-5A2F79EE3DCC}"/>
    <cellStyle name="40% - Accent1 3 2 3 2 2 3" xfId="9159" xr:uid="{7EFB165A-4E89-4EDD-AEF7-25A486D5E7C8}"/>
    <cellStyle name="40% - Accent1 3 2 3 2 2 3 2" xfId="26650" xr:uid="{B4D076CC-7B8F-4262-A195-6C18BDB22487}"/>
    <cellStyle name="40% - Accent1 3 2 3 2 2 4" xfId="26648" xr:uid="{85387A97-772B-454B-9CBF-9B008F5FF150}"/>
    <cellStyle name="40% - Accent1 3 2 3 2 3" xfId="9160" xr:uid="{85430929-C50E-482F-B02E-462A353D306E}"/>
    <cellStyle name="40% - Accent1 3 2 3 2 3 2" xfId="26651" xr:uid="{A52E95C7-A6F2-42DB-AC59-60CF355FB80A}"/>
    <cellStyle name="40% - Accent1 3 2 3 2 4" xfId="9161" xr:uid="{69D7B2E4-D316-42FD-BF0A-D434F15C9D2D}"/>
    <cellStyle name="40% - Accent1 3 2 3 2 4 2" xfId="26652" xr:uid="{A1495516-55B0-486F-85FB-D8B2C0A55FE3}"/>
    <cellStyle name="40% - Accent1 3 2 3 2 5" xfId="9162" xr:uid="{8FE1332B-908F-41A1-8F11-57AA6BBA393D}"/>
    <cellStyle name="40% - Accent1 3 2 3 2 5 2" xfId="26653" xr:uid="{18D29056-3886-4F3A-9DB2-B7FEDB00C635}"/>
    <cellStyle name="40% - Accent1 3 2 3 2 6" xfId="26647" xr:uid="{5C9356C9-0302-47DE-9917-106FB33BB446}"/>
    <cellStyle name="40% - Accent1 3 2 3 3" xfId="9163" xr:uid="{B0C64BBA-E414-4D34-AE11-E3DE11EBF185}"/>
    <cellStyle name="40% - Accent1 3 2 3 3 2" xfId="9164" xr:uid="{EC104522-6866-485E-A539-408EB302083B}"/>
    <cellStyle name="40% - Accent1 3 2 3 3 2 2" xfId="9165" xr:uid="{47477CCA-D897-4931-B2B6-E9A411C202F6}"/>
    <cellStyle name="40% - Accent1 3 2 3 3 2 2 2" xfId="26656" xr:uid="{57354A25-DB68-492C-9645-D78F7D0786CA}"/>
    <cellStyle name="40% - Accent1 3 2 3 3 2 3" xfId="9166" xr:uid="{74AEA009-7F80-49A2-B316-9C468CF80454}"/>
    <cellStyle name="40% - Accent1 3 2 3 3 2 3 2" xfId="26657" xr:uid="{4093A52B-95A7-4ACE-B794-B066724F9545}"/>
    <cellStyle name="40% - Accent1 3 2 3 3 2 4" xfId="26655" xr:uid="{8E0E7617-2688-4B4C-AC1F-2BBDE4D37385}"/>
    <cellStyle name="40% - Accent1 3 2 3 3 3" xfId="9167" xr:uid="{A1153B1C-239E-42D3-A29E-88424318F395}"/>
    <cellStyle name="40% - Accent1 3 2 3 3 3 2" xfId="26658" xr:uid="{57DFE715-49E3-4F1F-B54B-4979F4312527}"/>
    <cellStyle name="40% - Accent1 3 2 3 3 4" xfId="9168" xr:uid="{AF324004-2C2A-415B-801B-A02EAAD26C4D}"/>
    <cellStyle name="40% - Accent1 3 2 3 3 4 2" xfId="26659" xr:uid="{ADF42514-2E23-4F81-8DBF-A48A76B59A96}"/>
    <cellStyle name="40% - Accent1 3 2 3 3 5" xfId="9169" xr:uid="{8A1B9D28-98D1-4E33-8ADD-F0A01FCF6888}"/>
    <cellStyle name="40% - Accent1 3 2 3 3 5 2" xfId="26660" xr:uid="{609B8CAA-3D09-4697-A768-C84C6EE1493F}"/>
    <cellStyle name="40% - Accent1 3 2 3 3 6" xfId="26654" xr:uid="{64707849-3D50-4C48-A1D9-F95158DE91ED}"/>
    <cellStyle name="40% - Accent1 3 2 3 4" xfId="9170" xr:uid="{FBDCCAA2-F933-43BA-9951-A758E01E5162}"/>
    <cellStyle name="40% - Accent1 3 2 3 4 2" xfId="9171" xr:uid="{5EC0A292-173A-4269-93B1-865D8E7ABAE0}"/>
    <cellStyle name="40% - Accent1 3 2 3 4 2 2" xfId="26662" xr:uid="{A05C9506-001A-4292-AA8D-43482EDF220A}"/>
    <cellStyle name="40% - Accent1 3 2 3 4 3" xfId="9172" xr:uid="{7B2C0DF6-D69E-464B-B1D1-313E39133E10}"/>
    <cellStyle name="40% - Accent1 3 2 3 4 3 2" xfId="26663" xr:uid="{1E0BC1D1-496C-4893-91D9-0A2683D2A4C3}"/>
    <cellStyle name="40% - Accent1 3 2 3 4 4" xfId="26661" xr:uid="{76F85E67-5E8C-414E-8DCE-1585A66134DE}"/>
    <cellStyle name="40% - Accent1 3 2 3 5" xfId="9173" xr:uid="{5333F8F0-EC7D-4DB3-AFE2-D25C6090ADCF}"/>
    <cellStyle name="40% - Accent1 3 2 3 5 2" xfId="26664" xr:uid="{097BC551-4288-46A5-A8D3-F1B33D27E532}"/>
    <cellStyle name="40% - Accent1 3 2 3 6" xfId="9174" xr:uid="{7A9E1C09-678C-4150-94DC-2F256CEFD767}"/>
    <cellStyle name="40% - Accent1 3 2 3 6 2" xfId="26665" xr:uid="{E445AC2C-2ED5-4A64-9719-883738ADB8E0}"/>
    <cellStyle name="40% - Accent1 3 2 3 7" xfId="9175" xr:uid="{AE161062-DB5F-4767-B716-3BE2819B037B}"/>
    <cellStyle name="40% - Accent1 3 2 3 7 2" xfId="26666" xr:uid="{95F6AC81-3F05-4A66-8244-D179D82B4FCF}"/>
    <cellStyle name="40% - Accent1 3 2 3 8" xfId="9155" xr:uid="{5AD3F640-D16A-41D1-A348-474035837CD9}"/>
    <cellStyle name="40% - Accent1 3 2 3 9" xfId="26646" xr:uid="{CCB9B786-F4F0-4864-BB26-94080CD81D85}"/>
    <cellStyle name="40% - Accent1 3 2 4" xfId="9176" xr:uid="{AB2DA1F3-A0B0-475E-A230-2CF6CEF24374}"/>
    <cellStyle name="40% - Accent1 3 2 4 2" xfId="9177" xr:uid="{D6406D8B-C0F5-4295-934F-FB0D8529D788}"/>
    <cellStyle name="40% - Accent1 3 2 4 2 2" xfId="9178" xr:uid="{9355A267-81A5-4225-AC97-F0D8450F5ED4}"/>
    <cellStyle name="40% - Accent1 3 2 4 2 2 2" xfId="26669" xr:uid="{87E45017-5021-496E-B41B-79442EE08464}"/>
    <cellStyle name="40% - Accent1 3 2 4 2 3" xfId="9179" xr:uid="{01094B61-208F-4667-A3E7-DDDE68057830}"/>
    <cellStyle name="40% - Accent1 3 2 4 2 3 2" xfId="26670" xr:uid="{DE80D1B3-5F8A-4301-8B81-2AFC45CA2948}"/>
    <cellStyle name="40% - Accent1 3 2 4 2 4" xfId="26668" xr:uid="{4333AFD1-D59B-4EAB-8DB8-E22876EDE5B9}"/>
    <cellStyle name="40% - Accent1 3 2 4 3" xfId="9180" xr:uid="{CF224333-457C-41FB-B0BA-0417FC35C2AF}"/>
    <cellStyle name="40% - Accent1 3 2 4 3 2" xfId="26671" xr:uid="{DEABC1EA-2637-45AB-B4D0-DA588876C1EB}"/>
    <cellStyle name="40% - Accent1 3 2 4 4" xfId="9181" xr:uid="{2B47B6F4-EB47-4555-AF3B-ACDD56F7045F}"/>
    <cellStyle name="40% - Accent1 3 2 4 4 2" xfId="26672" xr:uid="{5D57D5C8-CF07-4713-A7A6-EA58DDBA8C4A}"/>
    <cellStyle name="40% - Accent1 3 2 4 5" xfId="9182" xr:uid="{D0371E75-9726-4571-84FC-AE060F5AF5AD}"/>
    <cellStyle name="40% - Accent1 3 2 4 5 2" xfId="26673" xr:uid="{703E2D22-7872-4B21-A363-FFE0273448CB}"/>
    <cellStyle name="40% - Accent1 3 2 4 6" xfId="26667" xr:uid="{7BD32665-D001-40D9-88B2-A03ED62FB0AE}"/>
    <cellStyle name="40% - Accent1 3 2 5" xfId="9183" xr:uid="{D40CAE55-9D64-40B1-AF93-DF6EED042647}"/>
    <cellStyle name="40% - Accent1 3 2 5 2" xfId="9184" xr:uid="{D1B8A80F-49DA-408F-8709-C1EF7C28E1A6}"/>
    <cellStyle name="40% - Accent1 3 2 5 2 2" xfId="9185" xr:uid="{BCDF9AF6-2531-43CE-A61F-459542D7CFFE}"/>
    <cellStyle name="40% - Accent1 3 2 5 2 2 2" xfId="26676" xr:uid="{B3621EE4-E4AA-4C8B-B716-C81D5F31AF11}"/>
    <cellStyle name="40% - Accent1 3 2 5 2 3" xfId="9186" xr:uid="{430C75F3-0703-4C8F-819E-D88543F359B5}"/>
    <cellStyle name="40% - Accent1 3 2 5 2 3 2" xfId="26677" xr:uid="{941B779B-BBD8-49CF-A1F0-93D40F7C89F4}"/>
    <cellStyle name="40% - Accent1 3 2 5 2 4" xfId="26675" xr:uid="{26141BFE-E499-4BA7-A1D1-8B4E3AE46302}"/>
    <cellStyle name="40% - Accent1 3 2 5 3" xfId="9187" xr:uid="{36FE37C2-8377-46A5-908B-FF116AF8E3E2}"/>
    <cellStyle name="40% - Accent1 3 2 5 3 2" xfId="26678" xr:uid="{251100D9-DA97-4E2D-BD98-F7A53ED15C1B}"/>
    <cellStyle name="40% - Accent1 3 2 5 4" xfId="9188" xr:uid="{5E2A02B5-7301-48B0-8052-CD356892677E}"/>
    <cellStyle name="40% - Accent1 3 2 5 4 2" xfId="26679" xr:uid="{AC950DAD-87CE-4277-B7DB-A68D911BB4DB}"/>
    <cellStyle name="40% - Accent1 3 2 5 5" xfId="9189" xr:uid="{66AADB9A-D687-4430-B320-19E3A0E6F704}"/>
    <cellStyle name="40% - Accent1 3 2 5 5 2" xfId="26680" xr:uid="{DA0A649A-5D71-4AB0-AF81-C93E22178C7B}"/>
    <cellStyle name="40% - Accent1 3 2 5 6" xfId="26674" xr:uid="{269E0B71-38A9-4C3E-BA52-497A07190BCF}"/>
    <cellStyle name="40% - Accent1 3 2 6" xfId="9190" xr:uid="{5484F035-68B0-4B87-B735-0635AF6AD023}"/>
    <cellStyle name="40% - Accent1 3 2 6 2" xfId="9191" xr:uid="{469E420E-E689-4267-AEEE-C1A1FDCC5C30}"/>
    <cellStyle name="40% - Accent1 3 2 6 2 2" xfId="26682" xr:uid="{C2335D84-F375-4170-B92E-41E39494BD6B}"/>
    <cellStyle name="40% - Accent1 3 2 6 3" xfId="9192" xr:uid="{7D4B0FB4-F3EF-4C47-87B5-B4AE09F92E91}"/>
    <cellStyle name="40% - Accent1 3 2 6 3 2" xfId="26683" xr:uid="{D20EB4C2-059F-47BC-A526-EBD6EBBA0C20}"/>
    <cellStyle name="40% - Accent1 3 2 6 4" xfId="26681" xr:uid="{79798925-2F9C-4BF0-A45F-A2F9B0B90CBD}"/>
    <cellStyle name="40% - Accent1 3 2 7" xfId="9193" xr:uid="{B46284C8-F84A-405E-97D1-6079DF413106}"/>
    <cellStyle name="40% - Accent1 3 2 7 2" xfId="26684" xr:uid="{5AB1F359-432F-47E3-B261-3FF2D83614CD}"/>
    <cellStyle name="40% - Accent1 3 2 8" xfId="9194" xr:uid="{3A563FD5-1E4E-4DAF-AFF8-799637E08B46}"/>
    <cellStyle name="40% - Accent1 3 2 8 2" xfId="26685" xr:uid="{6D5EF36C-ACDF-4F8D-9242-B3E971CC3970}"/>
    <cellStyle name="40% - Accent1 3 2 9" xfId="9195" xr:uid="{AE998869-4E5A-484A-BC19-7A1E8B35AE8B}"/>
    <cellStyle name="40% - Accent1 3 2 9 2" xfId="26686" xr:uid="{A8372B54-A591-4F7E-9646-47A9434254A9}"/>
    <cellStyle name="40% - Accent1 3 3" xfId="309" xr:uid="{5AAEA506-2A07-42BC-AAF6-3D1A7DDADC86}"/>
    <cellStyle name="40% - Accent1 3 3 10" xfId="1546" xr:uid="{2A6ACAC6-5D2F-4EB0-8AF0-BE21C593E243}"/>
    <cellStyle name="40% - Accent1 3 3 11" xfId="19149" xr:uid="{956A6485-695B-4736-A90D-B043A580A229}"/>
    <cellStyle name="40% - Accent1 3 3 12" xfId="37022" xr:uid="{FFEEFEA6-DB40-40A0-9E65-63B728E997BB}"/>
    <cellStyle name="40% - Accent1 3 3 2" xfId="528" xr:uid="{35930902-B815-4CE8-A53B-F754F8815C07}"/>
    <cellStyle name="40% - Accent1 3 3 2 2" xfId="9198" xr:uid="{8AD9F88B-F995-4894-9DB8-FE0474FD7F9C}"/>
    <cellStyle name="40% - Accent1 3 3 2 2 2" xfId="9199" xr:uid="{B7729AB9-92CE-4E46-A1F5-C92D01640F93}"/>
    <cellStyle name="40% - Accent1 3 3 2 2 2 2" xfId="26690" xr:uid="{04AC5612-5D7D-4923-9FCF-7AE12EF659F5}"/>
    <cellStyle name="40% - Accent1 3 3 2 2 3" xfId="9200" xr:uid="{47C976A8-48C1-438F-8911-CEDCF9E2C5F8}"/>
    <cellStyle name="40% - Accent1 3 3 2 2 3 2" xfId="26691" xr:uid="{474F8AA0-6FAF-4953-B1CD-A0F081BE8234}"/>
    <cellStyle name="40% - Accent1 3 3 2 2 4" xfId="26689" xr:uid="{5114BCED-EC00-4F56-B322-161E672E8FCE}"/>
    <cellStyle name="40% - Accent1 3 3 2 3" xfId="9201" xr:uid="{FF42FADF-A633-478A-AD19-753EEDB08957}"/>
    <cellStyle name="40% - Accent1 3 3 2 3 2" xfId="26692" xr:uid="{B4ED19A1-009C-456A-BCA1-AA72884CED1B}"/>
    <cellStyle name="40% - Accent1 3 3 2 4" xfId="9202" xr:uid="{AC27DE66-3042-487D-94E9-6F6EA84D8C21}"/>
    <cellStyle name="40% - Accent1 3 3 2 4 2" xfId="26693" xr:uid="{2158C9F3-AAA7-49F9-8163-C810466F876D}"/>
    <cellStyle name="40% - Accent1 3 3 2 5" xfId="9203" xr:uid="{A15521D9-F7CE-444A-9468-C49F5489B84E}"/>
    <cellStyle name="40% - Accent1 3 3 2 5 2" xfId="26694" xr:uid="{90FDF3EE-EFB6-4690-87C3-88C19169C20A}"/>
    <cellStyle name="40% - Accent1 3 3 2 6" xfId="18111" xr:uid="{598280E6-C40C-4E9F-BE8E-9E35AB9ABE99}"/>
    <cellStyle name="40% - Accent1 3 3 2 6 2" xfId="35995" xr:uid="{FBEB39CC-CE12-4821-A4D3-3601C9A57609}"/>
    <cellStyle name="40% - Accent1 3 3 2 7" xfId="9197" xr:uid="{9D5C7B28-C526-441E-BCD6-A9D2C3A2B7C7}"/>
    <cellStyle name="40% - Accent1 3 3 2 7 2" xfId="26688" xr:uid="{CBDBFAAC-17ED-4807-BA9A-754B3D892C3B}"/>
    <cellStyle name="40% - Accent1 3 3 2 8" xfId="2587" xr:uid="{84C1960B-E3AA-47F6-99F1-B512F8CB80FB}"/>
    <cellStyle name="40% - Accent1 3 3 2 9" xfId="20187" xr:uid="{9471358F-E042-4DF7-AFAC-50D11C168E00}"/>
    <cellStyle name="40% - Accent1 3 3 3" xfId="9204" xr:uid="{7F059716-1C07-4DB9-A3ED-18765C84B963}"/>
    <cellStyle name="40% - Accent1 3 3 3 2" xfId="9205" xr:uid="{90ADE67E-D1DB-41F7-8F66-E91CB6B17E58}"/>
    <cellStyle name="40% - Accent1 3 3 3 2 2" xfId="9206" xr:uid="{CB546A62-4393-4FF5-AC33-169A4691AC4B}"/>
    <cellStyle name="40% - Accent1 3 3 3 2 2 2" xfId="26697" xr:uid="{C28CA5E3-0509-4FA8-B9EC-0EE17BBC8370}"/>
    <cellStyle name="40% - Accent1 3 3 3 2 3" xfId="9207" xr:uid="{36580797-E64C-4762-9C65-28419388B487}"/>
    <cellStyle name="40% - Accent1 3 3 3 2 3 2" xfId="26698" xr:uid="{AECEC61F-0653-4994-9802-15AB4388FFDE}"/>
    <cellStyle name="40% - Accent1 3 3 3 2 4" xfId="26696" xr:uid="{4C450259-F12F-418A-B663-217C8B34D469}"/>
    <cellStyle name="40% - Accent1 3 3 3 3" xfId="9208" xr:uid="{C551A365-C9E8-4973-A2A2-A667980F829E}"/>
    <cellStyle name="40% - Accent1 3 3 3 3 2" xfId="26699" xr:uid="{A3408EED-059F-47FF-B049-2626A653D53D}"/>
    <cellStyle name="40% - Accent1 3 3 3 4" xfId="9209" xr:uid="{13E70378-FD02-4799-8117-F901EAF2DCDC}"/>
    <cellStyle name="40% - Accent1 3 3 3 4 2" xfId="26700" xr:uid="{49501BAD-ADFF-4232-92F4-05D289862835}"/>
    <cellStyle name="40% - Accent1 3 3 3 5" xfId="9210" xr:uid="{D0BA56F1-9599-4812-BE2E-64D0D808C5B8}"/>
    <cellStyle name="40% - Accent1 3 3 3 5 2" xfId="26701" xr:uid="{D4081C45-A184-475B-A850-3EB35DD986F6}"/>
    <cellStyle name="40% - Accent1 3 3 3 6" xfId="26695" xr:uid="{DDA07B1D-8F8C-4502-B3E5-38D2C0802CBC}"/>
    <cellStyle name="40% - Accent1 3 3 4" xfId="9211" xr:uid="{2AA27981-6CC6-46A4-9171-777034BF8408}"/>
    <cellStyle name="40% - Accent1 3 3 4 2" xfId="9212" xr:uid="{55AE314D-89A6-4301-990D-1FDDFBB1F3B3}"/>
    <cellStyle name="40% - Accent1 3 3 4 2 2" xfId="26703" xr:uid="{94617196-40DA-42DF-9F7B-D24FEFBF9FD7}"/>
    <cellStyle name="40% - Accent1 3 3 4 3" xfId="9213" xr:uid="{8B7F673A-3A02-44F6-B4ED-9263B1635C63}"/>
    <cellStyle name="40% - Accent1 3 3 4 3 2" xfId="26704" xr:uid="{BD3D9906-9158-4F09-8B5C-943E34EF9CC2}"/>
    <cellStyle name="40% - Accent1 3 3 4 4" xfId="26702" xr:uid="{F4681B88-080F-42C2-BB70-621D10C0B48C}"/>
    <cellStyle name="40% - Accent1 3 3 5" xfId="9214" xr:uid="{AA499746-3FD9-41DA-A26A-CE3D19A45311}"/>
    <cellStyle name="40% - Accent1 3 3 5 2" xfId="26705" xr:uid="{8B1A5A57-7524-41DE-8A19-43017C444EBB}"/>
    <cellStyle name="40% - Accent1 3 3 6" xfId="9215" xr:uid="{0727B8A3-571E-4A9F-A0F4-E0F7D36532B4}"/>
    <cellStyle name="40% - Accent1 3 3 6 2" xfId="26706" xr:uid="{59037045-7B47-4FC6-A373-78F01AA4DA83}"/>
    <cellStyle name="40% - Accent1 3 3 7" xfId="9216" xr:uid="{996C2EE3-2266-4F37-964A-4A3E49205E4E}"/>
    <cellStyle name="40% - Accent1 3 3 7 2" xfId="26707" xr:uid="{919AD1C7-9D9E-47B1-9CEB-FFAE5A7008C1}"/>
    <cellStyle name="40% - Accent1 3 3 8" xfId="17550" xr:uid="{61591E1C-99B2-449A-B65C-D15317940DF0}"/>
    <cellStyle name="40% - Accent1 3 3 8 2" xfId="34998" xr:uid="{039AE01B-C689-4F20-9A31-FBF828CBD73F}"/>
    <cellStyle name="40% - Accent1 3 3 9" xfId="9196" xr:uid="{3ECA1872-73AA-46D3-9E56-DD42CEE519EE}"/>
    <cellStyle name="40% - Accent1 3 3 9 2" xfId="26687" xr:uid="{CA4EACCB-F5EF-48CA-9AD7-56C633CB3AD1}"/>
    <cellStyle name="40% - Accent1 3 4" xfId="418" xr:uid="{E1718C63-7B72-436B-B9F7-A41D8F37190D}"/>
    <cellStyle name="40% - Accent1 3 4 10" xfId="2053" xr:uid="{70D7E927-FF56-4D15-9A93-EECD3E2FA666}"/>
    <cellStyle name="40% - Accent1 3 4 11" xfId="19653" xr:uid="{0F0482AB-10E5-4F25-82CF-40982B23901D}"/>
    <cellStyle name="40% - Accent1 3 4 12" xfId="36846" xr:uid="{34DDD254-6786-4F97-8575-330B464F9633}"/>
    <cellStyle name="40% - Accent1 3 4 2" xfId="9218" xr:uid="{6D01D50F-FFE4-4FA9-A711-9314117080A8}"/>
    <cellStyle name="40% - Accent1 3 4 2 2" xfId="9219" xr:uid="{BEE01EA4-C59D-42C2-88CF-D922FDE48415}"/>
    <cellStyle name="40% - Accent1 3 4 2 2 2" xfId="9220" xr:uid="{5743CB45-EF8F-4B02-9619-488DE9B71E24}"/>
    <cellStyle name="40% - Accent1 3 4 2 2 2 2" xfId="26711" xr:uid="{C18F7F86-5D97-4EE8-AF74-0C5504DB17F6}"/>
    <cellStyle name="40% - Accent1 3 4 2 2 3" xfId="9221" xr:uid="{8B986130-A0E0-4B37-9D10-3A692FDB38AD}"/>
    <cellStyle name="40% - Accent1 3 4 2 2 3 2" xfId="26712" xr:uid="{1293A2B5-6781-4DBD-9E33-716FD23E0184}"/>
    <cellStyle name="40% - Accent1 3 4 2 2 4" xfId="26710" xr:uid="{7A42B652-454B-4072-A7D5-495C7AA5C0D8}"/>
    <cellStyle name="40% - Accent1 3 4 2 3" xfId="9222" xr:uid="{2CC4EFAE-F92E-487C-A6C3-9C72A65310F0}"/>
    <cellStyle name="40% - Accent1 3 4 2 3 2" xfId="26713" xr:uid="{03C81E76-FA8D-4684-835F-8E3CC934DA9E}"/>
    <cellStyle name="40% - Accent1 3 4 2 4" xfId="9223" xr:uid="{36F30FF4-4A8B-4D9A-A8BE-1EC56A517F95}"/>
    <cellStyle name="40% - Accent1 3 4 2 4 2" xfId="26714" xr:uid="{5E3A2BD5-C5D3-447A-8C6F-5F2D58EE3083}"/>
    <cellStyle name="40% - Accent1 3 4 2 5" xfId="9224" xr:uid="{ADBB5D62-F8F8-4782-B3AA-C08D70A6FDAB}"/>
    <cellStyle name="40% - Accent1 3 4 2 5 2" xfId="26715" xr:uid="{C2B0EEB6-2459-4AD8-9717-31AE330B16AA}"/>
    <cellStyle name="40% - Accent1 3 4 2 6" xfId="26709" xr:uid="{E7EFBBDA-3B9C-4784-B3A3-017D4EEAB63C}"/>
    <cellStyle name="40% - Accent1 3 4 3" xfId="9225" xr:uid="{D6FF1FC4-19E1-46A8-814E-68F8D4935F84}"/>
    <cellStyle name="40% - Accent1 3 4 3 2" xfId="9226" xr:uid="{EC3FB4AF-2288-4777-B255-56A118FE4728}"/>
    <cellStyle name="40% - Accent1 3 4 3 2 2" xfId="9227" xr:uid="{58816C51-D978-44DE-99B5-1ADFC960A3D8}"/>
    <cellStyle name="40% - Accent1 3 4 3 2 2 2" xfId="26718" xr:uid="{14581E1D-D093-41AB-A0F6-298C8BE1D485}"/>
    <cellStyle name="40% - Accent1 3 4 3 2 3" xfId="9228" xr:uid="{1714A4A1-BABF-4FE4-A52C-6D7681A04851}"/>
    <cellStyle name="40% - Accent1 3 4 3 2 3 2" xfId="26719" xr:uid="{7834C8AA-CE6C-4675-B1D6-3006BA735966}"/>
    <cellStyle name="40% - Accent1 3 4 3 2 4" xfId="26717" xr:uid="{4B5853C7-477E-43CF-81A6-1280682F79F3}"/>
    <cellStyle name="40% - Accent1 3 4 3 3" xfId="9229" xr:uid="{0733634E-F2F8-4BAD-802E-F8C9BABBB74A}"/>
    <cellStyle name="40% - Accent1 3 4 3 3 2" xfId="26720" xr:uid="{3B7E594F-98CD-4D7D-8C93-F7474760AE7C}"/>
    <cellStyle name="40% - Accent1 3 4 3 4" xfId="9230" xr:uid="{D5AA9A33-00CB-4A9F-B365-E7348A6A4B22}"/>
    <cellStyle name="40% - Accent1 3 4 3 4 2" xfId="26721" xr:uid="{0A59C8AE-1FD3-415A-8CA0-B2B334EAF084}"/>
    <cellStyle name="40% - Accent1 3 4 3 5" xfId="9231" xr:uid="{004C57CF-CE27-4629-BFCB-389333B1BDC4}"/>
    <cellStyle name="40% - Accent1 3 4 3 5 2" xfId="26722" xr:uid="{3DA37263-D32E-486E-A2C7-8C58B5385611}"/>
    <cellStyle name="40% - Accent1 3 4 3 6" xfId="26716" xr:uid="{D1CCC948-ED35-4E47-A3E7-EFE78A71E637}"/>
    <cellStyle name="40% - Accent1 3 4 4" xfId="9232" xr:uid="{790277B0-77B2-4BF2-92E1-EA01D9AC6380}"/>
    <cellStyle name="40% - Accent1 3 4 4 2" xfId="9233" xr:uid="{918997D3-5594-4AC2-906E-AA7B10E8F125}"/>
    <cellStyle name="40% - Accent1 3 4 4 2 2" xfId="26724" xr:uid="{11CB9EB1-3456-4621-AFF4-CF1B590F1E5F}"/>
    <cellStyle name="40% - Accent1 3 4 4 3" xfId="9234" xr:uid="{C14E524C-03FC-4677-9067-E43B9B499F6D}"/>
    <cellStyle name="40% - Accent1 3 4 4 3 2" xfId="26725" xr:uid="{137554CF-C969-42A0-B792-25882B6638AE}"/>
    <cellStyle name="40% - Accent1 3 4 4 4" xfId="26723" xr:uid="{71A2A945-D79B-4AD3-9FAD-CA5F53DEFABD}"/>
    <cellStyle name="40% - Accent1 3 4 5" xfId="9235" xr:uid="{23622BA7-70B6-4F70-8FCF-E5DD8B6F62D4}"/>
    <cellStyle name="40% - Accent1 3 4 5 2" xfId="26726" xr:uid="{DD393EBB-18E7-4F3C-B41F-23EA18010EDB}"/>
    <cellStyle name="40% - Accent1 3 4 6" xfId="9236" xr:uid="{9893165A-722A-4084-B986-00468C907075}"/>
    <cellStyle name="40% - Accent1 3 4 6 2" xfId="26727" xr:uid="{0333241C-2C3E-40D4-AA90-43EF75E6174B}"/>
    <cellStyle name="40% - Accent1 3 4 7" xfId="9237" xr:uid="{19499045-DE0C-46D6-993D-69D326ECCB55}"/>
    <cellStyle name="40% - Accent1 3 4 7 2" xfId="26728" xr:uid="{AD0D4698-087E-46BB-8CBF-F45D960EA829}"/>
    <cellStyle name="40% - Accent1 3 4 8" xfId="17845" xr:uid="{65CDCEA1-A960-42AD-AE1B-F710B54DE837}"/>
    <cellStyle name="40% - Accent1 3 4 8 2" xfId="35487" xr:uid="{917402D0-82D5-4D77-931C-8AA46D22F563}"/>
    <cellStyle name="40% - Accent1 3 4 9" xfId="9217" xr:uid="{06960AAB-30AD-4F05-A7F9-AE92520EDEC7}"/>
    <cellStyle name="40% - Accent1 3 4 9 2" xfId="26708" xr:uid="{43796A1D-D54E-4DFB-BED9-0DC79B09E070}"/>
    <cellStyle name="40% - Accent1 3 5" xfId="186" xr:uid="{74E42DD4-1E01-4808-9D26-0B992987DCDE}"/>
    <cellStyle name="40% - Accent1 3 5 10" xfId="37115" xr:uid="{1ECF11EB-DF9F-4F6C-8FBE-56B571F435C8}"/>
    <cellStyle name="40% - Accent1 3 5 2" xfId="9239" xr:uid="{1C681978-DB3E-4FD0-AC0B-A79B14452426}"/>
    <cellStyle name="40% - Accent1 3 5 2 2" xfId="9240" xr:uid="{FC47EBC5-8DAB-4CD6-9FA2-9C1078807A59}"/>
    <cellStyle name="40% - Accent1 3 5 2 2 2" xfId="9241" xr:uid="{23092DC0-D677-43B4-A28E-09318EB221B1}"/>
    <cellStyle name="40% - Accent1 3 5 2 2 2 2" xfId="26732" xr:uid="{E63B6C27-2B7E-4B58-B120-270CDF9820A6}"/>
    <cellStyle name="40% - Accent1 3 5 2 2 3" xfId="9242" xr:uid="{8860D5E0-180E-4D37-AA75-E31FCD82D7ED}"/>
    <cellStyle name="40% - Accent1 3 5 2 2 3 2" xfId="26733" xr:uid="{DBC2EB2D-A6C5-4FC7-A6F6-6E12C88C4BE4}"/>
    <cellStyle name="40% - Accent1 3 5 2 2 4" xfId="26731" xr:uid="{AE71ABFA-74DB-4B02-AE9E-3FCCFDC17AD3}"/>
    <cellStyle name="40% - Accent1 3 5 2 3" xfId="9243" xr:uid="{C52F6515-A301-4A76-BB66-BBEE6B6E086B}"/>
    <cellStyle name="40% - Accent1 3 5 2 3 2" xfId="26734" xr:uid="{E5A8A849-175B-4E67-B16F-E918B8BE67AB}"/>
    <cellStyle name="40% - Accent1 3 5 2 4" xfId="9244" xr:uid="{E9300002-81D9-4066-9074-FAC272E8E339}"/>
    <cellStyle name="40% - Accent1 3 5 2 4 2" xfId="26735" xr:uid="{0AF48F80-A2BB-437C-8069-F9053BFA8534}"/>
    <cellStyle name="40% - Accent1 3 5 2 5" xfId="9245" xr:uid="{10D1E8D6-CD09-4457-9D9C-4FA85A66A9A7}"/>
    <cellStyle name="40% - Accent1 3 5 2 5 2" xfId="26736" xr:uid="{670FA4B4-63A7-43BF-ABE6-B7F1C6DE4F68}"/>
    <cellStyle name="40% - Accent1 3 5 2 6" xfId="26730" xr:uid="{7E56DFB1-5EF7-41C1-B374-FF85CD3D6D87}"/>
    <cellStyle name="40% - Accent1 3 5 3" xfId="9246" xr:uid="{18EF4748-8F5C-43B5-87C3-0AFD09E5ECCB}"/>
    <cellStyle name="40% - Accent1 3 5 3 2" xfId="9247" xr:uid="{A2399BB3-B329-4AD2-BD7B-FAED7A35F8FB}"/>
    <cellStyle name="40% - Accent1 3 5 3 2 2" xfId="9248" xr:uid="{48AFEC7B-A2CD-4E35-8B5C-050D5DAC3CAB}"/>
    <cellStyle name="40% - Accent1 3 5 3 2 2 2" xfId="26739" xr:uid="{63296A19-9A4E-4EC1-BE4E-0DEAE1B7DCD0}"/>
    <cellStyle name="40% - Accent1 3 5 3 2 3" xfId="9249" xr:uid="{D3417A7E-B60E-4E4B-A068-272B278731FE}"/>
    <cellStyle name="40% - Accent1 3 5 3 2 3 2" xfId="26740" xr:uid="{C6934373-BB3A-4719-AEC0-531C52972DA8}"/>
    <cellStyle name="40% - Accent1 3 5 3 2 4" xfId="26738" xr:uid="{171D42B9-63D6-4CC2-985B-967C7EDD5691}"/>
    <cellStyle name="40% - Accent1 3 5 3 3" xfId="9250" xr:uid="{6CABC090-1390-4159-9C7F-5BD0688DE8B2}"/>
    <cellStyle name="40% - Accent1 3 5 3 3 2" xfId="26741" xr:uid="{18AA7F5C-FCAF-4DF3-BDFD-DA4FF7CA4887}"/>
    <cellStyle name="40% - Accent1 3 5 3 4" xfId="9251" xr:uid="{36A80C10-711C-4D60-B424-CC47AF047B81}"/>
    <cellStyle name="40% - Accent1 3 5 3 4 2" xfId="26742" xr:uid="{265C4B29-278A-48F9-A8DE-E0E2EC48D456}"/>
    <cellStyle name="40% - Accent1 3 5 3 5" xfId="9252" xr:uid="{79D59265-2AAB-4622-9656-CED9E9FF99A3}"/>
    <cellStyle name="40% - Accent1 3 5 3 5 2" xfId="26743" xr:uid="{08CDD983-53B3-4C8F-A714-48D667AB940D}"/>
    <cellStyle name="40% - Accent1 3 5 3 6" xfId="26737" xr:uid="{8795BCE9-2059-4794-BD8B-10E705B36C09}"/>
    <cellStyle name="40% - Accent1 3 5 4" xfId="9253" xr:uid="{C1045EB7-D8AE-4341-A36E-5FFB8DE2BD3D}"/>
    <cellStyle name="40% - Accent1 3 5 4 2" xfId="9254" xr:uid="{4A1A2FD8-06F6-481E-8086-F7287932E921}"/>
    <cellStyle name="40% - Accent1 3 5 4 2 2" xfId="26745" xr:uid="{C5B4B7B0-0AD6-403C-BF60-6FBA6792C256}"/>
    <cellStyle name="40% - Accent1 3 5 4 3" xfId="9255" xr:uid="{C322EAF9-3FCE-4EB9-A409-58A51F1D41E5}"/>
    <cellStyle name="40% - Accent1 3 5 4 3 2" xfId="26746" xr:uid="{51E3C1C1-C136-4C05-BAEB-72764256B3E5}"/>
    <cellStyle name="40% - Accent1 3 5 4 4" xfId="26744" xr:uid="{DA857A79-1627-4D61-BD19-E1007BA006F5}"/>
    <cellStyle name="40% - Accent1 3 5 5" xfId="9256" xr:uid="{413D79D0-9ADD-41D6-83A5-FCB7C4495F66}"/>
    <cellStyle name="40% - Accent1 3 5 5 2" xfId="26747" xr:uid="{D095EB24-099E-48F0-BE14-CCDF5F1EBDDF}"/>
    <cellStyle name="40% - Accent1 3 5 6" xfId="9257" xr:uid="{EAC3B4DA-0E5E-4B79-AF40-32A71DCE7F25}"/>
    <cellStyle name="40% - Accent1 3 5 6 2" xfId="26748" xr:uid="{B1B33F1C-8B40-4469-8BA0-47E1D80546B2}"/>
    <cellStyle name="40% - Accent1 3 5 7" xfId="9258" xr:uid="{6472ED5C-F15F-40EE-94A0-361D02D47F5D}"/>
    <cellStyle name="40% - Accent1 3 5 7 2" xfId="26749" xr:uid="{BD44B81C-4B19-49E2-82C9-B1E2E270BDD8}"/>
    <cellStyle name="40% - Accent1 3 5 8" xfId="9238" xr:uid="{7A6D0202-BD8C-4827-BF1D-05B57BFBCCD2}"/>
    <cellStyle name="40% - Accent1 3 5 9" xfId="26729" xr:uid="{62440C55-7089-4A19-BC11-EDE219AE0C91}"/>
    <cellStyle name="40% - Accent1 3 6" xfId="9259" xr:uid="{4A4409B3-4FB7-401F-BAA6-4F02A2AC75D5}"/>
    <cellStyle name="40% - Accent1 3 6 2" xfId="9260" xr:uid="{01B46BDD-27E8-48A9-922E-E36F3CCC7300}"/>
    <cellStyle name="40% - Accent1 3 6 2 2" xfId="9261" xr:uid="{73BF04E4-3ACD-4B68-86E7-3908C3798515}"/>
    <cellStyle name="40% - Accent1 3 6 2 2 2" xfId="26751" xr:uid="{D9B86645-77AE-4332-ABA0-A39D02DC721D}"/>
    <cellStyle name="40% - Accent1 3 6 2 3" xfId="9262" xr:uid="{AD866519-BD97-4F9D-8C59-8F3E7FC88E71}"/>
    <cellStyle name="40% - Accent1 3 6 2 3 2" xfId="26752" xr:uid="{37B0F3F5-2EA3-4CF5-84F5-24B86DF3047E}"/>
    <cellStyle name="40% - Accent1 3 6 2 4" xfId="26750" xr:uid="{A68BED2E-2D66-4C4D-8352-C4342F7CBCCE}"/>
    <cellStyle name="40% - Accent1 3 6 3" xfId="9263" xr:uid="{FE92C619-9844-46E4-8A71-2293B6C4B59C}"/>
    <cellStyle name="40% - Accent1 3 6 3 2" xfId="26753" xr:uid="{877DAE71-EF05-4D05-A246-F7674A3ADAB8}"/>
    <cellStyle name="40% - Accent1 3 6 4" xfId="9264" xr:uid="{F3CCBD82-65AA-4FBE-9436-23F6DD0D567A}"/>
    <cellStyle name="40% - Accent1 3 6 4 2" xfId="26754" xr:uid="{6C46056D-9C92-459F-9718-C30804363A2E}"/>
    <cellStyle name="40% - Accent1 3 6 5" xfId="9265" xr:uid="{72B0F8C5-004F-428E-A38C-1F2598A8F6E8}"/>
    <cellStyle name="40% - Accent1 3 6 5 2" xfId="26755" xr:uid="{3A9F5140-BFA8-4AE6-869D-052C6E1FD084}"/>
    <cellStyle name="40% - Accent1 3 6 6" xfId="9266" xr:uid="{B01AC3B4-102E-4E1E-8171-E527E80D499B}"/>
    <cellStyle name="40% - Accent1 3 6 6 2" xfId="26756" xr:uid="{E94FB670-A56A-491C-89CB-5C66301F5251}"/>
    <cellStyle name="40% - Accent1 3 7" xfId="9267" xr:uid="{D487A6BD-96B2-4ED7-B300-7C1A39DD34ED}"/>
    <cellStyle name="40% - Accent1 3 7 2" xfId="9268" xr:uid="{F8468AF6-4279-43DC-9017-E7D62D7A2E1B}"/>
    <cellStyle name="40% - Accent1 3 7 2 2" xfId="9269" xr:uid="{4A288330-3C58-45BE-83C8-AE15BABF55C7}"/>
    <cellStyle name="40% - Accent1 3 7 2 2 2" xfId="26759" xr:uid="{A496AD6E-4F8D-4D27-94D8-A417608AD4D6}"/>
    <cellStyle name="40% - Accent1 3 7 2 3" xfId="9270" xr:uid="{BDF77614-156E-4AE9-A1A8-316BC65BBA1A}"/>
    <cellStyle name="40% - Accent1 3 7 2 3 2" xfId="26760" xr:uid="{699FDA8E-45F5-40D2-A906-2E0A633AB1B4}"/>
    <cellStyle name="40% - Accent1 3 7 2 4" xfId="26758" xr:uid="{54D4C4CA-3CF7-4639-85B2-3ED7C34F3A40}"/>
    <cellStyle name="40% - Accent1 3 7 3" xfId="9271" xr:uid="{613662ED-2554-463E-8B5E-E162C6DD58AF}"/>
    <cellStyle name="40% - Accent1 3 7 3 2" xfId="26761" xr:uid="{BDFFC4DC-E9D9-4D0D-A8B2-BCA18789E76A}"/>
    <cellStyle name="40% - Accent1 3 7 4" xfId="9272" xr:uid="{62AD7562-AA30-4171-90DF-FC66112A76FF}"/>
    <cellStyle name="40% - Accent1 3 7 4 2" xfId="26762" xr:uid="{9BE68F61-89F3-4CCE-A3BC-C8C08B6AD589}"/>
    <cellStyle name="40% - Accent1 3 7 5" xfId="9273" xr:uid="{6CBD5FC6-4E28-4EBA-8F77-0C4191A35682}"/>
    <cellStyle name="40% - Accent1 3 7 5 2" xfId="26763" xr:uid="{ECBF5ED5-D18E-4B7B-BC29-76A88D1C3CD9}"/>
    <cellStyle name="40% - Accent1 3 7 6" xfId="26757" xr:uid="{6B2996BE-2F33-4A7E-B951-543DF75FFD82}"/>
    <cellStyle name="40% - Accent1 3 8" xfId="9274" xr:uid="{915ACA1F-2DE7-4B2E-9208-3337B7F88598}"/>
    <cellStyle name="40% - Accent1 3 8 2" xfId="9275" xr:uid="{CB37916F-0284-4961-8966-51AEFD435697}"/>
    <cellStyle name="40% - Accent1 3 8 2 2" xfId="26765" xr:uid="{575D4ACD-FAEE-4BB2-8C49-D1FCC4995A18}"/>
    <cellStyle name="40% - Accent1 3 8 3" xfId="9276" xr:uid="{46255A82-C077-4DE2-9477-A0D621DF8F3A}"/>
    <cellStyle name="40% - Accent1 3 8 3 2" xfId="26766" xr:uid="{685C9AB8-9F58-456B-9968-1D649692E4C2}"/>
    <cellStyle name="40% - Accent1 3 8 4" xfId="26764" xr:uid="{E2F2BDE1-8976-482D-9EF8-72BA8A97237C}"/>
    <cellStyle name="40% - Accent1 3 9" xfId="9277" xr:uid="{B410D5CF-83B9-4BF1-88EA-BBFB49F528CA}"/>
    <cellStyle name="40% - Accent1 3 9 2" xfId="26767" xr:uid="{71A98FD3-E96B-404D-9B1E-E15A9B677098}"/>
    <cellStyle name="40% - Accent1 30" xfId="9278" xr:uid="{03CCA384-F5D4-4D8C-A4EB-BBF79C8CFC62}"/>
    <cellStyle name="40% - Accent1 30 2" xfId="26768" xr:uid="{4B471A1C-F167-48AC-B62F-1958D210DECA}"/>
    <cellStyle name="40% - Accent1 31" xfId="9279" xr:uid="{F096944F-6286-416B-A82A-3BB152AD6253}"/>
    <cellStyle name="40% - Accent1 31 2" xfId="26769" xr:uid="{FB5E1953-7ED7-48BA-A581-7AE4FA7AB9FD}"/>
    <cellStyle name="40% - Accent1 32" xfId="9280" xr:uid="{C4EE000E-1C09-4A27-977E-2E25C0618AF7}"/>
    <cellStyle name="40% - Accent1 32 2" xfId="26770" xr:uid="{665034FC-0414-4FA6-8CAB-D6465EA048DF}"/>
    <cellStyle name="40% - Accent1 33" xfId="9281" xr:uid="{B4465D51-B310-426F-A5CD-699DF90F4FDF}"/>
    <cellStyle name="40% - Accent1 33 2" xfId="26771" xr:uid="{C4B22781-773B-48BE-B7FA-F8A9FFCD05FB}"/>
    <cellStyle name="40% - Accent1 34" xfId="9282" xr:uid="{0AC68C90-CC73-40DB-A9D1-C835BCA7CA61}"/>
    <cellStyle name="40% - Accent1 34 2" xfId="26772" xr:uid="{02F79FF4-4DB3-4D0D-8F4C-DAECFD06BE6C}"/>
    <cellStyle name="40% - Accent1 35" xfId="9283" xr:uid="{07B97244-DE8F-4DF0-B7C9-E4808F4013FB}"/>
    <cellStyle name="40% - Accent1 35 2" xfId="26773" xr:uid="{36FFD1F7-0A3A-4B7D-BFBB-8956D420A5EB}"/>
    <cellStyle name="40% - Accent1 36" xfId="8805" xr:uid="{CC1F5EDF-BE22-4BD7-B242-BAD7DAF37944}"/>
    <cellStyle name="40% - Accent1 36 2" xfId="26297" xr:uid="{825F09DB-63F3-4DD6-BDCF-B3C98AB61100}"/>
    <cellStyle name="40% - Accent1 37" xfId="618" xr:uid="{D81C73FF-3723-4A9A-9FE5-4C1A75EE9B5D}"/>
    <cellStyle name="40% - Accent1 37 2" xfId="20484" xr:uid="{F393802E-D1E1-464C-A929-4A8C1F9D4820}"/>
    <cellStyle name="40% - Accent1 38" xfId="18388" xr:uid="{6C2020F4-08DE-4110-B62B-1BE63455EAD4}"/>
    <cellStyle name="40% - Accent1 39" xfId="36608" xr:uid="{B9E8C06B-DF77-4E0D-83A6-916CCEBB8DDD}"/>
    <cellStyle name="40% - Accent1 4" xfId="253" xr:uid="{590F9720-7BFB-48D3-BD29-F8913A8180AD}"/>
    <cellStyle name="40% - Accent1 4 10" xfId="9285" xr:uid="{7626D58D-90B5-4559-B520-43FA1414F952}"/>
    <cellStyle name="40% - Accent1 4 10 2" xfId="26775" xr:uid="{AEFEB4A6-F499-422C-AD6F-86D85F71D5AC}"/>
    <cellStyle name="40% - Accent1 4 11" xfId="9286" xr:uid="{AFAFD699-120D-4372-9083-EDB06F4F4ACC}"/>
    <cellStyle name="40% - Accent1 4 11 2" xfId="26776" xr:uid="{32F130CF-8E4B-48C6-AC66-6175266CB37F}"/>
    <cellStyle name="40% - Accent1 4 12" xfId="9284" xr:uid="{808D29DB-4B1A-4B1D-87A5-58227E92CB49}"/>
    <cellStyle name="40% - Accent1 4 12 2" xfId="26774" xr:uid="{0A52A71E-6E2D-4867-A092-7F68E289EF21}"/>
    <cellStyle name="40% - Accent1 4 13" xfId="1006" xr:uid="{79D27C17-C0F2-4EF0-8D3A-26DCEB8A3BA7}"/>
    <cellStyle name="40% - Accent1 4 13 2" xfId="20526" xr:uid="{66CE2064-DBE9-4E66-811D-541A9EA3D4BC}"/>
    <cellStyle name="40% - Accent1 4 14" xfId="18617" xr:uid="{6890F32B-D8C7-40AF-940B-8606C6D11C79}"/>
    <cellStyle name="40% - Accent1 4 15" xfId="36919" xr:uid="{D988BEC6-FA1E-4A5B-9BBF-56C0D395D644}"/>
    <cellStyle name="40% - Accent1 4 2" xfId="371" xr:uid="{E62C209B-E280-46E6-8696-C0AB08E108EE}"/>
    <cellStyle name="40% - Accent1 4 2 10" xfId="17415" xr:uid="{1167A48E-0FF4-4904-8584-2B606ADAADED}"/>
    <cellStyle name="40% - Accent1 4 2 10 2" xfId="34768" xr:uid="{0ED368B9-840C-460F-9344-BF10DF2C4523}"/>
    <cellStyle name="40% - Accent1 4 2 11" xfId="9287" xr:uid="{BFEB0E2F-95C4-45AB-A277-A866486F3463}"/>
    <cellStyle name="40% - Accent1 4 2 11 2" xfId="26777" xr:uid="{9BDA06C8-2014-44D9-B89D-4FB5C28EA0A3}"/>
    <cellStyle name="40% - Accent1 4 2 12" xfId="1293" xr:uid="{3AFA598C-485D-44FF-816C-7E8045DC534E}"/>
    <cellStyle name="40% - Accent1 4 2 13" xfId="18897" xr:uid="{FA6B478E-0C5E-4CE8-A042-44555246EE34}"/>
    <cellStyle name="40% - Accent1 4 2 2" xfId="590" xr:uid="{AA60EB2B-AB61-4EA0-9736-4453B94D262E}"/>
    <cellStyle name="40% - Accent1 4 2 2 10" xfId="2338" xr:uid="{58072B25-CCA8-422F-B836-87FA6078675F}"/>
    <cellStyle name="40% - Accent1 4 2 2 11" xfId="19938" xr:uid="{9A34C327-98A3-462B-A0A1-2DC8D4C74821}"/>
    <cellStyle name="40% - Accent1 4 2 2 2" xfId="9289" xr:uid="{72A52A95-B089-4B84-9178-F047AB976445}"/>
    <cellStyle name="40% - Accent1 4 2 2 2 2" xfId="9290" xr:uid="{4257FDA0-744A-4D4B-9FE0-814B063C026F}"/>
    <cellStyle name="40% - Accent1 4 2 2 2 2 2" xfId="9291" xr:uid="{7A7C1F55-4273-43AA-9909-EB84FD29BD41}"/>
    <cellStyle name="40% - Accent1 4 2 2 2 2 2 2" xfId="26781" xr:uid="{00245398-8121-4074-A812-11D275BBED4B}"/>
    <cellStyle name="40% - Accent1 4 2 2 2 2 3" xfId="9292" xr:uid="{B4E93439-794A-4BFB-97FE-5FA6C260B545}"/>
    <cellStyle name="40% - Accent1 4 2 2 2 2 3 2" xfId="26782" xr:uid="{D227107D-A6EC-459C-9CB2-B109458EF39D}"/>
    <cellStyle name="40% - Accent1 4 2 2 2 2 4" xfId="26780" xr:uid="{82CD19A2-A467-4AB1-8E8F-161CB39EFE92}"/>
    <cellStyle name="40% - Accent1 4 2 2 2 3" xfId="9293" xr:uid="{54C64E00-D175-44DA-BB1E-7AF8E8B2DEB4}"/>
    <cellStyle name="40% - Accent1 4 2 2 2 3 2" xfId="26783" xr:uid="{98EE8FA8-0AF0-4E91-90F3-9D94484CAFA1}"/>
    <cellStyle name="40% - Accent1 4 2 2 2 4" xfId="9294" xr:uid="{72E4D87A-AFDA-41F5-B333-EE39FAE79835}"/>
    <cellStyle name="40% - Accent1 4 2 2 2 4 2" xfId="26784" xr:uid="{F284731A-36D9-4238-BFAF-2F5A93A4A544}"/>
    <cellStyle name="40% - Accent1 4 2 2 2 5" xfId="9295" xr:uid="{4B720705-82EA-4623-A4A3-0A94FA2C6D42}"/>
    <cellStyle name="40% - Accent1 4 2 2 2 5 2" xfId="26785" xr:uid="{170E8DF6-756E-4269-851F-9CEFFA7B85E5}"/>
    <cellStyle name="40% - Accent1 4 2 2 2 6" xfId="26779" xr:uid="{F1EF5DFD-BE7B-4C7F-9285-A6CE3D81CC88}"/>
    <cellStyle name="40% - Accent1 4 2 2 3" xfId="9296" xr:uid="{1736EED9-6213-4C96-872D-C4E41F875A18}"/>
    <cellStyle name="40% - Accent1 4 2 2 3 2" xfId="9297" xr:uid="{34EC9F3F-352A-434E-9947-AE4AD5E91A00}"/>
    <cellStyle name="40% - Accent1 4 2 2 3 2 2" xfId="9298" xr:uid="{CD2A7A09-C46D-475C-AD3E-65F0A43FCE7E}"/>
    <cellStyle name="40% - Accent1 4 2 2 3 2 2 2" xfId="26788" xr:uid="{15FB0DB2-43E5-4C0B-8769-CB33E3FF484B}"/>
    <cellStyle name="40% - Accent1 4 2 2 3 2 3" xfId="9299" xr:uid="{B685E064-FD85-48BB-B4ED-DB8DE79A97BD}"/>
    <cellStyle name="40% - Accent1 4 2 2 3 2 3 2" xfId="26789" xr:uid="{6C06C6AB-C06D-46BA-88ED-C2B7EEDA6AEC}"/>
    <cellStyle name="40% - Accent1 4 2 2 3 2 4" xfId="26787" xr:uid="{55350B0E-DE79-43C7-94D1-CA08B4C7B761}"/>
    <cellStyle name="40% - Accent1 4 2 2 3 3" xfId="9300" xr:uid="{28675A6F-15B6-4BAC-A1B7-B6509EC1A68B}"/>
    <cellStyle name="40% - Accent1 4 2 2 3 3 2" xfId="26790" xr:uid="{B2C53406-167E-4100-8BE2-2B2CA2F94C70}"/>
    <cellStyle name="40% - Accent1 4 2 2 3 4" xfId="9301" xr:uid="{9E51BDA7-254F-4A9A-AE74-C4D8FDACF58C}"/>
    <cellStyle name="40% - Accent1 4 2 2 3 4 2" xfId="26791" xr:uid="{9E25C179-BFD0-4995-BC74-442F4916CE52}"/>
    <cellStyle name="40% - Accent1 4 2 2 3 5" xfId="9302" xr:uid="{7C5D1D60-5718-4CA1-BDF4-5C711C72ED42}"/>
    <cellStyle name="40% - Accent1 4 2 2 3 5 2" xfId="26792" xr:uid="{FF9E6BFC-37D6-4D95-B812-3BDAE3BEF481}"/>
    <cellStyle name="40% - Accent1 4 2 2 3 6" xfId="26786" xr:uid="{DF8B28B6-F710-4CAD-9A41-02C616AF17D9}"/>
    <cellStyle name="40% - Accent1 4 2 2 4" xfId="9303" xr:uid="{236D8D83-7902-450A-8E80-B222F07C1A85}"/>
    <cellStyle name="40% - Accent1 4 2 2 4 2" xfId="9304" xr:uid="{8D8C394F-0052-4E33-998A-A9D4435E48E6}"/>
    <cellStyle name="40% - Accent1 4 2 2 4 2 2" xfId="26794" xr:uid="{CC412AE0-1001-4AF0-9D5B-4562F2500491}"/>
    <cellStyle name="40% - Accent1 4 2 2 4 3" xfId="9305" xr:uid="{F2DEE528-5BB1-44BB-9AEF-12A00B5ECD83}"/>
    <cellStyle name="40% - Accent1 4 2 2 4 3 2" xfId="26795" xr:uid="{1CC6889B-0A3A-435E-9006-6CE42F708DC6}"/>
    <cellStyle name="40% - Accent1 4 2 2 4 4" xfId="26793" xr:uid="{1C86A6EB-0695-43D3-B33D-A655BF386CE1}"/>
    <cellStyle name="40% - Accent1 4 2 2 5" xfId="9306" xr:uid="{E78B7C9A-ACA1-4300-90E0-FE3AEE43C5AE}"/>
    <cellStyle name="40% - Accent1 4 2 2 5 2" xfId="26796" xr:uid="{85FCB488-2C7E-4AB6-9985-286DA1F6716D}"/>
    <cellStyle name="40% - Accent1 4 2 2 6" xfId="9307" xr:uid="{6CD3F9E7-DF64-47DD-96C2-E1B774699BBB}"/>
    <cellStyle name="40% - Accent1 4 2 2 6 2" xfId="26797" xr:uid="{FFC372A2-25F2-4693-866E-6083E10B4AA7}"/>
    <cellStyle name="40% - Accent1 4 2 2 7" xfId="9308" xr:uid="{FC149AFB-A004-438A-9B19-9067C4363B8E}"/>
    <cellStyle name="40% - Accent1 4 2 2 7 2" xfId="26798" xr:uid="{0925ED1E-5E8F-43FA-8630-3C573DB92BE6}"/>
    <cellStyle name="40% - Accent1 4 2 2 8" xfId="17988" xr:uid="{00B072BA-E724-4419-ABF0-15C4EDFA2541}"/>
    <cellStyle name="40% - Accent1 4 2 2 8 2" xfId="35751" xr:uid="{06BC460E-5492-49D2-942D-D28FB7F49E93}"/>
    <cellStyle name="40% - Accent1 4 2 2 9" xfId="9288" xr:uid="{A8DD72BC-7648-45EA-81CA-888AAC9864A9}"/>
    <cellStyle name="40% - Accent1 4 2 2 9 2" xfId="26778" xr:uid="{6BDDA93B-9414-4A5D-A7AE-3163BCC65508}"/>
    <cellStyle name="40% - Accent1 4 2 3" xfId="9309" xr:uid="{8BEF4477-2A21-4920-90F5-58856C3ABDB1}"/>
    <cellStyle name="40% - Accent1 4 2 3 2" xfId="9310" xr:uid="{84B420D5-B022-440F-BD65-0C6C0B19F009}"/>
    <cellStyle name="40% - Accent1 4 2 3 2 2" xfId="9311" xr:uid="{56517373-41CC-4F5D-AB44-A3888B4DDA9A}"/>
    <cellStyle name="40% - Accent1 4 2 3 2 2 2" xfId="9312" xr:uid="{F3E55CC9-AD8E-476D-8267-A1BADE5F0F70}"/>
    <cellStyle name="40% - Accent1 4 2 3 2 2 2 2" xfId="26802" xr:uid="{8B20E3D4-79E7-497E-A350-B886E3DEB17E}"/>
    <cellStyle name="40% - Accent1 4 2 3 2 2 3" xfId="9313" xr:uid="{56FE7AE5-B0C7-41DC-955B-63FF9113DC96}"/>
    <cellStyle name="40% - Accent1 4 2 3 2 2 3 2" xfId="26803" xr:uid="{DB9C303E-7B4A-48B6-A266-BD72A8568074}"/>
    <cellStyle name="40% - Accent1 4 2 3 2 2 4" xfId="26801" xr:uid="{7A67A73E-4571-4F21-98AE-BEA96ABF91C6}"/>
    <cellStyle name="40% - Accent1 4 2 3 2 3" xfId="9314" xr:uid="{6C07F391-31A7-47A5-9979-E32C067A618A}"/>
    <cellStyle name="40% - Accent1 4 2 3 2 3 2" xfId="26804" xr:uid="{2181A688-8563-4AB2-95C2-6508BD4EFB04}"/>
    <cellStyle name="40% - Accent1 4 2 3 2 4" xfId="9315" xr:uid="{5EF19906-64EB-4B9A-A8A7-2D28DBB96B22}"/>
    <cellStyle name="40% - Accent1 4 2 3 2 4 2" xfId="26805" xr:uid="{2DD7AB2D-76BA-4AEB-8387-77AAB1354AFC}"/>
    <cellStyle name="40% - Accent1 4 2 3 2 5" xfId="9316" xr:uid="{9487FAA4-84DE-4556-AA87-BA6361BBD65A}"/>
    <cellStyle name="40% - Accent1 4 2 3 2 5 2" xfId="26806" xr:uid="{8D90C2E0-F077-4785-96BF-6CFC5D849D93}"/>
    <cellStyle name="40% - Accent1 4 2 3 2 6" xfId="26800" xr:uid="{94BDE85E-6896-419B-B462-4C8A81B5D2AD}"/>
    <cellStyle name="40% - Accent1 4 2 3 3" xfId="9317" xr:uid="{18F16EEB-5609-48CD-A838-0A1FF55A4361}"/>
    <cellStyle name="40% - Accent1 4 2 3 3 2" xfId="9318" xr:uid="{CCC672B3-C66C-4CAD-A12E-D05F411CF76E}"/>
    <cellStyle name="40% - Accent1 4 2 3 3 2 2" xfId="9319" xr:uid="{C3D0053B-4C02-4C10-9F8A-426E2C350E10}"/>
    <cellStyle name="40% - Accent1 4 2 3 3 2 2 2" xfId="26809" xr:uid="{54FBD295-2C2F-495B-88FC-E6C50C084338}"/>
    <cellStyle name="40% - Accent1 4 2 3 3 2 3" xfId="9320" xr:uid="{FF73B582-619E-4BC4-A747-07E3FFF93D56}"/>
    <cellStyle name="40% - Accent1 4 2 3 3 2 3 2" xfId="26810" xr:uid="{73CE5F6D-FDB1-4E3C-941A-C5315216D602}"/>
    <cellStyle name="40% - Accent1 4 2 3 3 2 4" xfId="26808" xr:uid="{F7F3C0CE-BC1A-41AF-B605-FA0152A2FC2C}"/>
    <cellStyle name="40% - Accent1 4 2 3 3 3" xfId="9321" xr:uid="{CB9F27BB-B467-4459-BADA-3FBEBE97BE62}"/>
    <cellStyle name="40% - Accent1 4 2 3 3 3 2" xfId="26811" xr:uid="{498EB8CB-1FD3-4E05-B3D5-33FF7C94C277}"/>
    <cellStyle name="40% - Accent1 4 2 3 3 4" xfId="9322" xr:uid="{0BB41CBF-65D8-48F1-8208-F5348E0A235A}"/>
    <cellStyle name="40% - Accent1 4 2 3 3 4 2" xfId="26812" xr:uid="{A823EF78-D700-43D7-8675-A555595F0621}"/>
    <cellStyle name="40% - Accent1 4 2 3 3 5" xfId="9323" xr:uid="{DCF50A2C-28AF-4013-AC3C-7E9EC0B8AB6E}"/>
    <cellStyle name="40% - Accent1 4 2 3 3 5 2" xfId="26813" xr:uid="{B43F0BA6-33A2-40CC-979F-851DD7D5E5C4}"/>
    <cellStyle name="40% - Accent1 4 2 3 3 6" xfId="26807" xr:uid="{BA9E5F65-524E-4AB5-9459-270F7C6CCFEC}"/>
    <cellStyle name="40% - Accent1 4 2 3 4" xfId="9324" xr:uid="{EF5227B3-2C8C-4664-BD85-A22B24D526EB}"/>
    <cellStyle name="40% - Accent1 4 2 3 4 2" xfId="9325" xr:uid="{DB0993CF-4CC6-4FCA-96EA-1D8EA43AECFF}"/>
    <cellStyle name="40% - Accent1 4 2 3 4 2 2" xfId="26815" xr:uid="{893325AF-2790-4EB3-98D0-9336496755B3}"/>
    <cellStyle name="40% - Accent1 4 2 3 4 3" xfId="9326" xr:uid="{9E4922EA-8140-46CC-B0ED-C197227C095C}"/>
    <cellStyle name="40% - Accent1 4 2 3 4 3 2" xfId="26816" xr:uid="{7E0BE210-BECF-424C-B27D-CA0FA95E63E7}"/>
    <cellStyle name="40% - Accent1 4 2 3 4 4" xfId="26814" xr:uid="{F6D1A70E-B4CE-4139-AD54-E9B149994C86}"/>
    <cellStyle name="40% - Accent1 4 2 3 5" xfId="9327" xr:uid="{49F1528D-A4D2-4DC7-B185-548343FB19FB}"/>
    <cellStyle name="40% - Accent1 4 2 3 5 2" xfId="26817" xr:uid="{3D05B97C-58BC-4DCB-8901-83B7401308AD}"/>
    <cellStyle name="40% - Accent1 4 2 3 6" xfId="9328" xr:uid="{839D570E-77C5-4417-9650-D0A86A5B24B1}"/>
    <cellStyle name="40% - Accent1 4 2 3 6 2" xfId="26818" xr:uid="{76C7FB96-92DF-4A48-9433-F1603A30DD55}"/>
    <cellStyle name="40% - Accent1 4 2 3 7" xfId="9329" xr:uid="{BC8C8836-DC03-4771-B0DC-5960D9DC3D6F}"/>
    <cellStyle name="40% - Accent1 4 2 3 7 2" xfId="26819" xr:uid="{7F46DAF3-98FD-4F93-9B3C-0C87A6492032}"/>
    <cellStyle name="40% - Accent1 4 2 3 8" xfId="26799" xr:uid="{C15C2A5A-62CE-4417-9BE1-757E47203D6A}"/>
    <cellStyle name="40% - Accent1 4 2 4" xfId="9330" xr:uid="{63910C5A-8EAD-4856-B09C-DB5554E009E7}"/>
    <cellStyle name="40% - Accent1 4 2 4 2" xfId="9331" xr:uid="{951DB21F-C958-4D1E-BD0B-621F84979F09}"/>
    <cellStyle name="40% - Accent1 4 2 4 2 2" xfId="9332" xr:uid="{FFE12EDE-F531-4D11-9664-CF7F9C4FE801}"/>
    <cellStyle name="40% - Accent1 4 2 4 2 2 2" xfId="26822" xr:uid="{55F2ECEB-55F6-4920-B00E-9CC2AF52627B}"/>
    <cellStyle name="40% - Accent1 4 2 4 2 3" xfId="9333" xr:uid="{389690DD-EFF8-4E2C-926B-D6AAA3BFDC1E}"/>
    <cellStyle name="40% - Accent1 4 2 4 2 3 2" xfId="26823" xr:uid="{48249475-1F8B-4382-8458-948CEB2E13EB}"/>
    <cellStyle name="40% - Accent1 4 2 4 2 4" xfId="26821" xr:uid="{55D0D1A4-B3E5-459D-BBC8-BA0C4BB200AF}"/>
    <cellStyle name="40% - Accent1 4 2 4 3" xfId="9334" xr:uid="{EC2747DB-5119-4404-BF7B-045B75AE46C4}"/>
    <cellStyle name="40% - Accent1 4 2 4 3 2" xfId="26824" xr:uid="{4EA91A36-86E4-47AE-A18D-F051ECB0A5AE}"/>
    <cellStyle name="40% - Accent1 4 2 4 4" xfId="9335" xr:uid="{10144D5C-CBD5-4C47-BABA-B27B0236FD57}"/>
    <cellStyle name="40% - Accent1 4 2 4 4 2" xfId="26825" xr:uid="{AEA4DC18-D4E1-45CE-AE3C-420A45D051EC}"/>
    <cellStyle name="40% - Accent1 4 2 4 5" xfId="9336" xr:uid="{EE1F2206-FC37-4AB5-8CD3-A785D254B6AA}"/>
    <cellStyle name="40% - Accent1 4 2 4 5 2" xfId="26826" xr:uid="{D214F721-AAFC-4A63-868F-0642FF24BC5A}"/>
    <cellStyle name="40% - Accent1 4 2 4 6" xfId="26820" xr:uid="{CFD3C316-2172-45A5-B371-793D5A8958FD}"/>
    <cellStyle name="40% - Accent1 4 2 5" xfId="9337" xr:uid="{B66286D0-13D1-44CB-A827-E39C1EFBF001}"/>
    <cellStyle name="40% - Accent1 4 2 5 2" xfId="9338" xr:uid="{9E58B47D-1192-4EBD-B84D-7C2373EDED6A}"/>
    <cellStyle name="40% - Accent1 4 2 5 2 2" xfId="9339" xr:uid="{CB5B6D8F-EA4C-4612-8737-0FDD700BD143}"/>
    <cellStyle name="40% - Accent1 4 2 5 2 2 2" xfId="26829" xr:uid="{E3072D2F-5BC8-4392-A0CB-EABC3EBF1AF4}"/>
    <cellStyle name="40% - Accent1 4 2 5 2 3" xfId="9340" xr:uid="{9F4AE1A8-F6FE-45A8-9E29-C7A8B4D73C0E}"/>
    <cellStyle name="40% - Accent1 4 2 5 2 3 2" xfId="26830" xr:uid="{38953D82-B544-4119-910C-81B49680BFB4}"/>
    <cellStyle name="40% - Accent1 4 2 5 2 4" xfId="26828" xr:uid="{B1075A46-01B8-44E4-A5CC-DB9296AD8AE1}"/>
    <cellStyle name="40% - Accent1 4 2 5 3" xfId="9341" xr:uid="{6DD6F6BB-8B4F-4354-A9A6-DD4B8E02A1AB}"/>
    <cellStyle name="40% - Accent1 4 2 5 3 2" xfId="26831" xr:uid="{57323FEE-70EE-42C7-A328-A73DE773FB14}"/>
    <cellStyle name="40% - Accent1 4 2 5 4" xfId="9342" xr:uid="{E3E676EB-E731-4DA7-9F00-EB284B822231}"/>
    <cellStyle name="40% - Accent1 4 2 5 4 2" xfId="26832" xr:uid="{468291E4-57FB-4E48-82B8-0FE014F03020}"/>
    <cellStyle name="40% - Accent1 4 2 5 5" xfId="9343" xr:uid="{AA456F36-D556-42FD-9D8C-0A05FAD1A1AB}"/>
    <cellStyle name="40% - Accent1 4 2 5 5 2" xfId="26833" xr:uid="{DB45A39D-41EB-4A19-B5EF-853CE4E3F121}"/>
    <cellStyle name="40% - Accent1 4 2 5 6" xfId="26827" xr:uid="{D5644538-69F5-4404-A9BA-F69B3DE45BD8}"/>
    <cellStyle name="40% - Accent1 4 2 6" xfId="9344" xr:uid="{9D4A8127-0FF4-4A48-9B9B-6B2291A4AA2D}"/>
    <cellStyle name="40% - Accent1 4 2 6 2" xfId="9345" xr:uid="{0D4A48E8-FC0E-4893-BF19-AB4423C31C8B}"/>
    <cellStyle name="40% - Accent1 4 2 6 2 2" xfId="26835" xr:uid="{6E81E2F9-C2F5-4070-AC41-BCA103B42897}"/>
    <cellStyle name="40% - Accent1 4 2 6 3" xfId="9346" xr:uid="{20524D09-7C2F-4F9D-BD30-60B2E91CDD2D}"/>
    <cellStyle name="40% - Accent1 4 2 6 3 2" xfId="26836" xr:uid="{281CD6AA-2627-4B78-A592-11A84F414005}"/>
    <cellStyle name="40% - Accent1 4 2 6 4" xfId="26834" xr:uid="{C5B947C6-9A8A-42B1-A6DC-41B212E7EF1A}"/>
    <cellStyle name="40% - Accent1 4 2 7" xfId="9347" xr:uid="{065B39C3-DF10-4DA9-B0DE-01C20613A334}"/>
    <cellStyle name="40% - Accent1 4 2 7 2" xfId="26837" xr:uid="{E246D9D8-E36A-4B5E-AA11-D41D2566FAEF}"/>
    <cellStyle name="40% - Accent1 4 2 8" xfId="9348" xr:uid="{DA09A2E1-4DA6-440B-9F6B-3C32A096E648}"/>
    <cellStyle name="40% - Accent1 4 2 8 2" xfId="26838" xr:uid="{A361F0FE-5B38-4BBC-B9CC-A352C247D3CC}"/>
    <cellStyle name="40% - Accent1 4 2 9" xfId="9349" xr:uid="{66FFE98D-F2B1-4C82-B6C3-1D4E8573BFD1}"/>
    <cellStyle name="40% - Accent1 4 2 9 2" xfId="26839" xr:uid="{CCD1E2D8-6796-4C37-8997-624B703C8764}"/>
    <cellStyle name="40% - Accent1 4 3" xfId="480" xr:uid="{2BE15D87-8AE4-4562-B0AF-7046C88A83DA}"/>
    <cellStyle name="40% - Accent1 4 3 10" xfId="1564" xr:uid="{4E695C8C-1A1D-41F0-AC6A-61A2FEC8420E}"/>
    <cellStyle name="40% - Accent1 4 3 11" xfId="19167" xr:uid="{B4F0E071-BB9D-4425-855C-3D6AAFF9C40E}"/>
    <cellStyle name="40% - Accent1 4 3 2" xfId="2605" xr:uid="{161CE89E-2F25-4F86-BDD1-983CAE5F241B}"/>
    <cellStyle name="40% - Accent1 4 3 2 2" xfId="9352" xr:uid="{CEAC731D-24C8-4FD3-A54B-9695A89B0F7D}"/>
    <cellStyle name="40% - Accent1 4 3 2 2 2" xfId="9353" xr:uid="{76FC6976-DFCA-4CE4-AED8-434F3BEBCCAC}"/>
    <cellStyle name="40% - Accent1 4 3 2 2 2 2" xfId="26843" xr:uid="{C5F0FA8C-A307-475E-B3F0-F2B3BC95B6D5}"/>
    <cellStyle name="40% - Accent1 4 3 2 2 3" xfId="9354" xr:uid="{A67E801E-020A-4350-A2F1-297CCF974272}"/>
    <cellStyle name="40% - Accent1 4 3 2 2 3 2" xfId="26844" xr:uid="{64859C76-81B7-4339-B608-DBB5B016D9E3}"/>
    <cellStyle name="40% - Accent1 4 3 2 2 4" xfId="26842" xr:uid="{C7292868-443C-44E5-AC70-8A26839BDF9F}"/>
    <cellStyle name="40% - Accent1 4 3 2 3" xfId="9355" xr:uid="{22A86281-3765-4AA8-9DCD-BE01A64AF4D4}"/>
    <cellStyle name="40% - Accent1 4 3 2 3 2" xfId="26845" xr:uid="{CD5BD5CB-90DE-4B19-9CD0-27F6F05F38B6}"/>
    <cellStyle name="40% - Accent1 4 3 2 4" xfId="9356" xr:uid="{5FDB294D-1E97-4367-9CC5-5957F22015D6}"/>
    <cellStyle name="40% - Accent1 4 3 2 4 2" xfId="26846" xr:uid="{46639261-E564-41DA-AAF1-F707322F2D0B}"/>
    <cellStyle name="40% - Accent1 4 3 2 5" xfId="9357" xr:uid="{8A75357A-0ADB-49A0-A881-AA0031BD1930}"/>
    <cellStyle name="40% - Accent1 4 3 2 5 2" xfId="26847" xr:uid="{0F045F86-F166-48A2-9692-E394182CDCFB}"/>
    <cellStyle name="40% - Accent1 4 3 2 6" xfId="18124" xr:uid="{9EDF594B-A204-4D9D-913B-68516851CBE8}"/>
    <cellStyle name="40% - Accent1 4 3 2 6 2" xfId="36012" xr:uid="{99E8940E-7CCF-4897-96AD-0D6AEC6ADE7B}"/>
    <cellStyle name="40% - Accent1 4 3 2 7" xfId="9351" xr:uid="{D8A27222-E644-4648-9819-9F0F5AF5560A}"/>
    <cellStyle name="40% - Accent1 4 3 2 7 2" xfId="26841" xr:uid="{3ED9E460-4B80-4F6E-9A59-6BAF4ADBE41D}"/>
    <cellStyle name="40% - Accent1 4 3 2 8" xfId="20205" xr:uid="{798EDBCD-A073-4A01-B9CF-7F317BF5DA76}"/>
    <cellStyle name="40% - Accent1 4 3 3" xfId="9358" xr:uid="{F0E27385-89C3-4708-96A8-50C2FF9769B7}"/>
    <cellStyle name="40% - Accent1 4 3 3 2" xfId="9359" xr:uid="{26B2CBD4-35A9-49D4-B3C5-A740ACEA0703}"/>
    <cellStyle name="40% - Accent1 4 3 3 2 2" xfId="9360" xr:uid="{8CD6D404-426D-4D47-AA50-8BEC381F3F4E}"/>
    <cellStyle name="40% - Accent1 4 3 3 2 2 2" xfId="26850" xr:uid="{367E4F5B-25D7-4301-B186-AF607FDDF2CF}"/>
    <cellStyle name="40% - Accent1 4 3 3 2 3" xfId="9361" xr:uid="{79F576B8-38C2-4421-ADFA-0525FCE5D4A7}"/>
    <cellStyle name="40% - Accent1 4 3 3 2 3 2" xfId="26851" xr:uid="{00E4CC48-E3ED-4C15-841E-3EA98041E563}"/>
    <cellStyle name="40% - Accent1 4 3 3 2 4" xfId="26849" xr:uid="{178D9070-A202-4E56-A41F-444415E2ED17}"/>
    <cellStyle name="40% - Accent1 4 3 3 3" xfId="9362" xr:uid="{B71D1D5C-A7DF-4D9B-8924-B502DF705321}"/>
    <cellStyle name="40% - Accent1 4 3 3 3 2" xfId="26852" xr:uid="{D0C66BE2-AEA5-41C3-B345-1B6ADFBFC293}"/>
    <cellStyle name="40% - Accent1 4 3 3 4" xfId="9363" xr:uid="{5C701CCC-5BE2-4790-A886-B63A0EC208CB}"/>
    <cellStyle name="40% - Accent1 4 3 3 4 2" xfId="26853" xr:uid="{960A3A9E-77BC-4EB3-9CFE-445A576F61EA}"/>
    <cellStyle name="40% - Accent1 4 3 3 5" xfId="9364" xr:uid="{FAF27C53-106F-4757-952B-AD9275857115}"/>
    <cellStyle name="40% - Accent1 4 3 3 5 2" xfId="26854" xr:uid="{C70EDBD2-D8AA-47E4-A895-C0570B0D0F13}"/>
    <cellStyle name="40% - Accent1 4 3 3 6" xfId="26848" xr:uid="{14D0E0DE-A432-4D9A-B0F9-3C7BF6047503}"/>
    <cellStyle name="40% - Accent1 4 3 4" xfId="9365" xr:uid="{397D2745-2ABA-4C80-B32A-D925FA11940F}"/>
    <cellStyle name="40% - Accent1 4 3 4 2" xfId="9366" xr:uid="{0068E516-5388-4FDB-8D7C-CFE038DDEFBE}"/>
    <cellStyle name="40% - Accent1 4 3 4 2 2" xfId="26856" xr:uid="{8837E56E-AFDF-4CFD-B353-9A2094E837CD}"/>
    <cellStyle name="40% - Accent1 4 3 4 3" xfId="9367" xr:uid="{05B6C041-281C-4A2B-92CA-FCCEC907E485}"/>
    <cellStyle name="40% - Accent1 4 3 4 3 2" xfId="26857" xr:uid="{EC21A810-AB35-4583-957D-4E6D648C45DC}"/>
    <cellStyle name="40% - Accent1 4 3 4 4" xfId="26855" xr:uid="{DCE3D358-D6F7-42CF-982C-3D785698D258}"/>
    <cellStyle name="40% - Accent1 4 3 5" xfId="9368" xr:uid="{500E9FDB-A675-4E94-B2EF-4083E86D4E20}"/>
    <cellStyle name="40% - Accent1 4 3 5 2" xfId="26858" xr:uid="{091C9C1E-7A0C-4E24-B7DB-4BB9C5B2BB79}"/>
    <cellStyle name="40% - Accent1 4 3 6" xfId="9369" xr:uid="{0B0F0185-06A4-4D74-986B-35F91EF35AF0}"/>
    <cellStyle name="40% - Accent1 4 3 6 2" xfId="26859" xr:uid="{90FD384C-48A2-4B3C-B908-C14A29F02251}"/>
    <cellStyle name="40% - Accent1 4 3 7" xfId="9370" xr:uid="{9FEBE56F-EA86-4B8F-B3A6-11C4C4380624}"/>
    <cellStyle name="40% - Accent1 4 3 7 2" xfId="26860" xr:uid="{1CDE6FEC-F28D-4C31-898D-60CA9FDD5BE6}"/>
    <cellStyle name="40% - Accent1 4 3 8" xfId="17565" xr:uid="{E7B3020E-57DD-4016-83EE-B5D7D0601C2D}"/>
    <cellStyle name="40% - Accent1 4 3 8 2" xfId="35015" xr:uid="{F5F64901-2728-4963-A710-9B5A9CC4620E}"/>
    <cellStyle name="40% - Accent1 4 3 9" xfId="9350" xr:uid="{EBC87BDF-0F47-42CA-8004-367D3F00AA36}"/>
    <cellStyle name="40% - Accent1 4 3 9 2" xfId="26840" xr:uid="{EFE16479-555F-4D5D-86F7-E7AFADFB3FF7}"/>
    <cellStyle name="40% - Accent1 4 4" xfId="2071" xr:uid="{D6907D64-47AC-4F22-A839-72EEBC369B8B}"/>
    <cellStyle name="40% - Accent1 4 4 10" xfId="19671" xr:uid="{62B2488A-160C-40BA-A3B9-3CF02D30F3C1}"/>
    <cellStyle name="40% - Accent1 4 4 2" xfId="9372" xr:uid="{72DB4AA3-E90F-4548-9462-C2675BB38FFC}"/>
    <cellStyle name="40% - Accent1 4 4 2 2" xfId="9373" xr:uid="{5FCFEC7E-82AC-4444-96FD-BE03564F41BD}"/>
    <cellStyle name="40% - Accent1 4 4 2 2 2" xfId="9374" xr:uid="{D57063C1-C995-4C12-A3E5-C0D9CBECAA92}"/>
    <cellStyle name="40% - Accent1 4 4 2 2 2 2" xfId="26864" xr:uid="{5DE9DDF1-7849-48D0-97F9-08A9BF6EF568}"/>
    <cellStyle name="40% - Accent1 4 4 2 2 3" xfId="9375" xr:uid="{F89F39D9-E0EB-4CDB-8331-E045E6B28B41}"/>
    <cellStyle name="40% - Accent1 4 4 2 2 3 2" xfId="26865" xr:uid="{D4AC2EAA-2141-48E8-B397-82C024067E2A}"/>
    <cellStyle name="40% - Accent1 4 4 2 2 4" xfId="26863" xr:uid="{3D89143B-0BB4-442E-923C-53FCD22D62E0}"/>
    <cellStyle name="40% - Accent1 4 4 2 3" xfId="9376" xr:uid="{F6143365-E146-4EBD-8F03-427F062CD053}"/>
    <cellStyle name="40% - Accent1 4 4 2 3 2" xfId="26866" xr:uid="{9D58EF4B-C6FA-4A20-AE82-C1F143F076D1}"/>
    <cellStyle name="40% - Accent1 4 4 2 4" xfId="9377" xr:uid="{8B124E25-B3AF-4A2F-89F0-4783757D551E}"/>
    <cellStyle name="40% - Accent1 4 4 2 4 2" xfId="26867" xr:uid="{C5E13947-9D0E-46A0-A04F-569E2770336C}"/>
    <cellStyle name="40% - Accent1 4 4 2 5" xfId="9378" xr:uid="{F41E2D96-5D74-4D32-9369-005A3B886F10}"/>
    <cellStyle name="40% - Accent1 4 4 2 5 2" xfId="26868" xr:uid="{FD993D7B-5D78-4B6B-BE83-B28B4DBB0944}"/>
    <cellStyle name="40% - Accent1 4 4 2 6" xfId="26862" xr:uid="{2442649F-CB5F-4265-9353-9F80BE0D3D89}"/>
    <cellStyle name="40% - Accent1 4 4 3" xfId="9379" xr:uid="{30325ABB-92F4-45E0-BC79-932112D41035}"/>
    <cellStyle name="40% - Accent1 4 4 3 2" xfId="9380" xr:uid="{8A4B9A71-ECB9-4B37-8E2D-370DEA28C3EE}"/>
    <cellStyle name="40% - Accent1 4 4 3 2 2" xfId="9381" xr:uid="{2C303E7D-29B2-48A2-8207-6750ED001E35}"/>
    <cellStyle name="40% - Accent1 4 4 3 2 2 2" xfId="26871" xr:uid="{A43BC0BF-44A2-4572-BE50-3E44AA9D1224}"/>
    <cellStyle name="40% - Accent1 4 4 3 2 3" xfId="9382" xr:uid="{33507027-115F-4B1C-8CBB-B76A4F605637}"/>
    <cellStyle name="40% - Accent1 4 4 3 2 3 2" xfId="26872" xr:uid="{D6F392D0-2CC2-48B7-AE61-28BAB25F98D5}"/>
    <cellStyle name="40% - Accent1 4 4 3 2 4" xfId="26870" xr:uid="{908EF5A1-C918-4D6A-A703-1220B5D484F3}"/>
    <cellStyle name="40% - Accent1 4 4 3 3" xfId="9383" xr:uid="{96511119-990E-4BF8-9AFF-DB3B2BE4E545}"/>
    <cellStyle name="40% - Accent1 4 4 3 3 2" xfId="26873" xr:uid="{1CE9BE81-EAB4-429F-A921-B4E7F2454810}"/>
    <cellStyle name="40% - Accent1 4 4 3 4" xfId="9384" xr:uid="{A07C9823-AEB6-4C52-BEA3-8F2ED703855C}"/>
    <cellStyle name="40% - Accent1 4 4 3 4 2" xfId="26874" xr:uid="{8C62D22E-8DEB-4A8C-BDB7-EFCD5067A668}"/>
    <cellStyle name="40% - Accent1 4 4 3 5" xfId="9385" xr:uid="{B843195B-EC96-4CDD-8833-40195480AEC3}"/>
    <cellStyle name="40% - Accent1 4 4 3 5 2" xfId="26875" xr:uid="{3E24113F-9FDF-41DF-A53F-C09C6F23EE7B}"/>
    <cellStyle name="40% - Accent1 4 4 3 6" xfId="26869" xr:uid="{6D95F04B-34C8-4C9C-A2FE-42AC2EC7F943}"/>
    <cellStyle name="40% - Accent1 4 4 4" xfId="9386" xr:uid="{F4E8CFFE-5B74-41FC-A943-B9B6BE694D33}"/>
    <cellStyle name="40% - Accent1 4 4 4 2" xfId="9387" xr:uid="{CD563999-3372-4810-9E40-C845FD6DC8C2}"/>
    <cellStyle name="40% - Accent1 4 4 4 2 2" xfId="26877" xr:uid="{CA0F5996-EAB5-48AB-AC2F-A0169E578271}"/>
    <cellStyle name="40% - Accent1 4 4 4 3" xfId="9388" xr:uid="{F7236CCB-23F7-4F80-94FE-8A5A15C5B285}"/>
    <cellStyle name="40% - Accent1 4 4 4 3 2" xfId="26878" xr:uid="{9644175B-14A6-4CB2-ADE6-3A7A1FF2C1CF}"/>
    <cellStyle name="40% - Accent1 4 4 4 4" xfId="26876" xr:uid="{36E264E3-4F8E-4D5E-97E6-255F5B905064}"/>
    <cellStyle name="40% - Accent1 4 4 5" xfId="9389" xr:uid="{5B925040-03FD-44C4-94CD-C9C2FBE5E6ED}"/>
    <cellStyle name="40% - Accent1 4 4 5 2" xfId="26879" xr:uid="{2D9EFCDE-F619-4346-94B3-B9BD1A5E66BD}"/>
    <cellStyle name="40% - Accent1 4 4 6" xfId="9390" xr:uid="{5C9C6855-8F04-4F62-9167-1C0CF5A90A85}"/>
    <cellStyle name="40% - Accent1 4 4 6 2" xfId="26880" xr:uid="{0C2DE75E-BF10-49E5-B61F-A1B7E45775E2}"/>
    <cellStyle name="40% - Accent1 4 4 7" xfId="9391" xr:uid="{7F0B810F-F131-4C04-A7B6-AB88D0370180}"/>
    <cellStyle name="40% - Accent1 4 4 7 2" xfId="26881" xr:uid="{022CCBCD-D038-4B92-A246-56D25EDB7622}"/>
    <cellStyle name="40% - Accent1 4 4 8" xfId="17859" xr:uid="{F7B3CFB7-DEFE-4DFE-9A3F-55972B573F5B}"/>
    <cellStyle name="40% - Accent1 4 4 8 2" xfId="35504" xr:uid="{5D00625C-655C-424C-A6BD-AFD9B84800F3}"/>
    <cellStyle name="40% - Accent1 4 4 9" xfId="9371" xr:uid="{C1BCBC6D-E11A-4DB0-9EA0-F2E7A3D93763}"/>
    <cellStyle name="40% - Accent1 4 4 9 2" xfId="26861" xr:uid="{4D96CAA0-BBD0-42E5-980A-68FE8FAE1939}"/>
    <cellStyle name="40% - Accent1 4 5" xfId="9392" xr:uid="{027D215B-B29C-46A2-998B-E05849AF13D9}"/>
    <cellStyle name="40% - Accent1 4 5 2" xfId="9393" xr:uid="{C553F185-D56C-4F73-B7D2-5D465ED90D7D}"/>
    <cellStyle name="40% - Accent1 4 5 2 2" xfId="9394" xr:uid="{5466C85D-9BE0-4B0D-BF6E-EBB5FB556324}"/>
    <cellStyle name="40% - Accent1 4 5 2 2 2" xfId="9395" xr:uid="{1BE8E595-88D3-4ADA-8C49-6FF2725D7D18}"/>
    <cellStyle name="40% - Accent1 4 5 2 2 2 2" xfId="26885" xr:uid="{83EC3726-7C63-46C2-B801-B657E975D837}"/>
    <cellStyle name="40% - Accent1 4 5 2 2 3" xfId="9396" xr:uid="{371B70CF-5311-4114-B90A-38CDDCF43A9D}"/>
    <cellStyle name="40% - Accent1 4 5 2 2 3 2" xfId="26886" xr:uid="{C8C17249-F7F6-4EE0-B9CF-3C9AF35629BB}"/>
    <cellStyle name="40% - Accent1 4 5 2 2 4" xfId="26884" xr:uid="{F8D0D70A-2FD3-4F98-9C3B-B222821DCB13}"/>
    <cellStyle name="40% - Accent1 4 5 2 3" xfId="9397" xr:uid="{DD1ABE10-3D3C-4789-9303-71972D1F5079}"/>
    <cellStyle name="40% - Accent1 4 5 2 3 2" xfId="26887" xr:uid="{AF137A02-F26A-4129-BCEF-C0AAEDC0F6A4}"/>
    <cellStyle name="40% - Accent1 4 5 2 4" xfId="9398" xr:uid="{24EBE633-A4C0-4297-9FFF-EC5A93AB9511}"/>
    <cellStyle name="40% - Accent1 4 5 2 4 2" xfId="26888" xr:uid="{83118741-008F-4605-9FFC-FB34FAD3A635}"/>
    <cellStyle name="40% - Accent1 4 5 2 5" xfId="9399" xr:uid="{54995156-B719-4D34-8EB5-2E7FD9CE8225}"/>
    <cellStyle name="40% - Accent1 4 5 2 5 2" xfId="26889" xr:uid="{3C2F2536-5157-4A7C-A4F4-7CC625DCFFF0}"/>
    <cellStyle name="40% - Accent1 4 5 2 6" xfId="26883" xr:uid="{EE7D2C9D-E1C8-4EDF-84F8-53E23ED8B669}"/>
    <cellStyle name="40% - Accent1 4 5 3" xfId="9400" xr:uid="{EF0BE8AB-B5A2-44B8-A62D-C95700070D2F}"/>
    <cellStyle name="40% - Accent1 4 5 3 2" xfId="9401" xr:uid="{721DF4AA-09EF-476B-A00F-89B2F9233C1B}"/>
    <cellStyle name="40% - Accent1 4 5 3 2 2" xfId="9402" xr:uid="{66B7893B-EC90-403C-B969-A4904537AFA6}"/>
    <cellStyle name="40% - Accent1 4 5 3 2 2 2" xfId="26892" xr:uid="{1B676140-BB41-4661-B4D4-4AFF49261E47}"/>
    <cellStyle name="40% - Accent1 4 5 3 2 3" xfId="9403" xr:uid="{42E53751-AF1C-4AAC-B276-5192C3D4B3A1}"/>
    <cellStyle name="40% - Accent1 4 5 3 2 3 2" xfId="26893" xr:uid="{ADED71E3-EE42-4DF5-92C1-10582005CD7C}"/>
    <cellStyle name="40% - Accent1 4 5 3 2 4" xfId="26891" xr:uid="{BC107C4C-0018-4D55-998A-E0F6935F3065}"/>
    <cellStyle name="40% - Accent1 4 5 3 3" xfId="9404" xr:uid="{7F5ABC77-7C8F-4195-84E5-01527DC22B6C}"/>
    <cellStyle name="40% - Accent1 4 5 3 3 2" xfId="26894" xr:uid="{8AC13B8D-531B-44FB-B3FD-E7FD626D9BBF}"/>
    <cellStyle name="40% - Accent1 4 5 3 4" xfId="9405" xr:uid="{7B71D878-D91E-4B15-8D14-9AB334756D28}"/>
    <cellStyle name="40% - Accent1 4 5 3 4 2" xfId="26895" xr:uid="{0D4E64EA-AC72-4DD5-9F9A-ED0AB4EC8D76}"/>
    <cellStyle name="40% - Accent1 4 5 3 5" xfId="9406" xr:uid="{D70B8226-CC26-43A6-968A-CF82D5952E6A}"/>
    <cellStyle name="40% - Accent1 4 5 3 5 2" xfId="26896" xr:uid="{DEFB9C87-D094-462C-958E-81D15C129A10}"/>
    <cellStyle name="40% - Accent1 4 5 3 6" xfId="26890" xr:uid="{C13CD052-1B6C-475A-80DC-4B84EB4EA039}"/>
    <cellStyle name="40% - Accent1 4 5 4" xfId="9407" xr:uid="{9102798D-43D6-40BF-B7C8-A08AF06E6BB5}"/>
    <cellStyle name="40% - Accent1 4 5 4 2" xfId="9408" xr:uid="{D1EC1B86-1F1C-4D30-9AC0-A4E307360709}"/>
    <cellStyle name="40% - Accent1 4 5 4 2 2" xfId="26898" xr:uid="{ADF18BC9-7CED-40E4-AAE1-25C6DBE92B66}"/>
    <cellStyle name="40% - Accent1 4 5 4 3" xfId="9409" xr:uid="{E059900D-30EC-49B4-811E-097CCDBF27E2}"/>
    <cellStyle name="40% - Accent1 4 5 4 3 2" xfId="26899" xr:uid="{7E584FF7-311E-47EA-98FC-4AF9A1B91CA5}"/>
    <cellStyle name="40% - Accent1 4 5 4 4" xfId="26897" xr:uid="{ECDB1E3D-AFED-4861-B03F-F94E6089452B}"/>
    <cellStyle name="40% - Accent1 4 5 5" xfId="9410" xr:uid="{DB863B71-39C2-4122-AA63-6C0A0D90526D}"/>
    <cellStyle name="40% - Accent1 4 5 5 2" xfId="26900" xr:uid="{36A1B779-A9F2-41A1-9393-5A8D07B81DAE}"/>
    <cellStyle name="40% - Accent1 4 5 6" xfId="9411" xr:uid="{C39145F3-4B57-4BDD-8F19-731CEA0DD15A}"/>
    <cellStyle name="40% - Accent1 4 5 6 2" xfId="26901" xr:uid="{1C3A5CE8-634E-41E2-83DB-468176D85770}"/>
    <cellStyle name="40% - Accent1 4 5 7" xfId="9412" xr:uid="{5163A608-9EC9-4DFD-A58E-57B7E8BFC55C}"/>
    <cellStyle name="40% - Accent1 4 5 7 2" xfId="26902" xr:uid="{8236DD6F-A367-419E-8BF0-3F7C741E08EC}"/>
    <cellStyle name="40% - Accent1 4 5 8" xfId="26882" xr:uid="{ADE8C013-BA50-489A-9249-B6CE7615BB16}"/>
    <cellStyle name="40% - Accent1 4 6" xfId="9413" xr:uid="{46D95ACF-F655-40DD-B448-CEEB3FCADB4B}"/>
    <cellStyle name="40% - Accent1 4 6 2" xfId="9414" xr:uid="{240922DB-2EE9-4CD4-A744-271C739DB7EA}"/>
    <cellStyle name="40% - Accent1 4 6 2 2" xfId="9415" xr:uid="{5ABF6CC2-FC46-4A57-9445-A83DEFB4A921}"/>
    <cellStyle name="40% - Accent1 4 6 2 2 2" xfId="26905" xr:uid="{873C4A63-6AE6-4B6B-A3ED-D5B47D54B14B}"/>
    <cellStyle name="40% - Accent1 4 6 2 3" xfId="9416" xr:uid="{73AD4BF7-5C8A-486C-AE98-2D34C931B0E0}"/>
    <cellStyle name="40% - Accent1 4 6 2 3 2" xfId="26906" xr:uid="{BE690D84-8F18-4115-95A3-81C9357D7C79}"/>
    <cellStyle name="40% - Accent1 4 6 2 4" xfId="26904" xr:uid="{150912CC-708E-4824-B19A-17C3E6785E1A}"/>
    <cellStyle name="40% - Accent1 4 6 3" xfId="9417" xr:uid="{C11B2C3C-F9E7-4229-BEA9-C9DA63058B55}"/>
    <cellStyle name="40% - Accent1 4 6 3 2" xfId="26907" xr:uid="{4C5ACD4A-9EF7-4832-86FD-093335998CFA}"/>
    <cellStyle name="40% - Accent1 4 6 4" xfId="9418" xr:uid="{DCBDEC34-4CCD-4FCB-9843-3B3F1C0AA124}"/>
    <cellStyle name="40% - Accent1 4 6 4 2" xfId="26908" xr:uid="{A8278C81-3164-4001-8E51-D497F417C6F1}"/>
    <cellStyle name="40% - Accent1 4 6 5" xfId="9419" xr:uid="{A6E74886-A5EB-4810-A272-5E6A69FB8D9A}"/>
    <cellStyle name="40% - Accent1 4 6 5 2" xfId="26909" xr:uid="{FD1D866B-E412-4ECE-9FDF-B41DDDF17EA4}"/>
    <cellStyle name="40% - Accent1 4 6 6" xfId="26903" xr:uid="{E03A3C0C-0CC2-4C42-94FC-1998403C86B2}"/>
    <cellStyle name="40% - Accent1 4 7" xfId="9420" xr:uid="{ABC185D7-047F-4C08-964E-DD9FE3740553}"/>
    <cellStyle name="40% - Accent1 4 7 2" xfId="9421" xr:uid="{5CB54D9C-091C-4910-AD5F-EBD92830AB68}"/>
    <cellStyle name="40% - Accent1 4 7 2 2" xfId="9422" xr:uid="{59492C80-2BE3-46F7-A2D1-500653820419}"/>
    <cellStyle name="40% - Accent1 4 7 2 2 2" xfId="26912" xr:uid="{2E32222E-E9A2-4318-81D0-6EFBA0EA3E92}"/>
    <cellStyle name="40% - Accent1 4 7 2 3" xfId="9423" xr:uid="{9013AB49-CA74-4923-9A3D-D8957A60D8ED}"/>
    <cellStyle name="40% - Accent1 4 7 2 3 2" xfId="26913" xr:uid="{4BAC05E7-5CE6-4C72-97F4-710FE23E07A8}"/>
    <cellStyle name="40% - Accent1 4 7 2 4" xfId="26911" xr:uid="{AFECB10F-89BE-4471-9FD9-D5F0CC4D3E86}"/>
    <cellStyle name="40% - Accent1 4 7 3" xfId="9424" xr:uid="{2F299CB7-59CB-41C2-B531-E2DBE90F56BE}"/>
    <cellStyle name="40% - Accent1 4 7 3 2" xfId="26914" xr:uid="{79E07107-2E04-44D6-A4D7-32C2B4047754}"/>
    <cellStyle name="40% - Accent1 4 7 4" xfId="9425" xr:uid="{AE8C46F7-C84D-4116-A7D9-7B5CD4602D7B}"/>
    <cellStyle name="40% - Accent1 4 7 4 2" xfId="26915" xr:uid="{63167183-B702-4BE3-9D82-78C7355B79BE}"/>
    <cellStyle name="40% - Accent1 4 7 5" xfId="9426" xr:uid="{A2440C01-1CE6-4C0F-BC90-E6E723BB9B34}"/>
    <cellStyle name="40% - Accent1 4 7 5 2" xfId="26916" xr:uid="{80611651-4AC8-4E2A-B532-8D1CAA45D0FE}"/>
    <cellStyle name="40% - Accent1 4 7 6" xfId="26910" xr:uid="{0E58DB48-AFE0-4462-9201-96A46C54B503}"/>
    <cellStyle name="40% - Accent1 4 8" xfId="9427" xr:uid="{C7C23EF0-0B4E-4DF1-8FEF-839C1A19DB94}"/>
    <cellStyle name="40% - Accent1 4 8 2" xfId="9428" xr:uid="{72A04B5B-95AB-4BD5-A9F9-17440B2F07D6}"/>
    <cellStyle name="40% - Accent1 4 8 2 2" xfId="26918" xr:uid="{9511E607-5861-401F-9014-E037137531AD}"/>
    <cellStyle name="40% - Accent1 4 8 3" xfId="9429" xr:uid="{BABDAF75-7641-43CD-85FB-D31B5D21C032}"/>
    <cellStyle name="40% - Accent1 4 8 3 2" xfId="26919" xr:uid="{77D55832-5CF8-4283-8EBA-154474EDE28A}"/>
    <cellStyle name="40% - Accent1 4 8 4" xfId="26917" xr:uid="{377DDD91-B1DE-433E-9DC1-C4088714D260}"/>
    <cellStyle name="40% - Accent1 4 9" xfId="9430" xr:uid="{9D86072D-209C-4C07-804A-CC3BA17789C3}"/>
    <cellStyle name="40% - Accent1 4 9 2" xfId="26920" xr:uid="{D7D143AE-2FAC-46E5-8E55-A25CBF3BB763}"/>
    <cellStyle name="40% - Accent1 5" xfId="210" xr:uid="{54ADBFF0-8881-4D5E-AB84-0F496C243504}"/>
    <cellStyle name="40% - Accent1 5 10" xfId="9432" xr:uid="{41F7E698-39A1-47C4-B58A-997C6283E84A}"/>
    <cellStyle name="40% - Accent1 5 10 2" xfId="26922" xr:uid="{34003E3C-A2C1-4514-915F-27EE6257FF26}"/>
    <cellStyle name="40% - Accent1 5 11" xfId="9433" xr:uid="{9FE69976-C5BB-4DB3-B487-824CAFBD0192}"/>
    <cellStyle name="40% - Accent1 5 11 2" xfId="26923" xr:uid="{0D819239-A0D1-4B39-87BF-493324593512}"/>
    <cellStyle name="40% - Accent1 5 12" xfId="17256" xr:uid="{CA0989DB-5355-43AF-8E99-A48F27546625}"/>
    <cellStyle name="40% - Accent1 5 12 2" xfId="34546" xr:uid="{FF30CB93-FCF5-4FD0-868B-AB3C70713514}"/>
    <cellStyle name="40% - Accent1 5 13" xfId="9431" xr:uid="{CDBB9F3C-01C9-4FEC-94BC-FA594BFC9C42}"/>
    <cellStyle name="40% - Accent1 5 13 2" xfId="26921" xr:uid="{912B8203-8CD9-488F-8979-20B2BF22E99C}"/>
    <cellStyle name="40% - Accent1 5 14" xfId="1025" xr:uid="{B6A40B25-FC8A-43E1-9A91-05B79D23A5B2}"/>
    <cellStyle name="40% - Accent1 5 15" xfId="18636" xr:uid="{64A24C4B-AAE5-4889-B935-88C30AD9AA4A}"/>
    <cellStyle name="40% - Accent1 5 2" xfId="333" xr:uid="{128D4434-FA70-4503-895F-BFAAC3EE2A57}"/>
    <cellStyle name="40% - Accent1 5 2 10" xfId="17430" xr:uid="{2D33CF3F-2ED6-43A4-B46D-EF3688AB6603}"/>
    <cellStyle name="40% - Accent1 5 2 10 2" xfId="34786" xr:uid="{882F3D6E-1F5B-405A-B2CA-80690DFAC536}"/>
    <cellStyle name="40% - Accent1 5 2 11" xfId="9434" xr:uid="{E3D64078-9164-4875-8F73-D3697087B5FD}"/>
    <cellStyle name="40% - Accent1 5 2 11 2" xfId="26924" xr:uid="{433C5402-588A-42C8-8DEB-981C0B7FF705}"/>
    <cellStyle name="40% - Accent1 5 2 12" xfId="1312" xr:uid="{173704A9-5ACB-4448-B5B5-EF807E5D595D}"/>
    <cellStyle name="40% - Accent1 5 2 13" xfId="18916" xr:uid="{12C74D69-DF6A-4394-978C-D72DC38AB4F1}"/>
    <cellStyle name="40% - Accent1 5 2 2" xfId="552" xr:uid="{68CB0CAE-888A-46B1-8A48-FA15D0C3A2CA}"/>
    <cellStyle name="40% - Accent1 5 2 2 10" xfId="2357" xr:uid="{DE1BFCBD-D72D-4839-B500-1D8D8B71E4BF}"/>
    <cellStyle name="40% - Accent1 5 2 2 11" xfId="19957" xr:uid="{6E0A8B63-635F-4350-A11E-4AACE6430654}"/>
    <cellStyle name="40% - Accent1 5 2 2 2" xfId="9436" xr:uid="{412062AE-3B1C-4C82-AD71-B50BADCB2F05}"/>
    <cellStyle name="40% - Accent1 5 2 2 2 2" xfId="9437" xr:uid="{680A52B1-2D29-4A18-9925-E26C0EBC42DD}"/>
    <cellStyle name="40% - Accent1 5 2 2 2 2 2" xfId="9438" xr:uid="{95443643-9FFD-47C2-904E-7AACB2E13F09}"/>
    <cellStyle name="40% - Accent1 5 2 2 2 2 2 2" xfId="26928" xr:uid="{3F3E246A-DA61-4476-82FA-138246AAC4B3}"/>
    <cellStyle name="40% - Accent1 5 2 2 2 2 3" xfId="9439" xr:uid="{2E718C11-D372-4BAC-88C3-883543325F40}"/>
    <cellStyle name="40% - Accent1 5 2 2 2 2 3 2" xfId="26929" xr:uid="{7B29374F-D129-4169-9F45-F323F98769D2}"/>
    <cellStyle name="40% - Accent1 5 2 2 2 2 4" xfId="26927" xr:uid="{0CD991F6-E47C-4E57-B959-7C8FC936FD00}"/>
    <cellStyle name="40% - Accent1 5 2 2 2 3" xfId="9440" xr:uid="{B78EE7CA-B52C-46AD-AC9B-FE3BE9F8F50E}"/>
    <cellStyle name="40% - Accent1 5 2 2 2 3 2" xfId="26930" xr:uid="{5F290664-EAB3-4BDA-B436-22DF9920A97A}"/>
    <cellStyle name="40% - Accent1 5 2 2 2 4" xfId="9441" xr:uid="{128C5675-8427-4049-B76E-873F209688A2}"/>
    <cellStyle name="40% - Accent1 5 2 2 2 4 2" xfId="26931" xr:uid="{7A0B13EE-40B4-4C5A-9C7F-0A597832EC45}"/>
    <cellStyle name="40% - Accent1 5 2 2 2 5" xfId="9442" xr:uid="{00892230-8D69-4D20-A31D-3228CDC64939}"/>
    <cellStyle name="40% - Accent1 5 2 2 2 5 2" xfId="26932" xr:uid="{9F10BB2B-13E5-4F2C-80E0-63A444305BF0}"/>
    <cellStyle name="40% - Accent1 5 2 2 2 6" xfId="26926" xr:uid="{5CE9B359-C368-4FFF-9566-D83EC32E3C2D}"/>
    <cellStyle name="40% - Accent1 5 2 2 3" xfId="9443" xr:uid="{1BB432B0-9564-402C-8257-3AD504019077}"/>
    <cellStyle name="40% - Accent1 5 2 2 3 2" xfId="9444" xr:uid="{3B2C1B98-7E64-4D16-B2D1-AF280ADCD0CF}"/>
    <cellStyle name="40% - Accent1 5 2 2 3 2 2" xfId="9445" xr:uid="{701E57C7-8061-4164-BD27-578B1EBB9B26}"/>
    <cellStyle name="40% - Accent1 5 2 2 3 2 2 2" xfId="26935" xr:uid="{6447B178-9A12-42D0-A587-B9C8268779E5}"/>
    <cellStyle name="40% - Accent1 5 2 2 3 2 3" xfId="9446" xr:uid="{C326BAE1-CB64-4D4B-8668-DC1CD6432512}"/>
    <cellStyle name="40% - Accent1 5 2 2 3 2 3 2" xfId="26936" xr:uid="{B2CBE48A-21BE-4D1A-8855-D9CDBF0E964A}"/>
    <cellStyle name="40% - Accent1 5 2 2 3 2 4" xfId="26934" xr:uid="{754BD6D5-63EE-4BE8-B52B-E29CEA7B88B9}"/>
    <cellStyle name="40% - Accent1 5 2 2 3 3" xfId="9447" xr:uid="{3240652E-90BC-41FB-A0B4-9A8DFFABC0FE}"/>
    <cellStyle name="40% - Accent1 5 2 2 3 3 2" xfId="26937" xr:uid="{29E661A1-D1E3-4A96-828F-113A592899A9}"/>
    <cellStyle name="40% - Accent1 5 2 2 3 4" xfId="9448" xr:uid="{36CEB093-9E01-4938-A6EC-A8ADD1CEAD64}"/>
    <cellStyle name="40% - Accent1 5 2 2 3 4 2" xfId="26938" xr:uid="{7058670B-CB0B-4552-9CB3-AB360FF96CA7}"/>
    <cellStyle name="40% - Accent1 5 2 2 3 5" xfId="9449" xr:uid="{A8F55165-AAAC-4FDE-A5A2-4E4C335D4F83}"/>
    <cellStyle name="40% - Accent1 5 2 2 3 5 2" xfId="26939" xr:uid="{D8B0F755-2C27-4622-B8F0-4A0ACDE643BE}"/>
    <cellStyle name="40% - Accent1 5 2 2 3 6" xfId="26933" xr:uid="{8947143B-61E3-49D2-8C34-CD3725074522}"/>
    <cellStyle name="40% - Accent1 5 2 2 4" xfId="9450" xr:uid="{B9F589D6-9AF1-4A38-876C-84885BA9C962}"/>
    <cellStyle name="40% - Accent1 5 2 2 4 2" xfId="9451" xr:uid="{46EFCBA1-3318-4FD9-9EFB-F425D529B65B}"/>
    <cellStyle name="40% - Accent1 5 2 2 4 2 2" xfId="26941" xr:uid="{DC0B61E9-2D2B-4660-9BCB-169F22921D1C}"/>
    <cellStyle name="40% - Accent1 5 2 2 4 3" xfId="9452" xr:uid="{4BA39A64-EBFD-42FE-832D-ED25FBD1FC99}"/>
    <cellStyle name="40% - Accent1 5 2 2 4 3 2" xfId="26942" xr:uid="{72EF2DC1-A637-4A2F-89F1-2F9D1EA7A0D3}"/>
    <cellStyle name="40% - Accent1 5 2 2 4 4" xfId="26940" xr:uid="{36CA00E3-7777-45ED-879E-1531F784AD66}"/>
    <cellStyle name="40% - Accent1 5 2 2 5" xfId="9453" xr:uid="{66542503-6812-47E2-BE94-2098A25FE32F}"/>
    <cellStyle name="40% - Accent1 5 2 2 5 2" xfId="26943" xr:uid="{4AD36AE2-C4D9-44F6-A229-B0DB8B9B8796}"/>
    <cellStyle name="40% - Accent1 5 2 2 6" xfId="9454" xr:uid="{0065BFD6-7C3C-40D2-8E73-29FFFE20A2EB}"/>
    <cellStyle name="40% - Accent1 5 2 2 6 2" xfId="26944" xr:uid="{32885CE1-A015-4509-A2C1-5E165A98E2DF}"/>
    <cellStyle name="40% - Accent1 5 2 2 7" xfId="9455" xr:uid="{7B1B76D5-EA62-4D43-8819-B946C14B96B2}"/>
    <cellStyle name="40% - Accent1 5 2 2 7 2" xfId="26945" xr:uid="{7BC232F3-179E-448E-B95F-FCAB89101A70}"/>
    <cellStyle name="40% - Accent1 5 2 2 8" xfId="18001" xr:uid="{0C9EF28A-A400-4A91-809A-90632EE983B1}"/>
    <cellStyle name="40% - Accent1 5 2 2 8 2" xfId="35769" xr:uid="{5F73B69C-C2D1-4B92-8B4E-9888B45E17A8}"/>
    <cellStyle name="40% - Accent1 5 2 2 9" xfId="9435" xr:uid="{F9F04BA7-8CD4-44E1-BDDB-E41B8DE37221}"/>
    <cellStyle name="40% - Accent1 5 2 2 9 2" xfId="26925" xr:uid="{7DFB7BF3-E589-4D88-8A1E-A72838392AB3}"/>
    <cellStyle name="40% - Accent1 5 2 3" xfId="9456" xr:uid="{3D1B7715-B320-4B95-90D2-0C2A07656707}"/>
    <cellStyle name="40% - Accent1 5 2 3 2" xfId="9457" xr:uid="{9D5A3F9A-47DD-40A4-A152-E5897A72308E}"/>
    <cellStyle name="40% - Accent1 5 2 3 2 2" xfId="9458" xr:uid="{0A0A3D06-2A05-4DAD-A6F4-FC6CA4609721}"/>
    <cellStyle name="40% - Accent1 5 2 3 2 2 2" xfId="9459" xr:uid="{EA5F6722-7DD9-4D6C-A034-04D464347690}"/>
    <cellStyle name="40% - Accent1 5 2 3 2 2 2 2" xfId="26949" xr:uid="{EC3C9C8C-24CF-4124-BF8E-EE69B683C70F}"/>
    <cellStyle name="40% - Accent1 5 2 3 2 2 3" xfId="9460" xr:uid="{BDD7063F-4BED-4857-8D9C-8EB7B82DFF58}"/>
    <cellStyle name="40% - Accent1 5 2 3 2 2 3 2" xfId="26950" xr:uid="{B17ED817-4FD0-4D05-8C48-13EB2F035E04}"/>
    <cellStyle name="40% - Accent1 5 2 3 2 2 4" xfId="26948" xr:uid="{F0D87091-ED1E-4FA7-8A10-BDB37A98BBE2}"/>
    <cellStyle name="40% - Accent1 5 2 3 2 3" xfId="9461" xr:uid="{9028E201-91CD-42D8-BFA1-F02E7819076F}"/>
    <cellStyle name="40% - Accent1 5 2 3 2 3 2" xfId="26951" xr:uid="{C7ECEDAF-9672-4916-8B63-C73114803E95}"/>
    <cellStyle name="40% - Accent1 5 2 3 2 4" xfId="9462" xr:uid="{9E7FD991-ED25-4550-94C4-E890FD490ABE}"/>
    <cellStyle name="40% - Accent1 5 2 3 2 4 2" xfId="26952" xr:uid="{BF7DACBF-C8CD-4652-B7D4-CB9B5C8F8D29}"/>
    <cellStyle name="40% - Accent1 5 2 3 2 5" xfId="9463" xr:uid="{8033697D-920C-45E5-8D5F-1A39AAA31FC9}"/>
    <cellStyle name="40% - Accent1 5 2 3 2 5 2" xfId="26953" xr:uid="{5242C05D-2351-488B-BD09-9EC8C0A025DB}"/>
    <cellStyle name="40% - Accent1 5 2 3 2 6" xfId="26947" xr:uid="{E904EB72-42C7-407D-A5F2-14413FD763CF}"/>
    <cellStyle name="40% - Accent1 5 2 3 3" xfId="9464" xr:uid="{F7D249C5-BE86-4896-B314-03A29D8EE5B5}"/>
    <cellStyle name="40% - Accent1 5 2 3 3 2" xfId="9465" xr:uid="{66B87BC1-CC15-4495-AA84-8B02A6796E6E}"/>
    <cellStyle name="40% - Accent1 5 2 3 3 2 2" xfId="9466" xr:uid="{BF6D648C-E967-4627-AE3B-A1A07AFB93C1}"/>
    <cellStyle name="40% - Accent1 5 2 3 3 2 2 2" xfId="26956" xr:uid="{E1FAA25A-4522-4E76-ABA0-2D5A54EB36A0}"/>
    <cellStyle name="40% - Accent1 5 2 3 3 2 3" xfId="9467" xr:uid="{E3AAA2D4-3BCC-4D2E-8F22-87AC04925B40}"/>
    <cellStyle name="40% - Accent1 5 2 3 3 2 3 2" xfId="26957" xr:uid="{D76E049C-D472-4BD6-B78D-1485D7073AAE}"/>
    <cellStyle name="40% - Accent1 5 2 3 3 2 4" xfId="26955" xr:uid="{EC90C0E5-A944-432A-8859-161C641302EC}"/>
    <cellStyle name="40% - Accent1 5 2 3 3 3" xfId="9468" xr:uid="{EB807595-4399-4053-92E3-E4D3388ED4D4}"/>
    <cellStyle name="40% - Accent1 5 2 3 3 3 2" xfId="26958" xr:uid="{51820913-04C5-452D-A587-CB771ADEE0C4}"/>
    <cellStyle name="40% - Accent1 5 2 3 3 4" xfId="9469" xr:uid="{730B2B11-3755-4508-8F54-888ED26BA4B5}"/>
    <cellStyle name="40% - Accent1 5 2 3 3 4 2" xfId="26959" xr:uid="{A8478375-7EDE-4DE8-8075-C0D70DA26C19}"/>
    <cellStyle name="40% - Accent1 5 2 3 3 5" xfId="9470" xr:uid="{E556BE07-444C-47F4-B1BD-8DDA537D682D}"/>
    <cellStyle name="40% - Accent1 5 2 3 3 5 2" xfId="26960" xr:uid="{393A1D2D-B734-46AE-B29B-C6F9EA59C53C}"/>
    <cellStyle name="40% - Accent1 5 2 3 3 6" xfId="26954" xr:uid="{EADD572A-EB91-4A4F-A797-AB91624C93B8}"/>
    <cellStyle name="40% - Accent1 5 2 3 4" xfId="9471" xr:uid="{4215F343-2EE5-4E8B-930B-3DB13EB4325B}"/>
    <cellStyle name="40% - Accent1 5 2 3 4 2" xfId="9472" xr:uid="{F5EC62C4-1101-4310-B47D-DDAE6541494E}"/>
    <cellStyle name="40% - Accent1 5 2 3 4 2 2" xfId="26962" xr:uid="{BE601A75-519E-4FE5-9696-1A7E2BE5926A}"/>
    <cellStyle name="40% - Accent1 5 2 3 4 3" xfId="9473" xr:uid="{41C2E15D-4C25-4D9A-8715-1B4FBC1C0518}"/>
    <cellStyle name="40% - Accent1 5 2 3 4 3 2" xfId="26963" xr:uid="{F26E9DAE-1BE9-465C-8143-36CA3EDA3B52}"/>
    <cellStyle name="40% - Accent1 5 2 3 4 4" xfId="26961" xr:uid="{8B812788-DEC1-40FD-BA74-8CD258A455BF}"/>
    <cellStyle name="40% - Accent1 5 2 3 5" xfId="9474" xr:uid="{86AEC486-5228-4485-A7BC-366C3C0357A9}"/>
    <cellStyle name="40% - Accent1 5 2 3 5 2" xfId="26964" xr:uid="{10A7F7DC-A688-41D3-8616-C791497AF191}"/>
    <cellStyle name="40% - Accent1 5 2 3 6" xfId="9475" xr:uid="{5DA758FC-B1FD-4328-B099-A1B1A24619BE}"/>
    <cellStyle name="40% - Accent1 5 2 3 6 2" xfId="26965" xr:uid="{5018F8E0-A097-4981-9DF3-0585647E628C}"/>
    <cellStyle name="40% - Accent1 5 2 3 7" xfId="9476" xr:uid="{B7FF6F90-421F-47FD-B03E-9956BE57537D}"/>
    <cellStyle name="40% - Accent1 5 2 3 7 2" xfId="26966" xr:uid="{25BCD9D6-67F7-4B08-A023-A5D11B2A4301}"/>
    <cellStyle name="40% - Accent1 5 2 3 8" xfId="26946" xr:uid="{83705913-911F-42B7-9BA5-8C6B6E91C9D5}"/>
    <cellStyle name="40% - Accent1 5 2 4" xfId="9477" xr:uid="{AB854294-F967-4CCD-8D81-901E9B6DEBBE}"/>
    <cellStyle name="40% - Accent1 5 2 4 2" xfId="9478" xr:uid="{AEE9E075-0D6A-4618-9D7A-1FC865EC4EC9}"/>
    <cellStyle name="40% - Accent1 5 2 4 2 2" xfId="9479" xr:uid="{1BCE9F3E-BAF9-4A4A-A916-7086465218D0}"/>
    <cellStyle name="40% - Accent1 5 2 4 2 2 2" xfId="26969" xr:uid="{88307E33-4F1A-40D3-8681-0B9509ED1438}"/>
    <cellStyle name="40% - Accent1 5 2 4 2 3" xfId="9480" xr:uid="{69E4B798-4BA4-4CC0-8982-5AF7A503853F}"/>
    <cellStyle name="40% - Accent1 5 2 4 2 3 2" xfId="26970" xr:uid="{7D43ECBF-CAA3-4E98-B64C-CE8F06946CCF}"/>
    <cellStyle name="40% - Accent1 5 2 4 2 4" xfId="26968" xr:uid="{46BB0B5F-A9B5-42AD-8AB9-86CB249F1978}"/>
    <cellStyle name="40% - Accent1 5 2 4 3" xfId="9481" xr:uid="{414E47A4-3F63-47C0-B1E6-C2340DC8A942}"/>
    <cellStyle name="40% - Accent1 5 2 4 3 2" xfId="26971" xr:uid="{A3C0058C-14B8-4212-9384-8E0687156227}"/>
    <cellStyle name="40% - Accent1 5 2 4 4" xfId="9482" xr:uid="{5B22DA9A-BA87-442F-ADB9-2A7C39E1A26A}"/>
    <cellStyle name="40% - Accent1 5 2 4 4 2" xfId="26972" xr:uid="{C3112518-9671-4DAD-A84E-86AACEFDBBF0}"/>
    <cellStyle name="40% - Accent1 5 2 4 5" xfId="9483" xr:uid="{F8AEA058-E0BB-4DCE-9539-98BEA4200E27}"/>
    <cellStyle name="40% - Accent1 5 2 4 5 2" xfId="26973" xr:uid="{E42F9029-E46C-406D-B180-E4C4B7BBAB2F}"/>
    <cellStyle name="40% - Accent1 5 2 4 6" xfId="26967" xr:uid="{70AE94DA-8F5C-4383-8E05-317436D7CFBB}"/>
    <cellStyle name="40% - Accent1 5 2 5" xfId="9484" xr:uid="{29021171-91A8-4663-B36E-8322306CFF2D}"/>
    <cellStyle name="40% - Accent1 5 2 5 2" xfId="9485" xr:uid="{14EE5586-94E3-4C3E-B1C1-7C0D76EE5AF6}"/>
    <cellStyle name="40% - Accent1 5 2 5 2 2" xfId="9486" xr:uid="{2ED5015D-7B0A-4FE9-9131-87C949FDFB6B}"/>
    <cellStyle name="40% - Accent1 5 2 5 2 2 2" xfId="26976" xr:uid="{94D14D0A-E03A-4997-A1DB-DF4242D92839}"/>
    <cellStyle name="40% - Accent1 5 2 5 2 3" xfId="9487" xr:uid="{E92A3E97-1C44-448F-89F5-7AF5349E44B0}"/>
    <cellStyle name="40% - Accent1 5 2 5 2 3 2" xfId="26977" xr:uid="{D730E663-B852-4568-A9E2-1F9C5A618293}"/>
    <cellStyle name="40% - Accent1 5 2 5 2 4" xfId="26975" xr:uid="{6A277755-F3EA-4C41-BC78-0F16DAB030BB}"/>
    <cellStyle name="40% - Accent1 5 2 5 3" xfId="9488" xr:uid="{26CD764F-0A86-4EC3-8947-60387A2F9FA5}"/>
    <cellStyle name="40% - Accent1 5 2 5 3 2" xfId="26978" xr:uid="{735ADF20-8BC3-4969-B83F-4FF6A47F69D2}"/>
    <cellStyle name="40% - Accent1 5 2 5 4" xfId="9489" xr:uid="{06C8FEC7-4793-430A-8D2E-2554381BFA76}"/>
    <cellStyle name="40% - Accent1 5 2 5 4 2" xfId="26979" xr:uid="{78D5F478-B247-4CC6-8A8A-35AE3026BF20}"/>
    <cellStyle name="40% - Accent1 5 2 5 5" xfId="9490" xr:uid="{AC1BECD5-5EE1-46BB-B7A2-CC52653691CB}"/>
    <cellStyle name="40% - Accent1 5 2 5 5 2" xfId="26980" xr:uid="{F84ED56B-D732-4B48-8514-F04DFB98433B}"/>
    <cellStyle name="40% - Accent1 5 2 5 6" xfId="26974" xr:uid="{0196E143-FE67-47C5-82F8-EB2133320F93}"/>
    <cellStyle name="40% - Accent1 5 2 6" xfId="9491" xr:uid="{763F5908-1653-4D2A-A8B4-F42AD95277E6}"/>
    <cellStyle name="40% - Accent1 5 2 6 2" xfId="9492" xr:uid="{6C4DDBF8-5764-464B-88F0-601E47DD3F2B}"/>
    <cellStyle name="40% - Accent1 5 2 6 2 2" xfId="26982" xr:uid="{C58AB5D3-6B80-4F8E-BC20-167816527A05}"/>
    <cellStyle name="40% - Accent1 5 2 6 3" xfId="9493" xr:uid="{55514571-9781-4F54-BE6B-E72BAA5410DA}"/>
    <cellStyle name="40% - Accent1 5 2 6 3 2" xfId="26983" xr:uid="{5B0AF9A9-E684-49C9-BB3B-A29767E70607}"/>
    <cellStyle name="40% - Accent1 5 2 6 4" xfId="26981" xr:uid="{274D3443-8638-41C4-8BA5-9A4872421143}"/>
    <cellStyle name="40% - Accent1 5 2 7" xfId="9494" xr:uid="{F9C62704-82AE-44E2-8ADC-A99D5EF03AF2}"/>
    <cellStyle name="40% - Accent1 5 2 7 2" xfId="26984" xr:uid="{FD5B6452-CAAC-4D90-BDED-1757017287DE}"/>
    <cellStyle name="40% - Accent1 5 2 8" xfId="9495" xr:uid="{D2A07ABA-8EA7-44BD-A75A-232EA4FAA29E}"/>
    <cellStyle name="40% - Accent1 5 2 8 2" xfId="26985" xr:uid="{E6B4FBB8-09B6-4AD7-8E44-DC9160A33572}"/>
    <cellStyle name="40% - Accent1 5 2 9" xfId="9496" xr:uid="{18511D5E-A60E-4772-BBBE-3F50A7AFF688}"/>
    <cellStyle name="40% - Accent1 5 2 9 2" xfId="26986" xr:uid="{8090FE4D-E82B-48CA-91D4-F15344376DFC}"/>
    <cellStyle name="40% - Accent1 5 3" xfId="442" xr:uid="{8F32C528-AF68-4345-A933-74E2FE02F344}"/>
    <cellStyle name="40% - Accent1 5 3 10" xfId="1583" xr:uid="{F4F6D00D-3EFC-4CD8-ACE8-3569EBCD5488}"/>
    <cellStyle name="40% - Accent1 5 3 11" xfId="19186" xr:uid="{ED1577EC-60CB-47FB-A383-877F6DEE1B53}"/>
    <cellStyle name="40% - Accent1 5 3 2" xfId="2624" xr:uid="{4A4E6DE2-B1C6-4CC1-AFF2-51EED42725A0}"/>
    <cellStyle name="40% - Accent1 5 3 2 2" xfId="9499" xr:uid="{6F579C38-5010-410B-8B8F-1D62E1F5891A}"/>
    <cellStyle name="40% - Accent1 5 3 2 2 2" xfId="9500" xr:uid="{3AA31F2E-220D-4197-BD4F-FD7EB4C3A171}"/>
    <cellStyle name="40% - Accent1 5 3 2 2 2 2" xfId="26990" xr:uid="{B03A91A3-7690-4E24-94A6-048871AFCC6E}"/>
    <cellStyle name="40% - Accent1 5 3 2 2 3" xfId="9501" xr:uid="{33B9C2B6-971A-4BAD-9839-DD3895E2CC3F}"/>
    <cellStyle name="40% - Accent1 5 3 2 2 3 2" xfId="26991" xr:uid="{38EFCE6C-A3CA-4D66-A879-878F57234960}"/>
    <cellStyle name="40% - Accent1 5 3 2 2 4" xfId="26989" xr:uid="{A2963192-625C-4357-A040-A679682290AD}"/>
    <cellStyle name="40% - Accent1 5 3 2 3" xfId="9502" xr:uid="{AFB38BE8-4F6A-40A3-9E20-2C42A2EEC07E}"/>
    <cellStyle name="40% - Accent1 5 3 2 3 2" xfId="26992" xr:uid="{25E17102-E1A0-4330-B367-B3DDC32161BF}"/>
    <cellStyle name="40% - Accent1 5 3 2 4" xfId="9503" xr:uid="{85824294-F3D0-4C51-84EC-DEE33358DB59}"/>
    <cellStyle name="40% - Accent1 5 3 2 4 2" xfId="26993" xr:uid="{B9D2422B-A2C2-410B-A52B-ED4B19EDBBCA}"/>
    <cellStyle name="40% - Accent1 5 3 2 5" xfId="9504" xr:uid="{9FF7D576-7A60-4073-86F8-4D60E4743117}"/>
    <cellStyle name="40% - Accent1 5 3 2 5 2" xfId="26994" xr:uid="{D5A8F2F5-756E-4B55-BC17-723F6CDC5B13}"/>
    <cellStyle name="40% - Accent1 5 3 2 6" xfId="18137" xr:uid="{B3ACD030-A852-4553-85D1-60579CE6E577}"/>
    <cellStyle name="40% - Accent1 5 3 2 6 2" xfId="36031" xr:uid="{674803B6-5D47-44DA-9435-E224A5CC5B2D}"/>
    <cellStyle name="40% - Accent1 5 3 2 7" xfId="9498" xr:uid="{EC067C6A-7712-4880-BF66-840CE6275D3C}"/>
    <cellStyle name="40% - Accent1 5 3 2 7 2" xfId="26988" xr:uid="{923C5DB9-D1C8-4F5D-875C-10D196228900}"/>
    <cellStyle name="40% - Accent1 5 3 2 8" xfId="20224" xr:uid="{19BCF474-0DD4-4A78-8445-20C75AFDC711}"/>
    <cellStyle name="40% - Accent1 5 3 3" xfId="9505" xr:uid="{5C3CCEFF-D518-44A6-8511-4D8890A900B8}"/>
    <cellStyle name="40% - Accent1 5 3 3 2" xfId="9506" xr:uid="{B7440632-32F2-429E-A131-926848740A1D}"/>
    <cellStyle name="40% - Accent1 5 3 3 2 2" xfId="9507" xr:uid="{DAA05F0B-27DB-49F1-BB41-5AA3514653D9}"/>
    <cellStyle name="40% - Accent1 5 3 3 2 2 2" xfId="26997" xr:uid="{7B41BBF5-66D3-4ED6-B436-07236FBA22F0}"/>
    <cellStyle name="40% - Accent1 5 3 3 2 3" xfId="9508" xr:uid="{1D036594-A59C-4D3B-8CF5-13C552E25E07}"/>
    <cellStyle name="40% - Accent1 5 3 3 2 3 2" xfId="26998" xr:uid="{C9ED10AA-4BAD-4A29-BBFE-758A882AA2F0}"/>
    <cellStyle name="40% - Accent1 5 3 3 2 4" xfId="26996" xr:uid="{B3B1C201-7FDE-433D-92AD-7EED582ACDC4}"/>
    <cellStyle name="40% - Accent1 5 3 3 3" xfId="9509" xr:uid="{0C6B9686-99A0-41FC-950D-89111FE242B5}"/>
    <cellStyle name="40% - Accent1 5 3 3 3 2" xfId="26999" xr:uid="{CDC69BB5-4394-4ADA-8FE7-0EC49A0A8003}"/>
    <cellStyle name="40% - Accent1 5 3 3 4" xfId="9510" xr:uid="{0377DFE8-FA62-4CAB-ADBC-DE4BC8D2CB7E}"/>
    <cellStyle name="40% - Accent1 5 3 3 4 2" xfId="27000" xr:uid="{0D01DB52-3F54-47E8-8D1A-4602F09C5A94}"/>
    <cellStyle name="40% - Accent1 5 3 3 5" xfId="9511" xr:uid="{502ABC73-349C-46FF-8744-213718A75718}"/>
    <cellStyle name="40% - Accent1 5 3 3 5 2" xfId="27001" xr:uid="{EBE3DE13-8958-48F5-AC18-5E0F7B30F507}"/>
    <cellStyle name="40% - Accent1 5 3 3 6" xfId="26995" xr:uid="{ED7C600D-D63C-41C3-97D0-7C9DAD1A38AB}"/>
    <cellStyle name="40% - Accent1 5 3 4" xfId="9512" xr:uid="{978E4470-64A4-4E50-9402-77F4A49B27F6}"/>
    <cellStyle name="40% - Accent1 5 3 4 2" xfId="9513" xr:uid="{DFFAD957-8082-4BD2-9187-4FE4AE2675E2}"/>
    <cellStyle name="40% - Accent1 5 3 4 2 2" xfId="27003" xr:uid="{595669D3-6935-4B41-A3C1-F9FFC722F092}"/>
    <cellStyle name="40% - Accent1 5 3 4 3" xfId="9514" xr:uid="{02307802-9EB6-4E19-AD85-FC09D4DB5E35}"/>
    <cellStyle name="40% - Accent1 5 3 4 3 2" xfId="27004" xr:uid="{9C012CBD-B85B-4562-AC5E-D9AB394628E9}"/>
    <cellStyle name="40% - Accent1 5 3 4 4" xfId="27002" xr:uid="{09977E16-4BB3-4A1D-9286-98463CDA4CF0}"/>
    <cellStyle name="40% - Accent1 5 3 5" xfId="9515" xr:uid="{5C9BBB82-72DC-4A25-A1C2-0EEEBFF080F7}"/>
    <cellStyle name="40% - Accent1 5 3 5 2" xfId="27005" xr:uid="{E9381D94-3E32-4742-AF3B-2649A76C0C84}"/>
    <cellStyle name="40% - Accent1 5 3 6" xfId="9516" xr:uid="{49A3077E-31AC-4D7D-86CE-7C4745F6B57C}"/>
    <cellStyle name="40% - Accent1 5 3 6 2" xfId="27006" xr:uid="{C0F193B6-443A-4F6B-AF51-D91DDBD69765}"/>
    <cellStyle name="40% - Accent1 5 3 7" xfId="9517" xr:uid="{2C62D4E2-5EE7-4D2C-8057-B415548614BA}"/>
    <cellStyle name="40% - Accent1 5 3 7 2" xfId="27007" xr:uid="{A91E8FED-5E05-4638-9A59-AD4FC88456C2}"/>
    <cellStyle name="40% - Accent1 5 3 8" xfId="17579" xr:uid="{83BF4A55-EAD7-4098-B585-C43A59772EBE}"/>
    <cellStyle name="40% - Accent1 5 3 8 2" xfId="35033" xr:uid="{71353BFF-1C43-484C-8226-E4B209A37F46}"/>
    <cellStyle name="40% - Accent1 5 3 9" xfId="9497" xr:uid="{E19D7278-6D6D-47C0-ADB1-34F6B77262D7}"/>
    <cellStyle name="40% - Accent1 5 3 9 2" xfId="26987" xr:uid="{1B6739D3-FE35-4795-BF61-E56A46B60700}"/>
    <cellStyle name="40% - Accent1 5 4" xfId="2090" xr:uid="{E51BA1DD-B8B7-4416-8F32-0E8B1D259AC6}"/>
    <cellStyle name="40% - Accent1 5 4 10" xfId="19690" xr:uid="{DE611F3D-1F93-4E4A-901C-603E00D058BC}"/>
    <cellStyle name="40% - Accent1 5 4 2" xfId="9519" xr:uid="{5A57F601-3FEB-4291-8438-7C4366DA0019}"/>
    <cellStyle name="40% - Accent1 5 4 2 2" xfId="9520" xr:uid="{E9DB0644-B9C7-498E-AFCC-A29D80683D69}"/>
    <cellStyle name="40% - Accent1 5 4 2 2 2" xfId="9521" xr:uid="{016A3317-0E45-4D44-8E70-A54CB7AA4EDE}"/>
    <cellStyle name="40% - Accent1 5 4 2 2 2 2" xfId="27011" xr:uid="{2ECF15B1-2F6E-4A8B-B5B0-6491C5C5AE83}"/>
    <cellStyle name="40% - Accent1 5 4 2 2 3" xfId="9522" xr:uid="{6051F94E-3CEA-4EF7-B8FD-C344C0DC4989}"/>
    <cellStyle name="40% - Accent1 5 4 2 2 3 2" xfId="27012" xr:uid="{A12AACC9-E174-4AB1-9098-668A9F6EA4B6}"/>
    <cellStyle name="40% - Accent1 5 4 2 2 4" xfId="27010" xr:uid="{9E39A759-8AFC-4402-88E0-AA04EFDE7626}"/>
    <cellStyle name="40% - Accent1 5 4 2 3" xfId="9523" xr:uid="{65E2C90E-526E-472F-AA54-944FD6FE724A}"/>
    <cellStyle name="40% - Accent1 5 4 2 3 2" xfId="27013" xr:uid="{46028F9E-68F0-4039-8FF2-E3E2042DA2AD}"/>
    <cellStyle name="40% - Accent1 5 4 2 4" xfId="9524" xr:uid="{9944942E-089A-4309-BF08-EC29D68BB190}"/>
    <cellStyle name="40% - Accent1 5 4 2 4 2" xfId="27014" xr:uid="{4B298052-49D3-4998-B02C-A76B66972475}"/>
    <cellStyle name="40% - Accent1 5 4 2 5" xfId="9525" xr:uid="{E9192A5C-A17D-4F54-966E-EC81C7ECC98E}"/>
    <cellStyle name="40% - Accent1 5 4 2 5 2" xfId="27015" xr:uid="{DCD1CB75-B813-4BAF-A08B-D4F6706F3FFB}"/>
    <cellStyle name="40% - Accent1 5 4 2 6" xfId="27009" xr:uid="{1A8A9183-6E59-4CCC-8608-89C332835E9D}"/>
    <cellStyle name="40% - Accent1 5 4 3" xfId="9526" xr:uid="{CC0E32DF-8BC7-4FF5-B83D-8182AC04323B}"/>
    <cellStyle name="40% - Accent1 5 4 3 2" xfId="9527" xr:uid="{F36D5EE8-5632-438C-86F5-9AA4B71EA31E}"/>
    <cellStyle name="40% - Accent1 5 4 3 2 2" xfId="9528" xr:uid="{227F429F-44C9-4A55-A63D-6BCE3E8935DC}"/>
    <cellStyle name="40% - Accent1 5 4 3 2 2 2" xfId="27018" xr:uid="{28F1C8E1-FD4F-42D6-BACE-0B2A5DDB5770}"/>
    <cellStyle name="40% - Accent1 5 4 3 2 3" xfId="9529" xr:uid="{1C8EF39A-C1AB-4960-B38A-F5810B02384E}"/>
    <cellStyle name="40% - Accent1 5 4 3 2 3 2" xfId="27019" xr:uid="{8A4F1810-907F-4779-9686-95198F21C067}"/>
    <cellStyle name="40% - Accent1 5 4 3 2 4" xfId="27017" xr:uid="{EBA1BAB0-F55E-4AF5-B3A3-4DC2CD6DD3E9}"/>
    <cellStyle name="40% - Accent1 5 4 3 3" xfId="9530" xr:uid="{BAE6B565-CBB0-49DB-919D-0D81EE89832E}"/>
    <cellStyle name="40% - Accent1 5 4 3 3 2" xfId="27020" xr:uid="{296F114F-234B-42A1-8DB1-0149DCA2BADD}"/>
    <cellStyle name="40% - Accent1 5 4 3 4" xfId="9531" xr:uid="{9ED18E06-AF44-4923-BBE6-510790BEF602}"/>
    <cellStyle name="40% - Accent1 5 4 3 4 2" xfId="27021" xr:uid="{438DF8FF-FF2C-49AD-A311-3B061B4E7052}"/>
    <cellStyle name="40% - Accent1 5 4 3 5" xfId="9532" xr:uid="{F979612D-8922-418C-B7F6-8C5063E784BB}"/>
    <cellStyle name="40% - Accent1 5 4 3 5 2" xfId="27022" xr:uid="{E77AAA0E-9896-484E-A804-E68E8AA46EFA}"/>
    <cellStyle name="40% - Accent1 5 4 3 6" xfId="27016" xr:uid="{E5B93429-65DF-45DB-AAB4-D73133B902EF}"/>
    <cellStyle name="40% - Accent1 5 4 4" xfId="9533" xr:uid="{3F90B117-FC56-4861-994B-E5791A7227EF}"/>
    <cellStyle name="40% - Accent1 5 4 4 2" xfId="9534" xr:uid="{6B96BE70-483B-476E-B502-3E22D8838BA7}"/>
    <cellStyle name="40% - Accent1 5 4 4 2 2" xfId="27024" xr:uid="{A01F227B-85C1-48B4-8DA6-E72E91DBD143}"/>
    <cellStyle name="40% - Accent1 5 4 4 3" xfId="9535" xr:uid="{1FC6F740-16F6-4576-96DE-49B641E86989}"/>
    <cellStyle name="40% - Accent1 5 4 4 3 2" xfId="27025" xr:uid="{25917FC6-0B1D-4ADE-A3C8-2DABD3119B5B}"/>
    <cellStyle name="40% - Accent1 5 4 4 4" xfId="27023" xr:uid="{9958EACB-0F0B-4E0E-BDCD-33E743664279}"/>
    <cellStyle name="40% - Accent1 5 4 5" xfId="9536" xr:uid="{5482A815-6F9E-4BFA-BF89-CF8E3B63587A}"/>
    <cellStyle name="40% - Accent1 5 4 5 2" xfId="27026" xr:uid="{AAE1FDC6-D5AB-4D7C-8196-74BF9C3DBCA4}"/>
    <cellStyle name="40% - Accent1 5 4 6" xfId="9537" xr:uid="{573C3AD2-DED6-4611-BAF2-0F9AB65F8357}"/>
    <cellStyle name="40% - Accent1 5 4 6 2" xfId="27027" xr:uid="{03104838-0733-41D1-8998-4D03027876DD}"/>
    <cellStyle name="40% - Accent1 5 4 7" xfId="9538" xr:uid="{1594736C-BF34-4832-BAED-B88A0DB5567C}"/>
    <cellStyle name="40% - Accent1 5 4 7 2" xfId="27028" xr:uid="{725AF2E3-95A3-45EA-8D78-16B3787303EE}"/>
    <cellStyle name="40% - Accent1 5 4 8" xfId="17872" xr:uid="{2AFC000F-10C2-4DC2-86CB-6FB777E9908D}"/>
    <cellStyle name="40% - Accent1 5 4 8 2" xfId="35522" xr:uid="{C91CE1DB-96A8-497C-B793-D959F1B178F3}"/>
    <cellStyle name="40% - Accent1 5 4 9" xfId="9518" xr:uid="{58684270-74AA-4294-A7C2-217AF4D5216E}"/>
    <cellStyle name="40% - Accent1 5 4 9 2" xfId="27008" xr:uid="{3A6EC10C-EE1A-4CBA-9351-3C73E54DE8B2}"/>
    <cellStyle name="40% - Accent1 5 5" xfId="9539" xr:uid="{97AF0657-A3F8-40D8-A3F8-0979F86CE905}"/>
    <cellStyle name="40% - Accent1 5 5 2" xfId="9540" xr:uid="{9E04B43A-D8C5-403E-9E2B-493C58B18A45}"/>
    <cellStyle name="40% - Accent1 5 5 2 2" xfId="9541" xr:uid="{AE36519C-340C-45D6-A66C-C48FF1C00D8C}"/>
    <cellStyle name="40% - Accent1 5 5 2 2 2" xfId="9542" xr:uid="{6B3D5F45-EB58-4932-8D2D-1F8CCD6BD6C2}"/>
    <cellStyle name="40% - Accent1 5 5 2 2 2 2" xfId="27032" xr:uid="{4346B128-342C-4C48-A094-249E641FE8C1}"/>
    <cellStyle name="40% - Accent1 5 5 2 2 3" xfId="9543" xr:uid="{E3433FC9-E7C2-4F81-A8E0-BA3C04BEBF9F}"/>
    <cellStyle name="40% - Accent1 5 5 2 2 3 2" xfId="27033" xr:uid="{57845279-A2C8-4E60-BB71-BD4C68D83E86}"/>
    <cellStyle name="40% - Accent1 5 5 2 2 4" xfId="27031" xr:uid="{FCD2F013-0519-4C60-A11B-C55D9DACEC1E}"/>
    <cellStyle name="40% - Accent1 5 5 2 3" xfId="9544" xr:uid="{5DF5D855-5AC2-4700-B69C-22ECE58DE85F}"/>
    <cellStyle name="40% - Accent1 5 5 2 3 2" xfId="27034" xr:uid="{0AAD4275-E6C1-44B4-8417-E26635149066}"/>
    <cellStyle name="40% - Accent1 5 5 2 4" xfId="9545" xr:uid="{C26A2524-1771-42C1-A47D-EB0167DCB8BE}"/>
    <cellStyle name="40% - Accent1 5 5 2 4 2" xfId="27035" xr:uid="{EFCA3D2E-1D32-464D-99BE-9687FF5EC830}"/>
    <cellStyle name="40% - Accent1 5 5 2 5" xfId="9546" xr:uid="{215AD2E0-7D83-490F-B70B-6F938F20DC2B}"/>
    <cellStyle name="40% - Accent1 5 5 2 5 2" xfId="27036" xr:uid="{7FB8FFAC-5D89-4653-AC93-58073DF1E5DA}"/>
    <cellStyle name="40% - Accent1 5 5 2 6" xfId="27030" xr:uid="{755DE014-595F-4B88-BCD9-190EAD7B02DB}"/>
    <cellStyle name="40% - Accent1 5 5 3" xfId="9547" xr:uid="{424C4F32-305E-40FC-9461-D40A6C4D255C}"/>
    <cellStyle name="40% - Accent1 5 5 3 2" xfId="9548" xr:uid="{B689525C-3D4C-4E7C-B69F-6073C1CED43C}"/>
    <cellStyle name="40% - Accent1 5 5 3 2 2" xfId="9549" xr:uid="{0998C354-ACFA-439A-99C4-AB55305485A8}"/>
    <cellStyle name="40% - Accent1 5 5 3 2 2 2" xfId="27039" xr:uid="{80E9073D-23BE-42C4-86AB-676E98BF46AE}"/>
    <cellStyle name="40% - Accent1 5 5 3 2 3" xfId="9550" xr:uid="{850275BC-8A05-4381-AB75-6DA6C40725C4}"/>
    <cellStyle name="40% - Accent1 5 5 3 2 3 2" xfId="27040" xr:uid="{5D5AB263-DAA9-48A2-9A66-4E16A84A7693}"/>
    <cellStyle name="40% - Accent1 5 5 3 2 4" xfId="27038" xr:uid="{ACD5B38B-5604-40A3-A6B5-6F222C1FE0AD}"/>
    <cellStyle name="40% - Accent1 5 5 3 3" xfId="9551" xr:uid="{364733D3-3DF8-4A9F-8411-1412B394D792}"/>
    <cellStyle name="40% - Accent1 5 5 3 3 2" xfId="27041" xr:uid="{24FBC796-E458-455E-971A-9F64EDDEE4D3}"/>
    <cellStyle name="40% - Accent1 5 5 3 4" xfId="9552" xr:uid="{F2E54CB7-F1CA-4C5B-AAB2-05F4AE0F9623}"/>
    <cellStyle name="40% - Accent1 5 5 3 4 2" xfId="27042" xr:uid="{6973F150-BED5-41B9-8941-5758C48241CE}"/>
    <cellStyle name="40% - Accent1 5 5 3 5" xfId="9553" xr:uid="{8C22FEF9-7FC1-49C3-9BD1-A9A8C9581B79}"/>
    <cellStyle name="40% - Accent1 5 5 3 5 2" xfId="27043" xr:uid="{99399040-3825-4265-8A0E-2C7E31BDDA50}"/>
    <cellStyle name="40% - Accent1 5 5 3 6" xfId="27037" xr:uid="{046E254A-274B-49A8-9054-8574AFBECF67}"/>
    <cellStyle name="40% - Accent1 5 5 4" xfId="9554" xr:uid="{5250A423-EE2A-4069-98C3-E87FB4A7D000}"/>
    <cellStyle name="40% - Accent1 5 5 4 2" xfId="9555" xr:uid="{35BFACFD-B460-40A6-BB77-989175653039}"/>
    <cellStyle name="40% - Accent1 5 5 4 2 2" xfId="27045" xr:uid="{BC166C20-03DB-4349-96C7-353B45948FD3}"/>
    <cellStyle name="40% - Accent1 5 5 4 3" xfId="9556" xr:uid="{B5D4811A-B444-4BE0-B50A-36EE76A9A71F}"/>
    <cellStyle name="40% - Accent1 5 5 4 3 2" xfId="27046" xr:uid="{6434D184-C895-4179-849C-36DE5EDC65FF}"/>
    <cellStyle name="40% - Accent1 5 5 4 4" xfId="27044" xr:uid="{D102BA0E-11E8-4DB1-9113-88EF7947AC21}"/>
    <cellStyle name="40% - Accent1 5 5 5" xfId="9557" xr:uid="{CA0CA346-39BB-4190-A1F3-70BA8D362E86}"/>
    <cellStyle name="40% - Accent1 5 5 5 2" xfId="27047" xr:uid="{2F9B4489-3F42-4089-AE58-D757D950482D}"/>
    <cellStyle name="40% - Accent1 5 5 6" xfId="9558" xr:uid="{AD932955-DB9F-4865-9207-3ECB2ED74AC6}"/>
    <cellStyle name="40% - Accent1 5 5 6 2" xfId="27048" xr:uid="{7733D6D0-EE72-4411-AFFA-3ABF2D8E0D1D}"/>
    <cellStyle name="40% - Accent1 5 5 7" xfId="9559" xr:uid="{F4A8590E-8ED9-4B2D-A7DA-36A455E160E6}"/>
    <cellStyle name="40% - Accent1 5 5 7 2" xfId="27049" xr:uid="{DF42EF70-FA63-4E17-95AE-44665809F672}"/>
    <cellStyle name="40% - Accent1 5 5 8" xfId="27029" xr:uid="{F7A811ED-D9ED-48F7-AE68-934FA53CCED6}"/>
    <cellStyle name="40% - Accent1 5 6" xfId="9560" xr:uid="{F889D551-ED51-4E79-A7A7-8A59E54BAFB5}"/>
    <cellStyle name="40% - Accent1 5 6 2" xfId="9561" xr:uid="{D4A0D4EB-6E84-4D50-91A0-164A95D8431D}"/>
    <cellStyle name="40% - Accent1 5 6 2 2" xfId="9562" xr:uid="{DB729D2B-86F8-4F72-8297-D1F35194AD1A}"/>
    <cellStyle name="40% - Accent1 5 6 2 2 2" xfId="27052" xr:uid="{65ACA924-5039-46F3-820A-5E4A34E7A4EB}"/>
    <cellStyle name="40% - Accent1 5 6 2 3" xfId="9563" xr:uid="{9CC16704-C3EC-42C8-98C8-E69244C5D843}"/>
    <cellStyle name="40% - Accent1 5 6 2 3 2" xfId="27053" xr:uid="{79712359-8BF3-4772-BFAE-2163390B3DCE}"/>
    <cellStyle name="40% - Accent1 5 6 2 4" xfId="27051" xr:uid="{7E1545AB-0CA2-4A0A-811A-541CD3F9D375}"/>
    <cellStyle name="40% - Accent1 5 6 3" xfId="9564" xr:uid="{F1FFEB1B-790B-48B9-8B53-00D7C4F66C47}"/>
    <cellStyle name="40% - Accent1 5 6 3 2" xfId="27054" xr:uid="{28E0E0A3-DB54-4845-890A-755AFF64E0AC}"/>
    <cellStyle name="40% - Accent1 5 6 4" xfId="9565" xr:uid="{00DB220A-D98B-478B-9935-531A8B6CE774}"/>
    <cellStyle name="40% - Accent1 5 6 4 2" xfId="27055" xr:uid="{CA3A905B-6148-4DC6-8989-DBABE97BEDAB}"/>
    <cellStyle name="40% - Accent1 5 6 5" xfId="9566" xr:uid="{1BB4B7D8-62E9-423B-9B87-B573469C1022}"/>
    <cellStyle name="40% - Accent1 5 6 5 2" xfId="27056" xr:uid="{76DD7585-E3F5-4251-A2B1-F0CA3DFA4C16}"/>
    <cellStyle name="40% - Accent1 5 6 6" xfId="27050" xr:uid="{88898063-3F85-49E8-8139-94D49EBDCC4E}"/>
    <cellStyle name="40% - Accent1 5 7" xfId="9567" xr:uid="{1FFB23DB-5FEA-44E7-BC6F-B4074D9763F4}"/>
    <cellStyle name="40% - Accent1 5 7 2" xfId="9568" xr:uid="{E8C5FAA9-C04F-4A4C-AC97-D18526658C3C}"/>
    <cellStyle name="40% - Accent1 5 7 2 2" xfId="9569" xr:uid="{EED5F0A1-3FB1-4825-AD29-4DEFE8844F48}"/>
    <cellStyle name="40% - Accent1 5 7 2 2 2" xfId="27059" xr:uid="{42179425-82CF-4262-A581-06713542EFF4}"/>
    <cellStyle name="40% - Accent1 5 7 2 3" xfId="9570" xr:uid="{7B97350C-427F-4208-A649-5EA5E546398E}"/>
    <cellStyle name="40% - Accent1 5 7 2 3 2" xfId="27060" xr:uid="{F4C57156-D5EE-42C8-AAF3-8776CCDA1C67}"/>
    <cellStyle name="40% - Accent1 5 7 2 4" xfId="27058" xr:uid="{494A8666-BDA7-4247-A7E6-89DB851CCC9C}"/>
    <cellStyle name="40% - Accent1 5 7 3" xfId="9571" xr:uid="{1DC54AE5-D06B-427C-8872-75DFA61612C6}"/>
    <cellStyle name="40% - Accent1 5 7 3 2" xfId="27061" xr:uid="{57C85BCB-AAE2-43FB-8800-BD91B5A78A80}"/>
    <cellStyle name="40% - Accent1 5 7 4" xfId="9572" xr:uid="{0F699F55-2165-4516-ABA6-533F856F7E02}"/>
    <cellStyle name="40% - Accent1 5 7 4 2" xfId="27062" xr:uid="{1B9F3E5F-C8B8-4DF0-BA40-621865F80026}"/>
    <cellStyle name="40% - Accent1 5 7 5" xfId="9573" xr:uid="{C010E2A4-4D42-487E-910B-717324193F2F}"/>
    <cellStyle name="40% - Accent1 5 7 5 2" xfId="27063" xr:uid="{9F2E383A-1B70-43A9-A96C-B3EA8E6BFCE5}"/>
    <cellStyle name="40% - Accent1 5 7 6" xfId="27057" xr:uid="{A94A60E7-FC01-4A81-BFF2-F2FCB9E4AD66}"/>
    <cellStyle name="40% - Accent1 5 8" xfId="9574" xr:uid="{67D3F9E8-01C4-49BB-8EC3-2A8D7393930A}"/>
    <cellStyle name="40% - Accent1 5 8 2" xfId="9575" xr:uid="{2AD76095-9F8D-4E87-BCB7-BE7959009D06}"/>
    <cellStyle name="40% - Accent1 5 8 2 2" xfId="27065" xr:uid="{D94E0637-692B-4E42-8095-C769BC22AC99}"/>
    <cellStyle name="40% - Accent1 5 8 3" xfId="9576" xr:uid="{42B7AA3A-276D-4519-A27F-DB8616E6A7D3}"/>
    <cellStyle name="40% - Accent1 5 8 3 2" xfId="27066" xr:uid="{259AF5D5-F686-4534-8E4E-9AA437F0B2B2}"/>
    <cellStyle name="40% - Accent1 5 8 4" xfId="27064" xr:uid="{4BD308A7-3316-4EE7-B866-904716B53EA8}"/>
    <cellStyle name="40% - Accent1 5 9" xfId="9577" xr:uid="{694736B6-AA4A-462A-A826-4C0412054275}"/>
    <cellStyle name="40% - Accent1 5 9 2" xfId="27067" xr:uid="{9B396184-3EF5-4C3B-B801-A7301E91BB54}"/>
    <cellStyle name="40% - Accent1 6" xfId="284" xr:uid="{F94092FC-C956-4B8B-9CC3-C38A08049670}"/>
    <cellStyle name="40% - Accent1 6 10" xfId="9579" xr:uid="{0524DA30-0914-4300-A779-B126C20E9B0A}"/>
    <cellStyle name="40% - Accent1 6 10 2" xfId="27069" xr:uid="{B3B062D6-0299-4BA8-ACA6-F2E1E87EDE01}"/>
    <cellStyle name="40% - Accent1 6 11" xfId="17272" xr:uid="{C5A027B0-56EA-4D68-862B-BC7C84B78676}"/>
    <cellStyle name="40% - Accent1 6 11 2" xfId="34563" xr:uid="{83EF916F-DEF6-46F8-A460-0323238475A2}"/>
    <cellStyle name="40% - Accent1 6 12" xfId="9578" xr:uid="{9B7D8BEA-DC32-4831-A676-BE27CF71ADF0}"/>
    <cellStyle name="40% - Accent1 6 12 2" xfId="27068" xr:uid="{9BDDF672-17CF-41EA-8819-5B9714ACB1E6}"/>
    <cellStyle name="40% - Accent1 6 13" xfId="1043" xr:uid="{3E54C64D-25EB-4955-8CED-A3E1238468D0}"/>
    <cellStyle name="40% - Accent1 6 14" xfId="18654" xr:uid="{CE54C201-F9FA-44D6-9E3A-B17EA12E1AEA}"/>
    <cellStyle name="40% - Accent1 6 2" xfId="506" xr:uid="{DF6926EA-FD6F-4299-96F0-B9FB9AD457FF}"/>
    <cellStyle name="40% - Accent1 6 2 10" xfId="1333" xr:uid="{2280273E-E7EC-4BF4-81A3-DF81B8EE855D}"/>
    <cellStyle name="40% - Accent1 6 2 11" xfId="18937" xr:uid="{E04FCE70-1EE7-4DB1-BA15-999D7B3FD4B7}"/>
    <cellStyle name="40% - Accent1 6 2 2" xfId="2378" xr:uid="{402251F7-0070-4333-8E8E-BB4409E4C3FC}"/>
    <cellStyle name="40% - Accent1 6 2 2 2" xfId="9582" xr:uid="{9E103B8A-2B89-4692-AE8C-8FFDBC0B7376}"/>
    <cellStyle name="40% - Accent1 6 2 2 2 2" xfId="9583" xr:uid="{A95A6AE1-CCB1-48B9-B888-83496C433F84}"/>
    <cellStyle name="40% - Accent1 6 2 2 2 2 2" xfId="27073" xr:uid="{40524E00-C895-4903-A5EF-AE9A6F611702}"/>
    <cellStyle name="40% - Accent1 6 2 2 2 3" xfId="9584" xr:uid="{B7642552-984A-4E52-98A1-22168101E634}"/>
    <cellStyle name="40% - Accent1 6 2 2 2 3 2" xfId="27074" xr:uid="{00CA992C-244B-448F-B9A6-4749B62BCA0E}"/>
    <cellStyle name="40% - Accent1 6 2 2 2 4" xfId="27072" xr:uid="{37D6086D-8B36-4769-8838-EB3214B7C9B0}"/>
    <cellStyle name="40% - Accent1 6 2 2 3" xfId="9585" xr:uid="{1739FE98-0C54-4E28-994D-04ED81E3AC90}"/>
    <cellStyle name="40% - Accent1 6 2 2 3 2" xfId="27075" xr:uid="{7C831450-DB31-4423-AFC2-B5844B1F42EB}"/>
    <cellStyle name="40% - Accent1 6 2 2 4" xfId="9586" xr:uid="{D7EAE5EC-A6B7-41A1-B0B0-09C9EABC5F6E}"/>
    <cellStyle name="40% - Accent1 6 2 2 4 2" xfId="27076" xr:uid="{9E6DEB73-F2C5-4236-8016-9DFD46089D8B}"/>
    <cellStyle name="40% - Accent1 6 2 2 5" xfId="9587" xr:uid="{A0C9A778-25E4-4CDB-99B9-F1579983548C}"/>
    <cellStyle name="40% - Accent1 6 2 2 5 2" xfId="27077" xr:uid="{476E16AC-C4EF-44B4-816F-83AC8ED3A029}"/>
    <cellStyle name="40% - Accent1 6 2 2 6" xfId="18017" xr:uid="{72810986-8066-41E5-B71E-0F2DEC17DEA5}"/>
    <cellStyle name="40% - Accent1 6 2 2 6 2" xfId="35789" xr:uid="{97616C3D-6A3B-44C6-877B-DE3A74DF1D40}"/>
    <cellStyle name="40% - Accent1 6 2 2 7" xfId="9581" xr:uid="{9FC1C993-4D22-4440-B889-2E08E2B3CE79}"/>
    <cellStyle name="40% - Accent1 6 2 2 7 2" xfId="27071" xr:uid="{0A958DD7-3FBD-49F5-8FB4-28B9177F9392}"/>
    <cellStyle name="40% - Accent1 6 2 2 8" xfId="19978" xr:uid="{7F607146-20CE-4880-9DED-D1F3DC29643F}"/>
    <cellStyle name="40% - Accent1 6 2 3" xfId="9588" xr:uid="{C0A382A8-CBD6-4EF2-A940-22D4EA367535}"/>
    <cellStyle name="40% - Accent1 6 2 3 2" xfId="9589" xr:uid="{7557F1F8-1348-4243-95A9-9B2E42FB10B2}"/>
    <cellStyle name="40% - Accent1 6 2 3 2 2" xfId="9590" xr:uid="{227B0632-1ECB-433A-B61D-7D6CF3E62F24}"/>
    <cellStyle name="40% - Accent1 6 2 3 2 2 2" xfId="27080" xr:uid="{0D97FD71-8283-4E86-8612-20BEA688B30C}"/>
    <cellStyle name="40% - Accent1 6 2 3 2 3" xfId="9591" xr:uid="{BA1278E3-8E84-41EA-99BF-01B4CA82AF03}"/>
    <cellStyle name="40% - Accent1 6 2 3 2 3 2" xfId="27081" xr:uid="{88E6668C-BF70-4498-A8B6-C71BC561CB62}"/>
    <cellStyle name="40% - Accent1 6 2 3 2 4" xfId="27079" xr:uid="{CEBBE1C3-F97E-40DE-88B5-DC89B32C3DB2}"/>
    <cellStyle name="40% - Accent1 6 2 3 3" xfId="9592" xr:uid="{CF3390AA-6E7C-4834-B0E3-5152B654789D}"/>
    <cellStyle name="40% - Accent1 6 2 3 3 2" xfId="27082" xr:uid="{0C6C10D7-0ABD-4C13-8A06-8D5A40AD9D65}"/>
    <cellStyle name="40% - Accent1 6 2 3 4" xfId="9593" xr:uid="{0CEF1EF1-169C-4AC1-9A2C-34D4944CAE25}"/>
    <cellStyle name="40% - Accent1 6 2 3 4 2" xfId="27083" xr:uid="{610C9AAA-CDCD-43CE-B539-0BA32E330428}"/>
    <cellStyle name="40% - Accent1 6 2 3 5" xfId="9594" xr:uid="{D5ED3304-0B4C-4AFA-A4E2-067FC29D3217}"/>
    <cellStyle name="40% - Accent1 6 2 3 5 2" xfId="27084" xr:uid="{DBBEB7B8-16F0-48D5-B62D-6AE3493BC546}"/>
    <cellStyle name="40% - Accent1 6 2 3 6" xfId="27078" xr:uid="{BF219985-711D-477F-A56E-82DAF4C21AC6}"/>
    <cellStyle name="40% - Accent1 6 2 4" xfId="9595" xr:uid="{281308E1-43E6-45B0-A6F4-5A7ACA7F767D}"/>
    <cellStyle name="40% - Accent1 6 2 4 2" xfId="9596" xr:uid="{0858E4B5-8942-4201-8463-A8179F0DF460}"/>
    <cellStyle name="40% - Accent1 6 2 4 2 2" xfId="27086" xr:uid="{120B8115-4D43-4AA8-B959-D332C50805A0}"/>
    <cellStyle name="40% - Accent1 6 2 4 3" xfId="9597" xr:uid="{7672E77C-7F53-498C-B50C-D3EE0BEDD3CE}"/>
    <cellStyle name="40% - Accent1 6 2 4 3 2" xfId="27087" xr:uid="{E54E7DC0-5FA1-443E-AAD0-C34277D1D15D}"/>
    <cellStyle name="40% - Accent1 6 2 4 4" xfId="27085" xr:uid="{D0DCB5EF-2FFF-41CF-8FD6-5D839C242DBD}"/>
    <cellStyle name="40% - Accent1 6 2 5" xfId="9598" xr:uid="{7CF77D0D-C3B8-4B1B-B886-38FCBB4768EC}"/>
    <cellStyle name="40% - Accent1 6 2 5 2" xfId="27088" xr:uid="{3E491411-85E0-4FCB-8EFA-A2AF84F6C9A1}"/>
    <cellStyle name="40% - Accent1 6 2 6" xfId="9599" xr:uid="{FF8B6977-3C59-4358-AB04-2108C15BB5D3}"/>
    <cellStyle name="40% - Accent1 6 2 6 2" xfId="27089" xr:uid="{AC6BE909-C273-4988-827B-D48CFF9A20E8}"/>
    <cellStyle name="40% - Accent1 6 2 7" xfId="9600" xr:uid="{5F5076F1-C0A2-49CC-9BD3-E635723362EB}"/>
    <cellStyle name="40% - Accent1 6 2 7 2" xfId="27090" xr:uid="{47910B4B-977C-4AED-A96A-101D1DBC4BFA}"/>
    <cellStyle name="40% - Accent1 6 2 8" xfId="17447" xr:uid="{BA36268F-DEB7-46AA-BADE-47CA1D3813BF}"/>
    <cellStyle name="40% - Accent1 6 2 8 2" xfId="34805" xr:uid="{56B993AE-5CB3-415B-B819-DD3AA1DDE36F}"/>
    <cellStyle name="40% - Accent1 6 2 9" xfId="9580" xr:uid="{DB5FD5FF-6DD1-44AE-A5D7-B5A87C07C074}"/>
    <cellStyle name="40% - Accent1 6 2 9 2" xfId="27070" xr:uid="{2AC7F36A-C0F7-484E-886D-03263498E9D0}"/>
    <cellStyle name="40% - Accent1 6 3" xfId="1604" xr:uid="{9AD6D70A-0142-4262-9D73-0DC5816EA3D6}"/>
    <cellStyle name="40% - Accent1 6 3 10" xfId="19207" xr:uid="{62E44F10-89F0-469D-8F0C-A72E2D59B87C}"/>
    <cellStyle name="40% - Accent1 6 3 2" xfId="2645" xr:uid="{1ED53C74-4C69-480C-B801-2BA0323AFEBB}"/>
    <cellStyle name="40% - Accent1 6 3 2 2" xfId="9603" xr:uid="{8AF7F8DF-682A-4412-8047-0C25E2B86C64}"/>
    <cellStyle name="40% - Accent1 6 3 2 2 2" xfId="9604" xr:uid="{8188D31A-4CEA-48FC-A706-D0515C2FF79E}"/>
    <cellStyle name="40% - Accent1 6 3 2 2 2 2" xfId="27094" xr:uid="{C9D00C74-A1B9-438A-B63C-BE86F2A287CF}"/>
    <cellStyle name="40% - Accent1 6 3 2 2 3" xfId="9605" xr:uid="{D3D5C81C-C4D4-40B8-A993-2F0571D8C36E}"/>
    <cellStyle name="40% - Accent1 6 3 2 2 3 2" xfId="27095" xr:uid="{A8F46186-9920-4938-82B1-26E320495784}"/>
    <cellStyle name="40% - Accent1 6 3 2 2 4" xfId="27093" xr:uid="{5A78F227-5469-46C0-B344-E6E754DEB4A9}"/>
    <cellStyle name="40% - Accent1 6 3 2 3" xfId="9606" xr:uid="{023C27B6-4FB7-49F0-A0FA-EBC889D185DF}"/>
    <cellStyle name="40% - Accent1 6 3 2 3 2" xfId="27096" xr:uid="{E9EBACD7-DD87-4BBE-BA26-954839033246}"/>
    <cellStyle name="40% - Accent1 6 3 2 4" xfId="9607" xr:uid="{0FEA20CB-83DD-4793-8329-CAAE05B1B084}"/>
    <cellStyle name="40% - Accent1 6 3 2 4 2" xfId="27097" xr:uid="{12547295-4540-4323-84BF-438BDACC24C9}"/>
    <cellStyle name="40% - Accent1 6 3 2 5" xfId="9608" xr:uid="{EC7081EE-A3E3-44EF-A904-2CF2CB446BE5}"/>
    <cellStyle name="40% - Accent1 6 3 2 5 2" xfId="27098" xr:uid="{3DA9B0AE-103B-434F-B0FA-4C644B2547A1}"/>
    <cellStyle name="40% - Accent1 6 3 2 6" xfId="18152" xr:uid="{B74FEE1D-6200-42B9-9F26-C4F4E4634E40}"/>
    <cellStyle name="40% - Accent1 6 3 2 6 2" xfId="36052" xr:uid="{ABF758A6-BA8E-41C5-ABA1-CF65DD313D1B}"/>
    <cellStyle name="40% - Accent1 6 3 2 7" xfId="9602" xr:uid="{075B381C-FD00-4FB8-A349-34C994128533}"/>
    <cellStyle name="40% - Accent1 6 3 2 7 2" xfId="27092" xr:uid="{7EF2ED91-4961-46D5-8ACF-E4441C1238C9}"/>
    <cellStyle name="40% - Accent1 6 3 2 8" xfId="20245" xr:uid="{41A99A16-A25E-43AC-B043-F83F849078B4}"/>
    <cellStyle name="40% - Accent1 6 3 3" xfId="9609" xr:uid="{C8EDC106-17CD-4D0C-8DAC-2E3DD0A4ADCF}"/>
    <cellStyle name="40% - Accent1 6 3 3 2" xfId="9610" xr:uid="{00FD4A80-D74C-4A2A-A008-039558AE2FEB}"/>
    <cellStyle name="40% - Accent1 6 3 3 2 2" xfId="9611" xr:uid="{6CEF4B57-6C60-44A3-B9F0-CE9330A1E48F}"/>
    <cellStyle name="40% - Accent1 6 3 3 2 2 2" xfId="27101" xr:uid="{02232309-7BCA-4D9A-B560-0970D7ECDEB4}"/>
    <cellStyle name="40% - Accent1 6 3 3 2 3" xfId="9612" xr:uid="{20E1BAEF-780D-4710-9A08-C097CC2D8821}"/>
    <cellStyle name="40% - Accent1 6 3 3 2 3 2" xfId="27102" xr:uid="{65F7B1C9-232A-46C9-89ED-F8C1F000C600}"/>
    <cellStyle name="40% - Accent1 6 3 3 2 4" xfId="27100" xr:uid="{AC27DD57-82B9-4118-A3D5-69345EE9F91A}"/>
    <cellStyle name="40% - Accent1 6 3 3 3" xfId="9613" xr:uid="{D8E51970-6248-4932-8BF0-292671FC6B27}"/>
    <cellStyle name="40% - Accent1 6 3 3 3 2" xfId="27103" xr:uid="{751C40EC-D37D-42B4-B078-68D0609F403A}"/>
    <cellStyle name="40% - Accent1 6 3 3 4" xfId="9614" xr:uid="{FB8262DD-4D89-450D-BE7C-70C8F3DEF79F}"/>
    <cellStyle name="40% - Accent1 6 3 3 4 2" xfId="27104" xr:uid="{E0A80AB2-F2F1-4979-AA01-B94F32004C71}"/>
    <cellStyle name="40% - Accent1 6 3 3 5" xfId="9615" xr:uid="{A1831798-54FF-49FF-BFF1-79ED0989AFC4}"/>
    <cellStyle name="40% - Accent1 6 3 3 5 2" xfId="27105" xr:uid="{2D14F4CE-6087-479F-8152-6A6A30F0E781}"/>
    <cellStyle name="40% - Accent1 6 3 3 6" xfId="27099" xr:uid="{E48CE94D-244B-4AD9-B7BD-A2879DCEC563}"/>
    <cellStyle name="40% - Accent1 6 3 4" xfId="9616" xr:uid="{6EF61BC1-3872-44EC-9B4F-96C222E8D16D}"/>
    <cellStyle name="40% - Accent1 6 3 4 2" xfId="9617" xr:uid="{31696C93-5E84-4947-BEDF-1D751094B674}"/>
    <cellStyle name="40% - Accent1 6 3 4 2 2" xfId="27107" xr:uid="{14226ED6-CE46-4EB8-AF74-B732EAB87CB9}"/>
    <cellStyle name="40% - Accent1 6 3 4 3" xfId="9618" xr:uid="{2231C5E6-244D-4373-A826-A192234AF47A}"/>
    <cellStyle name="40% - Accent1 6 3 4 3 2" xfId="27108" xr:uid="{4A1CD1F9-45C3-40B1-9165-A72B22F38E47}"/>
    <cellStyle name="40% - Accent1 6 3 4 4" xfId="27106" xr:uid="{D271A1BD-85A2-4841-89EE-4227C9BD77FE}"/>
    <cellStyle name="40% - Accent1 6 3 5" xfId="9619" xr:uid="{1F809C4E-1AD0-42C4-AD3C-6C965E95E2C4}"/>
    <cellStyle name="40% - Accent1 6 3 5 2" xfId="27109" xr:uid="{2C8A2552-2E14-4DA8-A372-12350C1C0339}"/>
    <cellStyle name="40% - Accent1 6 3 6" xfId="9620" xr:uid="{C8DD577D-394F-4A30-8243-0256830CDD82}"/>
    <cellStyle name="40% - Accent1 6 3 6 2" xfId="27110" xr:uid="{99BB9C0E-6270-4E34-8E0B-6C412DA64BBB}"/>
    <cellStyle name="40% - Accent1 6 3 7" xfId="9621" xr:uid="{869B7240-B30E-4FB8-BD53-AAF2DF997527}"/>
    <cellStyle name="40% - Accent1 6 3 7 2" xfId="27111" xr:uid="{B79C72A5-3C2F-48C6-A06A-A64214F892B3}"/>
    <cellStyle name="40% - Accent1 6 3 8" xfId="17595" xr:uid="{1137D76A-2637-4B8F-AF95-09E16CC7341C}"/>
    <cellStyle name="40% - Accent1 6 3 8 2" xfId="35053" xr:uid="{9E93ECD7-DD77-4EC8-B472-5833A0C30170}"/>
    <cellStyle name="40% - Accent1 6 3 9" xfId="9601" xr:uid="{7944B231-A40F-4F57-84B9-561BBE4C20B5}"/>
    <cellStyle name="40% - Accent1 6 3 9 2" xfId="27091" xr:uid="{61F0FFC6-2A7B-4B31-9012-4034B9F36B21}"/>
    <cellStyle name="40% - Accent1 6 4" xfId="2108" xr:uid="{29757CE0-52E7-460F-BEC1-C0B001821D9D}"/>
    <cellStyle name="40% - Accent1 6 4 10" xfId="19708" xr:uid="{67673F81-AA7A-445F-9B1E-CC1F3696B1B0}"/>
    <cellStyle name="40% - Accent1 6 4 2" xfId="9623" xr:uid="{F08397A6-D60A-4833-A823-4981A1411625}"/>
    <cellStyle name="40% - Accent1 6 4 2 2" xfId="9624" xr:uid="{AD10BCF4-A406-4618-B0DE-153FDF65F41E}"/>
    <cellStyle name="40% - Accent1 6 4 2 2 2" xfId="9625" xr:uid="{A3321F51-F421-433F-B5E0-B6ABA108A7AB}"/>
    <cellStyle name="40% - Accent1 6 4 2 2 2 2" xfId="27115" xr:uid="{9E2445D4-D0DD-47DC-AA45-DAB6C94F71FC}"/>
    <cellStyle name="40% - Accent1 6 4 2 2 3" xfId="9626" xr:uid="{BD4780C1-AFCC-4656-88BA-C1F7D63BAC96}"/>
    <cellStyle name="40% - Accent1 6 4 2 2 3 2" xfId="27116" xr:uid="{BEA844BB-9B5B-4025-83D7-D6CC5BEAFDD3}"/>
    <cellStyle name="40% - Accent1 6 4 2 2 4" xfId="27114" xr:uid="{FF7FD1C0-298D-4B08-87B2-175FEDAA3DDD}"/>
    <cellStyle name="40% - Accent1 6 4 2 3" xfId="9627" xr:uid="{C5C8B4F2-67C5-4FDC-AD59-4C8BAD5B99D0}"/>
    <cellStyle name="40% - Accent1 6 4 2 3 2" xfId="27117" xr:uid="{99E51E63-889F-40DA-8C71-A4E45D2A36ED}"/>
    <cellStyle name="40% - Accent1 6 4 2 4" xfId="9628" xr:uid="{035FFA8B-20CC-426A-943D-BA40411471BC}"/>
    <cellStyle name="40% - Accent1 6 4 2 4 2" xfId="27118" xr:uid="{511D4D60-0FD4-4947-8E65-AF7965A9D359}"/>
    <cellStyle name="40% - Accent1 6 4 2 5" xfId="9629" xr:uid="{FBB48879-4B8F-4EA5-AF7F-07EF6C16FCA5}"/>
    <cellStyle name="40% - Accent1 6 4 2 5 2" xfId="27119" xr:uid="{7A0B1A9F-DD21-4359-B290-F21223813A21}"/>
    <cellStyle name="40% - Accent1 6 4 2 6" xfId="27113" xr:uid="{6ADDA6D9-4B62-407B-B54A-0CD2D57271C1}"/>
    <cellStyle name="40% - Accent1 6 4 3" xfId="9630" xr:uid="{9F9FE8A7-CEB7-4AF5-9B94-2AEA6DE5652B}"/>
    <cellStyle name="40% - Accent1 6 4 3 2" xfId="9631" xr:uid="{43C9A541-70DF-438E-A606-370C4A2D730F}"/>
    <cellStyle name="40% - Accent1 6 4 3 2 2" xfId="9632" xr:uid="{83A9855D-42AC-44F2-9E4B-00808EC1FC6A}"/>
    <cellStyle name="40% - Accent1 6 4 3 2 2 2" xfId="27122" xr:uid="{0DBB270F-8C29-4F22-A6F5-35B9BA22A043}"/>
    <cellStyle name="40% - Accent1 6 4 3 2 3" xfId="9633" xr:uid="{A1CD7E01-2A48-4867-88D0-4E4DF34666B0}"/>
    <cellStyle name="40% - Accent1 6 4 3 2 3 2" xfId="27123" xr:uid="{95F2D808-9172-475F-A73B-A11C477F9CD3}"/>
    <cellStyle name="40% - Accent1 6 4 3 2 4" xfId="27121" xr:uid="{422A1825-580F-44B7-8F5F-40E4B9680252}"/>
    <cellStyle name="40% - Accent1 6 4 3 3" xfId="9634" xr:uid="{6109B8AB-C9EA-4901-A563-9ED9B6DA64CE}"/>
    <cellStyle name="40% - Accent1 6 4 3 3 2" xfId="27124" xr:uid="{AECAAA81-41D4-4F72-82D9-E83C99796251}"/>
    <cellStyle name="40% - Accent1 6 4 3 4" xfId="9635" xr:uid="{E3017B49-5186-4136-B60A-ECA484BE5563}"/>
    <cellStyle name="40% - Accent1 6 4 3 4 2" xfId="27125" xr:uid="{7E50A201-CC74-4FEA-BAC6-7D51F440F0F1}"/>
    <cellStyle name="40% - Accent1 6 4 3 5" xfId="9636" xr:uid="{F15C3442-599D-4BEB-9622-744351923694}"/>
    <cellStyle name="40% - Accent1 6 4 3 5 2" xfId="27126" xr:uid="{6D44C436-AA88-4054-8C7D-C11DB2628F6A}"/>
    <cellStyle name="40% - Accent1 6 4 3 6" xfId="27120" xr:uid="{FAD25DF5-15EC-4430-B8AF-376158D22730}"/>
    <cellStyle name="40% - Accent1 6 4 4" xfId="9637" xr:uid="{72FFDB8E-4404-432C-926B-CA9EE23291C5}"/>
    <cellStyle name="40% - Accent1 6 4 4 2" xfId="9638" xr:uid="{98E4C953-D625-48B1-8D63-ABC8C4A4DBBF}"/>
    <cellStyle name="40% - Accent1 6 4 4 2 2" xfId="27128" xr:uid="{06FA0A6C-9EE4-4795-AB4A-051A92D06BAB}"/>
    <cellStyle name="40% - Accent1 6 4 4 3" xfId="9639" xr:uid="{A5D088B3-16D4-4403-B955-60201867D13E}"/>
    <cellStyle name="40% - Accent1 6 4 4 3 2" xfId="27129" xr:uid="{7C86ECDB-9285-485F-ACE6-65CCD1C6F3F2}"/>
    <cellStyle name="40% - Accent1 6 4 4 4" xfId="27127" xr:uid="{6C8B66C5-AE0F-4521-A184-E01418273E5C}"/>
    <cellStyle name="40% - Accent1 6 4 5" xfId="9640" xr:uid="{9E9EF30E-C12F-4B57-898E-BCCFE1311F55}"/>
    <cellStyle name="40% - Accent1 6 4 5 2" xfId="27130" xr:uid="{49CABD5C-6563-41DD-8220-E86CAC788802}"/>
    <cellStyle name="40% - Accent1 6 4 6" xfId="9641" xr:uid="{F2EED761-7A4A-47CC-9433-B11F145D8C0F}"/>
    <cellStyle name="40% - Accent1 6 4 6 2" xfId="27131" xr:uid="{EDCE2FBC-383B-43DC-ABAC-176146921F23}"/>
    <cellStyle name="40% - Accent1 6 4 7" xfId="9642" xr:uid="{3D145FBF-C34A-490E-8846-57672D77AA24}"/>
    <cellStyle name="40% - Accent1 6 4 7 2" xfId="27132" xr:uid="{783CDE0B-29CA-47E5-9C61-19C52F316508}"/>
    <cellStyle name="40% - Accent1 6 4 8" xfId="17885" xr:uid="{6975F974-9FE1-4AEA-A27C-F25C316805DB}"/>
    <cellStyle name="40% - Accent1 6 4 8 2" xfId="35539" xr:uid="{81C0792F-E127-4A67-BA34-230D89CBE44C}"/>
    <cellStyle name="40% - Accent1 6 4 9" xfId="9622" xr:uid="{CE86D9AA-67B0-408F-99D0-BDCC0449D0EC}"/>
    <cellStyle name="40% - Accent1 6 4 9 2" xfId="27112" xr:uid="{E234503A-DDD1-4304-8A6E-790FE6B27226}"/>
    <cellStyle name="40% - Accent1 6 5" xfId="9643" xr:uid="{6B281B10-6CD2-4CF1-9319-AE584B64B343}"/>
    <cellStyle name="40% - Accent1 6 5 2" xfId="9644" xr:uid="{B5EF71B5-B9CE-441C-9ADD-DBC957A63D3A}"/>
    <cellStyle name="40% - Accent1 6 5 2 2" xfId="9645" xr:uid="{B9F13C30-602D-4A27-86C0-9FE309A18198}"/>
    <cellStyle name="40% - Accent1 6 5 2 2 2" xfId="27135" xr:uid="{83C2EDD8-F9EA-404B-944E-F109926DB7AF}"/>
    <cellStyle name="40% - Accent1 6 5 2 3" xfId="9646" xr:uid="{F6A7E345-0FBD-4133-A489-AFC11FD74087}"/>
    <cellStyle name="40% - Accent1 6 5 2 3 2" xfId="27136" xr:uid="{70A68243-6636-4187-94F5-6BCC574CDC3A}"/>
    <cellStyle name="40% - Accent1 6 5 2 4" xfId="27134" xr:uid="{E1436FE7-0F02-435C-BDA0-5C3641D0E77E}"/>
    <cellStyle name="40% - Accent1 6 5 3" xfId="9647" xr:uid="{D7225F4E-1E48-40C0-B4A3-8E6811B1F50F}"/>
    <cellStyle name="40% - Accent1 6 5 3 2" xfId="27137" xr:uid="{75980BE6-DF8E-4E9F-A917-67AA31483534}"/>
    <cellStyle name="40% - Accent1 6 5 4" xfId="9648" xr:uid="{611B1988-1759-4B8D-8E94-4D1F8400E487}"/>
    <cellStyle name="40% - Accent1 6 5 4 2" xfId="27138" xr:uid="{EC60B693-93AF-4B57-8ABD-390FD55C1F8F}"/>
    <cellStyle name="40% - Accent1 6 5 5" xfId="9649" xr:uid="{EAE8624D-A6FF-4361-8BFF-C0A5170E1090}"/>
    <cellStyle name="40% - Accent1 6 5 5 2" xfId="27139" xr:uid="{6B044BB2-AAAF-4043-823F-51DFA6E5A050}"/>
    <cellStyle name="40% - Accent1 6 5 6" xfId="27133" xr:uid="{98FF739C-CFB5-487D-806A-D73AC5836FF5}"/>
    <cellStyle name="40% - Accent1 6 6" xfId="9650" xr:uid="{4DA7983A-6824-4CDF-A70B-F648946C161F}"/>
    <cellStyle name="40% - Accent1 6 6 2" xfId="9651" xr:uid="{CDA05432-778F-474C-88C6-D98B3D3ABEB5}"/>
    <cellStyle name="40% - Accent1 6 6 2 2" xfId="9652" xr:uid="{4A3CF80F-7C1B-4AC7-B8F0-5A00972565AA}"/>
    <cellStyle name="40% - Accent1 6 6 2 2 2" xfId="27142" xr:uid="{FF20D7D9-8D1C-4FA0-BAC4-0138E07BABF7}"/>
    <cellStyle name="40% - Accent1 6 6 2 3" xfId="9653" xr:uid="{62E173C8-2811-43FE-9764-A17C89F76FB5}"/>
    <cellStyle name="40% - Accent1 6 6 2 3 2" xfId="27143" xr:uid="{F8B6BB2E-00C7-4FE4-942E-C100A2D449D2}"/>
    <cellStyle name="40% - Accent1 6 6 2 4" xfId="27141" xr:uid="{8C181A18-BFDD-4265-9D4D-C706ADE4363A}"/>
    <cellStyle name="40% - Accent1 6 6 3" xfId="9654" xr:uid="{6CCD7E23-9755-4097-A6A5-09AE181A77AA}"/>
    <cellStyle name="40% - Accent1 6 6 3 2" xfId="27144" xr:uid="{99C5A2CC-86B4-42BE-9D23-44EBBBE7ACF3}"/>
    <cellStyle name="40% - Accent1 6 6 4" xfId="9655" xr:uid="{9D798D91-5A5F-4671-9649-45CF1EB16C81}"/>
    <cellStyle name="40% - Accent1 6 6 4 2" xfId="27145" xr:uid="{025F3C55-75B9-43D5-9DDF-D986A3C2BF1C}"/>
    <cellStyle name="40% - Accent1 6 6 5" xfId="9656" xr:uid="{61DB91BF-BD3A-4466-903A-A9441A37BECD}"/>
    <cellStyle name="40% - Accent1 6 6 5 2" xfId="27146" xr:uid="{20DD0334-D14F-4595-9ADB-EB43A38030DA}"/>
    <cellStyle name="40% - Accent1 6 6 6" xfId="27140" xr:uid="{139EC4C7-A17C-4528-97CC-00D40E1F217C}"/>
    <cellStyle name="40% - Accent1 6 7" xfId="9657" xr:uid="{049F311D-BBCB-47BA-BEDC-5FDE273EF30F}"/>
    <cellStyle name="40% - Accent1 6 7 2" xfId="9658" xr:uid="{D8D5546A-243C-4D1A-8A3A-FB9646F6C09D}"/>
    <cellStyle name="40% - Accent1 6 7 2 2" xfId="27148" xr:uid="{8F42FFB7-2D9A-46C7-ACA4-219E94A6BCAE}"/>
    <cellStyle name="40% - Accent1 6 7 3" xfId="9659" xr:uid="{1F62A275-F00D-4F98-8E5E-1DF09D9CF92D}"/>
    <cellStyle name="40% - Accent1 6 7 3 2" xfId="27149" xr:uid="{6529309F-DD1A-452A-9BE9-48C49097F529}"/>
    <cellStyle name="40% - Accent1 6 7 4" xfId="27147" xr:uid="{54897B21-D8B1-47F4-B537-5420142063BB}"/>
    <cellStyle name="40% - Accent1 6 8" xfId="9660" xr:uid="{0C8E3FB8-6E96-4C10-9343-57F90916A18C}"/>
    <cellStyle name="40% - Accent1 6 8 2" xfId="27150" xr:uid="{5AC49C19-992A-4703-A106-1B3894A43144}"/>
    <cellStyle name="40% - Accent1 6 9" xfId="9661" xr:uid="{C4D08EA6-A474-4CE3-B564-FCA73D189A45}"/>
    <cellStyle name="40% - Accent1 6 9 2" xfId="27151" xr:uid="{9DBC35FD-9C67-4293-BB3F-185C963D9F71}"/>
    <cellStyle name="40% - Accent1 7" xfId="396" xr:uid="{D3939014-F254-47D4-AC2B-0C8F7CDA7907}"/>
    <cellStyle name="40% - Accent1 7 10" xfId="17290" xr:uid="{17D5704C-A761-4418-9CA7-5C08759F231E}"/>
    <cellStyle name="40% - Accent1 7 10 2" xfId="34581" xr:uid="{5D6B3C97-6742-49A7-BDF3-37A6EE991713}"/>
    <cellStyle name="40% - Accent1 7 11" xfId="9662" xr:uid="{5674344B-6E90-4288-9B45-3D27B62BCCEC}"/>
    <cellStyle name="40% - Accent1 7 11 2" xfId="27152" xr:uid="{73FF08D5-A8F2-4B36-9BDB-F124C971A0A1}"/>
    <cellStyle name="40% - Accent1 7 12" xfId="1065" xr:uid="{DD5B35ED-DE5B-43EC-AA74-80ED70C7DC0F}"/>
    <cellStyle name="40% - Accent1 7 13" xfId="18675" xr:uid="{428BA91F-2A42-4035-9DC3-C60E5F0AC241}"/>
    <cellStyle name="40% - Accent1 7 2" xfId="1360" xr:uid="{4EE51975-6A64-45FD-867E-B3648E7112DE}"/>
    <cellStyle name="40% - Accent1 7 2 10" xfId="18964" xr:uid="{A7E383B3-8B96-438E-8725-C2EF5B386439}"/>
    <cellStyle name="40% - Accent1 7 2 2" xfId="2405" xr:uid="{E5F29CAA-668D-40CE-AAA9-E583CE64F3E4}"/>
    <cellStyle name="40% - Accent1 7 2 2 2" xfId="9665" xr:uid="{246DC616-1327-43C8-AF26-CC5F947E17DC}"/>
    <cellStyle name="40% - Accent1 7 2 2 2 2" xfId="9666" xr:uid="{B19DDD8A-2134-455D-AD37-38364DA7B61B}"/>
    <cellStyle name="40% - Accent1 7 2 2 2 2 2" xfId="27156" xr:uid="{D60B7853-D4E7-4579-AA76-2858E376EA98}"/>
    <cellStyle name="40% - Accent1 7 2 2 2 3" xfId="9667" xr:uid="{FE215A17-CA60-4BF0-8C3E-99857E6E4255}"/>
    <cellStyle name="40% - Accent1 7 2 2 2 3 2" xfId="27157" xr:uid="{95C21E11-5E32-4768-A105-92D9844F6CB5}"/>
    <cellStyle name="40% - Accent1 7 2 2 2 4" xfId="27155" xr:uid="{FACC091F-CC8D-4FAB-B035-252C4F98417D}"/>
    <cellStyle name="40% - Accent1 7 2 2 3" xfId="9668" xr:uid="{E51A0DD4-905C-4CF6-B099-79C3889942B5}"/>
    <cellStyle name="40% - Accent1 7 2 2 3 2" xfId="27158" xr:uid="{0A44EAEB-B299-482E-893E-F90B17CF079C}"/>
    <cellStyle name="40% - Accent1 7 2 2 4" xfId="9669" xr:uid="{A926B21C-C0FD-4D5D-99D3-E7C2B485D211}"/>
    <cellStyle name="40% - Accent1 7 2 2 4 2" xfId="27159" xr:uid="{5485BAC9-3552-4387-83EF-2D44E1A0D244}"/>
    <cellStyle name="40% - Accent1 7 2 2 5" xfId="9670" xr:uid="{7D4FED06-E23F-4FD2-B63C-0E4C83E6A2B7}"/>
    <cellStyle name="40% - Accent1 7 2 2 5 2" xfId="27160" xr:uid="{2F803DD9-8959-4D5E-9EAB-BC2C8F46854B}"/>
    <cellStyle name="40% - Accent1 7 2 2 6" xfId="18032" xr:uid="{ECEA238E-4824-48DC-8260-50A14E71A714}"/>
    <cellStyle name="40% - Accent1 7 2 2 6 2" xfId="35816" xr:uid="{06058985-53BB-4A39-8387-9EEC9A921D32}"/>
    <cellStyle name="40% - Accent1 7 2 2 7" xfId="9664" xr:uid="{C3585C1D-6061-4920-993A-8629C186CE74}"/>
    <cellStyle name="40% - Accent1 7 2 2 7 2" xfId="27154" xr:uid="{1C37A00C-3984-4480-880C-E092EF46D888}"/>
    <cellStyle name="40% - Accent1 7 2 2 8" xfId="20005" xr:uid="{F015EE42-09A6-45FD-BCE0-0212B41DC45A}"/>
    <cellStyle name="40% - Accent1 7 2 3" xfId="9671" xr:uid="{5DAE2B0B-6433-421D-A9D2-4E9EC5881F77}"/>
    <cellStyle name="40% - Accent1 7 2 3 2" xfId="9672" xr:uid="{00C113F7-2FF1-43AC-81C0-7F386326F17C}"/>
    <cellStyle name="40% - Accent1 7 2 3 2 2" xfId="9673" xr:uid="{36F26F94-6C6B-427F-AB56-951E57E4AB27}"/>
    <cellStyle name="40% - Accent1 7 2 3 2 2 2" xfId="27163" xr:uid="{32AC8D58-47E8-4341-872C-D5D5AABC354E}"/>
    <cellStyle name="40% - Accent1 7 2 3 2 3" xfId="9674" xr:uid="{DB91B8B3-05E8-4248-916D-85565B3D113D}"/>
    <cellStyle name="40% - Accent1 7 2 3 2 3 2" xfId="27164" xr:uid="{715EEDDA-81E4-42B7-A866-3825F5CB5747}"/>
    <cellStyle name="40% - Accent1 7 2 3 2 4" xfId="27162" xr:uid="{80AC94D6-5051-4B86-A89C-98C0E10AF4F5}"/>
    <cellStyle name="40% - Accent1 7 2 3 3" xfId="9675" xr:uid="{37244CB6-ECAD-4DA3-9B50-88DBC67A9290}"/>
    <cellStyle name="40% - Accent1 7 2 3 3 2" xfId="27165" xr:uid="{51BCEE5E-D072-437A-918D-2682EE1C8AC7}"/>
    <cellStyle name="40% - Accent1 7 2 3 4" xfId="9676" xr:uid="{D70B5E75-6BFA-4011-804F-B8BBF909FF67}"/>
    <cellStyle name="40% - Accent1 7 2 3 4 2" xfId="27166" xr:uid="{E2CB3DB6-4304-4F22-B7D8-071C84A13A6B}"/>
    <cellStyle name="40% - Accent1 7 2 3 5" xfId="9677" xr:uid="{DD9E2C20-915B-4A14-89DA-82BAABF76F8B}"/>
    <cellStyle name="40% - Accent1 7 2 3 5 2" xfId="27167" xr:uid="{F6353B19-47AF-4FF5-A257-229F2177E93B}"/>
    <cellStyle name="40% - Accent1 7 2 3 6" xfId="27161" xr:uid="{620C4190-0425-4356-8692-12080771890C}"/>
    <cellStyle name="40% - Accent1 7 2 4" xfId="9678" xr:uid="{01C1E5A5-76E5-4F23-9292-9FC06485F28A}"/>
    <cellStyle name="40% - Accent1 7 2 4 2" xfId="9679" xr:uid="{B80474A4-BE43-44DA-9019-88B6D5E8FDF5}"/>
    <cellStyle name="40% - Accent1 7 2 4 2 2" xfId="27169" xr:uid="{FDFA9C5C-BA8C-4DF1-B1D2-711765E2D4A6}"/>
    <cellStyle name="40% - Accent1 7 2 4 3" xfId="9680" xr:uid="{730DFA5B-B72D-48C5-A950-B63D1B3A532B}"/>
    <cellStyle name="40% - Accent1 7 2 4 3 2" xfId="27170" xr:uid="{59EB4ADE-F05B-45E1-9A4E-3EBE89401A3C}"/>
    <cellStyle name="40% - Accent1 7 2 4 4" xfId="27168" xr:uid="{3652429F-BDBA-4544-A365-C5F82F09DA2A}"/>
    <cellStyle name="40% - Accent1 7 2 5" xfId="9681" xr:uid="{C2E61B83-2866-42DF-B1AE-9302318BAB13}"/>
    <cellStyle name="40% - Accent1 7 2 5 2" xfId="27171" xr:uid="{A33EC85D-A49A-4171-BE73-3BC75A2C93FD}"/>
    <cellStyle name="40% - Accent1 7 2 6" xfId="9682" xr:uid="{EF63615F-5C70-4D3A-8016-EDB51754582D}"/>
    <cellStyle name="40% - Accent1 7 2 6 2" xfId="27172" xr:uid="{7148191C-5887-4D42-B7D5-638C000090A2}"/>
    <cellStyle name="40% - Accent1 7 2 7" xfId="9683" xr:uid="{CDE471C1-A511-4E37-9FEA-4549A11129C6}"/>
    <cellStyle name="40% - Accent1 7 2 7 2" xfId="27173" xr:uid="{D8626B61-2211-4EF6-9090-BE897B67ADEA}"/>
    <cellStyle name="40% - Accent1 7 2 8" xfId="17465" xr:uid="{9D03DF83-E9EF-470A-9210-31BCEA0469FC}"/>
    <cellStyle name="40% - Accent1 7 2 8 2" xfId="34830" xr:uid="{913B4195-5F76-4B53-9800-1AFC4B257501}"/>
    <cellStyle name="40% - Accent1 7 2 9" xfId="9663" xr:uid="{E7DBC563-99E5-4B36-90BF-5C23DF08BDFD}"/>
    <cellStyle name="40% - Accent1 7 2 9 2" xfId="27153" xr:uid="{BC39B6EA-F1BB-4F7E-8D4E-4CC4F60FA00E}"/>
    <cellStyle name="40% - Accent1 7 3" xfId="1631" xr:uid="{C3C8AF8E-9F68-4183-9F2B-958BCB349E9B}"/>
    <cellStyle name="40% - Accent1 7 3 10" xfId="19234" xr:uid="{1D0CE36E-C329-4939-9E4A-0DD3C8996033}"/>
    <cellStyle name="40% - Accent1 7 3 2" xfId="2672" xr:uid="{A3B5DE68-F3BD-470C-B44A-35CC5378838A}"/>
    <cellStyle name="40% - Accent1 7 3 2 2" xfId="9686" xr:uid="{3EFEFDAB-F367-449A-8052-4CA606EB3BC9}"/>
    <cellStyle name="40% - Accent1 7 3 2 2 2" xfId="9687" xr:uid="{9E52C1AF-FA95-4E0A-82A9-E704EC6D346C}"/>
    <cellStyle name="40% - Accent1 7 3 2 2 2 2" xfId="27177" xr:uid="{09AA6C4B-2369-4E42-9162-602138525D2D}"/>
    <cellStyle name="40% - Accent1 7 3 2 2 3" xfId="9688" xr:uid="{0522B529-E65E-4484-91CF-0649213F2BE7}"/>
    <cellStyle name="40% - Accent1 7 3 2 2 3 2" xfId="27178" xr:uid="{3108B1D4-FD45-4B67-8EAB-377C2AE0C50A}"/>
    <cellStyle name="40% - Accent1 7 3 2 2 4" xfId="27176" xr:uid="{726C5E1A-BF33-4E8A-8A3C-A512E8549A93}"/>
    <cellStyle name="40% - Accent1 7 3 2 3" xfId="9689" xr:uid="{D4363AE7-8CF5-45EA-A11D-FFE55A816C9B}"/>
    <cellStyle name="40% - Accent1 7 3 2 3 2" xfId="27179" xr:uid="{508173A2-2275-40D3-A1C8-94594C93F91E}"/>
    <cellStyle name="40% - Accent1 7 3 2 4" xfId="9690" xr:uid="{74E2A2FB-C2D9-4D8F-9ACB-7AE79CD003D7}"/>
    <cellStyle name="40% - Accent1 7 3 2 4 2" xfId="27180" xr:uid="{AAFBFCC4-105B-44DB-AE54-9955F8C12836}"/>
    <cellStyle name="40% - Accent1 7 3 2 5" xfId="9691" xr:uid="{141D3F1D-87F4-45AC-A7D9-D59ACAD63525}"/>
    <cellStyle name="40% - Accent1 7 3 2 5 2" xfId="27181" xr:uid="{6349C6B1-6517-44B8-9C22-23CD6F52D38C}"/>
    <cellStyle name="40% - Accent1 7 3 2 6" xfId="18165" xr:uid="{1DBB7240-F46D-4CE4-ABFA-37795A88059C}"/>
    <cellStyle name="40% - Accent1 7 3 2 6 2" xfId="36079" xr:uid="{239A0905-D18C-4BA3-A9EB-2578AC1D6AAC}"/>
    <cellStyle name="40% - Accent1 7 3 2 7" xfId="9685" xr:uid="{94B2C27E-876C-4490-96DD-128AE6C439E2}"/>
    <cellStyle name="40% - Accent1 7 3 2 7 2" xfId="27175" xr:uid="{94C1B120-70E1-4FB7-9FB3-AFB88E433543}"/>
    <cellStyle name="40% - Accent1 7 3 2 8" xfId="20272" xr:uid="{C1FAB116-4B20-42DD-8F60-E62C10F79332}"/>
    <cellStyle name="40% - Accent1 7 3 3" xfId="9692" xr:uid="{76F70940-B092-406D-8410-1CC1A580BBA4}"/>
    <cellStyle name="40% - Accent1 7 3 3 2" xfId="9693" xr:uid="{08F2E5B3-139F-4001-8E54-C294E2F64A2B}"/>
    <cellStyle name="40% - Accent1 7 3 3 2 2" xfId="9694" xr:uid="{463D4785-F1AF-4C3A-9BB3-D9148D3A332C}"/>
    <cellStyle name="40% - Accent1 7 3 3 2 2 2" xfId="27184" xr:uid="{32872055-C8DB-4CAF-AA40-67B0FA090488}"/>
    <cellStyle name="40% - Accent1 7 3 3 2 3" xfId="9695" xr:uid="{DE965B8E-9C61-4D1A-B952-1DF3E9524333}"/>
    <cellStyle name="40% - Accent1 7 3 3 2 3 2" xfId="27185" xr:uid="{689241BD-48EE-428C-A0C1-18B1E986AF46}"/>
    <cellStyle name="40% - Accent1 7 3 3 2 4" xfId="27183" xr:uid="{75D6858F-142F-4C9D-8F03-3EDD1542B496}"/>
    <cellStyle name="40% - Accent1 7 3 3 3" xfId="9696" xr:uid="{BC133734-439E-4FC3-B100-587AF6CB6C34}"/>
    <cellStyle name="40% - Accent1 7 3 3 3 2" xfId="27186" xr:uid="{6D38D9E8-C6FA-45AE-9D4D-37E78D4E791C}"/>
    <cellStyle name="40% - Accent1 7 3 3 4" xfId="9697" xr:uid="{D2AB852F-0217-4531-8857-575DC628D058}"/>
    <cellStyle name="40% - Accent1 7 3 3 4 2" xfId="27187" xr:uid="{07935E06-6435-400E-93FB-B124918D2011}"/>
    <cellStyle name="40% - Accent1 7 3 3 5" xfId="9698" xr:uid="{A69A4B0C-4ABA-46C6-92A8-41135217FFA8}"/>
    <cellStyle name="40% - Accent1 7 3 3 5 2" xfId="27188" xr:uid="{869B471B-EA80-473D-80EA-EEB3EF0C1CA5}"/>
    <cellStyle name="40% - Accent1 7 3 3 6" xfId="27182" xr:uid="{3CECB138-6128-404A-A5DA-CEC355EF1B11}"/>
    <cellStyle name="40% - Accent1 7 3 4" xfId="9699" xr:uid="{8F571C7E-94E0-4B5E-A053-B0075AB828DB}"/>
    <cellStyle name="40% - Accent1 7 3 4 2" xfId="9700" xr:uid="{14556552-5E86-485C-A56B-63EE7CE2A473}"/>
    <cellStyle name="40% - Accent1 7 3 4 2 2" xfId="27190" xr:uid="{C932F56F-52FA-4D55-BDBF-4A69284D7937}"/>
    <cellStyle name="40% - Accent1 7 3 4 3" xfId="9701" xr:uid="{2D5A3419-0833-4C76-8EA3-BA95DC5274A4}"/>
    <cellStyle name="40% - Accent1 7 3 4 3 2" xfId="27191" xr:uid="{C1A9F2CB-03D9-4E25-ADD5-3D1F24DE164B}"/>
    <cellStyle name="40% - Accent1 7 3 4 4" xfId="27189" xr:uid="{2A7A6EEE-E8B0-4416-9F7A-1A686D419EE5}"/>
    <cellStyle name="40% - Accent1 7 3 5" xfId="9702" xr:uid="{49FE3E23-4108-4E2B-A7DB-AAFC2075BDE4}"/>
    <cellStyle name="40% - Accent1 7 3 5 2" xfId="27192" xr:uid="{5DA18EDC-7EF7-483F-9281-F476EB7FA48A}"/>
    <cellStyle name="40% - Accent1 7 3 6" xfId="9703" xr:uid="{3F5BD567-30E8-4B22-997C-978420E4FD3E}"/>
    <cellStyle name="40% - Accent1 7 3 6 2" xfId="27193" xr:uid="{0C07487D-D1D7-4477-B528-0BFDDBEC8010}"/>
    <cellStyle name="40% - Accent1 7 3 7" xfId="9704" xr:uid="{17167C82-06AF-4660-91D4-7135F18413B6}"/>
    <cellStyle name="40% - Accent1 7 3 7 2" xfId="27194" xr:uid="{F193973D-3DFD-46B6-8C9E-DA691FF92873}"/>
    <cellStyle name="40% - Accent1 7 3 8" xfId="17610" xr:uid="{1534FA62-8A9D-4F4E-AD4B-86C40B49A8B3}"/>
    <cellStyle name="40% - Accent1 7 3 8 2" xfId="35079" xr:uid="{C0296FBB-40DD-4D0E-8254-867AAFA0FBBE}"/>
    <cellStyle name="40% - Accent1 7 3 9" xfId="9684" xr:uid="{C47D6120-62A2-4CB0-A870-2575E851635F}"/>
    <cellStyle name="40% - Accent1 7 3 9 2" xfId="27174" xr:uid="{8C7E2321-E4B1-448A-9555-731961B4BEA4}"/>
    <cellStyle name="40% - Accent1 7 4" xfId="2129" xr:uid="{77F2A423-D7DD-4ED9-80CB-40E41C34D53C}"/>
    <cellStyle name="40% - Accent1 7 4 2" xfId="9706" xr:uid="{BD516204-8551-418A-BE75-CAC2C4A41CCF}"/>
    <cellStyle name="40% - Accent1 7 4 2 2" xfId="9707" xr:uid="{443A1EE4-05AF-4ED4-ADAB-933E9710EFBB}"/>
    <cellStyle name="40% - Accent1 7 4 2 2 2" xfId="27197" xr:uid="{3E83A0D3-6F9A-4936-BFE6-D525FB34EB37}"/>
    <cellStyle name="40% - Accent1 7 4 2 3" xfId="9708" xr:uid="{CC58097C-2AA4-4755-9C65-0777C593154E}"/>
    <cellStyle name="40% - Accent1 7 4 2 3 2" xfId="27198" xr:uid="{3014A613-588D-495A-B312-BAF153851A4B}"/>
    <cellStyle name="40% - Accent1 7 4 2 4" xfId="27196" xr:uid="{4E5D530B-E095-4564-AB46-15C19780AD06}"/>
    <cellStyle name="40% - Accent1 7 4 3" xfId="9709" xr:uid="{57C9A511-AAF1-47E8-A786-CDA8F7F83A9F}"/>
    <cellStyle name="40% - Accent1 7 4 3 2" xfId="27199" xr:uid="{9BD40C1F-BA8C-4B84-B7FF-BA71D6B61BE8}"/>
    <cellStyle name="40% - Accent1 7 4 4" xfId="9710" xr:uid="{137F6A10-D699-46D3-BC6B-7A16856C8D96}"/>
    <cellStyle name="40% - Accent1 7 4 4 2" xfId="27200" xr:uid="{E9353C1F-011B-4C26-94DB-0683BBC11309}"/>
    <cellStyle name="40% - Accent1 7 4 5" xfId="9711" xr:uid="{2973A084-CECE-45F3-9E6F-4C1BE3142E20}"/>
    <cellStyle name="40% - Accent1 7 4 5 2" xfId="27201" xr:uid="{89891731-1D6F-490B-A10C-7E75A62EB247}"/>
    <cellStyle name="40% - Accent1 7 4 6" xfId="17900" xr:uid="{6A86FDEA-4ADE-4A57-ACD9-D38C03C29FC3}"/>
    <cellStyle name="40% - Accent1 7 4 6 2" xfId="35559" xr:uid="{90EF63F2-9C71-4EDB-829B-9FCC83620F54}"/>
    <cellStyle name="40% - Accent1 7 4 7" xfId="9705" xr:uid="{A99EFD08-D0C1-4100-B353-DA5E69AF8F4A}"/>
    <cellStyle name="40% - Accent1 7 4 7 2" xfId="27195" xr:uid="{DDE136AF-511B-4EAC-867E-B05E8BE66CCC}"/>
    <cellStyle name="40% - Accent1 7 4 8" xfId="19729" xr:uid="{A8C0778E-CB3F-4A0F-877F-1512CDD1F07E}"/>
    <cellStyle name="40% - Accent1 7 5" xfId="9712" xr:uid="{BA058F98-A7DB-4356-B01F-0247E416C971}"/>
    <cellStyle name="40% - Accent1 7 5 2" xfId="9713" xr:uid="{3861EBB6-2633-45C5-AB9E-37A39C28833A}"/>
    <cellStyle name="40% - Accent1 7 5 2 2" xfId="9714" xr:uid="{EFAC2EAF-3BCB-46DD-8CA4-33137B16920F}"/>
    <cellStyle name="40% - Accent1 7 5 2 2 2" xfId="27204" xr:uid="{8C214C58-ED96-4276-B04D-8B7A36162525}"/>
    <cellStyle name="40% - Accent1 7 5 2 3" xfId="9715" xr:uid="{006F25E4-9304-4715-B2CE-077D77EA1462}"/>
    <cellStyle name="40% - Accent1 7 5 2 3 2" xfId="27205" xr:uid="{B7801CB0-5CAD-4E93-8C75-C1F5DAD7F757}"/>
    <cellStyle name="40% - Accent1 7 5 2 4" xfId="27203" xr:uid="{AAF4E41B-1798-4C9C-9B12-EC7BB5D6790E}"/>
    <cellStyle name="40% - Accent1 7 5 3" xfId="9716" xr:uid="{07B98E92-3ED2-4001-9FF3-703EC66A9705}"/>
    <cellStyle name="40% - Accent1 7 5 3 2" xfId="27206" xr:uid="{64194D85-9E43-469F-9DE1-BCB27932E5C5}"/>
    <cellStyle name="40% - Accent1 7 5 4" xfId="9717" xr:uid="{6AD21EB8-9D42-46AD-A255-B159A29A1255}"/>
    <cellStyle name="40% - Accent1 7 5 4 2" xfId="27207" xr:uid="{52F898ED-BEAD-40F4-94EB-B330C893D1F2}"/>
    <cellStyle name="40% - Accent1 7 5 5" xfId="9718" xr:uid="{0FA1F541-4B6F-40C3-9B28-4B35F24F9B9B}"/>
    <cellStyle name="40% - Accent1 7 5 5 2" xfId="27208" xr:uid="{B3DFEF23-2BFF-4AD7-A432-68E1D8CF7AA6}"/>
    <cellStyle name="40% - Accent1 7 5 6" xfId="27202" xr:uid="{8426BB37-92AB-4C05-B595-7856A2186037}"/>
    <cellStyle name="40% - Accent1 7 6" xfId="9719" xr:uid="{F376D4E6-75D4-47D9-917C-63D5EDBF6D46}"/>
    <cellStyle name="40% - Accent1 7 6 2" xfId="9720" xr:uid="{ADED3B57-99AE-4E33-B4DB-37C750AED077}"/>
    <cellStyle name="40% - Accent1 7 6 2 2" xfId="27210" xr:uid="{0E75C9AC-962B-427C-AD50-6C9E681FCDED}"/>
    <cellStyle name="40% - Accent1 7 6 3" xfId="9721" xr:uid="{D9ABF61A-E53E-41EC-9D49-142E0C4F22DE}"/>
    <cellStyle name="40% - Accent1 7 6 3 2" xfId="27211" xr:uid="{4AB77C20-AF54-437E-A5E9-CAFD28F37CBE}"/>
    <cellStyle name="40% - Accent1 7 6 4" xfId="27209" xr:uid="{766B1988-1374-4837-A950-CEDFB5548FF9}"/>
    <cellStyle name="40% - Accent1 7 7" xfId="9722" xr:uid="{B4D071A5-F135-4A71-B1E3-706DD9EC8F75}"/>
    <cellStyle name="40% - Accent1 7 7 2" xfId="27212" xr:uid="{60031AE8-5BD0-4F7B-A476-A18EE567D52B}"/>
    <cellStyle name="40% - Accent1 7 8" xfId="9723" xr:uid="{43C959F2-5BCC-4AFF-890E-91AA734BC41A}"/>
    <cellStyle name="40% - Accent1 7 8 2" xfId="27213" xr:uid="{65C94C35-2D85-4EDB-92CD-65CEEBFA8B53}"/>
    <cellStyle name="40% - Accent1 7 9" xfId="9724" xr:uid="{7A7C85C1-CBE1-4C1C-9FDB-262A618993BD}"/>
    <cellStyle name="40% - Accent1 7 9 2" xfId="27214" xr:uid="{212E5676-B295-4594-82E3-36B8610C62A5}"/>
    <cellStyle name="40% - Accent1 8" xfId="162" xr:uid="{1CF7CDD4-6B6E-445D-AC5C-DB0A6807E22E}"/>
    <cellStyle name="40% - Accent1 8 10" xfId="1095" xr:uid="{B6B32DAD-3E28-4C6B-A331-D5BAFE56FDD6}"/>
    <cellStyle name="40% - Accent1 8 11" xfId="18703" xr:uid="{9220EA93-C07A-4FF5-BED2-5B6F8C10963C}"/>
    <cellStyle name="40% - Accent1 8 2" xfId="1382" xr:uid="{1C4DDCDC-9D38-45FC-A2C5-FF9FA4F00A6B}"/>
    <cellStyle name="40% - Accent1 8 2 2" xfId="2423" xr:uid="{CA365146-48CD-402E-AC4B-D1E84F3543C6}"/>
    <cellStyle name="40% - Accent1 8 2 2 2" xfId="9728" xr:uid="{B708C894-C8B9-4CD8-A165-3FEB6FA61355}"/>
    <cellStyle name="40% - Accent1 8 2 2 2 2" xfId="27218" xr:uid="{A08B71D3-E042-4C6B-84D1-A83FA43B6071}"/>
    <cellStyle name="40% - Accent1 8 2 2 3" xfId="9729" xr:uid="{177F6E93-5FE9-480D-A81B-FE285E68DB49}"/>
    <cellStyle name="40% - Accent1 8 2 2 3 2" xfId="27219" xr:uid="{CD91FD97-7590-4E5A-9D9A-4447EC2C0740}"/>
    <cellStyle name="40% - Accent1 8 2 2 4" xfId="18045" xr:uid="{5B048F3C-05DF-408E-AA46-13829B4B398C}"/>
    <cellStyle name="40% - Accent1 8 2 2 4 2" xfId="35834" xr:uid="{C377E568-864F-47F5-89BC-8AF7587912FA}"/>
    <cellStyle name="40% - Accent1 8 2 2 5" xfId="9727" xr:uid="{FDD3AA80-C9EE-431E-A5F9-2528F188F4F0}"/>
    <cellStyle name="40% - Accent1 8 2 2 5 2" xfId="27217" xr:uid="{8949B41C-F926-46A7-AACB-1292D04C80B7}"/>
    <cellStyle name="40% - Accent1 8 2 2 6" xfId="20023" xr:uid="{2F5C813D-7D21-4B05-9C6C-66983C565E54}"/>
    <cellStyle name="40% - Accent1 8 2 3" xfId="9730" xr:uid="{B09D6F8E-B0E7-4A52-AF50-3EC5E7C30CD1}"/>
    <cellStyle name="40% - Accent1 8 2 3 2" xfId="27220" xr:uid="{BEBE2031-DA90-499C-9322-2571853FF920}"/>
    <cellStyle name="40% - Accent1 8 2 4" xfId="9731" xr:uid="{0BE6C91F-8CDC-463E-8C39-AE1BE247EF2B}"/>
    <cellStyle name="40% - Accent1 8 2 4 2" xfId="27221" xr:uid="{CDAC07F9-C49B-40FA-BF71-43118ED043AC}"/>
    <cellStyle name="40% - Accent1 8 2 5" xfId="9732" xr:uid="{F0EB700D-6FA0-4775-85BE-C7264CFDA83C}"/>
    <cellStyle name="40% - Accent1 8 2 5 2" xfId="27222" xr:uid="{EA5EFB7B-B858-42EA-B061-B34314F99690}"/>
    <cellStyle name="40% - Accent1 8 2 6" xfId="17481" xr:uid="{2CF07B5E-6F5A-445D-A202-2A82ED67273B}"/>
    <cellStyle name="40% - Accent1 8 2 6 2" xfId="34850" xr:uid="{F6036502-9903-48C5-B1F4-2261516FBE69}"/>
    <cellStyle name="40% - Accent1 8 2 7" xfId="9726" xr:uid="{0D7D5D18-16D3-4CED-A9D5-783CBA4A94AB}"/>
    <cellStyle name="40% - Accent1 8 2 7 2" xfId="27216" xr:uid="{829D9AF3-7B90-4792-BE98-3378861114BC}"/>
    <cellStyle name="40% - Accent1 8 2 8" xfId="18985" xr:uid="{5673378A-A788-4CE8-A048-0EB79A8CC92A}"/>
    <cellStyle name="40% - Accent1 8 3" xfId="1649" xr:uid="{3B0A9BD2-80AB-4ECC-8082-4E88020F1390}"/>
    <cellStyle name="40% - Accent1 8 3 2" xfId="2690" xr:uid="{04C53BDF-F5D5-43DD-AF1F-8FAAA81E8ACE}"/>
    <cellStyle name="40% - Accent1 8 3 2 2" xfId="9735" xr:uid="{046F6EE0-251E-49BD-B6A7-D743FE18B8FA}"/>
    <cellStyle name="40% - Accent1 8 3 2 2 2" xfId="27225" xr:uid="{03036FFB-FB3B-4411-9E19-BBEDB06FF57C}"/>
    <cellStyle name="40% - Accent1 8 3 2 3" xfId="9736" xr:uid="{5B97DF51-2471-4682-AE22-52E91BE76F56}"/>
    <cellStyle name="40% - Accent1 8 3 2 3 2" xfId="27226" xr:uid="{399ACD52-D296-4153-B5F8-C5C77180A830}"/>
    <cellStyle name="40% - Accent1 8 3 2 4" xfId="18177" xr:uid="{45D9D359-C61E-4E9C-A3FF-7E00E1475359}"/>
    <cellStyle name="40% - Accent1 8 3 2 4 2" xfId="36097" xr:uid="{A95921E3-D2D3-480D-9DA6-3C17AF651044}"/>
    <cellStyle name="40% - Accent1 8 3 2 5" xfId="9734" xr:uid="{B97ED753-4519-477C-BDEE-A84580E78BC8}"/>
    <cellStyle name="40% - Accent1 8 3 2 5 2" xfId="27224" xr:uid="{9BA32B86-8900-458F-9F21-D31638638748}"/>
    <cellStyle name="40% - Accent1 8 3 2 6" xfId="20290" xr:uid="{CCFC3D92-150F-422B-B70B-714205EE4891}"/>
    <cellStyle name="40% - Accent1 8 3 3" xfId="9737" xr:uid="{BD516982-D7E7-4C0B-ADD2-D3CDE1D0C0DD}"/>
    <cellStyle name="40% - Accent1 8 3 3 2" xfId="27227" xr:uid="{61FC34C5-91BF-427D-B511-43691B24D9B8}"/>
    <cellStyle name="40% - Accent1 8 3 4" xfId="9738" xr:uid="{C14FE0B5-7674-4AE2-82B7-A31DC990A257}"/>
    <cellStyle name="40% - Accent1 8 3 4 2" xfId="27228" xr:uid="{ABF36933-A0CC-4623-AA33-8F428DCBE850}"/>
    <cellStyle name="40% - Accent1 8 3 5" xfId="9739" xr:uid="{65229D8A-2C31-4B0A-A176-E85EBD43C9A2}"/>
    <cellStyle name="40% - Accent1 8 3 5 2" xfId="27229" xr:uid="{D884E3A4-47E2-4604-8CEC-70D187109FAD}"/>
    <cellStyle name="40% - Accent1 8 3 6" xfId="17623" xr:uid="{BFCF8824-D1B5-429A-88FE-E28AEEF8B1B4}"/>
    <cellStyle name="40% - Accent1 8 3 6 2" xfId="35097" xr:uid="{869C58E5-EC00-4AF6-ADFE-97BD7EF01BCF}"/>
    <cellStyle name="40% - Accent1 8 3 7" xfId="9733" xr:uid="{0EB73452-95CD-4A24-8DE2-B942690C7413}"/>
    <cellStyle name="40% - Accent1 8 3 7 2" xfId="27223" xr:uid="{BB52FB82-EEDB-4517-82B5-629FC6115C49}"/>
    <cellStyle name="40% - Accent1 8 3 8" xfId="19252" xr:uid="{C77286EA-B281-440B-A214-EE0E30EDAA94}"/>
    <cellStyle name="40% - Accent1 8 4" xfId="2153" xr:uid="{BF9ECA76-5722-4A33-A877-B29C99CF7DBC}"/>
    <cellStyle name="40% - Accent1 8 4 2" xfId="9741" xr:uid="{DB953BF4-3087-43BE-A8F1-DA0BFAC8D192}"/>
    <cellStyle name="40% - Accent1 8 4 2 2" xfId="27231" xr:uid="{58E91BE1-7EFE-4789-8B3E-DF01FA45445A}"/>
    <cellStyle name="40% - Accent1 8 4 3" xfId="9742" xr:uid="{BF729037-7B00-46EF-A157-E0CFAB917C2E}"/>
    <cellStyle name="40% - Accent1 8 4 3 2" xfId="27232" xr:uid="{92E10DCE-698D-4EAA-B9FE-0F3B6721D1CB}"/>
    <cellStyle name="40% - Accent1 8 4 4" xfId="17915" xr:uid="{3F34B3E1-39AE-472E-A2D4-8D43CE59C921}"/>
    <cellStyle name="40% - Accent1 8 4 4 2" xfId="35583" xr:uid="{9168CEB3-391F-4C14-9676-E04893C8969E}"/>
    <cellStyle name="40% - Accent1 8 4 5" xfId="9740" xr:uid="{FB8230BB-A0B0-487D-8D26-E94CC95573C7}"/>
    <cellStyle name="40% - Accent1 8 4 5 2" xfId="27230" xr:uid="{0C815F9F-EF0C-49B2-AE0A-3FC1B25EBFDE}"/>
    <cellStyle name="40% - Accent1 8 4 6" xfId="19753" xr:uid="{5C214128-113A-427E-BC8E-EAF6D3967E2F}"/>
    <cellStyle name="40% - Accent1 8 5" xfId="9743" xr:uid="{2A29FC1B-FB03-4142-B8B0-A3CE99470A99}"/>
    <cellStyle name="40% - Accent1 8 5 2" xfId="27233" xr:uid="{E407D9A6-97C6-41D5-9C50-980BE1358EFE}"/>
    <cellStyle name="40% - Accent1 8 6" xfId="9744" xr:uid="{B31F4DA7-2A70-4026-A398-75B6320C9543}"/>
    <cellStyle name="40% - Accent1 8 6 2" xfId="27234" xr:uid="{7FB044A9-DF47-4251-AC8C-A539130C2597}"/>
    <cellStyle name="40% - Accent1 8 7" xfId="9745" xr:uid="{4BB55E67-B2E0-4CCF-9A3F-AAAA1D5CD639}"/>
    <cellStyle name="40% - Accent1 8 7 2" xfId="27235" xr:uid="{6DC56456-9B27-46B2-8256-E92323044B3C}"/>
    <cellStyle name="40% - Accent1 8 8" xfId="17316" xr:uid="{7262BDD7-2D51-4A31-8091-164AB62C84C8}"/>
    <cellStyle name="40% - Accent1 8 8 2" xfId="34606" xr:uid="{0270C992-5579-4EA2-A3AE-BDCA7805F79B}"/>
    <cellStyle name="40% - Accent1 8 9" xfId="9725" xr:uid="{47F1FBC6-286C-49A6-B390-28A6E3444424}"/>
    <cellStyle name="40% - Accent1 8 9 2" xfId="27215" xr:uid="{15AD2095-61AD-43BE-B511-09C78C0FDA35}"/>
    <cellStyle name="40% - Accent1 9" xfId="1119" xr:uid="{97056CA2-6D1E-4960-82AE-C2B04156946C}"/>
    <cellStyle name="40% - Accent1 9 10" xfId="18727" xr:uid="{056D6306-D178-40E8-AF3A-5106A4E32437}"/>
    <cellStyle name="40% - Accent1 9 2" xfId="1403" xr:uid="{8E34685B-7D49-48C5-B270-7C19B2F669F6}"/>
    <cellStyle name="40% - Accent1 9 2 2" xfId="2444" xr:uid="{C7CA17F8-E943-471D-8308-513C1A214FD4}"/>
    <cellStyle name="40% - Accent1 9 2 2 2" xfId="9749" xr:uid="{AC43B05D-3172-439B-AD96-274B14C8B97B}"/>
    <cellStyle name="40% - Accent1 9 2 2 2 2" xfId="27239" xr:uid="{0C89D5DB-7ED4-41B4-B7A4-FB389F69CEB5}"/>
    <cellStyle name="40% - Accent1 9 2 2 3" xfId="9750" xr:uid="{AFA2E971-D8AD-404A-8466-4CC1209555E3}"/>
    <cellStyle name="40% - Accent1 9 2 2 3 2" xfId="27240" xr:uid="{F2301993-D068-49E3-9A41-7C18F66B1446}"/>
    <cellStyle name="40% - Accent1 9 2 2 4" xfId="18058" xr:uid="{8BD3C1F6-D2B8-4B00-822E-195FF205F729}"/>
    <cellStyle name="40% - Accent1 9 2 2 4 2" xfId="35855" xr:uid="{2A753CE9-73C3-4240-AF53-202EF7F90C90}"/>
    <cellStyle name="40% - Accent1 9 2 2 5" xfId="9748" xr:uid="{3737CC9E-E816-4223-9055-7E35E17C4BC8}"/>
    <cellStyle name="40% - Accent1 9 2 2 5 2" xfId="27238" xr:uid="{50A14C04-4450-4A1E-BD8E-21FDA4235C8E}"/>
    <cellStyle name="40% - Accent1 9 2 2 6" xfId="20044" xr:uid="{3A07DAD1-58D3-441B-9CE1-FAB1D5435240}"/>
    <cellStyle name="40% - Accent1 9 2 3" xfId="9751" xr:uid="{8CF3DC50-ED41-49FF-8CCC-0C63196D474C}"/>
    <cellStyle name="40% - Accent1 9 2 3 2" xfId="27241" xr:uid="{EFEE053E-859D-4F5A-8F89-5953214BB1F7}"/>
    <cellStyle name="40% - Accent1 9 2 4" xfId="9752" xr:uid="{3161801C-B98F-4567-B64B-F76B9E91C739}"/>
    <cellStyle name="40% - Accent1 9 2 4 2" xfId="27242" xr:uid="{757A905D-8102-4477-827B-32FC91C421B4}"/>
    <cellStyle name="40% - Accent1 9 2 5" xfId="9753" xr:uid="{4B0A8E84-A04D-4A21-8972-014C6DEE7A18}"/>
    <cellStyle name="40% - Accent1 9 2 5 2" xfId="27243" xr:uid="{38F66621-A704-4D1F-BFE4-7AEB82772AD0}"/>
    <cellStyle name="40% - Accent1 9 2 6" xfId="17495" xr:uid="{AFA9B525-BB1E-4A64-8210-75B8E4C170E9}"/>
    <cellStyle name="40% - Accent1 9 2 6 2" xfId="34870" xr:uid="{FB7093CF-E182-4CB1-8644-754C582D6FBB}"/>
    <cellStyle name="40% - Accent1 9 2 7" xfId="9747" xr:uid="{E3578390-7DCC-426F-8047-6E5A49BC8EF2}"/>
    <cellStyle name="40% - Accent1 9 2 7 2" xfId="27237" xr:uid="{0C87E6EA-AE59-4ACC-A614-B9FB999FE7F6}"/>
    <cellStyle name="40% - Accent1 9 2 8" xfId="19006" xr:uid="{5E85268A-4605-4D8B-BD4C-FD939F2BE782}"/>
    <cellStyle name="40% - Accent1 9 3" xfId="1670" xr:uid="{13F884AB-40C8-40A0-AB02-923D1CEDD68F}"/>
    <cellStyle name="40% - Accent1 9 3 2" xfId="2711" xr:uid="{57DD5325-299D-4E1F-8BDB-DC6961D0C7B9}"/>
    <cellStyle name="40% - Accent1 9 3 2 2" xfId="9756" xr:uid="{E63D5D3C-8F2F-418E-8B55-2F2256A26C9E}"/>
    <cellStyle name="40% - Accent1 9 3 2 2 2" xfId="27246" xr:uid="{6ED44992-1CFD-4536-B8C4-E4D333E1C0B5}"/>
    <cellStyle name="40% - Accent1 9 3 2 3" xfId="9757" xr:uid="{548F40EB-FA0C-4E1A-A854-4D4DFCDF55F4}"/>
    <cellStyle name="40% - Accent1 9 3 2 3 2" xfId="27247" xr:uid="{BCDDA0BC-7354-4016-B161-96165CF21CD4}"/>
    <cellStyle name="40% - Accent1 9 3 2 4" xfId="18190" xr:uid="{8F98B5F9-99A9-4C80-90FE-B7A1C0C0B41A}"/>
    <cellStyle name="40% - Accent1 9 3 2 4 2" xfId="36118" xr:uid="{21FD7E5D-812B-4281-91AF-B3588E989BC6}"/>
    <cellStyle name="40% - Accent1 9 3 2 5" xfId="9755" xr:uid="{8FD207DF-D104-4563-B8BF-3BF29B9E1D97}"/>
    <cellStyle name="40% - Accent1 9 3 2 5 2" xfId="27245" xr:uid="{B0D5176C-7ECE-420C-8924-BC9B69607208}"/>
    <cellStyle name="40% - Accent1 9 3 2 6" xfId="20311" xr:uid="{BC789BAD-BCA5-42B8-99B5-08EAC84A6B53}"/>
    <cellStyle name="40% - Accent1 9 3 3" xfId="9758" xr:uid="{CF3ED1EC-DEF4-4992-A5AA-147F9C82FFAF}"/>
    <cellStyle name="40% - Accent1 9 3 3 2" xfId="27248" xr:uid="{E3E65951-22C7-41F2-B1E7-867BE34C5CC3}"/>
    <cellStyle name="40% - Accent1 9 3 4" xfId="9759" xr:uid="{3B2E4E62-B07D-4BC9-B6A9-A901515351B6}"/>
    <cellStyle name="40% - Accent1 9 3 4 2" xfId="27249" xr:uid="{4B79E462-51D4-466E-A810-6CF6F06B3269}"/>
    <cellStyle name="40% - Accent1 9 3 5" xfId="9760" xr:uid="{A102B2B8-54BD-4FBC-82E8-2D94EE650642}"/>
    <cellStyle name="40% - Accent1 9 3 5 2" xfId="27250" xr:uid="{A59A518C-3F84-4DB9-989F-3D5A694B6A52}"/>
    <cellStyle name="40% - Accent1 9 3 6" xfId="17637" xr:uid="{AF856532-8E0E-4A40-8485-232EE776B76B}"/>
    <cellStyle name="40% - Accent1 9 3 6 2" xfId="35118" xr:uid="{A37188B3-8C46-4744-B9A8-73B4E69A5758}"/>
    <cellStyle name="40% - Accent1 9 3 7" xfId="9754" xr:uid="{969F3CB7-A298-4662-A652-BF6D16F6C916}"/>
    <cellStyle name="40% - Accent1 9 3 7 2" xfId="27244" xr:uid="{57037AD7-FB48-4480-B4C0-0358119CE6DA}"/>
    <cellStyle name="40% - Accent1 9 3 8" xfId="19273" xr:uid="{264ECB5F-F0AA-47EC-B283-639326CFA5A1}"/>
    <cellStyle name="40% - Accent1 9 4" xfId="2177" xr:uid="{F05E8C0A-65D3-44C6-956B-7F9D5E513FD0}"/>
    <cellStyle name="40% - Accent1 9 4 2" xfId="9762" xr:uid="{3325D0A4-1D09-40F7-88D1-375448944B0D}"/>
    <cellStyle name="40% - Accent1 9 4 2 2" xfId="27252" xr:uid="{C21721CB-AA9B-4ED1-B9CF-0517CB9B3C64}"/>
    <cellStyle name="40% - Accent1 9 4 3" xfId="9763" xr:uid="{73D99704-FD00-490A-B615-1531D179B812}"/>
    <cellStyle name="40% - Accent1 9 4 3 2" xfId="27253" xr:uid="{D8084CBF-18B4-4B59-9B87-64D84D1F861F}"/>
    <cellStyle name="40% - Accent1 9 4 4" xfId="17930" xr:uid="{55B855FB-9FBE-4FCB-A12D-86AC0D39F415}"/>
    <cellStyle name="40% - Accent1 9 4 4 2" xfId="35607" xr:uid="{0F7D6696-6EDA-4578-AD7F-FF1DD7BBA4D7}"/>
    <cellStyle name="40% - Accent1 9 4 5" xfId="9761" xr:uid="{B5F0585D-FE4B-4386-9CBE-E355BED69443}"/>
    <cellStyle name="40% - Accent1 9 4 5 2" xfId="27251" xr:uid="{6F012F34-CF8A-4E51-A4D4-31E1B2E77562}"/>
    <cellStyle name="40% - Accent1 9 4 6" xfId="19777" xr:uid="{E559ECEE-DC8E-4D9A-A49F-018D8AE2BA03}"/>
    <cellStyle name="40% - Accent1 9 5" xfId="9764" xr:uid="{9599992A-06F7-4400-ABA3-0955069BCA33}"/>
    <cellStyle name="40% - Accent1 9 5 2" xfId="27254" xr:uid="{4FDF3A4A-ACF5-4E03-ABFD-43D097BB2D68}"/>
    <cellStyle name="40% - Accent1 9 6" xfId="9765" xr:uid="{C20538C6-532F-4018-84AE-B2AF2AEC7ED8}"/>
    <cellStyle name="40% - Accent1 9 6 2" xfId="27255" xr:uid="{C2F0B1EC-521A-456C-A68D-BB1F9AB3E672}"/>
    <cellStyle name="40% - Accent1 9 7" xfId="9766" xr:uid="{237E4E6D-F07B-4EA8-9080-2E968015F8E6}"/>
    <cellStyle name="40% - Accent1 9 7 2" xfId="27256" xr:uid="{CAE29238-6C0D-4F38-ADF8-F43F1D0C83C0}"/>
    <cellStyle name="40% - Accent1 9 8" xfId="17336" xr:uid="{21BFC166-C389-4E76-A553-334422A2295A}"/>
    <cellStyle name="40% - Accent1 9 8 2" xfId="34627" xr:uid="{56D46801-55F3-4F43-8B32-045EBDD0CA3A}"/>
    <cellStyle name="40% - Accent1 9 9" xfId="9746" xr:uid="{18DFA76C-A7C4-4A1D-8CEF-3CC8FF30C29B}"/>
    <cellStyle name="40% - Accent1 9 9 2" xfId="27236" xr:uid="{45AA428D-28A0-41C8-9ACA-387B054FAFB6}"/>
    <cellStyle name="40% - Accent2" xfId="24" builtinId="35" customBuiltin="1"/>
    <cellStyle name="40% - Accent2 10" xfId="1145" xr:uid="{4EE9747F-7791-4E9C-A6B5-30688057D1ED}"/>
    <cellStyle name="40% - Accent2 10 10" xfId="18753" xr:uid="{0BBD229A-6D0D-433F-9E1B-3CFB5E3C48CF}"/>
    <cellStyle name="40% - Accent2 10 2" xfId="2203" xr:uid="{648F8243-D979-4C37-9325-3B12879A2B5C}"/>
    <cellStyle name="40% - Accent2 10 2 2" xfId="9770" xr:uid="{8C012565-CEE7-44F9-BF5F-9ED73522120E}"/>
    <cellStyle name="40% - Accent2 10 2 2 2" xfId="9771" xr:uid="{232A72A6-F4AD-42EE-AB77-B8221E74ECF9}"/>
    <cellStyle name="40% - Accent2 10 2 2 2 2" xfId="27261" xr:uid="{7E9AB526-0166-4E78-B634-4C616E113AD2}"/>
    <cellStyle name="40% - Accent2 10 2 2 3" xfId="9772" xr:uid="{C61C9F6A-F917-40D8-9E78-B669DAC45854}"/>
    <cellStyle name="40% - Accent2 10 2 2 3 2" xfId="27262" xr:uid="{CB29C27D-6489-4297-89BB-AAD06C617016}"/>
    <cellStyle name="40% - Accent2 10 2 2 4" xfId="27260" xr:uid="{B60DB8ED-7B5E-40CE-87FB-943609C04963}"/>
    <cellStyle name="40% - Accent2 10 2 3" xfId="9773" xr:uid="{26AD75E4-E681-4F62-9962-46D1532A1D9F}"/>
    <cellStyle name="40% - Accent2 10 2 3 2" xfId="27263" xr:uid="{13C11F41-62E6-4857-A35C-B455F177E29C}"/>
    <cellStyle name="40% - Accent2 10 2 4" xfId="9774" xr:uid="{D162D25D-5961-491D-A092-FC683F50456D}"/>
    <cellStyle name="40% - Accent2 10 2 4 2" xfId="27264" xr:uid="{D9632C00-0C9D-4F41-BF47-9AC1264783B3}"/>
    <cellStyle name="40% - Accent2 10 2 5" xfId="9775" xr:uid="{CF217043-15FA-4FA5-9AE6-1AE0E1CFF3B0}"/>
    <cellStyle name="40% - Accent2 10 2 5 2" xfId="27265" xr:uid="{7DA8CA62-9016-49E3-96BC-A76F5DE27E7D}"/>
    <cellStyle name="40% - Accent2 10 2 6" xfId="17946" xr:uid="{B21FDAC5-0454-4E9A-BFC9-5A372BD9AD4D}"/>
    <cellStyle name="40% - Accent2 10 2 6 2" xfId="35633" xr:uid="{CC3A67E5-797A-425C-A023-F760555CE723}"/>
    <cellStyle name="40% - Accent2 10 2 7" xfId="9769" xr:uid="{0BC55EF0-3A8E-41EB-9CA0-7ACBB8B6C67E}"/>
    <cellStyle name="40% - Accent2 10 2 7 2" xfId="27259" xr:uid="{6F43AD55-D2FA-4340-920A-4A3D5FA7CF53}"/>
    <cellStyle name="40% - Accent2 10 2 8" xfId="19803" xr:uid="{7427D985-05FB-4FA2-8A1D-E430100148F4}"/>
    <cellStyle name="40% - Accent2 10 3" xfId="9776" xr:uid="{B1FFB1EE-0C7F-4350-B875-D07F51B890F0}"/>
    <cellStyle name="40% - Accent2 10 3 2" xfId="9777" xr:uid="{EE7F5F30-F926-4C97-82CD-A40A2565FB4F}"/>
    <cellStyle name="40% - Accent2 10 3 2 2" xfId="9778" xr:uid="{E3561AA7-4F37-4E1F-8C57-8854935DD651}"/>
    <cellStyle name="40% - Accent2 10 3 2 2 2" xfId="27268" xr:uid="{4AE24013-1441-401A-9A0C-9A24DD836E24}"/>
    <cellStyle name="40% - Accent2 10 3 2 3" xfId="9779" xr:uid="{2EA48E87-B47E-42C7-80E1-A132C948CB8C}"/>
    <cellStyle name="40% - Accent2 10 3 2 3 2" xfId="27269" xr:uid="{4CF70F57-EE93-404B-9ABC-21CF675B8159}"/>
    <cellStyle name="40% - Accent2 10 3 2 4" xfId="27267" xr:uid="{5058D3C8-5FC8-4435-B836-6C388D32649F}"/>
    <cellStyle name="40% - Accent2 10 3 3" xfId="9780" xr:uid="{86FD1CEE-5E7E-4730-B329-5BDADC6A9A44}"/>
    <cellStyle name="40% - Accent2 10 3 3 2" xfId="27270" xr:uid="{65299F77-B4B8-4B1F-BABA-1CA7E9F280DF}"/>
    <cellStyle name="40% - Accent2 10 3 4" xfId="9781" xr:uid="{FB2FC9BE-6546-46F7-B17A-DF1F4E2AA5CB}"/>
    <cellStyle name="40% - Accent2 10 3 4 2" xfId="27271" xr:uid="{B0113F40-32D6-42C4-AB19-0B2F6792DA9D}"/>
    <cellStyle name="40% - Accent2 10 3 5" xfId="9782" xr:uid="{DF5D3A6E-FDCE-4F91-9B16-84B88CFD7F25}"/>
    <cellStyle name="40% - Accent2 10 3 5 2" xfId="27272" xr:uid="{3AEEE60B-B3D8-424F-9B18-D74CFD8F1E62}"/>
    <cellStyle name="40% - Accent2 10 3 6" xfId="27266" xr:uid="{6C1F663F-A0DE-4DBB-82D4-CABF8A5BE45D}"/>
    <cellStyle name="40% - Accent2 10 4" xfId="9783" xr:uid="{CC787706-BBDC-4367-9947-BCD0EE8A511E}"/>
    <cellStyle name="40% - Accent2 10 4 2" xfId="9784" xr:uid="{22634316-D524-4835-A396-1ABC02AA0909}"/>
    <cellStyle name="40% - Accent2 10 4 2 2" xfId="27274" xr:uid="{8B991E9C-7032-452B-9A67-33B81C14A634}"/>
    <cellStyle name="40% - Accent2 10 4 3" xfId="9785" xr:uid="{4E4956F4-63C5-4203-97CA-7BFFDC5B5C2D}"/>
    <cellStyle name="40% - Accent2 10 4 3 2" xfId="27275" xr:uid="{791FF482-E292-4F00-BBB1-5F158D20D555}"/>
    <cellStyle name="40% - Accent2 10 4 4" xfId="27273" xr:uid="{9C09A039-6226-4825-8923-B611585531C0}"/>
    <cellStyle name="40% - Accent2 10 5" xfId="9786" xr:uid="{64D2B2A2-B781-4527-B61B-AE74309A5C54}"/>
    <cellStyle name="40% - Accent2 10 5 2" xfId="27276" xr:uid="{14715558-C0C4-4709-A6D9-BF564B9B1AE8}"/>
    <cellStyle name="40% - Accent2 10 6" xfId="9787" xr:uid="{32AEADC8-C12F-48D0-BE15-2BC30D7F518C}"/>
    <cellStyle name="40% - Accent2 10 6 2" xfId="27277" xr:uid="{1AEC417E-0B31-432D-8EA1-AB91258E813A}"/>
    <cellStyle name="40% - Accent2 10 7" xfId="9788" xr:uid="{26219197-263D-4138-A637-B0B8C07F05FA}"/>
    <cellStyle name="40% - Accent2 10 7 2" xfId="27278" xr:uid="{8CA92E6F-366E-4652-B458-F8C904608211}"/>
    <cellStyle name="40% - Accent2 10 8" xfId="17358" xr:uid="{D98AB4D4-1A80-40CA-BD4A-EB05E90C1863}"/>
    <cellStyle name="40% - Accent2 10 8 2" xfId="34650" xr:uid="{32F8130B-5916-4CCC-8AE2-326FDF28F535}"/>
    <cellStyle name="40% - Accent2 10 9" xfId="9768" xr:uid="{1B1587FF-9A10-42B9-AE59-029952EDEF71}"/>
    <cellStyle name="40% - Accent2 10 9 2" xfId="27258" xr:uid="{64B22C55-13EC-4F7E-B616-FF85CB8049CD}"/>
    <cellStyle name="40% - Accent2 11" xfId="1429" xr:uid="{AF518D96-33D6-4AB5-ACE3-3C210B625ED1}"/>
    <cellStyle name="40% - Accent2 11 10" xfId="19032" xr:uid="{8762503D-711A-49F8-9B08-D8DA18F1F797}"/>
    <cellStyle name="40% - Accent2 11 2" xfId="2470" xr:uid="{A2065B4E-305A-46C6-B7D7-309E0742E0E7}"/>
    <cellStyle name="40% - Accent2 11 2 2" xfId="9791" xr:uid="{8DF4D167-BD79-4413-9421-D53918DC1F85}"/>
    <cellStyle name="40% - Accent2 11 2 2 2" xfId="9792" xr:uid="{40CF55C3-CE00-4856-B942-84418CAC4A75}"/>
    <cellStyle name="40% - Accent2 11 2 2 2 2" xfId="27282" xr:uid="{A872E6E8-6D17-4F0E-9C78-3B8132CB4F86}"/>
    <cellStyle name="40% - Accent2 11 2 2 3" xfId="9793" xr:uid="{5E5DD230-F4A9-41F8-9349-AF4204F6A86C}"/>
    <cellStyle name="40% - Accent2 11 2 2 3 2" xfId="27283" xr:uid="{FAA8BC6E-CB8C-4F58-AE49-FF58DBD8BF3E}"/>
    <cellStyle name="40% - Accent2 11 2 2 4" xfId="27281" xr:uid="{41CE2F29-57B9-43AF-9284-0A76E8A6F283}"/>
    <cellStyle name="40% - Accent2 11 2 3" xfId="9794" xr:uid="{8CDEAA6C-D932-4BBA-95BE-EF3604E859BA}"/>
    <cellStyle name="40% - Accent2 11 2 3 2" xfId="27284" xr:uid="{554F58E0-75F5-48AF-ABF4-548676568675}"/>
    <cellStyle name="40% - Accent2 11 2 4" xfId="9795" xr:uid="{62A9D7C0-9EB3-41EB-A4A9-AC4B5436A99B}"/>
    <cellStyle name="40% - Accent2 11 2 4 2" xfId="27285" xr:uid="{39947B79-7EAD-4EEF-9C36-3E4671E0DB88}"/>
    <cellStyle name="40% - Accent2 11 2 5" xfId="9796" xr:uid="{03634AE3-5305-464E-90EC-B19BF0FFBABF}"/>
    <cellStyle name="40% - Accent2 11 2 5 2" xfId="27286" xr:uid="{934131E4-C01C-4403-BD68-A8F6D06ED754}"/>
    <cellStyle name="40% - Accent2 11 2 6" xfId="18074" xr:uid="{A82E6291-0808-4251-8F05-7E67D05D0A08}"/>
    <cellStyle name="40% - Accent2 11 2 6 2" xfId="35881" xr:uid="{C203FB4B-AEF0-4B5F-8467-582EA359149A}"/>
    <cellStyle name="40% - Accent2 11 2 7" xfId="9790" xr:uid="{6FDAFF50-FA63-4BDE-A4F8-81EBFE4DB89E}"/>
    <cellStyle name="40% - Accent2 11 2 7 2" xfId="27280" xr:uid="{E70E6D33-F79E-4A38-9F75-E7EAFF8AB9B8}"/>
    <cellStyle name="40% - Accent2 11 2 8" xfId="20070" xr:uid="{4B60B6CE-BD3B-4209-A212-F40395EF2912}"/>
    <cellStyle name="40% - Accent2 11 3" xfId="9797" xr:uid="{ACB6DD76-945C-495D-A81B-EF6B82C06297}"/>
    <cellStyle name="40% - Accent2 11 3 2" xfId="9798" xr:uid="{0C1809AE-B558-4C32-B7E1-A046E0197EC9}"/>
    <cellStyle name="40% - Accent2 11 3 2 2" xfId="9799" xr:uid="{2688CD35-821B-4B57-AAF5-0EBF2DF193BC}"/>
    <cellStyle name="40% - Accent2 11 3 2 2 2" xfId="27289" xr:uid="{FD9E45B2-83CC-4437-870B-76EBD89E8F12}"/>
    <cellStyle name="40% - Accent2 11 3 2 3" xfId="9800" xr:uid="{D4552DE7-C4A7-45AC-B651-3A581D5E1233}"/>
    <cellStyle name="40% - Accent2 11 3 2 3 2" xfId="27290" xr:uid="{5F50BA06-0D65-4267-AC9D-E2B0C133CDB4}"/>
    <cellStyle name="40% - Accent2 11 3 2 4" xfId="27288" xr:uid="{CAA98B1B-E770-4B63-8C44-3799D9085B3E}"/>
    <cellStyle name="40% - Accent2 11 3 3" xfId="9801" xr:uid="{9BC3CFD9-9816-4CA3-8CAF-16CF0DA0C313}"/>
    <cellStyle name="40% - Accent2 11 3 3 2" xfId="27291" xr:uid="{65C8586F-7DD6-46C0-9550-FD53E0D2DB4E}"/>
    <cellStyle name="40% - Accent2 11 3 4" xfId="9802" xr:uid="{2E46A4E9-ECAA-4834-B615-F536C9442CA3}"/>
    <cellStyle name="40% - Accent2 11 3 4 2" xfId="27292" xr:uid="{4E35C65C-6844-429B-AD6E-395A8E4A8951}"/>
    <cellStyle name="40% - Accent2 11 3 5" xfId="9803" xr:uid="{DBDA9125-904E-4B31-99F2-354D11A3834C}"/>
    <cellStyle name="40% - Accent2 11 3 5 2" xfId="27293" xr:uid="{AF7EAD17-E044-47E3-AE0B-172FC9ABC94F}"/>
    <cellStyle name="40% - Accent2 11 3 6" xfId="27287" xr:uid="{B9EC87F0-F05A-4A1C-9E3F-B538D00117CD}"/>
    <cellStyle name="40% - Accent2 11 4" xfId="9804" xr:uid="{B76456E7-28FE-4CB9-ACC6-087AE64DEDB7}"/>
    <cellStyle name="40% - Accent2 11 4 2" xfId="9805" xr:uid="{9A8660D9-8C29-424C-8E91-8F11FBC4B7A8}"/>
    <cellStyle name="40% - Accent2 11 4 2 2" xfId="27295" xr:uid="{47FF23A3-04FD-4F80-834E-325712C0D9F1}"/>
    <cellStyle name="40% - Accent2 11 4 3" xfId="9806" xr:uid="{29AAF62C-448E-486E-A5F1-C8CC9FD7CDB2}"/>
    <cellStyle name="40% - Accent2 11 4 3 2" xfId="27296" xr:uid="{DF16CA2B-B849-4CAB-81D9-4F47D3EBFD15}"/>
    <cellStyle name="40% - Accent2 11 4 4" xfId="27294" xr:uid="{21D5DB1E-A646-43C4-AA88-31820A76CCAD}"/>
    <cellStyle name="40% - Accent2 11 5" xfId="9807" xr:uid="{17807E20-B5BA-4B3F-A9A8-B2529650A3C4}"/>
    <cellStyle name="40% - Accent2 11 5 2" xfId="27297" xr:uid="{2FD143AD-C866-4941-B158-86581F41056C}"/>
    <cellStyle name="40% - Accent2 11 6" xfId="9808" xr:uid="{29550452-763C-4049-B15F-A2EAB7B6CFBF}"/>
    <cellStyle name="40% - Accent2 11 6 2" xfId="27298" xr:uid="{86766A68-15D9-423E-904A-4A5C814CB717}"/>
    <cellStyle name="40% - Accent2 11 7" xfId="9809" xr:uid="{EA702652-6991-4B3A-9F7A-FC4B210F9C81}"/>
    <cellStyle name="40% - Accent2 11 7 2" xfId="27299" xr:uid="{89684AB9-10C2-4BB8-B0FB-6F79A09A0BC4}"/>
    <cellStyle name="40% - Accent2 11 8" xfId="17513" xr:uid="{555EF7C0-0AB3-4280-8CE9-6620099E9220}"/>
    <cellStyle name="40% - Accent2 11 8 2" xfId="34896" xr:uid="{E204376D-EA74-4D77-8C65-82B9D4BFB238}"/>
    <cellStyle name="40% - Accent2 11 9" xfId="9789" xr:uid="{9385E11C-428A-4BD2-8D7A-10A6BC424113}"/>
    <cellStyle name="40% - Accent2 11 9 2" xfId="27279" xr:uid="{34A16725-91F5-4940-97E9-87E6CE2F3200}"/>
    <cellStyle name="40% - Accent2 12" xfId="1698" xr:uid="{CF0CF56F-1E2D-41D9-86DA-205C11334DDB}"/>
    <cellStyle name="40% - Accent2 12 10" xfId="19301" xr:uid="{E843A700-D13F-420C-AAC3-93FFE9648B99}"/>
    <cellStyle name="40% - Accent2 12 2" xfId="2739" xr:uid="{36DC0C38-CECB-47A0-8A41-AC4DCA8E6FBB}"/>
    <cellStyle name="40% - Accent2 12 2 2" xfId="9812" xr:uid="{27259C15-4D72-41EE-A477-D8554A03164A}"/>
    <cellStyle name="40% - Accent2 12 2 2 2" xfId="9813" xr:uid="{58CA017E-A432-4329-8CA6-2350808815E4}"/>
    <cellStyle name="40% - Accent2 12 2 2 2 2" xfId="27303" xr:uid="{6DEEBE5E-D0EA-4401-AD1B-6F90BA029BCA}"/>
    <cellStyle name="40% - Accent2 12 2 2 3" xfId="9814" xr:uid="{89EADCBB-ECE9-4D86-9F0E-658EA80B4052}"/>
    <cellStyle name="40% - Accent2 12 2 2 3 2" xfId="27304" xr:uid="{0C3EB54B-F4D6-4E03-B2AF-66C1BEDC8150}"/>
    <cellStyle name="40% - Accent2 12 2 2 4" xfId="27302" xr:uid="{B10E8F7F-598A-4FA2-9379-549247F8E446}"/>
    <cellStyle name="40% - Accent2 12 2 3" xfId="9815" xr:uid="{26C8434F-0039-4063-B43E-BCB0217028D5}"/>
    <cellStyle name="40% - Accent2 12 2 3 2" xfId="27305" xr:uid="{136497E8-7160-4133-A6D4-197780953376}"/>
    <cellStyle name="40% - Accent2 12 2 4" xfId="9816" xr:uid="{6423AAB3-9A3F-4A7E-9B83-B6745451C200}"/>
    <cellStyle name="40% - Accent2 12 2 4 2" xfId="27306" xr:uid="{B5EF1F0C-81C0-4F6F-AB1C-4D45019047AE}"/>
    <cellStyle name="40% - Accent2 12 2 5" xfId="9817" xr:uid="{E84F9E94-F0A0-4694-93A6-AFE2D3460E14}"/>
    <cellStyle name="40% - Accent2 12 2 5 2" xfId="27307" xr:uid="{F81AC617-6B10-4227-A70D-F35F00D4F61B}"/>
    <cellStyle name="40% - Accent2 12 2 6" xfId="18204" xr:uid="{BAAA3CB7-82B3-4CF1-9A90-8CABD545B185}"/>
    <cellStyle name="40% - Accent2 12 2 6 2" xfId="36146" xr:uid="{8AFBD0BB-5F1F-4DB6-A849-09CA85121DDE}"/>
    <cellStyle name="40% - Accent2 12 2 7" xfId="9811" xr:uid="{71839294-3128-437F-9D35-6204433EAD9B}"/>
    <cellStyle name="40% - Accent2 12 2 7 2" xfId="27301" xr:uid="{A4641868-1CFA-4F77-A625-E7C97B82BE63}"/>
    <cellStyle name="40% - Accent2 12 2 8" xfId="20339" xr:uid="{7006BE90-1821-4157-AE5F-7DA11CEDF366}"/>
    <cellStyle name="40% - Accent2 12 3" xfId="9818" xr:uid="{2FC24D73-0D64-4299-8F3D-6F26E8A53D54}"/>
    <cellStyle name="40% - Accent2 12 3 2" xfId="9819" xr:uid="{D3F4AD70-3B06-4281-9D7B-93E6A2389727}"/>
    <cellStyle name="40% - Accent2 12 3 2 2" xfId="9820" xr:uid="{BBE84E41-7A81-409F-9C62-8925019F8E3B}"/>
    <cellStyle name="40% - Accent2 12 3 2 2 2" xfId="27310" xr:uid="{72B5C3C2-94B6-4DBF-BF97-CF8B323BE765}"/>
    <cellStyle name="40% - Accent2 12 3 2 3" xfId="9821" xr:uid="{2B352649-E55B-4BC9-B06C-8FFA6E6F36A4}"/>
    <cellStyle name="40% - Accent2 12 3 2 3 2" xfId="27311" xr:uid="{9BBAE196-CE5C-4723-8422-4CF32123A4AE}"/>
    <cellStyle name="40% - Accent2 12 3 2 4" xfId="27309" xr:uid="{7E5B5A84-1185-4670-848E-E8FE010C8CCD}"/>
    <cellStyle name="40% - Accent2 12 3 3" xfId="9822" xr:uid="{EB138C9B-B17C-4EDC-84E2-9D2164327A43}"/>
    <cellStyle name="40% - Accent2 12 3 3 2" xfId="27312" xr:uid="{9D01D5F7-1900-4E48-8692-D4CF455265B9}"/>
    <cellStyle name="40% - Accent2 12 3 4" xfId="9823" xr:uid="{2F211E4F-57B1-4E55-A73F-F570176E9015}"/>
    <cellStyle name="40% - Accent2 12 3 4 2" xfId="27313" xr:uid="{566A1E31-0270-474C-B2E6-33D495DFD86C}"/>
    <cellStyle name="40% - Accent2 12 3 5" xfId="9824" xr:uid="{AE94221D-500E-4BF8-AF42-F03F86221EB1}"/>
    <cellStyle name="40% - Accent2 12 3 5 2" xfId="27314" xr:uid="{69B12E9B-D95D-4511-9CAE-A977BA1AFC5F}"/>
    <cellStyle name="40% - Accent2 12 3 6" xfId="27308" xr:uid="{0D48E22E-F926-48A4-85FA-CD0F56F30458}"/>
    <cellStyle name="40% - Accent2 12 4" xfId="9825" xr:uid="{26C855AD-58C5-4D56-BD4B-506B6F4B93D6}"/>
    <cellStyle name="40% - Accent2 12 4 2" xfId="9826" xr:uid="{084933E6-13E6-405E-B3F3-7B8F16C40386}"/>
    <cellStyle name="40% - Accent2 12 4 2 2" xfId="27316" xr:uid="{9D761BAF-EC83-40E9-8E51-D09939EED7F4}"/>
    <cellStyle name="40% - Accent2 12 4 3" xfId="9827" xr:uid="{D6F64BFD-A0FF-4D0A-B8A0-39BA9D0D487C}"/>
    <cellStyle name="40% - Accent2 12 4 3 2" xfId="27317" xr:uid="{A0F221E2-0FA4-47D7-A6FC-D4B8804013ED}"/>
    <cellStyle name="40% - Accent2 12 4 4" xfId="27315" xr:uid="{C8748754-916A-4F54-A481-5F99E222758E}"/>
    <cellStyle name="40% - Accent2 12 5" xfId="9828" xr:uid="{AFD3F66C-E0BD-4058-BD32-9599854CC843}"/>
    <cellStyle name="40% - Accent2 12 5 2" xfId="27318" xr:uid="{4B7A7FF9-10C0-47F9-8AFB-D82E77DC67CC}"/>
    <cellStyle name="40% - Accent2 12 6" xfId="9829" xr:uid="{3B5C1C9E-0EFF-4DE6-964B-A1C7D97F5151}"/>
    <cellStyle name="40% - Accent2 12 6 2" xfId="27319" xr:uid="{9364CC52-4E08-4AE1-A75A-60BB3A091448}"/>
    <cellStyle name="40% - Accent2 12 7" xfId="9830" xr:uid="{6247849C-A7E4-4E0A-BA2A-D8989DCA817B}"/>
    <cellStyle name="40% - Accent2 12 7 2" xfId="27320" xr:uid="{E2C8F941-BDCF-4C4C-99EE-A73097EF8305}"/>
    <cellStyle name="40% - Accent2 12 8" xfId="17657" xr:uid="{438ADCF9-17D5-44DE-9834-0E6EE18CAD4C}"/>
    <cellStyle name="40% - Accent2 12 8 2" xfId="35146" xr:uid="{FB3A9988-6740-498A-9481-4B5A36CD9966}"/>
    <cellStyle name="40% - Accent2 12 9" xfId="9810" xr:uid="{46773FD4-F601-4B53-B7EB-75F99BD474A8}"/>
    <cellStyle name="40% - Accent2 12 9 2" xfId="27300" xr:uid="{834133C5-9655-4564-8AD3-D629E3B2A928}"/>
    <cellStyle name="40% - Accent2 13" xfId="1723" xr:uid="{3A1C71AF-689F-4788-BC27-8C2F53AC21E7}"/>
    <cellStyle name="40% - Accent2 13 10" xfId="19326" xr:uid="{1748F3E2-41C0-40F9-9519-AA83413F2316}"/>
    <cellStyle name="40% - Accent2 13 2" xfId="2764" xr:uid="{B60EFB55-ACB2-4C4C-80C7-04804EEAEA62}"/>
    <cellStyle name="40% - Accent2 13 2 2" xfId="9833" xr:uid="{2A250354-92F9-444B-8658-CE7D49C2B635}"/>
    <cellStyle name="40% - Accent2 13 2 2 2" xfId="9834" xr:uid="{E196BF67-5A7C-4E10-93E6-5DD16581156F}"/>
    <cellStyle name="40% - Accent2 13 2 2 2 2" xfId="27324" xr:uid="{F873642B-3951-4B5F-A9F0-C48816E851D9}"/>
    <cellStyle name="40% - Accent2 13 2 2 3" xfId="9835" xr:uid="{F757217E-9574-4C6F-B407-67D977C26929}"/>
    <cellStyle name="40% - Accent2 13 2 2 3 2" xfId="27325" xr:uid="{8430D069-C556-4C82-9B6A-9CB8E0D225C6}"/>
    <cellStyle name="40% - Accent2 13 2 2 4" xfId="27323" xr:uid="{EEFAE6FA-4788-488C-9725-2B5CA81A8F8A}"/>
    <cellStyle name="40% - Accent2 13 2 3" xfId="9836" xr:uid="{649D324F-4BCD-4CFA-9BDA-977EAF5656A4}"/>
    <cellStyle name="40% - Accent2 13 2 3 2" xfId="27326" xr:uid="{A4648D04-02B3-4B10-9801-C3C0433225D1}"/>
    <cellStyle name="40% - Accent2 13 2 4" xfId="9837" xr:uid="{AE47F72D-C386-449F-9259-FADB043D3BEA}"/>
    <cellStyle name="40% - Accent2 13 2 4 2" xfId="27327" xr:uid="{175693FD-E88B-4D89-8C4F-8539956F51B3}"/>
    <cellStyle name="40% - Accent2 13 2 5" xfId="9838" xr:uid="{7F667003-DF29-4E86-B53B-E0EE70809B1B}"/>
    <cellStyle name="40% - Accent2 13 2 5 2" xfId="27328" xr:uid="{69E608E9-AB77-44F6-AE48-A6689B560A57}"/>
    <cellStyle name="40% - Accent2 13 2 6" xfId="18215" xr:uid="{AA2B5E00-953B-4914-BAD5-36F842CC9E19}"/>
    <cellStyle name="40% - Accent2 13 2 6 2" xfId="36170" xr:uid="{65792B16-A42F-4537-BFFD-7D6F87E5FD20}"/>
    <cellStyle name="40% - Accent2 13 2 7" xfId="9832" xr:uid="{E04817E1-BEFA-4965-A2DA-646900E239DA}"/>
    <cellStyle name="40% - Accent2 13 2 7 2" xfId="27322" xr:uid="{C3922D32-E3B8-4277-B8BC-3C8EA7A5B647}"/>
    <cellStyle name="40% - Accent2 13 2 8" xfId="20364" xr:uid="{CA3B052F-9460-4DE0-BD98-1654AA3A22BF}"/>
    <cellStyle name="40% - Accent2 13 3" xfId="9839" xr:uid="{F853CC70-50B3-4AC8-82CA-8C4A75CF2140}"/>
    <cellStyle name="40% - Accent2 13 3 2" xfId="9840" xr:uid="{B8CD6D20-B307-4D2F-8C3D-2010FCD98C7A}"/>
    <cellStyle name="40% - Accent2 13 3 2 2" xfId="9841" xr:uid="{659EA6FA-D2DB-4BC4-8073-2E106C561786}"/>
    <cellStyle name="40% - Accent2 13 3 2 2 2" xfId="27331" xr:uid="{3AB11044-696C-4590-9D8E-44F99D4D4CF2}"/>
    <cellStyle name="40% - Accent2 13 3 2 3" xfId="9842" xr:uid="{3EB1B49E-210A-4019-A646-6ED19F248D6D}"/>
    <cellStyle name="40% - Accent2 13 3 2 3 2" xfId="27332" xr:uid="{AB3D508D-75F6-41EB-8A18-E20C24346F6A}"/>
    <cellStyle name="40% - Accent2 13 3 2 4" xfId="27330" xr:uid="{F0D7DCA0-45AF-4089-A158-1E3618CD7140}"/>
    <cellStyle name="40% - Accent2 13 3 3" xfId="9843" xr:uid="{8A0DFE63-98B8-4922-801F-635AA9268EFC}"/>
    <cellStyle name="40% - Accent2 13 3 3 2" xfId="27333" xr:uid="{B4568D29-96D6-44B0-8A76-F5387B66B98E}"/>
    <cellStyle name="40% - Accent2 13 3 4" xfId="9844" xr:uid="{4F905F6A-8602-4111-9598-952D50565D66}"/>
    <cellStyle name="40% - Accent2 13 3 4 2" xfId="27334" xr:uid="{44D4B487-8D45-49F8-AF78-74CAD8C51B1E}"/>
    <cellStyle name="40% - Accent2 13 3 5" xfId="9845" xr:uid="{4C97120F-427B-4B02-A3D0-7B8A374AC7AD}"/>
    <cellStyle name="40% - Accent2 13 3 5 2" xfId="27335" xr:uid="{D8715F86-C21B-4452-BF85-C1EB21779AFE}"/>
    <cellStyle name="40% - Accent2 13 3 6" xfId="27329" xr:uid="{1BB16BA5-B39D-4B32-A498-C27EBDC79DB0}"/>
    <cellStyle name="40% - Accent2 13 4" xfId="9846" xr:uid="{F4FE69F5-BC85-4478-B551-D773CEB4C415}"/>
    <cellStyle name="40% - Accent2 13 4 2" xfId="9847" xr:uid="{B1F240A4-9720-47CB-820B-D21DD1765879}"/>
    <cellStyle name="40% - Accent2 13 4 2 2" xfId="27337" xr:uid="{5B7DBC13-2D0B-4781-8D09-2AF63355193C}"/>
    <cellStyle name="40% - Accent2 13 4 3" xfId="9848" xr:uid="{C198680E-22B9-4E67-A7A8-70863496CB0E}"/>
    <cellStyle name="40% - Accent2 13 4 3 2" xfId="27338" xr:uid="{E84500BC-BB1D-4F58-B254-DEA6E13C12F4}"/>
    <cellStyle name="40% - Accent2 13 4 4" xfId="27336" xr:uid="{2A300495-0049-468D-AA22-AE124513ECCF}"/>
    <cellStyle name="40% - Accent2 13 5" xfId="9849" xr:uid="{802724D8-FAD9-4A0D-91E5-A96207783317}"/>
    <cellStyle name="40% - Accent2 13 5 2" xfId="27339" xr:uid="{86DCA92A-0A57-4789-8307-759B94862AEF}"/>
    <cellStyle name="40% - Accent2 13 6" xfId="9850" xr:uid="{D832870D-CD0B-4534-BDF8-06B8270476A4}"/>
    <cellStyle name="40% - Accent2 13 6 2" xfId="27340" xr:uid="{9736735E-BFA8-4384-9F10-0CF55C3631C8}"/>
    <cellStyle name="40% - Accent2 13 7" xfId="9851" xr:uid="{7D0626B8-9635-4579-A1FC-CFC86C1F06C1}"/>
    <cellStyle name="40% - Accent2 13 7 2" xfId="27341" xr:uid="{5B6165FC-5163-4924-8022-D2EAE96995A2}"/>
    <cellStyle name="40% - Accent2 13 8" xfId="17675" xr:uid="{EB70B3E4-E30E-4A3F-92EE-EC72874DED67}"/>
    <cellStyle name="40% - Accent2 13 8 2" xfId="35169" xr:uid="{5A2AB151-2091-488B-BA14-D4CAF6C6148B}"/>
    <cellStyle name="40% - Accent2 13 9" xfId="9831" xr:uid="{5DF023CF-FFA2-4E4E-B2A1-7C5FD86FB6AB}"/>
    <cellStyle name="40% - Accent2 13 9 2" xfId="27321" xr:uid="{6CB9087D-48C9-4970-B9A4-91CD622C8DCE}"/>
    <cellStyle name="40% - Accent2 14" xfId="1748" xr:uid="{D73695A9-2A78-47A3-AA6B-E357D2ADB249}"/>
    <cellStyle name="40% - Accent2 14 10" xfId="19351" xr:uid="{F3F3D0DE-827C-4B13-BE11-D6B008D81CE8}"/>
    <cellStyle name="40% - Accent2 14 2" xfId="2789" xr:uid="{163C229B-0578-4D02-888A-A6C2F6479F08}"/>
    <cellStyle name="40% - Accent2 14 2 2" xfId="9854" xr:uid="{B7C78B7F-EDAD-483D-B351-7368F80DB0C5}"/>
    <cellStyle name="40% - Accent2 14 2 2 2" xfId="9855" xr:uid="{249CEBC4-5C03-4B50-9431-526A6219BACF}"/>
    <cellStyle name="40% - Accent2 14 2 2 2 2" xfId="27345" xr:uid="{C3880863-208C-417F-9C93-0D211DEFA588}"/>
    <cellStyle name="40% - Accent2 14 2 2 3" xfId="9856" xr:uid="{BEA978B8-FA8E-40B9-84B4-B4D9F4FCA0C3}"/>
    <cellStyle name="40% - Accent2 14 2 2 3 2" xfId="27346" xr:uid="{6D20F380-E45C-4FA9-A457-A9278D8AE7B1}"/>
    <cellStyle name="40% - Accent2 14 2 2 4" xfId="27344" xr:uid="{A3681EFD-F5B4-4F1D-AFE7-8E20171FE00E}"/>
    <cellStyle name="40% - Accent2 14 2 3" xfId="9857" xr:uid="{6FF74B9C-0DC5-4C0A-B2C1-56E32B072132}"/>
    <cellStyle name="40% - Accent2 14 2 3 2" xfId="27347" xr:uid="{4734698B-310C-4F4D-9501-196076C9A04A}"/>
    <cellStyle name="40% - Accent2 14 2 4" xfId="9858" xr:uid="{3893C4D9-09D4-4208-88A2-27796EBAE80B}"/>
    <cellStyle name="40% - Accent2 14 2 4 2" xfId="27348" xr:uid="{C94E0155-FB21-4778-AA88-57AB7356F76F}"/>
    <cellStyle name="40% - Accent2 14 2 5" xfId="9859" xr:uid="{9CE47088-1C4B-4CE7-A14A-A665F6FABA06}"/>
    <cellStyle name="40% - Accent2 14 2 5 2" xfId="27349" xr:uid="{B766C79B-6826-4EE7-8C7A-CEE8AD1156AB}"/>
    <cellStyle name="40% - Accent2 14 2 6" xfId="18226" xr:uid="{CB0C58C3-5D9F-428F-814C-0599C14F9215}"/>
    <cellStyle name="40% - Accent2 14 2 6 2" xfId="36194" xr:uid="{700EB1A6-D586-4396-BBF0-70F852CBB3E4}"/>
    <cellStyle name="40% - Accent2 14 2 7" xfId="9853" xr:uid="{4912D22D-F8A7-4874-8AFD-C76B29FCD049}"/>
    <cellStyle name="40% - Accent2 14 2 7 2" xfId="27343" xr:uid="{DF93D74E-9D76-4C03-9030-0EF77638721D}"/>
    <cellStyle name="40% - Accent2 14 2 8" xfId="20389" xr:uid="{7E916DDF-0801-45AF-BA41-3FBFEC15F99D}"/>
    <cellStyle name="40% - Accent2 14 3" xfId="9860" xr:uid="{510AA330-5D88-4ED3-812B-CC0C2C79159C}"/>
    <cellStyle name="40% - Accent2 14 3 2" xfId="9861" xr:uid="{F047CF5F-0EF2-43FF-B07D-FD203128C0A7}"/>
    <cellStyle name="40% - Accent2 14 3 2 2" xfId="9862" xr:uid="{F39DA451-3171-4A9F-821D-59B3AE5F5C18}"/>
    <cellStyle name="40% - Accent2 14 3 2 2 2" xfId="27352" xr:uid="{0509CBEA-2F3E-4B99-BFF5-BF9C70BC282E}"/>
    <cellStyle name="40% - Accent2 14 3 2 3" xfId="9863" xr:uid="{8799B285-3406-4246-8FCA-00F24B810110}"/>
    <cellStyle name="40% - Accent2 14 3 2 3 2" xfId="27353" xr:uid="{62E83758-61FD-4708-A0BB-84FA47453BD1}"/>
    <cellStyle name="40% - Accent2 14 3 2 4" xfId="27351" xr:uid="{E2211259-591D-43D9-AF53-5171CF1AC811}"/>
    <cellStyle name="40% - Accent2 14 3 3" xfId="9864" xr:uid="{33FBCA14-1530-405B-9A5C-DDEDDCCCF865}"/>
    <cellStyle name="40% - Accent2 14 3 3 2" xfId="27354" xr:uid="{044E47FE-1DA0-4AF4-B59F-A82A79613D95}"/>
    <cellStyle name="40% - Accent2 14 3 4" xfId="9865" xr:uid="{886E2350-5BEA-4D3C-8A8D-69618236254D}"/>
    <cellStyle name="40% - Accent2 14 3 4 2" xfId="27355" xr:uid="{090AF86C-90B3-4BFF-A0E9-F002856CF6BD}"/>
    <cellStyle name="40% - Accent2 14 3 5" xfId="9866" xr:uid="{1263E1C5-BA29-4F56-833A-ADC60BB767F3}"/>
    <cellStyle name="40% - Accent2 14 3 5 2" xfId="27356" xr:uid="{4B36168E-DF79-4175-B51F-AE03DC778FB0}"/>
    <cellStyle name="40% - Accent2 14 3 6" xfId="27350" xr:uid="{D07AEB21-EA52-49FB-991D-60B3E2566B76}"/>
    <cellStyle name="40% - Accent2 14 4" xfId="9867" xr:uid="{D86D052D-8E98-4600-A718-9C512545383F}"/>
    <cellStyle name="40% - Accent2 14 4 2" xfId="9868" xr:uid="{A8126379-FDEF-4A92-95B6-ACADEA2F8371}"/>
    <cellStyle name="40% - Accent2 14 4 2 2" xfId="27358" xr:uid="{B4579F31-C20F-4AE2-B267-D1657C629913}"/>
    <cellStyle name="40% - Accent2 14 4 3" xfId="9869" xr:uid="{AC0A5CEE-FB05-473C-A065-56EAF7BAEC0C}"/>
    <cellStyle name="40% - Accent2 14 4 3 2" xfId="27359" xr:uid="{640D91DE-9068-42C0-853D-E9A9382CC886}"/>
    <cellStyle name="40% - Accent2 14 4 4" xfId="27357" xr:uid="{3DC5FFCD-0579-4EBE-A718-B1FDF9507746}"/>
    <cellStyle name="40% - Accent2 14 5" xfId="9870" xr:uid="{D444DA44-028E-4962-A8D7-397605D27F9F}"/>
    <cellStyle name="40% - Accent2 14 5 2" xfId="27360" xr:uid="{B395DB11-ECCF-40B7-A219-A55719523D7F}"/>
    <cellStyle name="40% - Accent2 14 6" xfId="9871" xr:uid="{378655C7-F8BF-4A1F-8F07-FC9294E334D5}"/>
    <cellStyle name="40% - Accent2 14 6 2" xfId="27361" xr:uid="{BAB90C67-2C22-4300-B619-471FFCF05E85}"/>
    <cellStyle name="40% - Accent2 14 7" xfId="9872" xr:uid="{418EB123-35F9-4948-AD36-1028EC6DC755}"/>
    <cellStyle name="40% - Accent2 14 7 2" xfId="27362" xr:uid="{1D270447-5414-43B6-B307-7D43632B6326}"/>
    <cellStyle name="40% - Accent2 14 8" xfId="17692" xr:uid="{468648D9-5659-45A4-9586-5158D6D0064F}"/>
    <cellStyle name="40% - Accent2 14 8 2" xfId="35192" xr:uid="{60E0A0F8-2EB0-4F51-9FD4-799E24082797}"/>
    <cellStyle name="40% - Accent2 14 9" xfId="9852" xr:uid="{0DB5785D-5765-4B93-BB46-9629525DFE63}"/>
    <cellStyle name="40% - Accent2 14 9 2" xfId="27342" xr:uid="{CF94780A-B2AF-4B45-90A0-DC0F74B5427F}"/>
    <cellStyle name="40% - Accent2 15" xfId="1771" xr:uid="{AC1A6C69-3991-4177-9C57-F038B6857253}"/>
    <cellStyle name="40% - Accent2 15 10" xfId="19374" xr:uid="{86E21496-7FE2-4364-ACB1-4702102393AA}"/>
    <cellStyle name="40% - Accent2 15 2" xfId="2812" xr:uid="{43BEF7DA-F79E-46AF-A9FD-AE6184EB44D8}"/>
    <cellStyle name="40% - Accent2 15 2 2" xfId="9875" xr:uid="{8BA0D7A8-451E-43CA-A1B0-8A7F8A9D28B4}"/>
    <cellStyle name="40% - Accent2 15 2 2 2" xfId="9876" xr:uid="{19345F41-6136-4A99-883D-4B68E55F0777}"/>
    <cellStyle name="40% - Accent2 15 2 2 2 2" xfId="27366" xr:uid="{EE6CB7BD-2996-49ED-80B7-00EEAFA65C4E}"/>
    <cellStyle name="40% - Accent2 15 2 2 3" xfId="9877" xr:uid="{248A8FCE-824A-47FB-9596-27257CE44998}"/>
    <cellStyle name="40% - Accent2 15 2 2 3 2" xfId="27367" xr:uid="{B16DFEE4-48E7-4196-A66E-0808DDE72D71}"/>
    <cellStyle name="40% - Accent2 15 2 2 4" xfId="27365" xr:uid="{7BE53C20-F5CC-4CC9-99D1-52CBE20FD8E9}"/>
    <cellStyle name="40% - Accent2 15 2 3" xfId="9878" xr:uid="{3FEC2271-CA92-4C12-87E5-2DBBE45EAFE3}"/>
    <cellStyle name="40% - Accent2 15 2 3 2" xfId="27368" xr:uid="{1287D610-8622-47D2-B1B2-26336D1FED15}"/>
    <cellStyle name="40% - Accent2 15 2 4" xfId="9879" xr:uid="{08C91C96-DA96-426C-888C-EBE9257AFA8A}"/>
    <cellStyle name="40% - Accent2 15 2 4 2" xfId="27369" xr:uid="{B0736E5A-BD72-4378-9944-6A6C1C9D772E}"/>
    <cellStyle name="40% - Accent2 15 2 5" xfId="9880" xr:uid="{10034695-8401-4C20-9748-E085BEBEBE9F}"/>
    <cellStyle name="40% - Accent2 15 2 5 2" xfId="27370" xr:uid="{786292B3-F26B-474D-9405-6893866168E9}"/>
    <cellStyle name="40% - Accent2 15 2 6" xfId="18237" xr:uid="{ED6A7134-6D73-4BCD-ACA3-75E9B01743A5}"/>
    <cellStyle name="40% - Accent2 15 2 6 2" xfId="36216" xr:uid="{96E8DDF9-DEF2-4E9D-9242-AB149A7999BB}"/>
    <cellStyle name="40% - Accent2 15 2 7" xfId="9874" xr:uid="{4A493E92-A875-4E58-B5E6-FCAD85BE2E20}"/>
    <cellStyle name="40% - Accent2 15 2 7 2" xfId="27364" xr:uid="{3091C55B-FB48-4D07-9112-B4F00EC4F888}"/>
    <cellStyle name="40% - Accent2 15 2 8" xfId="20412" xr:uid="{F0A08F6E-022C-4E1C-97A9-79453CE77850}"/>
    <cellStyle name="40% - Accent2 15 3" xfId="9881" xr:uid="{CCED1573-DE4D-4CF5-A9D1-1F5B3C891348}"/>
    <cellStyle name="40% - Accent2 15 3 2" xfId="9882" xr:uid="{8729EB4E-07F2-4E88-BB44-627AFCEEAC49}"/>
    <cellStyle name="40% - Accent2 15 3 2 2" xfId="9883" xr:uid="{6B8EC098-5250-420C-ABC7-28E9A5119E43}"/>
    <cellStyle name="40% - Accent2 15 3 2 2 2" xfId="27373" xr:uid="{2E010E90-B484-4D36-A604-96E27EE30461}"/>
    <cellStyle name="40% - Accent2 15 3 2 3" xfId="9884" xr:uid="{1006DD9D-B5AF-4D29-AB56-20460056FB9F}"/>
    <cellStyle name="40% - Accent2 15 3 2 3 2" xfId="27374" xr:uid="{A4230FEE-25D4-4E31-835F-204DFF771F06}"/>
    <cellStyle name="40% - Accent2 15 3 2 4" xfId="27372" xr:uid="{BC69DFBC-FB8D-4B34-98BD-227B569F960D}"/>
    <cellStyle name="40% - Accent2 15 3 3" xfId="9885" xr:uid="{D844A73B-534A-4EE5-8533-4F75444CE6AB}"/>
    <cellStyle name="40% - Accent2 15 3 3 2" xfId="27375" xr:uid="{DBCBF99C-ED49-4D0A-AE25-1113D9103202}"/>
    <cellStyle name="40% - Accent2 15 3 4" xfId="9886" xr:uid="{05F7E963-61E6-448E-8611-7B24C22DC0F2}"/>
    <cellStyle name="40% - Accent2 15 3 4 2" xfId="27376" xr:uid="{DE03A266-1453-47B3-A1B0-7A5BA2D38874}"/>
    <cellStyle name="40% - Accent2 15 3 5" xfId="9887" xr:uid="{A8D9230B-DBB8-48FD-BF4F-BAB6546726A6}"/>
    <cellStyle name="40% - Accent2 15 3 5 2" xfId="27377" xr:uid="{CE25DA8E-237E-431B-A037-21AF46B05991}"/>
    <cellStyle name="40% - Accent2 15 3 6" xfId="27371" xr:uid="{71B9F596-7DB3-419D-86E1-B2B24D98EBC1}"/>
    <cellStyle name="40% - Accent2 15 4" xfId="9888" xr:uid="{BAA47BD5-70E0-4764-8B60-96DF62C3765C}"/>
    <cellStyle name="40% - Accent2 15 4 2" xfId="9889" xr:uid="{AF7101AF-55B8-48DC-95B4-64905C47E904}"/>
    <cellStyle name="40% - Accent2 15 4 2 2" xfId="27379" xr:uid="{DDA80EFD-390C-4514-B901-F06335D62CE4}"/>
    <cellStyle name="40% - Accent2 15 4 3" xfId="9890" xr:uid="{BD2F3954-A281-4F30-9595-767EA6F584AE}"/>
    <cellStyle name="40% - Accent2 15 4 3 2" xfId="27380" xr:uid="{59A513C4-2980-4FF4-A1BB-107961AE5E2D}"/>
    <cellStyle name="40% - Accent2 15 4 4" xfId="27378" xr:uid="{D5ABE855-1DB5-4C10-9C61-011948B1201A}"/>
    <cellStyle name="40% - Accent2 15 5" xfId="9891" xr:uid="{0457F8A8-BAE1-4188-AC07-5E54CC242404}"/>
    <cellStyle name="40% - Accent2 15 5 2" xfId="27381" xr:uid="{3DED8B9E-2AFB-43F8-82F2-FAD436909F09}"/>
    <cellStyle name="40% - Accent2 15 6" xfId="9892" xr:uid="{FCA5DAFC-1115-4488-8051-B7AB9A53A2C2}"/>
    <cellStyle name="40% - Accent2 15 6 2" xfId="27382" xr:uid="{76B2F7AA-6F31-4420-B8A9-DBAF7ADE24D8}"/>
    <cellStyle name="40% - Accent2 15 7" xfId="9893" xr:uid="{25326329-F95F-4B21-A08A-C9C3C33FA530}"/>
    <cellStyle name="40% - Accent2 15 7 2" xfId="27383" xr:uid="{1BF1A3A3-4D3B-4CF8-B3CD-9ECEE09512AF}"/>
    <cellStyle name="40% - Accent2 15 8" xfId="17707" xr:uid="{02DAA473-ABC0-4572-9743-20C9F385176D}"/>
    <cellStyle name="40% - Accent2 15 8 2" xfId="35214" xr:uid="{0057F4A2-0367-4DF9-82DF-8948172A2966}"/>
    <cellStyle name="40% - Accent2 15 9" xfId="9873" xr:uid="{F7A1B532-1762-4A98-83B1-A793D684E2ED}"/>
    <cellStyle name="40% - Accent2 15 9 2" xfId="27363" xr:uid="{9156AAB4-704E-48D4-A5B3-661F2337CBB1}"/>
    <cellStyle name="40% - Accent2 16" xfId="1795" xr:uid="{D4167128-2693-4174-A33A-EAF59DBA35E7}"/>
    <cellStyle name="40% - Accent2 16 10" xfId="19398" xr:uid="{5F0A7585-23A6-4B31-AFAF-0E2AB901868B}"/>
    <cellStyle name="40% - Accent2 16 2" xfId="2836" xr:uid="{FE6FB252-A615-4FC1-9EFE-F081B7711E01}"/>
    <cellStyle name="40% - Accent2 16 2 2" xfId="9896" xr:uid="{5407CB3D-7F4E-4984-8296-878335CB50D8}"/>
    <cellStyle name="40% - Accent2 16 2 2 2" xfId="9897" xr:uid="{D653FEFA-6B94-42C1-8298-C33876034A5A}"/>
    <cellStyle name="40% - Accent2 16 2 2 2 2" xfId="27387" xr:uid="{058BEDB5-39B5-4124-BC76-12410FAA26A0}"/>
    <cellStyle name="40% - Accent2 16 2 2 3" xfId="9898" xr:uid="{5BB605AB-9285-4BF0-968D-CC6ED53929ED}"/>
    <cellStyle name="40% - Accent2 16 2 2 3 2" xfId="27388" xr:uid="{A2FA545B-D3BE-41E3-B4EF-15E83967D261}"/>
    <cellStyle name="40% - Accent2 16 2 2 4" xfId="27386" xr:uid="{148A12AA-3B2D-42E8-BAD6-2E7EEE58B366}"/>
    <cellStyle name="40% - Accent2 16 2 3" xfId="9899" xr:uid="{29494937-7DA0-4FF3-9AC7-E33E8DF0556D}"/>
    <cellStyle name="40% - Accent2 16 2 3 2" xfId="27389" xr:uid="{0AEECC05-5692-4003-A11A-231BD31B0EAD}"/>
    <cellStyle name="40% - Accent2 16 2 4" xfId="9900" xr:uid="{AD772024-4415-4624-9597-98121D9EAE28}"/>
    <cellStyle name="40% - Accent2 16 2 4 2" xfId="27390" xr:uid="{4FED2E75-5C11-41C0-A569-157FE75C09D4}"/>
    <cellStyle name="40% - Accent2 16 2 5" xfId="9901" xr:uid="{8991E9D0-99CF-403F-A9E6-44A741B45854}"/>
    <cellStyle name="40% - Accent2 16 2 5 2" xfId="27391" xr:uid="{89921536-1AE1-44EC-93B3-341899DF3BD1}"/>
    <cellStyle name="40% - Accent2 16 2 6" xfId="18248" xr:uid="{2F6213C0-18D1-4D28-877D-A564CF190937}"/>
    <cellStyle name="40% - Accent2 16 2 6 2" xfId="36239" xr:uid="{E81617D6-0BCF-4B04-91F5-B8C2285F0E33}"/>
    <cellStyle name="40% - Accent2 16 2 7" xfId="9895" xr:uid="{CAC82EC8-2CAA-46E5-9539-98D60AD24B9C}"/>
    <cellStyle name="40% - Accent2 16 2 7 2" xfId="27385" xr:uid="{174AE0DD-B47B-4CA2-B708-2FCE9CDD0495}"/>
    <cellStyle name="40% - Accent2 16 2 8" xfId="20436" xr:uid="{6EF2E93D-943E-42B1-BA43-BC48D21787B0}"/>
    <cellStyle name="40% - Accent2 16 3" xfId="9902" xr:uid="{D7DB245A-4822-46F7-9F95-315B5E6D4C8F}"/>
    <cellStyle name="40% - Accent2 16 3 2" xfId="9903" xr:uid="{5FB65F1E-F31E-4B99-855A-234D9C58A135}"/>
    <cellStyle name="40% - Accent2 16 3 2 2" xfId="9904" xr:uid="{09C13254-D195-4352-BF66-09785AB158E2}"/>
    <cellStyle name="40% - Accent2 16 3 2 2 2" xfId="27394" xr:uid="{2F61B7F4-AD23-46DE-A413-3CCA4F6EDCCA}"/>
    <cellStyle name="40% - Accent2 16 3 2 3" xfId="9905" xr:uid="{682FFBC5-A0E7-4C8F-B6B6-8FC83EB19E08}"/>
    <cellStyle name="40% - Accent2 16 3 2 3 2" xfId="27395" xr:uid="{E934EE98-B992-40AD-AA6F-0A3C13AA9282}"/>
    <cellStyle name="40% - Accent2 16 3 2 4" xfId="27393" xr:uid="{A2498A64-9C11-41AB-BD92-CB0E14F3B396}"/>
    <cellStyle name="40% - Accent2 16 3 3" xfId="9906" xr:uid="{E2C2D5F7-9793-4395-A990-8A0D8BBB3C6E}"/>
    <cellStyle name="40% - Accent2 16 3 3 2" xfId="27396" xr:uid="{57E5D037-59F1-4330-AEE7-F091D09C94CB}"/>
    <cellStyle name="40% - Accent2 16 3 4" xfId="9907" xr:uid="{1CEE181C-0DEE-4B4A-AF54-BFD1990DA8B2}"/>
    <cellStyle name="40% - Accent2 16 3 4 2" xfId="27397" xr:uid="{82663DEF-3899-4D2D-8C7F-91578E8572E9}"/>
    <cellStyle name="40% - Accent2 16 3 5" xfId="9908" xr:uid="{834B196A-F1B6-4BAB-B0F3-0A7B655FA149}"/>
    <cellStyle name="40% - Accent2 16 3 5 2" xfId="27398" xr:uid="{D5B866B7-2616-4E3A-A59B-F140BF2960C3}"/>
    <cellStyle name="40% - Accent2 16 3 6" xfId="27392" xr:uid="{E47CA1B2-B221-45D7-88D8-60DCA04BD271}"/>
    <cellStyle name="40% - Accent2 16 4" xfId="9909" xr:uid="{E5F88BFD-A67B-4F50-9AAD-053437FAE187}"/>
    <cellStyle name="40% - Accent2 16 4 2" xfId="9910" xr:uid="{98E1E465-FD7C-45DE-8388-50A09DC064B3}"/>
    <cellStyle name="40% - Accent2 16 4 2 2" xfId="27400" xr:uid="{D25E3088-CBC8-4CF1-9002-A85E5BF263CD}"/>
    <cellStyle name="40% - Accent2 16 4 3" xfId="9911" xr:uid="{0D650E38-9275-4D12-AD9A-8C4BC1405543}"/>
    <cellStyle name="40% - Accent2 16 4 3 2" xfId="27401" xr:uid="{AC8526D7-32F0-4C34-900D-F70ADA20E01D}"/>
    <cellStyle name="40% - Accent2 16 4 4" xfId="27399" xr:uid="{E01861B5-0FBE-486A-A289-1FA3AE1E24DF}"/>
    <cellStyle name="40% - Accent2 16 5" xfId="9912" xr:uid="{3AB4C659-2781-424C-A92A-052CAAA49514}"/>
    <cellStyle name="40% - Accent2 16 5 2" xfId="27402" xr:uid="{579A26E3-8E80-4D31-8B14-A0BD72383015}"/>
    <cellStyle name="40% - Accent2 16 6" xfId="9913" xr:uid="{F613ABE9-23AC-451B-9DCD-1C4B163EF969}"/>
    <cellStyle name="40% - Accent2 16 6 2" xfId="27403" xr:uid="{A44DB0B4-D8C0-46B0-B9C4-B0526D09D7D6}"/>
    <cellStyle name="40% - Accent2 16 7" xfId="9914" xr:uid="{7704CFD9-DCDB-4BE4-8AF8-1E69D4163CB0}"/>
    <cellStyle name="40% - Accent2 16 7 2" xfId="27404" xr:uid="{72FBB281-7C82-42F6-B9B5-01655BC73F0C}"/>
    <cellStyle name="40% - Accent2 16 8" xfId="17722" xr:uid="{C341465C-4A83-4BE6-954A-AF7A65FA5982}"/>
    <cellStyle name="40% - Accent2 16 8 2" xfId="35237" xr:uid="{9289B0AC-7DB6-4106-9767-F1332700D8E6}"/>
    <cellStyle name="40% - Accent2 16 9" xfId="9894" xr:uid="{763C3313-CC90-4AE2-99A9-C1194B72F014}"/>
    <cellStyle name="40% - Accent2 16 9 2" xfId="27384" xr:uid="{0FC5484A-DF50-4F8D-B6A5-383AF7C50C23}"/>
    <cellStyle name="40% - Accent2 17" xfId="1819" xr:uid="{4F803CE6-7858-48BD-9ECE-7DAB8E54B64F}"/>
    <cellStyle name="40% - Accent2 17 2" xfId="2860" xr:uid="{AAAEB856-8C34-4ACF-BC4D-90CD49DFA0AD}"/>
    <cellStyle name="40% - Accent2 17 2 2" xfId="9917" xr:uid="{F328A0D7-D60A-44BE-A8F6-47E5A35990C5}"/>
    <cellStyle name="40% - Accent2 17 2 2 2" xfId="27407" xr:uid="{89DB46E6-AFEF-4756-80F4-BD08DA3D1F50}"/>
    <cellStyle name="40% - Accent2 17 2 3" xfId="9918" xr:uid="{0E45C700-5384-403C-9860-7D994E6FCF4A}"/>
    <cellStyle name="40% - Accent2 17 2 3 2" xfId="27408" xr:uid="{41187B69-3DBA-4459-945D-3C2227BBF044}"/>
    <cellStyle name="40% - Accent2 17 2 4" xfId="18259" xr:uid="{B021CCF5-8BD7-46F4-9042-A0733F3257A2}"/>
    <cellStyle name="40% - Accent2 17 2 4 2" xfId="36262" xr:uid="{C1B0BB3D-7CE2-49C5-8E2E-EA6325AFBC12}"/>
    <cellStyle name="40% - Accent2 17 2 5" xfId="9916" xr:uid="{84168A57-8147-42C5-B69A-C0078C49E89C}"/>
    <cellStyle name="40% - Accent2 17 2 5 2" xfId="27406" xr:uid="{C0FA0252-AC87-4891-A387-FC21DF60F8DD}"/>
    <cellStyle name="40% - Accent2 17 2 6" xfId="20460" xr:uid="{1648B2F5-5593-4B80-96FB-3D9961833959}"/>
    <cellStyle name="40% - Accent2 17 3" xfId="9919" xr:uid="{999A6EFE-1AC2-4B18-9CCE-3935DC1405D2}"/>
    <cellStyle name="40% - Accent2 17 3 2" xfId="27409" xr:uid="{7454EF22-9A2D-48E2-AF9E-3287AA11AD17}"/>
    <cellStyle name="40% - Accent2 17 4" xfId="9920" xr:uid="{20E5800E-D4BA-4074-95DE-A579C4AD9EBA}"/>
    <cellStyle name="40% - Accent2 17 4 2" xfId="27410" xr:uid="{5CC530B5-162F-4F9F-A81A-25DF59766933}"/>
    <cellStyle name="40% - Accent2 17 5" xfId="9921" xr:uid="{F70D61B9-1D5A-4768-8BDF-CDF3DB3F7672}"/>
    <cellStyle name="40% - Accent2 17 5 2" xfId="27411" xr:uid="{479DF3DA-9D54-4527-946E-73101257EB2B}"/>
    <cellStyle name="40% - Accent2 17 6" xfId="17737" xr:uid="{94E1BB3C-2F89-4F38-BC61-31B352A27F44}"/>
    <cellStyle name="40% - Accent2 17 6 2" xfId="35260" xr:uid="{FBEFF6FA-B01A-46F1-877A-8401A496CF9B}"/>
    <cellStyle name="40% - Accent2 17 7" xfId="9915" xr:uid="{A0CA3DF0-2A7D-42F7-A797-8B15E98BE98E}"/>
    <cellStyle name="40% - Accent2 17 7 2" xfId="27405" xr:uid="{C4197DEC-427A-4040-9C3F-091A1E181332}"/>
    <cellStyle name="40% - Accent2 17 8" xfId="19422" xr:uid="{FCD529C6-4D56-4E38-959C-5B9818ADD9FC}"/>
    <cellStyle name="40% - Accent2 18" xfId="1844" xr:uid="{8DAFF049-7E63-41F9-952D-18EC449DC769}"/>
    <cellStyle name="40% - Accent2 18 2" xfId="9923" xr:uid="{297A3F10-33D1-4F3F-9A20-C34D485B0649}"/>
    <cellStyle name="40% - Accent2 18 2 2" xfId="9924" xr:uid="{3127A3DA-F599-4C1B-AA70-E7B7C6632AF5}"/>
    <cellStyle name="40% - Accent2 18 2 2 2" xfId="27414" xr:uid="{BAA278D4-4B1B-4B9A-98E6-C9F4A578B3D0}"/>
    <cellStyle name="40% - Accent2 18 2 3" xfId="9925" xr:uid="{CEF8150B-7C0D-4CEE-BBC0-AC2E5C846E44}"/>
    <cellStyle name="40% - Accent2 18 2 3 2" xfId="27415" xr:uid="{850EE29F-F18C-4397-AA5E-592E1D669863}"/>
    <cellStyle name="40% - Accent2 18 2 4" xfId="27413" xr:uid="{4792F7C4-0B3F-4C26-AFCE-2887C9B3A941}"/>
    <cellStyle name="40% - Accent2 18 3" xfId="9926" xr:uid="{A121076B-A88D-4DBB-B3ED-01491405CF8B}"/>
    <cellStyle name="40% - Accent2 18 3 2" xfId="27416" xr:uid="{ED4EA908-61AD-4372-BE69-915C4256D09F}"/>
    <cellStyle name="40% - Accent2 18 4" xfId="9927" xr:uid="{4C2BF6D4-858F-4B13-B597-B0E815798098}"/>
    <cellStyle name="40% - Accent2 18 4 2" xfId="27417" xr:uid="{CB55AE50-6218-4355-955D-4ABADB65A90A}"/>
    <cellStyle name="40% - Accent2 18 5" xfId="9928" xr:uid="{9714EBCB-D44A-43D6-A7A0-47A0ED49A2CB}"/>
    <cellStyle name="40% - Accent2 18 5 2" xfId="27418" xr:uid="{E6A92E62-A940-4246-AC44-74F22109118C}"/>
    <cellStyle name="40% - Accent2 18 6" xfId="17752" xr:uid="{77984733-1127-448B-BEF2-0E9EEC3944C7}"/>
    <cellStyle name="40% - Accent2 18 6 2" xfId="35284" xr:uid="{80B7A1F6-BED2-411A-B196-89E2B418F31C}"/>
    <cellStyle name="40% - Accent2 18 7" xfId="9922" xr:uid="{390C85D3-3960-42A9-A0BC-3B78B36EEC84}"/>
    <cellStyle name="40% - Accent2 18 7 2" xfId="27412" xr:uid="{09C4EC56-6446-41BF-9BE0-31DD5F0341C4}"/>
    <cellStyle name="40% - Accent2 18 8" xfId="19447" xr:uid="{2C39EEF5-C744-4E86-B8DC-DB71A50D05C8}"/>
    <cellStyle name="40% - Accent2 19" xfId="1868" xr:uid="{43D95609-0C75-4918-8AF1-FC55F44DED71}"/>
    <cellStyle name="40% - Accent2 19 2" xfId="9930" xr:uid="{EB08A97D-0551-417D-A76F-7D3AF48ACB2F}"/>
    <cellStyle name="40% - Accent2 19 2 2" xfId="27420" xr:uid="{DDCF5661-3A52-4458-906D-3AB8ADB63056}"/>
    <cellStyle name="40% - Accent2 19 3" xfId="9931" xr:uid="{562707ED-5490-4A6F-9F5F-C0E1A6CF516B}"/>
    <cellStyle name="40% - Accent2 19 3 2" xfId="27421" xr:uid="{3071D9CD-4384-4471-8720-34611DCEFC12}"/>
    <cellStyle name="40% - Accent2 19 4" xfId="9932" xr:uid="{D83181B9-184A-4567-8E9D-65C07A9E2F9D}"/>
    <cellStyle name="40% - Accent2 19 4 2" xfId="27422" xr:uid="{7B3947BC-6AC1-4CA0-B0BF-DEFD1E945BAD}"/>
    <cellStyle name="40% - Accent2 19 5" xfId="17764" xr:uid="{A72CF4F6-A095-4D3E-A594-95CE8139083B}"/>
    <cellStyle name="40% - Accent2 19 5 2" xfId="35307" xr:uid="{8E3FA075-FBB8-466C-A394-2018604283DA}"/>
    <cellStyle name="40% - Accent2 19 6" xfId="9929" xr:uid="{235EA01D-F159-4E94-A97A-3FABECE1848B}"/>
    <cellStyle name="40% - Accent2 19 6 2" xfId="27419" xr:uid="{CD93083A-CC46-4C8D-9989-2A6A515A98B8}"/>
    <cellStyle name="40% - Accent2 19 7" xfId="19471" xr:uid="{82F90E06-82F7-4B81-B01B-59045E1CAC6E}"/>
    <cellStyle name="40% - Accent2 2" xfId="64" xr:uid="{E05DA372-FA8D-4342-8B74-E3A7597E355F}"/>
    <cellStyle name="40% - Accent2 2 10" xfId="9934" xr:uid="{588A97D2-9D29-45C5-98AA-5CDA6A81EB8D}"/>
    <cellStyle name="40% - Accent2 2 10 2" xfId="27424" xr:uid="{011E1064-6EB2-444F-B513-E8253192A9A8}"/>
    <cellStyle name="40% - Accent2 2 11" xfId="9935" xr:uid="{2B70DE20-E4A4-4D6A-9EDF-EE869D838661}"/>
    <cellStyle name="40% - Accent2 2 11 2" xfId="27425" xr:uid="{EB9CBF0D-DBB1-4A86-B13E-E5BB9A71D508}"/>
    <cellStyle name="40% - Accent2 2 12" xfId="9936" xr:uid="{F4F814A9-B883-4672-92AC-9BBCE6B4EAFF}"/>
    <cellStyle name="40% - Accent2 2 12 2" xfId="27426" xr:uid="{0A779AE9-36A2-43C9-B591-EA77275F36D1}"/>
    <cellStyle name="40% - Accent2 2 13" xfId="16917" xr:uid="{087CD5FE-3888-42F3-841E-402AE67B50EA}"/>
    <cellStyle name="40% - Accent2 2 13 2" xfId="34321" xr:uid="{3B7E43C1-ED8A-43F6-9688-6E693886EC97}"/>
    <cellStyle name="40% - Accent2 2 14" xfId="9933" xr:uid="{C231BD7D-07E6-4092-95EB-9D1D469A0CE4}"/>
    <cellStyle name="40% - Accent2 2 14 2" xfId="27423" xr:uid="{3FB9E7C1-EDD4-4FA9-896F-9FADAD2A6950}"/>
    <cellStyle name="40% - Accent2 2 15" xfId="947" xr:uid="{84C1DF9F-4A47-4C18-AB22-72C51601B501}"/>
    <cellStyle name="40% - Accent2 2 15 2" xfId="20508" xr:uid="{AD94CB81-CE74-4CAB-AB2D-6A0B7901BFA4}"/>
    <cellStyle name="40% - Accent2 2 16" xfId="18563" xr:uid="{71D8FEF0-AC29-48F1-B08E-34A7E1F6C18F}"/>
    <cellStyle name="40% - Accent2 2 17" xfId="36611" xr:uid="{F269EA01-7FCA-4994-81D4-23401F115646}"/>
    <cellStyle name="40% - Accent2 2 2" xfId="1184" xr:uid="{3A2067DE-2E4E-4D28-83C2-8B2C0CFBC27B}"/>
    <cellStyle name="40% - Accent2 2 2 10" xfId="16918" xr:uid="{4F52F50B-2B78-463D-8B33-A91F09292042}"/>
    <cellStyle name="40% - Accent2 2 2 10 2" xfId="34322" xr:uid="{8192C67C-DB8A-468A-A347-3E89565B9397}"/>
    <cellStyle name="40% - Accent2 2 2 11" xfId="9937" xr:uid="{CCE0EBEB-3C6A-4418-A8CD-86727D23C5EC}"/>
    <cellStyle name="40% - Accent2 2 2 11 2" xfId="27427" xr:uid="{EB64DD20-222A-4EAC-AD12-41E40A3763C1}"/>
    <cellStyle name="40% - Accent2 2 2 12" xfId="18788" xr:uid="{D5CD10E0-E89C-4E5B-A09C-145748A56FA5}"/>
    <cellStyle name="40% - Accent2 2 2 2" xfId="2231" xr:uid="{A97923B6-89C1-4767-8D3C-123B4CB6E9A9}"/>
    <cellStyle name="40% - Accent2 2 2 2 10" xfId="19831" xr:uid="{7CCE479C-7964-46D4-9B10-CC7313633381}"/>
    <cellStyle name="40% - Accent2 2 2 2 2" xfId="9939" xr:uid="{09190146-88DB-4C68-A3A8-9E3965234F46}"/>
    <cellStyle name="40% - Accent2 2 2 2 2 2" xfId="9940" xr:uid="{395C92E3-46BA-411D-AAB1-57947F02EBD7}"/>
    <cellStyle name="40% - Accent2 2 2 2 2 2 2" xfId="9941" xr:uid="{0676F197-E6EF-4E16-A4D5-290E256D5133}"/>
    <cellStyle name="40% - Accent2 2 2 2 2 2 2 2" xfId="27431" xr:uid="{555FB26E-0485-4EF2-B16C-D6F340E30D6E}"/>
    <cellStyle name="40% - Accent2 2 2 2 2 2 3" xfId="9942" xr:uid="{C1D831A9-1853-4993-BC91-38811E92B68A}"/>
    <cellStyle name="40% - Accent2 2 2 2 2 2 3 2" xfId="27432" xr:uid="{3326CF61-E549-47B1-9F9F-3685C6B748D2}"/>
    <cellStyle name="40% - Accent2 2 2 2 2 2 4" xfId="27430" xr:uid="{704E7A50-AD5E-47AB-8FB5-8B2AFD3937E8}"/>
    <cellStyle name="40% - Accent2 2 2 2 2 3" xfId="9943" xr:uid="{8EF35223-D780-4117-897E-05EAD98BA4F9}"/>
    <cellStyle name="40% - Accent2 2 2 2 2 3 2" xfId="27433" xr:uid="{342422B6-DC66-44FB-BA9C-BFA8029F2EE8}"/>
    <cellStyle name="40% - Accent2 2 2 2 2 4" xfId="9944" xr:uid="{945C65DF-288C-4E47-973D-7601E1BA247F}"/>
    <cellStyle name="40% - Accent2 2 2 2 2 4 2" xfId="27434" xr:uid="{E9D68E77-8822-4111-B1B4-31F667448064}"/>
    <cellStyle name="40% - Accent2 2 2 2 2 5" xfId="9945" xr:uid="{B89D7555-B945-48E7-8D99-977393A8ABF2}"/>
    <cellStyle name="40% - Accent2 2 2 2 2 5 2" xfId="27435" xr:uid="{9E590270-0699-4027-9E80-A5FBD29A331B}"/>
    <cellStyle name="40% - Accent2 2 2 2 2 6" xfId="27429" xr:uid="{C073FB5C-D97C-4155-A8FF-03153FE1C9E0}"/>
    <cellStyle name="40% - Accent2 2 2 2 3" xfId="9946" xr:uid="{89586378-C8B9-4DAE-A409-82DBA91C6975}"/>
    <cellStyle name="40% - Accent2 2 2 2 3 2" xfId="9947" xr:uid="{8BF5EEBC-72FF-4AC0-AAD0-0543DA9A91C7}"/>
    <cellStyle name="40% - Accent2 2 2 2 3 2 2" xfId="9948" xr:uid="{F794C223-0973-45A5-8CF4-6BF1B72BA455}"/>
    <cellStyle name="40% - Accent2 2 2 2 3 2 2 2" xfId="27438" xr:uid="{683DAEFB-5D99-446D-8203-31E07B8FCB92}"/>
    <cellStyle name="40% - Accent2 2 2 2 3 2 3" xfId="9949" xr:uid="{5DFB126E-FB5A-4A56-9E44-E03784386B44}"/>
    <cellStyle name="40% - Accent2 2 2 2 3 2 3 2" xfId="27439" xr:uid="{79C81663-3F03-49CC-A3BE-A4138F18F930}"/>
    <cellStyle name="40% - Accent2 2 2 2 3 2 4" xfId="27437" xr:uid="{E905ABE6-08A9-4FCC-A9F3-B76F8ADE83EE}"/>
    <cellStyle name="40% - Accent2 2 2 2 3 3" xfId="9950" xr:uid="{478A314D-4C1F-4420-AD9C-3702AE24BBFF}"/>
    <cellStyle name="40% - Accent2 2 2 2 3 3 2" xfId="27440" xr:uid="{E05AB3BA-4A94-4399-9D19-515A85008E4C}"/>
    <cellStyle name="40% - Accent2 2 2 2 3 4" xfId="9951" xr:uid="{D8A79BD4-C201-4821-8149-40C1BC2C1034}"/>
    <cellStyle name="40% - Accent2 2 2 2 3 4 2" xfId="27441" xr:uid="{F5500B38-AE97-4C96-8577-D1B355844A12}"/>
    <cellStyle name="40% - Accent2 2 2 2 3 5" xfId="9952" xr:uid="{B5A0215C-F021-48AA-8771-65B40C8E5CFD}"/>
    <cellStyle name="40% - Accent2 2 2 2 3 5 2" xfId="27442" xr:uid="{521C39FF-471B-41D9-8D5D-190E31D25886}"/>
    <cellStyle name="40% - Accent2 2 2 2 3 6" xfId="27436" xr:uid="{DB9B97A5-D417-48E8-8505-73AEAB428C6E}"/>
    <cellStyle name="40% - Accent2 2 2 2 4" xfId="9953" xr:uid="{EC803F33-AB2E-4210-ABA1-31E412BC46CE}"/>
    <cellStyle name="40% - Accent2 2 2 2 4 2" xfId="9954" xr:uid="{8B2BACAE-70C4-45DF-8A3B-B28CEAE7B255}"/>
    <cellStyle name="40% - Accent2 2 2 2 4 2 2" xfId="27444" xr:uid="{67D77F3A-BD8D-4919-B617-C8E23FDBEB95}"/>
    <cellStyle name="40% - Accent2 2 2 2 4 3" xfId="9955" xr:uid="{97BFB6E6-520D-4536-8C28-42C5FEFF5ED5}"/>
    <cellStyle name="40% - Accent2 2 2 2 4 3 2" xfId="27445" xr:uid="{94B4838C-6F61-4790-B69F-C866CA0E46AC}"/>
    <cellStyle name="40% - Accent2 2 2 2 4 4" xfId="27443" xr:uid="{7BB34E72-44A2-4531-9A5D-7C3AD0309BDB}"/>
    <cellStyle name="40% - Accent2 2 2 2 5" xfId="9956" xr:uid="{696AB82D-8EE5-4139-B8C7-D169EAA01020}"/>
    <cellStyle name="40% - Accent2 2 2 2 5 2" xfId="27446" xr:uid="{52412B74-17C6-4CAE-AB25-867BBE418DA3}"/>
    <cellStyle name="40% - Accent2 2 2 2 6" xfId="9957" xr:uid="{C61AE41E-0691-4B9E-AD84-3FE7F3F9E87A}"/>
    <cellStyle name="40% - Accent2 2 2 2 6 2" xfId="27447" xr:uid="{B9C841A8-7648-4D60-B3EA-735C44BDB114}"/>
    <cellStyle name="40% - Accent2 2 2 2 7" xfId="9958" xr:uid="{E37A71BD-5143-4DF8-BB83-C8280553474E}"/>
    <cellStyle name="40% - Accent2 2 2 2 7 2" xfId="27448" xr:uid="{FA06D995-60DF-4F39-A125-0D17CAEED154}"/>
    <cellStyle name="40% - Accent2 2 2 2 8" xfId="17016" xr:uid="{6FF4A0F0-C7F2-4195-8ADC-7E503ACBE5F3}"/>
    <cellStyle name="40% - Accent2 2 2 2 8 2" xfId="34373" xr:uid="{5C4EC5FB-8AB5-4582-B73E-C9D714A0E177}"/>
    <cellStyle name="40% - Accent2 2 2 2 9" xfId="9938" xr:uid="{40F9935B-3186-4324-9C08-EE6A7DE2A788}"/>
    <cellStyle name="40% - Accent2 2 2 2 9 2" xfId="27428" xr:uid="{D5D7D86C-8D80-4295-878F-51669F042371}"/>
    <cellStyle name="40% - Accent2 2 2 3" xfId="9959" xr:uid="{9A611BA7-26F5-4353-8684-2B9A9C2A7629}"/>
    <cellStyle name="40% - Accent2 2 2 3 2" xfId="9960" xr:uid="{94372949-FDC1-4AE2-A0F7-0BEFE136CA02}"/>
    <cellStyle name="40% - Accent2 2 2 3 2 2" xfId="9961" xr:uid="{F7504475-5289-4AB0-AF09-FAC8E2C12AAC}"/>
    <cellStyle name="40% - Accent2 2 2 3 2 2 2" xfId="9962" xr:uid="{05656B63-4B2F-4391-A1CB-DB15A35ED39D}"/>
    <cellStyle name="40% - Accent2 2 2 3 2 2 2 2" xfId="27452" xr:uid="{29061C1E-7498-4F30-A61F-7C1CB6C2C808}"/>
    <cellStyle name="40% - Accent2 2 2 3 2 2 3" xfId="9963" xr:uid="{5830DCC5-656F-48DE-A921-ACC0AB079100}"/>
    <cellStyle name="40% - Accent2 2 2 3 2 2 3 2" xfId="27453" xr:uid="{CA69C3DC-C04F-47F4-91B6-03BECA723F1D}"/>
    <cellStyle name="40% - Accent2 2 2 3 2 2 4" xfId="27451" xr:uid="{48B154C5-334E-4885-B453-FC0DFF9800AC}"/>
    <cellStyle name="40% - Accent2 2 2 3 2 3" xfId="9964" xr:uid="{F81FCAFB-07FE-46EA-ABE8-3D7A81E752C5}"/>
    <cellStyle name="40% - Accent2 2 2 3 2 3 2" xfId="27454" xr:uid="{1CB13FCB-734E-40C9-A128-465136261A39}"/>
    <cellStyle name="40% - Accent2 2 2 3 2 4" xfId="9965" xr:uid="{72AF8154-345F-4B8A-9A3A-BC89A78CEC76}"/>
    <cellStyle name="40% - Accent2 2 2 3 2 4 2" xfId="27455" xr:uid="{C51DE38C-43EA-4CE5-8BA6-63C123FAB15F}"/>
    <cellStyle name="40% - Accent2 2 2 3 2 5" xfId="9966" xr:uid="{D97DA840-B371-487A-BB1C-6DCBBBFD70DB}"/>
    <cellStyle name="40% - Accent2 2 2 3 2 5 2" xfId="27456" xr:uid="{7CCB619E-526F-41DF-90F0-BBD1D087548A}"/>
    <cellStyle name="40% - Accent2 2 2 3 2 6" xfId="27450" xr:uid="{9387270C-5530-4D93-AF81-B8F5CBB8DC18}"/>
    <cellStyle name="40% - Accent2 2 2 3 3" xfId="9967" xr:uid="{E788A2FA-0B3C-4051-B44D-C8B8532DA233}"/>
    <cellStyle name="40% - Accent2 2 2 3 3 2" xfId="9968" xr:uid="{8A51F9BD-D5A8-4710-8EB0-EC85036F2773}"/>
    <cellStyle name="40% - Accent2 2 2 3 3 2 2" xfId="9969" xr:uid="{48DC3D1C-10FF-4E45-8466-D53B67E7B6D0}"/>
    <cellStyle name="40% - Accent2 2 2 3 3 2 2 2" xfId="27459" xr:uid="{C32AA8F0-B953-4410-A552-54C58A7C0AC9}"/>
    <cellStyle name="40% - Accent2 2 2 3 3 2 3" xfId="9970" xr:uid="{2BB0B4ED-8C8B-46A8-B857-CDE5120564C8}"/>
    <cellStyle name="40% - Accent2 2 2 3 3 2 3 2" xfId="27460" xr:uid="{952E02D4-36F0-407D-8050-CBBC45A512C4}"/>
    <cellStyle name="40% - Accent2 2 2 3 3 2 4" xfId="27458" xr:uid="{8E1787A6-3971-495B-A1C3-D338015E046C}"/>
    <cellStyle name="40% - Accent2 2 2 3 3 3" xfId="9971" xr:uid="{06439EC1-661A-4B30-B10D-460B0EFA6F17}"/>
    <cellStyle name="40% - Accent2 2 2 3 3 3 2" xfId="27461" xr:uid="{F13FA5A6-A787-4E0E-9656-FEB8F304CF2A}"/>
    <cellStyle name="40% - Accent2 2 2 3 3 4" xfId="9972" xr:uid="{F1FE188A-FC92-4FCE-9E32-D006D01D7256}"/>
    <cellStyle name="40% - Accent2 2 2 3 3 4 2" xfId="27462" xr:uid="{2E3B58D9-5FBF-4C38-8156-D4BA9F66EFD3}"/>
    <cellStyle name="40% - Accent2 2 2 3 3 5" xfId="9973" xr:uid="{6D34DF65-1632-4CFA-B2D6-D45377BF73D0}"/>
    <cellStyle name="40% - Accent2 2 2 3 3 5 2" xfId="27463" xr:uid="{4114E6C5-1071-499D-80AA-214A3033E609}"/>
    <cellStyle name="40% - Accent2 2 2 3 3 6" xfId="27457" xr:uid="{61AB44EE-89B4-4124-8828-3F9107DF1565}"/>
    <cellStyle name="40% - Accent2 2 2 3 4" xfId="9974" xr:uid="{CBDF0500-EAF0-4DE4-8DF6-1324C9408011}"/>
    <cellStyle name="40% - Accent2 2 2 3 4 2" xfId="9975" xr:uid="{0A0CDDFF-6541-45AC-A281-6058243CFB69}"/>
    <cellStyle name="40% - Accent2 2 2 3 4 2 2" xfId="27465" xr:uid="{33A81588-A60F-409C-8317-4416F69402A7}"/>
    <cellStyle name="40% - Accent2 2 2 3 4 3" xfId="9976" xr:uid="{8E624BBA-EB41-4F28-B9E9-D5C14550391E}"/>
    <cellStyle name="40% - Accent2 2 2 3 4 3 2" xfId="27466" xr:uid="{62610CAF-0A8A-432C-9F76-986EDFB3249B}"/>
    <cellStyle name="40% - Accent2 2 2 3 4 4" xfId="27464" xr:uid="{59E73D8F-DA5D-4D36-A6D9-82645F04BC4F}"/>
    <cellStyle name="40% - Accent2 2 2 3 5" xfId="9977" xr:uid="{53D539D6-2663-410A-8157-F54F25D0082E}"/>
    <cellStyle name="40% - Accent2 2 2 3 5 2" xfId="27467" xr:uid="{EA16ADC8-6F19-4ECA-9413-DB0E894D99F4}"/>
    <cellStyle name="40% - Accent2 2 2 3 6" xfId="9978" xr:uid="{4FC51FEE-6B34-461F-B465-5E04CFC5FF24}"/>
    <cellStyle name="40% - Accent2 2 2 3 6 2" xfId="27468" xr:uid="{88A13E9C-5821-4090-A967-189274590348}"/>
    <cellStyle name="40% - Accent2 2 2 3 7" xfId="9979" xr:uid="{E3DA1539-834F-4375-AE59-8BB9CC3EA521}"/>
    <cellStyle name="40% - Accent2 2 2 3 7 2" xfId="27469" xr:uid="{BBF40831-832B-43D5-AC18-8AB99C2CE389}"/>
    <cellStyle name="40% - Accent2 2 2 3 8" xfId="27449" xr:uid="{634E6D37-08B1-4D67-89EC-042D9A62E6AC}"/>
    <cellStyle name="40% - Accent2 2 2 4" xfId="9980" xr:uid="{AD224E3E-6499-4568-81F6-34E9B20E758D}"/>
    <cellStyle name="40% - Accent2 2 2 4 2" xfId="9981" xr:uid="{AA95A774-FFB2-4D27-BB97-531C68F9DCD4}"/>
    <cellStyle name="40% - Accent2 2 2 4 2 2" xfId="9982" xr:uid="{8EAE82B4-B663-4BD5-B620-B0E254E5FF1E}"/>
    <cellStyle name="40% - Accent2 2 2 4 2 2 2" xfId="27472" xr:uid="{1FF099D5-A44F-4A02-A1C2-754F9DD1ED9B}"/>
    <cellStyle name="40% - Accent2 2 2 4 2 3" xfId="9983" xr:uid="{C7DE685E-857A-4542-AF63-26EAC51CA2BC}"/>
    <cellStyle name="40% - Accent2 2 2 4 2 3 2" xfId="27473" xr:uid="{64EB3C84-B176-4F69-AB58-7D1254474EF7}"/>
    <cellStyle name="40% - Accent2 2 2 4 2 4" xfId="27471" xr:uid="{9410BED4-992A-436D-81D4-12C378D1DFAA}"/>
    <cellStyle name="40% - Accent2 2 2 4 3" xfId="9984" xr:uid="{0CB1F49F-4094-47D4-ADD7-068DC3C64FF2}"/>
    <cellStyle name="40% - Accent2 2 2 4 3 2" xfId="27474" xr:uid="{4EA54276-AC5A-4385-AC68-28ACB996E9F8}"/>
    <cellStyle name="40% - Accent2 2 2 4 4" xfId="9985" xr:uid="{DCC1A219-7AB1-42BF-86F5-8CF982C6D2DE}"/>
    <cellStyle name="40% - Accent2 2 2 4 4 2" xfId="27475" xr:uid="{CE2326BE-378D-4367-ABE3-F76D5E6B5743}"/>
    <cellStyle name="40% - Accent2 2 2 4 5" xfId="9986" xr:uid="{5ECD8D13-4CEA-4E13-BD87-D923DDCFC6E0}"/>
    <cellStyle name="40% - Accent2 2 2 4 5 2" xfId="27476" xr:uid="{5CD90F56-2BF7-4859-AB57-3AD5A9B9A323}"/>
    <cellStyle name="40% - Accent2 2 2 4 6" xfId="27470" xr:uid="{32E801A5-B536-4759-B923-193B085C8D07}"/>
    <cellStyle name="40% - Accent2 2 2 5" xfId="9987" xr:uid="{FFA52D44-C816-4DA2-B2D0-DA5CE5937682}"/>
    <cellStyle name="40% - Accent2 2 2 5 2" xfId="9988" xr:uid="{F66DB1FF-156D-4550-A8A9-FBB48004D87D}"/>
    <cellStyle name="40% - Accent2 2 2 5 2 2" xfId="9989" xr:uid="{698C6D92-7646-4199-A478-0D05EE7285DB}"/>
    <cellStyle name="40% - Accent2 2 2 5 2 2 2" xfId="27479" xr:uid="{7A508F60-7B61-4F67-8D8C-86A08FAE13BE}"/>
    <cellStyle name="40% - Accent2 2 2 5 2 3" xfId="9990" xr:uid="{18CB9003-51AA-41AC-90DD-CFF0EE811C8B}"/>
    <cellStyle name="40% - Accent2 2 2 5 2 3 2" xfId="27480" xr:uid="{F243D718-39D2-4C8B-82ED-C9D442F9BB8A}"/>
    <cellStyle name="40% - Accent2 2 2 5 2 4" xfId="27478" xr:uid="{BB80EA76-EFCD-4579-B9BA-2EA87504214D}"/>
    <cellStyle name="40% - Accent2 2 2 5 3" xfId="9991" xr:uid="{122AE723-C5C7-429A-B35C-C49AA2B41EE4}"/>
    <cellStyle name="40% - Accent2 2 2 5 3 2" xfId="27481" xr:uid="{073E5D79-7C9B-4DB3-8EAE-3873F042AFF3}"/>
    <cellStyle name="40% - Accent2 2 2 5 4" xfId="9992" xr:uid="{868CE5C4-D199-4E06-92AE-D6D6C4A0C07B}"/>
    <cellStyle name="40% - Accent2 2 2 5 4 2" xfId="27482" xr:uid="{3E618A48-D852-470C-B78A-734ED9F6EBB7}"/>
    <cellStyle name="40% - Accent2 2 2 5 5" xfId="9993" xr:uid="{2BB228ED-44EC-475D-8ECA-7223DECF06CA}"/>
    <cellStyle name="40% - Accent2 2 2 5 5 2" xfId="27483" xr:uid="{DD0AB6BE-9A18-45E0-BCA4-4402814D4649}"/>
    <cellStyle name="40% - Accent2 2 2 5 6" xfId="27477" xr:uid="{D80C974B-0941-46E2-8093-DE7AFC3BB8C6}"/>
    <cellStyle name="40% - Accent2 2 2 6" xfId="9994" xr:uid="{9ABAF3C8-7F23-4AE0-9139-624104DD90EC}"/>
    <cellStyle name="40% - Accent2 2 2 6 2" xfId="9995" xr:uid="{48E9A3F4-C3B4-4261-ABF3-C69B7D032A23}"/>
    <cellStyle name="40% - Accent2 2 2 6 2 2" xfId="27485" xr:uid="{582144F0-AB65-4794-8EDE-41F66E3674E0}"/>
    <cellStyle name="40% - Accent2 2 2 6 3" xfId="9996" xr:uid="{0E363CB1-4582-40BB-B37F-B6D1FA6ABFC7}"/>
    <cellStyle name="40% - Accent2 2 2 6 3 2" xfId="27486" xr:uid="{38F0F11D-F8C7-47B7-88A1-691A4B457B2C}"/>
    <cellStyle name="40% - Accent2 2 2 6 4" xfId="27484" xr:uid="{F849A96A-079A-48E9-9A0B-2B84F7C2D6C3}"/>
    <cellStyle name="40% - Accent2 2 2 7" xfId="9997" xr:uid="{8D25C016-7235-4D1D-84A6-741556F7C3E8}"/>
    <cellStyle name="40% - Accent2 2 2 7 2" xfId="27487" xr:uid="{360BF02E-0A4D-4198-AC0A-75417D2836AD}"/>
    <cellStyle name="40% - Accent2 2 2 8" xfId="9998" xr:uid="{60B2C9B0-A1D6-41AF-B169-E41121CA1B50}"/>
    <cellStyle name="40% - Accent2 2 2 8 2" xfId="27488" xr:uid="{7BD235BB-E50C-4DF7-97C9-86E2DABD9A13}"/>
    <cellStyle name="40% - Accent2 2 2 9" xfId="9999" xr:uid="{00C219BF-5DB4-4C7F-A681-482CB76ED955}"/>
    <cellStyle name="40% - Accent2 2 2 9 2" xfId="27489" xr:uid="{893A0B69-0A7F-434E-BB08-F1A35C26FEB9}"/>
    <cellStyle name="40% - Accent2 2 3" xfId="1457" xr:uid="{3BDAF527-5C90-45DA-9C90-974474AD94C7}"/>
    <cellStyle name="40% - Accent2 2 3 10" xfId="19060" xr:uid="{CEEC3B0A-2CDB-44C1-861A-15EA7FBB023A}"/>
    <cellStyle name="40% - Accent2 2 3 2" xfId="2498" xr:uid="{2D7EA361-7F6A-4FE9-B7C7-896E48C7EBC8}"/>
    <cellStyle name="40% - Accent2 2 3 2 2" xfId="10002" xr:uid="{ABDADB01-7146-4D96-86B2-D4F1D1145398}"/>
    <cellStyle name="40% - Accent2 2 3 2 2 2" xfId="10003" xr:uid="{0AD0DAAE-08E9-4004-B821-EE6483C452B3}"/>
    <cellStyle name="40% - Accent2 2 3 2 2 2 2" xfId="27493" xr:uid="{12DE7805-BD22-4FC6-953D-84448F097146}"/>
    <cellStyle name="40% - Accent2 2 3 2 2 3" xfId="10004" xr:uid="{DBA0A82C-0F00-49C8-B033-8FD2838402E7}"/>
    <cellStyle name="40% - Accent2 2 3 2 2 3 2" xfId="27494" xr:uid="{49111B85-8E63-42AD-A5D3-27BDD344DEB4}"/>
    <cellStyle name="40% - Accent2 2 3 2 2 4" xfId="27492" xr:uid="{7AB51807-8824-4018-95D8-4268514475D7}"/>
    <cellStyle name="40% - Accent2 2 3 2 3" xfId="10005" xr:uid="{BB1298FC-F8D8-455F-A0AE-8D321931A63F}"/>
    <cellStyle name="40% - Accent2 2 3 2 3 2" xfId="27495" xr:uid="{CC7E0A6C-9470-45F9-9A63-C6543E6F2A7C}"/>
    <cellStyle name="40% - Accent2 2 3 2 4" xfId="10006" xr:uid="{41DD803E-6B58-49F5-BE44-242C9A11667C}"/>
    <cellStyle name="40% - Accent2 2 3 2 4 2" xfId="27496" xr:uid="{5F9E0D77-3A34-4317-BC79-0496656E51D1}"/>
    <cellStyle name="40% - Accent2 2 3 2 5" xfId="10007" xr:uid="{81E33927-6B8A-4F68-8BB9-506121180DD2}"/>
    <cellStyle name="40% - Accent2 2 3 2 5 2" xfId="27497" xr:uid="{9EF69E12-75AB-4828-B138-17D03903433A}"/>
    <cellStyle name="40% - Accent2 2 3 2 6" xfId="18087" xr:uid="{6EFD4CEA-9CC8-4639-97B1-AF18A96A5DE9}"/>
    <cellStyle name="40% - Accent2 2 3 2 6 2" xfId="35907" xr:uid="{5E962F7B-0460-4C5A-BFFE-A954E65EB539}"/>
    <cellStyle name="40% - Accent2 2 3 2 7" xfId="10001" xr:uid="{0D906214-95B4-40C3-8807-69A4747E9215}"/>
    <cellStyle name="40% - Accent2 2 3 2 7 2" xfId="27491" xr:uid="{2069002B-D1B5-4B2E-9732-9564BB8E1D94}"/>
    <cellStyle name="40% - Accent2 2 3 2 8" xfId="20098" xr:uid="{59062C15-48D4-446E-92F3-5643FBB82AB6}"/>
    <cellStyle name="40% - Accent2 2 3 3" xfId="10008" xr:uid="{7AB4BF22-DE40-47C5-BDC5-3EDA8B135F6B}"/>
    <cellStyle name="40% - Accent2 2 3 3 2" xfId="10009" xr:uid="{604D945C-6DAD-4915-AE07-996140324F96}"/>
    <cellStyle name="40% - Accent2 2 3 3 2 2" xfId="10010" xr:uid="{EA92FC11-5DAB-4C03-8A1D-BFDB1CB97317}"/>
    <cellStyle name="40% - Accent2 2 3 3 2 2 2" xfId="27500" xr:uid="{905C8F92-727C-48A4-B121-893AF2C5A306}"/>
    <cellStyle name="40% - Accent2 2 3 3 2 3" xfId="10011" xr:uid="{A217F592-847F-4B2B-9FB4-FF4103ECA2BF}"/>
    <cellStyle name="40% - Accent2 2 3 3 2 3 2" xfId="27501" xr:uid="{B7AC2A36-BE0A-4B85-B68A-2E081A3FCC61}"/>
    <cellStyle name="40% - Accent2 2 3 3 2 4" xfId="27499" xr:uid="{BAFF1267-E3DA-4357-A7AC-FF48E511D64B}"/>
    <cellStyle name="40% - Accent2 2 3 3 3" xfId="10012" xr:uid="{F901B9F6-8D22-413D-8578-C410C2A7B61E}"/>
    <cellStyle name="40% - Accent2 2 3 3 3 2" xfId="27502" xr:uid="{EAC075A6-B20F-4830-970F-74ADE1E09D82}"/>
    <cellStyle name="40% - Accent2 2 3 3 4" xfId="10013" xr:uid="{84A76F55-A984-4226-ACEC-2EF961499D4B}"/>
    <cellStyle name="40% - Accent2 2 3 3 4 2" xfId="27503" xr:uid="{C848C07B-A563-4C16-B1FB-A1B6AB7B1063}"/>
    <cellStyle name="40% - Accent2 2 3 3 5" xfId="10014" xr:uid="{B521FC38-F33E-4A27-BA9D-1C3B002C0486}"/>
    <cellStyle name="40% - Accent2 2 3 3 5 2" xfId="27504" xr:uid="{4B328679-562C-45A6-97DB-E431D8F72312}"/>
    <cellStyle name="40% - Accent2 2 3 3 6" xfId="27498" xr:uid="{2B385553-7C05-4DC4-8B51-7B54B82029D5}"/>
    <cellStyle name="40% - Accent2 2 3 4" xfId="10015" xr:uid="{1A8B0C11-32E6-43C3-BD26-C9335E09B89C}"/>
    <cellStyle name="40% - Accent2 2 3 4 2" xfId="10016" xr:uid="{0C6C16F7-E89E-4D0D-B690-86C00DDC737C}"/>
    <cellStyle name="40% - Accent2 2 3 4 2 2" xfId="27506" xr:uid="{D64C607F-7001-43A5-B21B-85889AEB3C95}"/>
    <cellStyle name="40% - Accent2 2 3 4 3" xfId="10017" xr:uid="{48F595A3-2625-4FEF-91D4-FD6F6FA5D781}"/>
    <cellStyle name="40% - Accent2 2 3 4 3 2" xfId="27507" xr:uid="{8331D41B-1AA5-40A5-9FCE-8A2DFEA1E9DE}"/>
    <cellStyle name="40% - Accent2 2 3 4 4" xfId="27505" xr:uid="{FA5B0C89-94AC-4391-A3E4-C638D263B276}"/>
    <cellStyle name="40% - Accent2 2 3 5" xfId="10018" xr:uid="{9567EE4C-979B-4200-A2A3-12A4FC8AEBDF}"/>
    <cellStyle name="40% - Accent2 2 3 5 2" xfId="27508" xr:uid="{35103113-C38D-44A9-89F7-9776CA119223}"/>
    <cellStyle name="40% - Accent2 2 3 6" xfId="10019" xr:uid="{55790082-16C9-4812-8283-04C26C490539}"/>
    <cellStyle name="40% - Accent2 2 3 6 2" xfId="27509" xr:uid="{393291B1-192E-4856-8923-34C1E52E1ED3}"/>
    <cellStyle name="40% - Accent2 2 3 7" xfId="10020" xr:uid="{298988D5-4D3B-40B0-A304-2E679F8519AD}"/>
    <cellStyle name="40% - Accent2 2 3 7 2" xfId="27510" xr:uid="{A212B7E6-25C7-4AF2-A0F6-BD05BEB489A5}"/>
    <cellStyle name="40% - Accent2 2 3 8" xfId="17015" xr:uid="{9BB1E8C4-8A5E-4A7E-91B0-E2BF22669D63}"/>
    <cellStyle name="40% - Accent2 2 3 8 2" xfId="34372" xr:uid="{F5E49B28-2D35-49BA-81BC-A5D9319BA1B9}"/>
    <cellStyle name="40% - Accent2 2 3 9" xfId="10000" xr:uid="{7A0905BA-B63C-47FB-AC67-0F75213BF546}"/>
    <cellStyle name="40% - Accent2 2 3 9 2" xfId="27490" xr:uid="{115595DC-7F79-4D6C-A52E-1A3095045DBA}"/>
    <cellStyle name="40% - Accent2 2 4" xfId="1961" xr:uid="{47542D8C-80FA-44D8-B944-350E01B1DE13}"/>
    <cellStyle name="40% - Accent2 2 4 10" xfId="19563" xr:uid="{7438E75F-7D81-4BBE-A145-04DE71147CA9}"/>
    <cellStyle name="40% - Accent2 2 4 2" xfId="10022" xr:uid="{68CEDB5D-AA6B-4E3A-97D8-25F6AADD526A}"/>
    <cellStyle name="40% - Accent2 2 4 2 2" xfId="10023" xr:uid="{568979D4-7EA7-4FA2-84F3-7B8205136E17}"/>
    <cellStyle name="40% - Accent2 2 4 2 2 2" xfId="10024" xr:uid="{1E7DD2BF-75CE-4F04-A9D0-B9C950542491}"/>
    <cellStyle name="40% - Accent2 2 4 2 2 2 2" xfId="27514" xr:uid="{4A49E48E-D35E-4CBF-887D-1F043C4DA9EA}"/>
    <cellStyle name="40% - Accent2 2 4 2 2 3" xfId="10025" xr:uid="{6E2D9613-FF99-4A27-9D6B-B8FD3FBB267C}"/>
    <cellStyle name="40% - Accent2 2 4 2 2 3 2" xfId="27515" xr:uid="{FE7D13A1-D06D-48DD-A38E-41EE588BFE51}"/>
    <cellStyle name="40% - Accent2 2 4 2 2 4" xfId="27513" xr:uid="{66A63D00-CFA6-47B5-88A7-A558F254AFB9}"/>
    <cellStyle name="40% - Accent2 2 4 2 3" xfId="10026" xr:uid="{BFD2D1F7-676E-4E25-9DC1-127079B4AB47}"/>
    <cellStyle name="40% - Accent2 2 4 2 3 2" xfId="27516" xr:uid="{237000BE-B5EC-470C-8CAE-B9BAE79A1F09}"/>
    <cellStyle name="40% - Accent2 2 4 2 4" xfId="10027" xr:uid="{3ABC53AF-F97D-4772-8D60-F2AD4CD9B517}"/>
    <cellStyle name="40% - Accent2 2 4 2 4 2" xfId="27517" xr:uid="{BE9DDD76-B958-4903-A3DB-C5AFE9751515}"/>
    <cellStyle name="40% - Accent2 2 4 2 5" xfId="10028" xr:uid="{1BE428E4-22B6-4CFA-8627-C8BA9DD20D8F}"/>
    <cellStyle name="40% - Accent2 2 4 2 5 2" xfId="27518" xr:uid="{A1537089-E38E-48F9-ACD6-335BCD4D8DA4}"/>
    <cellStyle name="40% - Accent2 2 4 2 6" xfId="27512" xr:uid="{F15C0138-9D12-4E3A-B28F-D6E89B9D26E1}"/>
    <cellStyle name="40% - Accent2 2 4 3" xfId="10029" xr:uid="{E4900F3C-FEE9-477B-B0B2-965BD9DA898C}"/>
    <cellStyle name="40% - Accent2 2 4 3 2" xfId="10030" xr:uid="{621BFB16-83D1-4487-B58B-EFBB0EE8CFF2}"/>
    <cellStyle name="40% - Accent2 2 4 3 2 2" xfId="10031" xr:uid="{F5DBF93D-703B-4E04-A1F7-6FEABD7C162C}"/>
    <cellStyle name="40% - Accent2 2 4 3 2 2 2" xfId="27521" xr:uid="{B481E5F0-A83E-4959-93DB-423374E02F2A}"/>
    <cellStyle name="40% - Accent2 2 4 3 2 3" xfId="10032" xr:uid="{ED4E4BD6-F767-47D1-A511-983B34C179C1}"/>
    <cellStyle name="40% - Accent2 2 4 3 2 3 2" xfId="27522" xr:uid="{EC6D6F54-414E-430C-8A7B-172633A36A48}"/>
    <cellStyle name="40% - Accent2 2 4 3 2 4" xfId="27520" xr:uid="{C859E1DD-A63E-4DE9-AC3C-2249F4E04E84}"/>
    <cellStyle name="40% - Accent2 2 4 3 3" xfId="10033" xr:uid="{24583D6B-20B9-4FF1-B6E7-3DA58201DA0F}"/>
    <cellStyle name="40% - Accent2 2 4 3 3 2" xfId="27523" xr:uid="{34C98572-55CF-4CF2-A471-8AD28ABD925E}"/>
    <cellStyle name="40% - Accent2 2 4 3 4" xfId="10034" xr:uid="{543808FF-C96C-47E8-A7A0-1ABBEDBF614D}"/>
    <cellStyle name="40% - Accent2 2 4 3 4 2" xfId="27524" xr:uid="{DCC31744-F65D-47A5-BF82-AC2F53745E5E}"/>
    <cellStyle name="40% - Accent2 2 4 3 5" xfId="10035" xr:uid="{47875D30-8C1B-44AC-A240-97CCB17E8BDB}"/>
    <cellStyle name="40% - Accent2 2 4 3 5 2" xfId="27525" xr:uid="{06B82C63-A1CF-4764-A019-7CF0DBBBAAC3}"/>
    <cellStyle name="40% - Accent2 2 4 3 6" xfId="27519" xr:uid="{2B3C282B-3600-4C5C-9AB2-44A5A2857CDF}"/>
    <cellStyle name="40% - Accent2 2 4 4" xfId="10036" xr:uid="{A84FEE0B-D1BF-4A97-A027-4A697AD1C5CC}"/>
    <cellStyle name="40% - Accent2 2 4 4 2" xfId="10037" xr:uid="{674CE545-E954-4D94-B727-F0527AB30700}"/>
    <cellStyle name="40% - Accent2 2 4 4 2 2" xfId="27527" xr:uid="{BE83AB60-9687-45EB-A81F-A45C998494F1}"/>
    <cellStyle name="40% - Accent2 2 4 4 3" xfId="10038" xr:uid="{10BF64A6-DB77-4C5B-8AC3-5191B79A4FD0}"/>
    <cellStyle name="40% - Accent2 2 4 4 3 2" xfId="27528" xr:uid="{8FAD5B18-771A-49AA-AA21-560677E1D6B0}"/>
    <cellStyle name="40% - Accent2 2 4 4 4" xfId="27526" xr:uid="{66468BAA-B131-4FF0-927E-B6B97A138B9A}"/>
    <cellStyle name="40% - Accent2 2 4 5" xfId="10039" xr:uid="{3C136007-D8FD-4C73-9FF2-E2FCADAC545B}"/>
    <cellStyle name="40% - Accent2 2 4 5 2" xfId="27529" xr:uid="{D1D5DDC1-66A5-4914-BFA7-1156BD71D996}"/>
    <cellStyle name="40% - Accent2 2 4 6" xfId="10040" xr:uid="{90CCB7D2-62FF-4B48-974C-3DC321869188}"/>
    <cellStyle name="40% - Accent2 2 4 6 2" xfId="27530" xr:uid="{DBE71682-26DF-4E9C-8EB4-F522AE2532E1}"/>
    <cellStyle name="40% - Accent2 2 4 7" xfId="10041" xr:uid="{AFC1435E-8B64-4ED9-9ADB-7AF9B7F79F0B}"/>
    <cellStyle name="40% - Accent2 2 4 7 2" xfId="27531" xr:uid="{0053BB9C-3348-448A-AC2A-7F38F9C2A8D5}"/>
    <cellStyle name="40% - Accent2 2 4 8" xfId="17815" xr:uid="{96AB7D0C-AE47-446C-8D16-FE5D7E295762}"/>
    <cellStyle name="40% - Accent2 2 4 8 2" xfId="35397" xr:uid="{7E5AFA25-5197-455F-8318-161F43B0493C}"/>
    <cellStyle name="40% - Accent2 2 4 9" xfId="10021" xr:uid="{DF7CDAA6-C02B-4958-B427-17DE0D7E7E90}"/>
    <cellStyle name="40% - Accent2 2 4 9 2" xfId="27511" xr:uid="{5CB90BA1-211D-4875-9F55-7DDC847757C4}"/>
    <cellStyle name="40% - Accent2 2 5" xfId="10042" xr:uid="{6FB7B000-E4DC-4D42-889A-AA67862DB592}"/>
    <cellStyle name="40% - Accent2 2 5 2" xfId="10043" xr:uid="{C3DD425B-34CA-4D78-8F87-F05DE8D967C0}"/>
    <cellStyle name="40% - Accent2 2 5 2 2" xfId="10044" xr:uid="{E015C24A-32F0-432D-B7DB-D1A519D71410}"/>
    <cellStyle name="40% - Accent2 2 5 2 2 2" xfId="10045" xr:uid="{4557E77C-0321-41C2-88EE-17C45129D5DF}"/>
    <cellStyle name="40% - Accent2 2 5 2 2 2 2" xfId="27535" xr:uid="{75494167-D93A-4AAE-8187-1A82980FB3F8}"/>
    <cellStyle name="40% - Accent2 2 5 2 2 3" xfId="10046" xr:uid="{37EF8831-444E-44F0-8FD4-A02417D78C56}"/>
    <cellStyle name="40% - Accent2 2 5 2 2 3 2" xfId="27536" xr:uid="{F30F412C-3D29-415C-902C-6684F5B2907F}"/>
    <cellStyle name="40% - Accent2 2 5 2 2 4" xfId="27534" xr:uid="{0FD0ACCD-7D4F-4C28-94E7-B8A4C40F8954}"/>
    <cellStyle name="40% - Accent2 2 5 2 3" xfId="10047" xr:uid="{75EB77AE-31A1-4E50-A354-3AB6CBE9A18E}"/>
    <cellStyle name="40% - Accent2 2 5 2 3 2" xfId="27537" xr:uid="{8378D63A-F874-4F09-8E7C-50D6767558E9}"/>
    <cellStyle name="40% - Accent2 2 5 2 4" xfId="10048" xr:uid="{3551739E-9783-4F6B-A229-CF56FC5163E8}"/>
    <cellStyle name="40% - Accent2 2 5 2 4 2" xfId="27538" xr:uid="{F6849717-4A62-4401-A677-E26C2AFAA657}"/>
    <cellStyle name="40% - Accent2 2 5 2 5" xfId="10049" xr:uid="{AB09E618-5DDC-4E89-A0F0-E610228B0ACD}"/>
    <cellStyle name="40% - Accent2 2 5 2 5 2" xfId="27539" xr:uid="{553F6A2C-2E88-42D6-9857-DD95C4D0C255}"/>
    <cellStyle name="40% - Accent2 2 5 2 6" xfId="27533" xr:uid="{AD97EE27-A9B7-4881-8F39-B76A295F214A}"/>
    <cellStyle name="40% - Accent2 2 5 3" xfId="10050" xr:uid="{A8190726-A633-4969-826A-8647D8D903AF}"/>
    <cellStyle name="40% - Accent2 2 5 3 2" xfId="10051" xr:uid="{71245A93-CC4E-4CF5-BD3F-87AD024E96BA}"/>
    <cellStyle name="40% - Accent2 2 5 3 2 2" xfId="10052" xr:uid="{DC54C5C4-DD8C-4554-AFAC-BAFB29F5AD7B}"/>
    <cellStyle name="40% - Accent2 2 5 3 2 2 2" xfId="27542" xr:uid="{695FF0D0-4350-4083-9AEF-BA41824E9C0D}"/>
    <cellStyle name="40% - Accent2 2 5 3 2 3" xfId="10053" xr:uid="{998E234B-2C36-43FF-B293-E8A63278F611}"/>
    <cellStyle name="40% - Accent2 2 5 3 2 3 2" xfId="27543" xr:uid="{2C6B446F-FB7F-4D41-A518-4408A99880F0}"/>
    <cellStyle name="40% - Accent2 2 5 3 2 4" xfId="27541" xr:uid="{150F4070-506D-4B84-9DDD-F63F83C722FF}"/>
    <cellStyle name="40% - Accent2 2 5 3 3" xfId="10054" xr:uid="{0F2A2F9B-D840-4A36-A0C2-E13406D0EC78}"/>
    <cellStyle name="40% - Accent2 2 5 3 3 2" xfId="27544" xr:uid="{4455F813-FD70-498E-9294-7C702B605352}"/>
    <cellStyle name="40% - Accent2 2 5 3 4" xfId="10055" xr:uid="{157F7621-9CAD-4FC8-9AEE-7A796BBD56C3}"/>
    <cellStyle name="40% - Accent2 2 5 3 4 2" xfId="27545" xr:uid="{9DD528F6-21E4-4D7D-80E2-7859A89E2F3C}"/>
    <cellStyle name="40% - Accent2 2 5 3 5" xfId="10056" xr:uid="{997667AE-4F3E-4FDF-9453-2B0E484D6106}"/>
    <cellStyle name="40% - Accent2 2 5 3 5 2" xfId="27546" xr:uid="{F01F7D64-0E50-4FD9-90AA-80DBD219F38C}"/>
    <cellStyle name="40% - Accent2 2 5 3 6" xfId="27540" xr:uid="{D61F149D-77AD-4627-8577-2E364207DBB9}"/>
    <cellStyle name="40% - Accent2 2 5 4" xfId="10057" xr:uid="{E366E064-52F7-4924-BE15-02E48B246F8C}"/>
    <cellStyle name="40% - Accent2 2 5 4 2" xfId="10058" xr:uid="{8AFF61E6-F165-4520-BE3F-F32C9FCE102D}"/>
    <cellStyle name="40% - Accent2 2 5 4 2 2" xfId="27548" xr:uid="{2D0C6A6B-771A-41E8-8D32-EB8B4E1EA817}"/>
    <cellStyle name="40% - Accent2 2 5 4 3" xfId="10059" xr:uid="{7F97E3D1-40B1-469F-9349-39AAF520F12D}"/>
    <cellStyle name="40% - Accent2 2 5 4 3 2" xfId="27549" xr:uid="{8150C90E-B5D3-4E57-9F7E-85F0D041A3D1}"/>
    <cellStyle name="40% - Accent2 2 5 4 4" xfId="27547" xr:uid="{16EC17AC-E36D-4409-A4C1-E615FAA7952B}"/>
    <cellStyle name="40% - Accent2 2 5 5" xfId="10060" xr:uid="{CF69E21A-85C2-4B69-8153-D64717A006A4}"/>
    <cellStyle name="40% - Accent2 2 5 5 2" xfId="27550" xr:uid="{8EEB576E-CA86-45BF-99CD-6757AF0D21E7}"/>
    <cellStyle name="40% - Accent2 2 5 6" xfId="10061" xr:uid="{C37FEC40-181B-4166-83ED-0268A63ECB9B}"/>
    <cellStyle name="40% - Accent2 2 5 6 2" xfId="27551" xr:uid="{41E8A2A2-993E-4B72-A7D9-2A2A2654F9AC}"/>
    <cellStyle name="40% - Accent2 2 5 7" xfId="10062" xr:uid="{8EC7D788-C59A-4C4E-A896-D9056326728E}"/>
    <cellStyle name="40% - Accent2 2 5 7 2" xfId="27552" xr:uid="{617266A0-5101-4F7C-B09E-EB57453F0AA5}"/>
    <cellStyle name="40% - Accent2 2 5 8" xfId="27532" xr:uid="{8457F31D-420D-4217-A2F5-DEB5E6210374}"/>
    <cellStyle name="40% - Accent2 2 6" xfId="10063" xr:uid="{56706165-6CC8-4D44-A59A-6C84B17CA9DD}"/>
    <cellStyle name="40% - Accent2 2 6 2" xfId="10064" xr:uid="{D18648F9-0329-4FBA-B9B1-E6CCBE8C7C93}"/>
    <cellStyle name="40% - Accent2 2 6 2 2" xfId="10065" xr:uid="{91F78D68-CF7F-49DF-BE7E-5D958A761C75}"/>
    <cellStyle name="40% - Accent2 2 6 2 2 2" xfId="27555" xr:uid="{B77A1A4A-346D-46E1-93BF-9EF9B7B3F465}"/>
    <cellStyle name="40% - Accent2 2 6 2 3" xfId="10066" xr:uid="{55521AAC-576F-4C84-9AC0-E4F581473143}"/>
    <cellStyle name="40% - Accent2 2 6 2 3 2" xfId="27556" xr:uid="{8685F2D8-CF52-46EA-96AB-CC6CEE78CE9E}"/>
    <cellStyle name="40% - Accent2 2 6 2 4" xfId="27554" xr:uid="{8E981047-1D25-4E78-99D8-FE538E5BF054}"/>
    <cellStyle name="40% - Accent2 2 6 3" xfId="10067" xr:uid="{5DB7834C-7DF9-4B19-8B37-529095FB2BD2}"/>
    <cellStyle name="40% - Accent2 2 6 3 2" xfId="27557" xr:uid="{A1A77895-DBED-44CA-A27D-0D16B1112F05}"/>
    <cellStyle name="40% - Accent2 2 6 4" xfId="10068" xr:uid="{999A9AC1-1B38-446A-9AD9-2CD040A59EF6}"/>
    <cellStyle name="40% - Accent2 2 6 4 2" xfId="27558" xr:uid="{E47D8A50-3C9B-4521-8F24-37B8D1DBBA2F}"/>
    <cellStyle name="40% - Accent2 2 6 5" xfId="10069" xr:uid="{D75BAB27-8D6E-4809-9328-0313109E158B}"/>
    <cellStyle name="40% - Accent2 2 6 5 2" xfId="27559" xr:uid="{86BB0BE7-5539-4C28-AD78-957085EBB206}"/>
    <cellStyle name="40% - Accent2 2 6 6" xfId="27553" xr:uid="{DBD78884-B66A-49A4-A4C9-D7DBF438B30E}"/>
    <cellStyle name="40% - Accent2 2 7" xfId="10070" xr:uid="{5C96B2DD-4B2B-4E68-BAE1-F1B2C29B2C42}"/>
    <cellStyle name="40% - Accent2 2 7 2" xfId="10071" xr:uid="{7C2CE110-77F7-417A-8CF2-A41764F05C18}"/>
    <cellStyle name="40% - Accent2 2 7 2 2" xfId="10072" xr:uid="{43DA55BC-1CF6-44D8-8E7A-C40BBDD1A50E}"/>
    <cellStyle name="40% - Accent2 2 7 2 2 2" xfId="27562" xr:uid="{8F4DBDEB-DF72-4EB6-AFE6-20E904F7E8D3}"/>
    <cellStyle name="40% - Accent2 2 7 2 3" xfId="10073" xr:uid="{9F2F15B8-106A-4382-BDA8-47BF433F898D}"/>
    <cellStyle name="40% - Accent2 2 7 2 3 2" xfId="27563" xr:uid="{CEB89495-2691-4AA6-B775-F3EA646FE6B5}"/>
    <cellStyle name="40% - Accent2 2 7 2 4" xfId="27561" xr:uid="{3E9A1B2A-8E01-467D-840B-261661FAECB2}"/>
    <cellStyle name="40% - Accent2 2 7 3" xfId="10074" xr:uid="{78864FD1-5444-482E-A8A8-72E35BE7079A}"/>
    <cellStyle name="40% - Accent2 2 7 3 2" xfId="27564" xr:uid="{C41432B9-0981-42C5-AC3B-5E212AAFC94B}"/>
    <cellStyle name="40% - Accent2 2 7 4" xfId="10075" xr:uid="{2A6B6964-EFEF-4299-A44B-00D56189BE7A}"/>
    <cellStyle name="40% - Accent2 2 7 4 2" xfId="27565" xr:uid="{C2E4D910-8173-40F7-A7C4-1F07911504AD}"/>
    <cellStyle name="40% - Accent2 2 7 5" xfId="10076" xr:uid="{AD5BB2A4-F7C5-4D07-8472-A8F40FBA8A2D}"/>
    <cellStyle name="40% - Accent2 2 7 5 2" xfId="27566" xr:uid="{E768FE21-C2F8-44AD-9B45-8C89F2D5A87C}"/>
    <cellStyle name="40% - Accent2 2 7 6" xfId="27560" xr:uid="{BFE047DE-6DD3-46ED-94C3-E9EC6A1DA878}"/>
    <cellStyle name="40% - Accent2 2 8" xfId="10077" xr:uid="{6F709987-FD30-495B-855B-3D0C3DAB6316}"/>
    <cellStyle name="40% - Accent2 2 8 2" xfId="10078" xr:uid="{A781AD1C-992B-4F1D-A2E4-0743125B6ED9}"/>
    <cellStyle name="40% - Accent2 2 8 2 2" xfId="27568" xr:uid="{140C5758-2D4B-4BAE-97E4-B62992F62380}"/>
    <cellStyle name="40% - Accent2 2 8 3" xfId="10079" xr:uid="{E76FD12B-A1B7-40D0-842A-5D440DF8FE8F}"/>
    <cellStyle name="40% - Accent2 2 8 3 2" xfId="27569" xr:uid="{35E62AE8-1D9B-4DD9-A52E-25D01E7A9492}"/>
    <cellStyle name="40% - Accent2 2 8 4" xfId="27567" xr:uid="{36AF62A2-AB5A-4285-8EE3-7FD18934C2DD}"/>
    <cellStyle name="40% - Accent2 2 9" xfId="10080" xr:uid="{5A157D01-4954-4166-9520-0DE427AF9753}"/>
    <cellStyle name="40% - Accent2 2 9 2" xfId="27570" xr:uid="{15E58612-ECE8-47C2-B5F8-60129524F796}"/>
    <cellStyle name="40% - Accent2 20" xfId="1892" xr:uid="{C008B0AA-6C0E-4D53-9679-E0DA55B10233}"/>
    <cellStyle name="40% - Accent2 20 2" xfId="17776" xr:uid="{39E7AD66-B862-4E94-8F3D-4938FCD16A99}"/>
    <cellStyle name="40% - Accent2 20 2 2" xfId="35330" xr:uid="{00B35578-1200-4122-B1CE-155CB7AACF8B}"/>
    <cellStyle name="40% - Accent2 20 3" xfId="10081" xr:uid="{60965736-297C-44A2-9C3F-0F2AAA440EF9}"/>
    <cellStyle name="40% - Accent2 20 3 2" xfId="27571" xr:uid="{5D1983F1-BD9E-47A1-9A00-E6D27A81F7C2}"/>
    <cellStyle name="40% - Accent2 20 4" xfId="19495" xr:uid="{10CF0E22-E2CE-4DF2-9939-A91D00B91A6B}"/>
    <cellStyle name="40% - Accent2 21" xfId="1916" xr:uid="{EEE815A1-CD1A-40F7-B64A-E061B30C7724}"/>
    <cellStyle name="40% - Accent2 21 2" xfId="17789" xr:uid="{E5C785E8-BBFE-4134-957E-59AAA59B892C}"/>
    <cellStyle name="40% - Accent2 21 2 2" xfId="35354" xr:uid="{52B596D8-CB4A-4F30-9364-47B6B62BEA8A}"/>
    <cellStyle name="40% - Accent2 21 3" xfId="10082" xr:uid="{046D181C-1056-4D20-9C1D-72F973F0BE17}"/>
    <cellStyle name="40% - Accent2 21 3 2" xfId="27572" xr:uid="{F87F4ADC-1C60-4902-AFF6-F40FC2EB4814}"/>
    <cellStyle name="40% - Accent2 21 4" xfId="19519" xr:uid="{A38A018C-057C-4429-ADA9-914D3AEF6C02}"/>
    <cellStyle name="40% - Accent2 22" xfId="1942" xr:uid="{C2D12654-6DCF-4CEE-B9EB-59063B09AFF1}"/>
    <cellStyle name="40% - Accent2 22 2" xfId="17802" xr:uid="{A2C0520B-1519-49E3-A143-F7A9C63BE56E}"/>
    <cellStyle name="40% - Accent2 22 2 2" xfId="35379" xr:uid="{788B080F-8FC8-4DC8-86E2-3CE27E4CEE69}"/>
    <cellStyle name="40% - Accent2 22 3" xfId="10083" xr:uid="{3866BA6D-D3E3-4BB3-A93C-407B27B8F750}"/>
    <cellStyle name="40% - Accent2 22 3 2" xfId="27573" xr:uid="{57372E0E-A6CF-4CBF-9931-ADDEB403EC88}"/>
    <cellStyle name="40% - Accent2 22 4" xfId="19544" xr:uid="{6F5397E3-C834-4C41-B5AB-0424BD40A34F}"/>
    <cellStyle name="40% - Accent2 23" xfId="10084" xr:uid="{D0EB19F0-5E44-465E-912F-5F08A33B893E}"/>
    <cellStyle name="40% - Accent2 23 2" xfId="27574" xr:uid="{2D8EB11B-04FB-4F0A-B925-65C2564FCF46}"/>
    <cellStyle name="40% - Accent2 23 3" xfId="18418" xr:uid="{EB0DBFB4-6FB7-4CE0-9283-4D926CDBD659}"/>
    <cellStyle name="40% - Accent2 24" xfId="10085" xr:uid="{35EBA595-E915-44BA-9598-8DBCDB29739F}"/>
    <cellStyle name="40% - Accent2 24 2" xfId="27575" xr:uid="{B960D1A2-5A66-4938-AA5D-087DFE30263B}"/>
    <cellStyle name="40% - Accent2 25" xfId="10086" xr:uid="{BDAA5367-1F96-4B87-B417-F2AEF339D2B5}"/>
    <cellStyle name="40% - Accent2 25 2" xfId="27576" xr:uid="{423CC6BE-4987-4AA3-B20C-D6D67BB2D4BF}"/>
    <cellStyle name="40% - Accent2 26" xfId="10087" xr:uid="{40DFD7A0-84AB-4B10-96CB-2C0045DF9F7F}"/>
    <cellStyle name="40% - Accent2 26 2" xfId="27577" xr:uid="{B82ECE63-DE5D-47DC-AE62-E9E418047735}"/>
    <cellStyle name="40% - Accent2 27" xfId="10088" xr:uid="{6572F3ED-F25B-4221-848A-9F001379E333}"/>
    <cellStyle name="40% - Accent2 27 2" xfId="27578" xr:uid="{BE8D7BC5-9A36-49D3-81D8-169A3E44B60C}"/>
    <cellStyle name="40% - Accent2 28" xfId="10089" xr:uid="{521A2EF0-9226-4260-9ABE-64D9E53A4FE4}"/>
    <cellStyle name="40% - Accent2 28 2" xfId="27579" xr:uid="{ACF715EC-75AE-4956-94A5-EAC0FB49C70D}"/>
    <cellStyle name="40% - Accent2 29" xfId="10090" xr:uid="{0CEB9ABE-08AC-4F7A-B63F-6F2A63C3E45B}"/>
    <cellStyle name="40% - Accent2 29 2" xfId="27580" xr:uid="{88D63BAC-882E-4A8B-92E1-0D0121CEE62B}"/>
    <cellStyle name="40% - Accent2 3" xfId="140" xr:uid="{CE06F52C-44BC-48AD-8C2C-C9837EB1EF1F}"/>
    <cellStyle name="40% - Accent2 3 10" xfId="10092" xr:uid="{813DE47F-29F2-4CCC-9F2E-B86AC3DB5CAB}"/>
    <cellStyle name="40% - Accent2 3 10 2" xfId="27582" xr:uid="{5B019B6C-EDB5-48EC-8F8C-A8AF916B0D6A}"/>
    <cellStyle name="40% - Accent2 3 11" xfId="10093" xr:uid="{F04EA901-B450-46A3-87AB-20EC7CC31081}"/>
    <cellStyle name="40% - Accent2 3 11 2" xfId="27583" xr:uid="{74C87C0B-4224-4DC6-98C0-B33411598290}"/>
    <cellStyle name="40% - Accent2 3 12" xfId="10094" xr:uid="{CA42EADE-8ADE-4A59-AFB4-AEF05BED9ACF}"/>
    <cellStyle name="40% - Accent2 3 13" xfId="10091" xr:uid="{211E59BB-C0B5-467C-8343-700FCEDDFDD6}"/>
    <cellStyle name="40% - Accent2 3 13 2" xfId="27581" xr:uid="{33AF7C57-C846-4B4D-A76E-92CD980BBF0B}"/>
    <cellStyle name="40% - Accent2 3 14" xfId="17238" xr:uid="{1860FAAD-B948-491A-B5E7-510324EA2A65}"/>
    <cellStyle name="40% - Accent2 3 14 2" xfId="34527" xr:uid="{5EDFA514-E7D7-44BA-9154-9C697812B958}"/>
    <cellStyle name="40% - Accent2 3 15" xfId="2949" xr:uid="{5661589A-37AD-45D0-AAD1-3C1B848EF057}"/>
    <cellStyle name="40% - Accent2 3 16" xfId="990" xr:uid="{5CC9F56A-8626-40E6-A097-A41054936CC0}"/>
    <cellStyle name="40% - Accent2 3 17" xfId="18601" xr:uid="{551B2768-D949-4148-BC72-3766640B4064}"/>
    <cellStyle name="40% - Accent2 3 18" xfId="36612" xr:uid="{D4BC6DF8-13B8-47B1-90A3-707E8FC4C349}"/>
    <cellStyle name="40% - Accent2 3 2" xfId="236" xr:uid="{C181F0CD-10BF-4E2F-B7A6-E474CFB06867}"/>
    <cellStyle name="40% - Accent2 3 2 10" xfId="17401" xr:uid="{BAB5B764-518E-458F-B494-E7DD6539876C}"/>
    <cellStyle name="40% - Accent2 3 2 10 2" xfId="34753" xr:uid="{17FA0B23-E9A7-41B2-9331-A4776E88566C}"/>
    <cellStyle name="40% - Accent2 3 2 11" xfId="10095" xr:uid="{8B48D74B-9F88-4623-8090-0E7200C9CE34}"/>
    <cellStyle name="40% - Accent2 3 2 11 2" xfId="27584" xr:uid="{7F3FAB84-41F6-4AAA-823F-316447A2B176}"/>
    <cellStyle name="40% - Accent2 3 2 12" xfId="1277" xr:uid="{03B6CD93-55EE-41E3-A583-879E3472F9A2}"/>
    <cellStyle name="40% - Accent2 3 2 13" xfId="18881" xr:uid="{AC998F2A-408B-44E7-9CBA-61BE435F0705}"/>
    <cellStyle name="40% - Accent2 3 2 14" xfId="36922" xr:uid="{68D5FE6B-35F5-4BCF-AEF7-F67CE6C1158F}"/>
    <cellStyle name="40% - Accent2 3 2 2" xfId="354" xr:uid="{DF747B1D-768B-4F27-8183-CE26E3E1828D}"/>
    <cellStyle name="40% - Accent2 3 2 2 10" xfId="2322" xr:uid="{097CEBB8-712C-49A6-8D99-B4BE8E88208A}"/>
    <cellStyle name="40% - Accent2 3 2 2 11" xfId="19922" xr:uid="{6D9D05A3-F627-4163-B6CD-31718F43899B}"/>
    <cellStyle name="40% - Accent2 3 2 2 2" xfId="573" xr:uid="{3FB49752-2E53-4F0D-890E-0856648000AB}"/>
    <cellStyle name="40% - Accent2 3 2 2 2 2" xfId="10098" xr:uid="{DDB00E38-9400-42C5-AE6C-7DC4F0AB0298}"/>
    <cellStyle name="40% - Accent2 3 2 2 2 2 2" xfId="10099" xr:uid="{7E28B11F-E85B-4326-B4C2-9CDCB1967D8C}"/>
    <cellStyle name="40% - Accent2 3 2 2 2 2 2 2" xfId="27588" xr:uid="{CA5B1FD9-47E9-4003-8506-B288FE934ECE}"/>
    <cellStyle name="40% - Accent2 3 2 2 2 2 3" xfId="10100" xr:uid="{2B494248-11F6-4CE7-9EE8-DB020DF5E228}"/>
    <cellStyle name="40% - Accent2 3 2 2 2 2 3 2" xfId="27589" xr:uid="{B49CCD11-6521-42FA-80F5-AAA1720A794F}"/>
    <cellStyle name="40% - Accent2 3 2 2 2 2 4" xfId="27587" xr:uid="{021B5465-9C83-477B-8131-09B347BBF5C8}"/>
    <cellStyle name="40% - Accent2 3 2 2 2 3" xfId="10101" xr:uid="{F9A0DFB3-4A28-468D-9B1D-BBB977599FBA}"/>
    <cellStyle name="40% - Accent2 3 2 2 2 3 2" xfId="27590" xr:uid="{25136614-6D45-49BA-B44E-1EE96B61272B}"/>
    <cellStyle name="40% - Accent2 3 2 2 2 4" xfId="10102" xr:uid="{96E5B205-63C8-4ADE-8CF9-A15DC6CAE4D2}"/>
    <cellStyle name="40% - Accent2 3 2 2 2 4 2" xfId="27591" xr:uid="{86869597-26CB-4AFF-9864-3FF0DE7408D6}"/>
    <cellStyle name="40% - Accent2 3 2 2 2 5" xfId="10103" xr:uid="{0D378AE6-C87B-46DD-9D04-CCE3D810EDE5}"/>
    <cellStyle name="40% - Accent2 3 2 2 2 5 2" xfId="27592" xr:uid="{FDD444D6-4F20-4A21-AB3B-E2D1E8B6B010}"/>
    <cellStyle name="40% - Accent2 3 2 2 2 6" xfId="10097" xr:uid="{3271B618-B4A7-494C-91A4-5F3C1AF91C7B}"/>
    <cellStyle name="40% - Accent2 3 2 2 2 7" xfId="27586" xr:uid="{293F00BC-ED18-4690-B787-28B5841F1C3D}"/>
    <cellStyle name="40% - Accent2 3 2 2 3" xfId="10104" xr:uid="{54F8A2FF-63FC-46B8-92EA-F9AE154BD0B0}"/>
    <cellStyle name="40% - Accent2 3 2 2 3 2" xfId="10105" xr:uid="{63A7691C-4034-4F57-B215-01FEFFE70F4D}"/>
    <cellStyle name="40% - Accent2 3 2 2 3 2 2" xfId="10106" xr:uid="{25D73509-6F2E-4823-9D28-F17216CDC230}"/>
    <cellStyle name="40% - Accent2 3 2 2 3 2 2 2" xfId="27595" xr:uid="{479D5C99-2DBA-4FF0-88F7-3417AC63B48F}"/>
    <cellStyle name="40% - Accent2 3 2 2 3 2 3" xfId="10107" xr:uid="{883BC223-EC81-40BF-A2D2-3CD4BA1DA395}"/>
    <cellStyle name="40% - Accent2 3 2 2 3 2 3 2" xfId="27596" xr:uid="{1DA00A85-5843-47DC-922A-2AD6C497DD1A}"/>
    <cellStyle name="40% - Accent2 3 2 2 3 2 4" xfId="27594" xr:uid="{EDAD0577-3073-4ED9-9934-530B4063BC9B}"/>
    <cellStyle name="40% - Accent2 3 2 2 3 3" xfId="10108" xr:uid="{6B146ACE-88E2-4904-BCFC-01B1E801733F}"/>
    <cellStyle name="40% - Accent2 3 2 2 3 3 2" xfId="27597" xr:uid="{E7C5201E-278F-4ECA-9AD1-6C047698279B}"/>
    <cellStyle name="40% - Accent2 3 2 2 3 4" xfId="10109" xr:uid="{BB651232-C2F0-41E8-9BE0-063A9541931F}"/>
    <cellStyle name="40% - Accent2 3 2 2 3 4 2" xfId="27598" xr:uid="{A6A5030A-175A-4D76-9E40-D74597ED6DA4}"/>
    <cellStyle name="40% - Accent2 3 2 2 3 5" xfId="10110" xr:uid="{B5F67FDB-68CD-4D69-BA4B-6A1BE8617BD0}"/>
    <cellStyle name="40% - Accent2 3 2 2 3 5 2" xfId="27599" xr:uid="{648624DA-02BF-4A5D-AFF4-E7B3E2C1E2AF}"/>
    <cellStyle name="40% - Accent2 3 2 2 3 6" xfId="27593" xr:uid="{354DDD86-D956-46D2-8A09-6901813C7DA9}"/>
    <cellStyle name="40% - Accent2 3 2 2 4" xfId="10111" xr:uid="{4E7F6D86-1128-4B15-822A-7FCFF28D35A8}"/>
    <cellStyle name="40% - Accent2 3 2 2 4 2" xfId="10112" xr:uid="{AA078D62-F0BD-4112-AADB-825DD6A1038C}"/>
    <cellStyle name="40% - Accent2 3 2 2 4 2 2" xfId="27601" xr:uid="{2B7D63C4-F031-4F8D-89A9-7201481CC3AD}"/>
    <cellStyle name="40% - Accent2 3 2 2 4 3" xfId="10113" xr:uid="{CF8F5BB2-00B4-4361-A857-4EB1367ECFD4}"/>
    <cellStyle name="40% - Accent2 3 2 2 4 3 2" xfId="27602" xr:uid="{B97AE5EA-DDC9-4871-8BF5-E08ECF83D1A7}"/>
    <cellStyle name="40% - Accent2 3 2 2 4 4" xfId="27600" xr:uid="{36059513-C67C-4A8D-B232-C5C42E5F7EE1}"/>
    <cellStyle name="40% - Accent2 3 2 2 5" xfId="10114" xr:uid="{D1BC385C-22A3-44C6-BE6B-DC898D6EAB93}"/>
    <cellStyle name="40% - Accent2 3 2 2 5 2" xfId="27603" xr:uid="{CF36FDB6-8249-434E-805C-50C2BAF96CA5}"/>
    <cellStyle name="40% - Accent2 3 2 2 6" xfId="10115" xr:uid="{601BEF52-81A4-4D01-B043-FCBA8C1F27CC}"/>
    <cellStyle name="40% - Accent2 3 2 2 6 2" xfId="27604" xr:uid="{8333B389-85DC-4787-84D6-E60989266B60}"/>
    <cellStyle name="40% - Accent2 3 2 2 7" xfId="10116" xr:uid="{1543CB3D-8AF4-4BDD-9CE2-19A7D3245A58}"/>
    <cellStyle name="40% - Accent2 3 2 2 7 2" xfId="27605" xr:uid="{D6EAD882-AB4F-4A41-87AE-E9EC868BC440}"/>
    <cellStyle name="40% - Accent2 3 2 2 8" xfId="17977" xr:uid="{CA5AFBF1-7F01-4AAF-9C42-E4197C36476D}"/>
    <cellStyle name="40% - Accent2 3 2 2 8 2" xfId="35736" xr:uid="{58B82AE8-6A3E-4263-92E7-DC367ACCB406}"/>
    <cellStyle name="40% - Accent2 3 2 2 9" xfId="10096" xr:uid="{F79DDB8C-5E21-4911-BEF4-620AADE534FC}"/>
    <cellStyle name="40% - Accent2 3 2 2 9 2" xfId="27585" xr:uid="{5EC2BE1C-A73F-4C8E-80D4-12F5B11DBB26}"/>
    <cellStyle name="40% - Accent2 3 2 3" xfId="463" xr:uid="{349D4AD2-67DC-40E2-BE0E-B3C284CB015E}"/>
    <cellStyle name="40% - Accent2 3 2 3 2" xfId="10118" xr:uid="{799E5B11-EBB9-436D-BFE7-0E397C6A256F}"/>
    <cellStyle name="40% - Accent2 3 2 3 2 2" xfId="10119" xr:uid="{E0C55ADA-C510-472A-9C74-362DFAFA7215}"/>
    <cellStyle name="40% - Accent2 3 2 3 2 2 2" xfId="10120" xr:uid="{695E373A-5572-442F-8AB2-1DF03B330733}"/>
    <cellStyle name="40% - Accent2 3 2 3 2 2 2 2" xfId="27609" xr:uid="{C8C2C9E1-48C1-4CBA-AB7A-209CEC8877E3}"/>
    <cellStyle name="40% - Accent2 3 2 3 2 2 3" xfId="10121" xr:uid="{CBC008A2-CD4F-4910-A49E-EB43D343790F}"/>
    <cellStyle name="40% - Accent2 3 2 3 2 2 3 2" xfId="27610" xr:uid="{756130B9-E1A7-4773-A4D3-C881FBE07C51}"/>
    <cellStyle name="40% - Accent2 3 2 3 2 2 4" xfId="27608" xr:uid="{3DA2B225-7430-4EBC-A341-C39939EB3928}"/>
    <cellStyle name="40% - Accent2 3 2 3 2 3" xfId="10122" xr:uid="{754C7E57-9A14-4688-A975-2723E8CCCA84}"/>
    <cellStyle name="40% - Accent2 3 2 3 2 3 2" xfId="27611" xr:uid="{C28AC5EA-4CF4-4A61-A71C-B23E3E51362B}"/>
    <cellStyle name="40% - Accent2 3 2 3 2 4" xfId="10123" xr:uid="{DA9512DD-0C74-475F-87E1-4F860BA49387}"/>
    <cellStyle name="40% - Accent2 3 2 3 2 4 2" xfId="27612" xr:uid="{0D1EBD6C-37F5-4718-B69C-0AE0FE340807}"/>
    <cellStyle name="40% - Accent2 3 2 3 2 5" xfId="10124" xr:uid="{8C476DF3-D145-4BF5-9F67-DBD52743B749}"/>
    <cellStyle name="40% - Accent2 3 2 3 2 5 2" xfId="27613" xr:uid="{B6CE1E2F-E9B5-4765-B8CB-9025F0814C36}"/>
    <cellStyle name="40% - Accent2 3 2 3 2 6" xfId="27607" xr:uid="{B9CB70A2-DCD7-4DDF-A2C8-2AFAD28E73E7}"/>
    <cellStyle name="40% - Accent2 3 2 3 3" xfId="10125" xr:uid="{D3B07B79-B21A-4674-9E97-95A868BBCAF6}"/>
    <cellStyle name="40% - Accent2 3 2 3 3 2" xfId="10126" xr:uid="{3EDB6492-2192-4B7F-9DBC-74EE5D0D863C}"/>
    <cellStyle name="40% - Accent2 3 2 3 3 2 2" xfId="10127" xr:uid="{1894A181-235B-4275-A4E3-3DEF6F3DD472}"/>
    <cellStyle name="40% - Accent2 3 2 3 3 2 2 2" xfId="27616" xr:uid="{12BC8D1E-091E-40C6-9B58-1A4DFC342D12}"/>
    <cellStyle name="40% - Accent2 3 2 3 3 2 3" xfId="10128" xr:uid="{1483509E-1058-4875-B98B-E73DE8D0A255}"/>
    <cellStyle name="40% - Accent2 3 2 3 3 2 3 2" xfId="27617" xr:uid="{D10C7DF8-49CA-4DA6-BA9C-0A47BC88DA68}"/>
    <cellStyle name="40% - Accent2 3 2 3 3 2 4" xfId="27615" xr:uid="{935A7258-2527-4103-9ED2-16DB596FBE92}"/>
    <cellStyle name="40% - Accent2 3 2 3 3 3" xfId="10129" xr:uid="{9043A241-9983-46DB-8A22-B01F21F0661A}"/>
    <cellStyle name="40% - Accent2 3 2 3 3 3 2" xfId="27618" xr:uid="{A7497DFD-E13B-4181-9F1B-67DF3272B562}"/>
    <cellStyle name="40% - Accent2 3 2 3 3 4" xfId="10130" xr:uid="{0B816430-81EC-4CD7-95FD-D66775B9F0C1}"/>
    <cellStyle name="40% - Accent2 3 2 3 3 4 2" xfId="27619" xr:uid="{2E45A162-3E4A-411D-BC09-69CD1F2CEAF2}"/>
    <cellStyle name="40% - Accent2 3 2 3 3 5" xfId="10131" xr:uid="{9DC04666-632E-498F-B4D3-3A3F857F9A0C}"/>
    <cellStyle name="40% - Accent2 3 2 3 3 5 2" xfId="27620" xr:uid="{3EC2565C-34B6-4707-853C-3B2846C4AA15}"/>
    <cellStyle name="40% - Accent2 3 2 3 3 6" xfId="27614" xr:uid="{9C7C7809-5682-4CF1-8ED8-2484A9D9C8CB}"/>
    <cellStyle name="40% - Accent2 3 2 3 4" xfId="10132" xr:uid="{0BB86C0D-46D7-4139-A27A-564CED3B28BE}"/>
    <cellStyle name="40% - Accent2 3 2 3 4 2" xfId="10133" xr:uid="{9EB18FBD-C05A-4DBA-ADAC-5389448F8D6F}"/>
    <cellStyle name="40% - Accent2 3 2 3 4 2 2" xfId="27622" xr:uid="{5B72D470-0FA7-4769-897D-6BC7D082C09F}"/>
    <cellStyle name="40% - Accent2 3 2 3 4 3" xfId="10134" xr:uid="{DC5DB16F-98A6-4C88-B5DF-7C736E9C888A}"/>
    <cellStyle name="40% - Accent2 3 2 3 4 3 2" xfId="27623" xr:uid="{61F5CD56-452B-455D-831B-2CD594D3B9A7}"/>
    <cellStyle name="40% - Accent2 3 2 3 4 4" xfId="27621" xr:uid="{7F871B93-7EF5-4F6E-977A-7EB7365291A6}"/>
    <cellStyle name="40% - Accent2 3 2 3 5" xfId="10135" xr:uid="{1F0EBCEA-AF43-47FB-84DB-A56527B12EAE}"/>
    <cellStyle name="40% - Accent2 3 2 3 5 2" xfId="27624" xr:uid="{EE42B8FF-C62C-4C8E-BF35-148F2E34A17E}"/>
    <cellStyle name="40% - Accent2 3 2 3 6" xfId="10136" xr:uid="{535C6C38-4DCD-4774-85FB-5E97EBF5D5B6}"/>
    <cellStyle name="40% - Accent2 3 2 3 6 2" xfId="27625" xr:uid="{000A371A-9C7E-4833-8BAF-8FBACB6BD6A4}"/>
    <cellStyle name="40% - Accent2 3 2 3 7" xfId="10137" xr:uid="{C8A82890-AC6F-4A46-9E6E-DF467C86B02E}"/>
    <cellStyle name="40% - Accent2 3 2 3 7 2" xfId="27626" xr:uid="{DBEF1510-5390-4C47-876C-81E3AA978F67}"/>
    <cellStyle name="40% - Accent2 3 2 3 8" xfId="10117" xr:uid="{EA5B2EC1-FB98-4513-850D-874D71CD5DF3}"/>
    <cellStyle name="40% - Accent2 3 2 3 9" xfId="27606" xr:uid="{69CA9EBC-3485-4CC0-808D-3D489FD2DD39}"/>
    <cellStyle name="40% - Accent2 3 2 4" xfId="10138" xr:uid="{EF157D32-5204-4162-A951-7446E3B7A52A}"/>
    <cellStyle name="40% - Accent2 3 2 4 2" xfId="10139" xr:uid="{12E0F83A-7DF5-446A-BB74-309B56B18358}"/>
    <cellStyle name="40% - Accent2 3 2 4 2 2" xfId="10140" xr:uid="{75F95DD7-8E13-46F3-BB6F-3BCCCF6866CB}"/>
    <cellStyle name="40% - Accent2 3 2 4 2 2 2" xfId="27629" xr:uid="{C898F039-EEE4-4654-B01B-D6F32EF7CDA5}"/>
    <cellStyle name="40% - Accent2 3 2 4 2 3" xfId="10141" xr:uid="{227A5D12-C547-4D03-A219-4749D39727F1}"/>
    <cellStyle name="40% - Accent2 3 2 4 2 3 2" xfId="27630" xr:uid="{44C116DD-866D-4689-964B-05CF493697C8}"/>
    <cellStyle name="40% - Accent2 3 2 4 2 4" xfId="27628" xr:uid="{9FCDC51F-8320-4546-9801-8CEECDA7B034}"/>
    <cellStyle name="40% - Accent2 3 2 4 3" xfId="10142" xr:uid="{21359122-4DDC-48B2-8086-A5501A173225}"/>
    <cellStyle name="40% - Accent2 3 2 4 3 2" xfId="27631" xr:uid="{81B3BC4D-25DE-4CAF-AAFC-B6D44491C54A}"/>
    <cellStyle name="40% - Accent2 3 2 4 4" xfId="10143" xr:uid="{EB0EEFBA-0A41-4F42-95F8-A9B0275BE5BE}"/>
    <cellStyle name="40% - Accent2 3 2 4 4 2" xfId="27632" xr:uid="{D8426C37-2C98-45E0-BC42-9DF52E545FB4}"/>
    <cellStyle name="40% - Accent2 3 2 4 5" xfId="10144" xr:uid="{1114FFA2-8A42-46F6-9C4E-34D8A244665F}"/>
    <cellStyle name="40% - Accent2 3 2 4 5 2" xfId="27633" xr:uid="{B0E6F7CC-4B4E-4901-855C-BF7217AC29F9}"/>
    <cellStyle name="40% - Accent2 3 2 4 6" xfId="27627" xr:uid="{AEF939F1-EF1C-48BD-A95C-A56AABC3C710}"/>
    <cellStyle name="40% - Accent2 3 2 5" xfId="10145" xr:uid="{84FA99E3-EC6B-4928-8A99-E91CA4AEA3BF}"/>
    <cellStyle name="40% - Accent2 3 2 5 2" xfId="10146" xr:uid="{2D53A27F-A428-4524-8764-67027B5AD9A0}"/>
    <cellStyle name="40% - Accent2 3 2 5 2 2" xfId="10147" xr:uid="{7BD16245-787C-4F6C-8F5D-0DC3DF65A045}"/>
    <cellStyle name="40% - Accent2 3 2 5 2 2 2" xfId="27636" xr:uid="{B3DD1715-398D-4A5A-A36D-ED9269EF586B}"/>
    <cellStyle name="40% - Accent2 3 2 5 2 3" xfId="10148" xr:uid="{7DA3C88E-B8A1-4EA0-B4AD-BDFDD0632400}"/>
    <cellStyle name="40% - Accent2 3 2 5 2 3 2" xfId="27637" xr:uid="{486EF1D9-3602-4C3A-885D-846A4866A63C}"/>
    <cellStyle name="40% - Accent2 3 2 5 2 4" xfId="27635" xr:uid="{93502033-EBBD-4C47-B2C9-7B1A663B8378}"/>
    <cellStyle name="40% - Accent2 3 2 5 3" xfId="10149" xr:uid="{C1C088DD-8DA5-4AB1-831B-1FC718514B78}"/>
    <cellStyle name="40% - Accent2 3 2 5 3 2" xfId="27638" xr:uid="{17AB6080-BE15-4ECE-A979-6F4D58FEDB07}"/>
    <cellStyle name="40% - Accent2 3 2 5 4" xfId="10150" xr:uid="{D3D3AAB6-D33E-4358-9B26-9A0D20825D59}"/>
    <cellStyle name="40% - Accent2 3 2 5 4 2" xfId="27639" xr:uid="{6EA0548F-A728-48BF-A737-7C2C68030599}"/>
    <cellStyle name="40% - Accent2 3 2 5 5" xfId="10151" xr:uid="{B6BC57BF-5447-4329-AE32-5E2C74AB8179}"/>
    <cellStyle name="40% - Accent2 3 2 5 5 2" xfId="27640" xr:uid="{CCBC6B6D-BEDA-4135-85A9-4A36DA33FA84}"/>
    <cellStyle name="40% - Accent2 3 2 5 6" xfId="27634" xr:uid="{A197AA9E-57A4-4BEE-BA59-141F2C71B9CD}"/>
    <cellStyle name="40% - Accent2 3 2 6" xfId="10152" xr:uid="{6445A455-7ADC-48C4-92CB-C6563222105E}"/>
    <cellStyle name="40% - Accent2 3 2 6 2" xfId="10153" xr:uid="{DE5E44B9-B573-4AD7-B11D-A8E2C419D378}"/>
    <cellStyle name="40% - Accent2 3 2 6 2 2" xfId="27642" xr:uid="{590E4B3A-49A5-440C-8297-90087DC3EEA9}"/>
    <cellStyle name="40% - Accent2 3 2 6 3" xfId="10154" xr:uid="{97EA52B7-2A08-4296-B72F-733858AD525F}"/>
    <cellStyle name="40% - Accent2 3 2 6 3 2" xfId="27643" xr:uid="{0FA30D48-B7B0-45F7-8CE8-E9527133F2BA}"/>
    <cellStyle name="40% - Accent2 3 2 6 4" xfId="27641" xr:uid="{DE607E21-E373-4005-A289-344F28FF0C4F}"/>
    <cellStyle name="40% - Accent2 3 2 7" xfId="10155" xr:uid="{7FB50577-0C67-4437-A479-1993BC494CC5}"/>
    <cellStyle name="40% - Accent2 3 2 7 2" xfId="27644" xr:uid="{6DDB0D25-E3F4-4F4E-AA5A-E2A7DF927A72}"/>
    <cellStyle name="40% - Accent2 3 2 8" xfId="10156" xr:uid="{11C61DD1-8485-4037-93A1-1F161CA99D35}"/>
    <cellStyle name="40% - Accent2 3 2 8 2" xfId="27645" xr:uid="{E404C485-D5FE-4468-A7BA-8E44019757F9}"/>
    <cellStyle name="40% - Accent2 3 2 9" xfId="10157" xr:uid="{DC00109E-0193-49D4-A571-9052DC80E345}"/>
    <cellStyle name="40% - Accent2 3 2 9 2" xfId="27646" xr:uid="{35EB70CE-D8F4-4B16-9F2C-F634DF5BB9CA}"/>
    <cellStyle name="40% - Accent2 3 3" xfId="311" xr:uid="{11862908-16E4-4044-A445-C64F1D7EBD0C}"/>
    <cellStyle name="40% - Accent2 3 3 10" xfId="1548" xr:uid="{A258C894-22D0-470D-AD3B-0B8E061E1E38}"/>
    <cellStyle name="40% - Accent2 3 3 11" xfId="19151" xr:uid="{2EBD4B61-CEA2-40D2-9A8A-0202C3715CA1}"/>
    <cellStyle name="40% - Accent2 3 3 12" xfId="37023" xr:uid="{4F5738AF-6DF8-4EF7-B592-8F352019057B}"/>
    <cellStyle name="40% - Accent2 3 3 2" xfId="530" xr:uid="{B41A5153-8F8E-417E-BA91-E4B215EB4FAC}"/>
    <cellStyle name="40% - Accent2 3 3 2 2" xfId="10160" xr:uid="{BB2E1A55-0203-4BE6-9D67-67FF8C8A46BC}"/>
    <cellStyle name="40% - Accent2 3 3 2 2 2" xfId="10161" xr:uid="{EFCDD85B-7882-4FCC-B3DA-CD8AE6DE2F3E}"/>
    <cellStyle name="40% - Accent2 3 3 2 2 2 2" xfId="27650" xr:uid="{57100DE8-DF9A-4B68-B0D1-35C3D8E055E7}"/>
    <cellStyle name="40% - Accent2 3 3 2 2 3" xfId="10162" xr:uid="{B767302D-05A9-473A-89DA-DB5DFC7F955D}"/>
    <cellStyle name="40% - Accent2 3 3 2 2 3 2" xfId="27651" xr:uid="{21311CF8-EA03-4942-A168-AD5871D90291}"/>
    <cellStyle name="40% - Accent2 3 3 2 2 4" xfId="27649" xr:uid="{5A5EFE21-634D-4792-AD51-FE609C481089}"/>
    <cellStyle name="40% - Accent2 3 3 2 3" xfId="10163" xr:uid="{A3AE19AE-DFFD-458B-9558-08AD58045742}"/>
    <cellStyle name="40% - Accent2 3 3 2 3 2" xfId="27652" xr:uid="{3712B38F-A5F8-425B-8938-030F758BA9A3}"/>
    <cellStyle name="40% - Accent2 3 3 2 4" xfId="10164" xr:uid="{C9539358-879A-4564-8DB8-C17E6DE9F610}"/>
    <cellStyle name="40% - Accent2 3 3 2 4 2" xfId="27653" xr:uid="{904DB1E1-3FD1-4AB7-801A-6268BB1AA430}"/>
    <cellStyle name="40% - Accent2 3 3 2 5" xfId="10165" xr:uid="{07FF0405-BC2E-4901-8BD5-D8D56B8B766B}"/>
    <cellStyle name="40% - Accent2 3 3 2 5 2" xfId="27654" xr:uid="{FAA5A3A8-57B1-41DE-BEE2-38DC3A7DA266}"/>
    <cellStyle name="40% - Accent2 3 3 2 6" xfId="18113" xr:uid="{F72B343D-FD2B-46BF-9EF8-D707222FEC22}"/>
    <cellStyle name="40% - Accent2 3 3 2 6 2" xfId="35997" xr:uid="{63236D6A-56F4-4D53-AA35-1A7536CC545E}"/>
    <cellStyle name="40% - Accent2 3 3 2 7" xfId="10159" xr:uid="{4E09DD6E-9832-4CDD-B18D-CED0941737FC}"/>
    <cellStyle name="40% - Accent2 3 3 2 7 2" xfId="27648" xr:uid="{64B184F8-CC60-468A-AD7E-1AD727D7EEA4}"/>
    <cellStyle name="40% - Accent2 3 3 2 8" xfId="2589" xr:uid="{E4E780E1-1064-4273-AF10-2F09FBA2D443}"/>
    <cellStyle name="40% - Accent2 3 3 2 9" xfId="20189" xr:uid="{8ECE53F9-961D-4C33-911E-7A958B1E85B2}"/>
    <cellStyle name="40% - Accent2 3 3 3" xfId="10166" xr:uid="{5E509BB2-CAAC-45EF-B3BB-C3D706BDBABB}"/>
    <cellStyle name="40% - Accent2 3 3 3 2" xfId="10167" xr:uid="{1A1BAF9E-E16C-4955-AA20-5E4A455463B8}"/>
    <cellStyle name="40% - Accent2 3 3 3 2 2" xfId="10168" xr:uid="{EABFCB8C-54E1-4BC2-998A-FE25B4EE3699}"/>
    <cellStyle name="40% - Accent2 3 3 3 2 2 2" xfId="27657" xr:uid="{33153059-A679-4703-9331-CAF099C33D49}"/>
    <cellStyle name="40% - Accent2 3 3 3 2 3" xfId="10169" xr:uid="{6A724BB4-1B7A-4958-8986-E4DE5020AEB2}"/>
    <cellStyle name="40% - Accent2 3 3 3 2 3 2" xfId="27658" xr:uid="{CA86D95E-F89C-43EF-B5E8-F6DEE2F810EA}"/>
    <cellStyle name="40% - Accent2 3 3 3 2 4" xfId="27656" xr:uid="{56C1BDA9-5D39-4447-AF77-BA94324D7FF1}"/>
    <cellStyle name="40% - Accent2 3 3 3 3" xfId="10170" xr:uid="{87611189-46F1-41CC-A16B-C97475C480D0}"/>
    <cellStyle name="40% - Accent2 3 3 3 3 2" xfId="27659" xr:uid="{6E0F2651-3D3A-4B93-B93A-C31402C28C70}"/>
    <cellStyle name="40% - Accent2 3 3 3 4" xfId="10171" xr:uid="{1E231352-DD74-4EE0-B1B7-B306E7A4FF7A}"/>
    <cellStyle name="40% - Accent2 3 3 3 4 2" xfId="27660" xr:uid="{CE4947F9-9A70-436C-8BA4-C3843BFB7A0F}"/>
    <cellStyle name="40% - Accent2 3 3 3 5" xfId="10172" xr:uid="{40303BEC-04E4-4AB4-8E2A-7C10DB8FB0FA}"/>
    <cellStyle name="40% - Accent2 3 3 3 5 2" xfId="27661" xr:uid="{F74EA7F5-26E2-4656-A26E-F100D45AE4B1}"/>
    <cellStyle name="40% - Accent2 3 3 3 6" xfId="27655" xr:uid="{58FD83BE-350F-4919-9B2A-F295A094146A}"/>
    <cellStyle name="40% - Accent2 3 3 4" xfId="10173" xr:uid="{B3C6540F-6A99-4105-8323-E84AA61253B9}"/>
    <cellStyle name="40% - Accent2 3 3 4 2" xfId="10174" xr:uid="{5D075BA4-62F6-4824-A69E-24E1571159E8}"/>
    <cellStyle name="40% - Accent2 3 3 4 2 2" xfId="27663" xr:uid="{2F5A2F6F-5653-442D-A41F-6CBDD40D8769}"/>
    <cellStyle name="40% - Accent2 3 3 4 3" xfId="10175" xr:uid="{67E8DDA9-8FAB-4258-85A2-610AE73BE089}"/>
    <cellStyle name="40% - Accent2 3 3 4 3 2" xfId="27664" xr:uid="{0042015E-60E8-4ADB-B60F-45C0791DCB0A}"/>
    <cellStyle name="40% - Accent2 3 3 4 4" xfId="27662" xr:uid="{E4D9AF0E-F3FC-4693-8A12-866BCD5074BF}"/>
    <cellStyle name="40% - Accent2 3 3 5" xfId="10176" xr:uid="{E0943B8D-AC65-4391-84C9-99EC82984C0A}"/>
    <cellStyle name="40% - Accent2 3 3 5 2" xfId="27665" xr:uid="{5B5F0838-3247-4ADF-ABA3-AB4902D17A8F}"/>
    <cellStyle name="40% - Accent2 3 3 6" xfId="10177" xr:uid="{8D59A080-0BC9-4FA3-B0E9-B8C0A6761A1D}"/>
    <cellStyle name="40% - Accent2 3 3 6 2" xfId="27666" xr:uid="{4BBDA4C6-4F69-45E1-9831-D7D531CECF09}"/>
    <cellStyle name="40% - Accent2 3 3 7" xfId="10178" xr:uid="{4E40B23F-EA8E-43B0-A6E3-32DC05E67163}"/>
    <cellStyle name="40% - Accent2 3 3 7 2" xfId="27667" xr:uid="{39FF95DB-07C3-42A8-90C8-CCB9B0A11F97}"/>
    <cellStyle name="40% - Accent2 3 3 8" xfId="17552" xr:uid="{8E5C2A6F-F879-46E7-BE26-E3BC0590217C}"/>
    <cellStyle name="40% - Accent2 3 3 8 2" xfId="35000" xr:uid="{4CB8EFBF-67A6-458A-ADD8-D235DF6475BF}"/>
    <cellStyle name="40% - Accent2 3 3 9" xfId="10158" xr:uid="{7260AEEE-0DDC-4200-A4B6-3515C9378E56}"/>
    <cellStyle name="40% - Accent2 3 3 9 2" xfId="27647" xr:uid="{148C0BC4-A566-4772-95B8-36DC1D9FCB23}"/>
    <cellStyle name="40% - Accent2 3 4" xfId="420" xr:uid="{DAAE1B54-3098-4358-AC68-1E26CFEDED6A}"/>
    <cellStyle name="40% - Accent2 3 4 10" xfId="2055" xr:uid="{4EF6C336-E10E-4B6B-844D-053E99A91E3E}"/>
    <cellStyle name="40% - Accent2 3 4 11" xfId="19655" xr:uid="{40EFEB7F-84F2-42BF-8EF6-B3ADDA12D202}"/>
    <cellStyle name="40% - Accent2 3 4 12" xfId="36847" xr:uid="{7FCE9078-3FE1-4E55-8E2A-4CF4C8A0A10E}"/>
    <cellStyle name="40% - Accent2 3 4 2" xfId="10180" xr:uid="{D2A8664B-60F9-4357-A6E0-FB7572F4BCF3}"/>
    <cellStyle name="40% - Accent2 3 4 2 2" xfId="10181" xr:uid="{CC99BF1D-F80F-4D53-8CA6-7532D446F213}"/>
    <cellStyle name="40% - Accent2 3 4 2 2 2" xfId="10182" xr:uid="{7F84817C-9117-4639-A87C-8B9B702BBA61}"/>
    <cellStyle name="40% - Accent2 3 4 2 2 2 2" xfId="27671" xr:uid="{988DAB7E-DADB-47A0-9DC2-EE6CD1D47A33}"/>
    <cellStyle name="40% - Accent2 3 4 2 2 3" xfId="10183" xr:uid="{CB3D2C95-393D-46FB-BC98-5859E2288375}"/>
    <cellStyle name="40% - Accent2 3 4 2 2 3 2" xfId="27672" xr:uid="{47C8F808-837B-4CE3-BC77-FF4D4C6A7D0A}"/>
    <cellStyle name="40% - Accent2 3 4 2 2 4" xfId="27670" xr:uid="{1A37E06C-3EE4-4E8E-8281-0BF636D329B7}"/>
    <cellStyle name="40% - Accent2 3 4 2 3" xfId="10184" xr:uid="{4B1CC905-406E-4A8B-AC14-0A69C3C1CD09}"/>
    <cellStyle name="40% - Accent2 3 4 2 3 2" xfId="27673" xr:uid="{3C7D0982-3BF9-42C7-AC22-990769707737}"/>
    <cellStyle name="40% - Accent2 3 4 2 4" xfId="10185" xr:uid="{FA02D0C5-B4BA-471A-ACDA-AA57A9FA9CFC}"/>
    <cellStyle name="40% - Accent2 3 4 2 4 2" xfId="27674" xr:uid="{D9498E6E-8F8B-4E5B-9410-02D061E00608}"/>
    <cellStyle name="40% - Accent2 3 4 2 5" xfId="10186" xr:uid="{0E9E6F11-0C6E-4760-8572-C8D1DB070842}"/>
    <cellStyle name="40% - Accent2 3 4 2 5 2" xfId="27675" xr:uid="{291AF0BC-E17F-4B8B-A5CA-CCD79A638911}"/>
    <cellStyle name="40% - Accent2 3 4 2 6" xfId="27669" xr:uid="{4EE0F8AF-7406-45C6-A2CF-BAF065C45BF4}"/>
    <cellStyle name="40% - Accent2 3 4 3" xfId="10187" xr:uid="{D9BBE103-FDF4-4907-8AF8-E89C3726ACFB}"/>
    <cellStyle name="40% - Accent2 3 4 3 2" xfId="10188" xr:uid="{43168566-45B5-480A-B25F-ED35F2328F21}"/>
    <cellStyle name="40% - Accent2 3 4 3 2 2" xfId="10189" xr:uid="{0B4B529D-3321-4A68-8C2F-57232FED3705}"/>
    <cellStyle name="40% - Accent2 3 4 3 2 2 2" xfId="27678" xr:uid="{DC37314F-95AC-4277-B8DD-135FB0156792}"/>
    <cellStyle name="40% - Accent2 3 4 3 2 3" xfId="10190" xr:uid="{60A21648-FEF0-4A9F-97BA-4F2C99B98022}"/>
    <cellStyle name="40% - Accent2 3 4 3 2 3 2" xfId="27679" xr:uid="{FD4A8DE4-AB6C-4E26-87FC-48144468F63E}"/>
    <cellStyle name="40% - Accent2 3 4 3 2 4" xfId="27677" xr:uid="{7B9290FE-9ED1-4A16-BE71-6654F44B1DD1}"/>
    <cellStyle name="40% - Accent2 3 4 3 3" xfId="10191" xr:uid="{BBE149D0-8110-4BFC-AE86-99B00E07ECB9}"/>
    <cellStyle name="40% - Accent2 3 4 3 3 2" xfId="27680" xr:uid="{41F0F8D2-9BD6-460F-B22B-B383DF8C2B94}"/>
    <cellStyle name="40% - Accent2 3 4 3 4" xfId="10192" xr:uid="{43A63C32-18C0-44EB-B41D-280ADF15D650}"/>
    <cellStyle name="40% - Accent2 3 4 3 4 2" xfId="27681" xr:uid="{0EB8C4CA-3C99-40E6-821C-9DE9D267BA76}"/>
    <cellStyle name="40% - Accent2 3 4 3 5" xfId="10193" xr:uid="{7C034E4C-AF78-498C-99A2-10B3D180AF48}"/>
    <cellStyle name="40% - Accent2 3 4 3 5 2" xfId="27682" xr:uid="{EE48E9FA-329D-400A-8793-1A2B139D2483}"/>
    <cellStyle name="40% - Accent2 3 4 3 6" xfId="27676" xr:uid="{B69023EA-5644-4A44-9CB7-0D7D4BB6E9EF}"/>
    <cellStyle name="40% - Accent2 3 4 4" xfId="10194" xr:uid="{D836321F-8120-4722-A182-EA301FCFA70F}"/>
    <cellStyle name="40% - Accent2 3 4 4 2" xfId="10195" xr:uid="{F72683EC-A23D-4EB3-91F6-6484A6D126F5}"/>
    <cellStyle name="40% - Accent2 3 4 4 2 2" xfId="27684" xr:uid="{83D50453-2602-47E8-9A89-04A3FEC574CD}"/>
    <cellStyle name="40% - Accent2 3 4 4 3" xfId="10196" xr:uid="{9CB06786-39EF-48FA-B2EA-F61EBD276CAF}"/>
    <cellStyle name="40% - Accent2 3 4 4 3 2" xfId="27685" xr:uid="{D2BAEC17-72FF-482E-B421-66C3C8B307B4}"/>
    <cellStyle name="40% - Accent2 3 4 4 4" xfId="27683" xr:uid="{ABC68FD0-ED1B-4C65-98D5-44246566766F}"/>
    <cellStyle name="40% - Accent2 3 4 5" xfId="10197" xr:uid="{32CE4FCF-99FC-4621-A743-5463E51D67CE}"/>
    <cellStyle name="40% - Accent2 3 4 5 2" xfId="27686" xr:uid="{1AADB8EB-3E57-459D-BDB1-5E02E4BFB732}"/>
    <cellStyle name="40% - Accent2 3 4 6" xfId="10198" xr:uid="{1D6ED098-27D4-4A58-A8A7-3E8D4C5BB786}"/>
    <cellStyle name="40% - Accent2 3 4 6 2" xfId="27687" xr:uid="{7BD1CE46-5343-45AF-8A70-ABE4894B8234}"/>
    <cellStyle name="40% - Accent2 3 4 7" xfId="10199" xr:uid="{8EFBCEF2-BE1A-4697-B67A-DD8362DE60DF}"/>
    <cellStyle name="40% - Accent2 3 4 7 2" xfId="27688" xr:uid="{65612D55-5B40-484C-8FBE-5C7D016911D1}"/>
    <cellStyle name="40% - Accent2 3 4 8" xfId="17847" xr:uid="{6DAFDEAE-1769-4BCA-A8F7-171E4881990D}"/>
    <cellStyle name="40% - Accent2 3 4 8 2" xfId="35489" xr:uid="{11C127F7-7A05-4373-9293-9C0DDBD15B32}"/>
    <cellStyle name="40% - Accent2 3 4 9" xfId="10179" xr:uid="{D3D66428-D6C9-45E5-B6B7-B7C5AE02AEB6}"/>
    <cellStyle name="40% - Accent2 3 4 9 2" xfId="27668" xr:uid="{4E9D86B4-BD2D-486E-B02B-A6919D9DB4D7}"/>
    <cellStyle name="40% - Accent2 3 5" xfId="188" xr:uid="{2A673ACD-C734-486B-9193-9763381BE756}"/>
    <cellStyle name="40% - Accent2 3 5 10" xfId="37116" xr:uid="{EB32892C-9D40-4075-8005-F66C9E60D04B}"/>
    <cellStyle name="40% - Accent2 3 5 2" xfId="10201" xr:uid="{3EB7CD1C-F887-4553-9376-02ADEF290255}"/>
    <cellStyle name="40% - Accent2 3 5 2 2" xfId="10202" xr:uid="{BD786A92-19E9-4BAD-A08F-8977569E469D}"/>
    <cellStyle name="40% - Accent2 3 5 2 2 2" xfId="10203" xr:uid="{9BB984A1-72FE-429A-91A8-350550982874}"/>
    <cellStyle name="40% - Accent2 3 5 2 2 2 2" xfId="27692" xr:uid="{FE977648-34FD-4D7C-84FE-A415BDD3EDE8}"/>
    <cellStyle name="40% - Accent2 3 5 2 2 3" xfId="10204" xr:uid="{0FA71F91-5F36-408B-8DF3-80DADA72DEAD}"/>
    <cellStyle name="40% - Accent2 3 5 2 2 3 2" xfId="27693" xr:uid="{3A9D9CB1-0A88-4BEE-ADC4-B272A96651C4}"/>
    <cellStyle name="40% - Accent2 3 5 2 2 4" xfId="27691" xr:uid="{22BE0AF3-1BBA-4E20-843F-FA5EC2C1C5A6}"/>
    <cellStyle name="40% - Accent2 3 5 2 3" xfId="10205" xr:uid="{834EAD99-CEA6-4942-9F5A-D2E4C62A4F90}"/>
    <cellStyle name="40% - Accent2 3 5 2 3 2" xfId="27694" xr:uid="{DFD174BA-9CF9-40C9-B9E0-2868C67A55A6}"/>
    <cellStyle name="40% - Accent2 3 5 2 4" xfId="10206" xr:uid="{D991AEC9-2144-48BF-A9BE-090B54ECE75B}"/>
    <cellStyle name="40% - Accent2 3 5 2 4 2" xfId="27695" xr:uid="{1F9599CD-A854-4711-980D-B03105ABFD00}"/>
    <cellStyle name="40% - Accent2 3 5 2 5" xfId="10207" xr:uid="{44C4A1C6-4043-4743-99AE-73C7BFB8E7EF}"/>
    <cellStyle name="40% - Accent2 3 5 2 5 2" xfId="27696" xr:uid="{6AE92077-4116-4C2B-9F69-4D77835B292D}"/>
    <cellStyle name="40% - Accent2 3 5 2 6" xfId="27690" xr:uid="{28B85CFB-123E-4432-A268-3F0065074E37}"/>
    <cellStyle name="40% - Accent2 3 5 3" xfId="10208" xr:uid="{24BE602A-EDEC-48E6-B92F-F8ECFBB34D65}"/>
    <cellStyle name="40% - Accent2 3 5 3 2" xfId="10209" xr:uid="{5DBBF9BD-7C85-4E83-8862-B34BEBAE7A32}"/>
    <cellStyle name="40% - Accent2 3 5 3 2 2" xfId="10210" xr:uid="{C4CAE37C-24E9-4502-BC60-D2EA7E0E1A78}"/>
    <cellStyle name="40% - Accent2 3 5 3 2 2 2" xfId="27699" xr:uid="{47574AFA-8298-4EA4-A170-D6768BC8495E}"/>
    <cellStyle name="40% - Accent2 3 5 3 2 3" xfId="10211" xr:uid="{C4A6C0C9-A615-4F85-B969-C8AA4165D3E9}"/>
    <cellStyle name="40% - Accent2 3 5 3 2 3 2" xfId="27700" xr:uid="{0120E346-B059-4C9C-910B-0E2A87D51159}"/>
    <cellStyle name="40% - Accent2 3 5 3 2 4" xfId="27698" xr:uid="{AA8F77AD-8BFC-43BD-9464-9DC693EBD69F}"/>
    <cellStyle name="40% - Accent2 3 5 3 3" xfId="10212" xr:uid="{B358C99F-2A73-41E9-B34F-0982D112830F}"/>
    <cellStyle name="40% - Accent2 3 5 3 3 2" xfId="27701" xr:uid="{D9A03176-8636-4FCC-86CC-FC33C7035CA2}"/>
    <cellStyle name="40% - Accent2 3 5 3 4" xfId="10213" xr:uid="{417587D3-7794-4B2E-9CD6-58B752CC1E49}"/>
    <cellStyle name="40% - Accent2 3 5 3 4 2" xfId="27702" xr:uid="{595DC96B-8F3F-4B3C-944C-70D2AE16E8A3}"/>
    <cellStyle name="40% - Accent2 3 5 3 5" xfId="10214" xr:uid="{26D4D46F-5392-40C7-BCE3-2F198A26AC01}"/>
    <cellStyle name="40% - Accent2 3 5 3 5 2" xfId="27703" xr:uid="{1DEC68E4-4ACE-4237-9730-3246F28096E0}"/>
    <cellStyle name="40% - Accent2 3 5 3 6" xfId="27697" xr:uid="{52EE5586-9551-4D4C-ADB1-9C91DAE43096}"/>
    <cellStyle name="40% - Accent2 3 5 4" xfId="10215" xr:uid="{F1E0A3A9-00DC-4DA7-A5A1-4ACAA42CC514}"/>
    <cellStyle name="40% - Accent2 3 5 4 2" xfId="10216" xr:uid="{E3961454-F226-4A79-B808-599B4BA063E7}"/>
    <cellStyle name="40% - Accent2 3 5 4 2 2" xfId="27705" xr:uid="{925A58D8-5926-456A-9C36-91343ADEAA24}"/>
    <cellStyle name="40% - Accent2 3 5 4 3" xfId="10217" xr:uid="{9DB2E10B-0958-4568-94B3-31C8D664867A}"/>
    <cellStyle name="40% - Accent2 3 5 4 3 2" xfId="27706" xr:uid="{3DD4CA74-8BF2-4FFB-BE98-608F83516519}"/>
    <cellStyle name="40% - Accent2 3 5 4 4" xfId="27704" xr:uid="{16CA0321-6928-45E3-AEE3-41173B2C37B3}"/>
    <cellStyle name="40% - Accent2 3 5 5" xfId="10218" xr:uid="{6D884319-709E-4817-B142-63E37A6E6DF5}"/>
    <cellStyle name="40% - Accent2 3 5 5 2" xfId="27707" xr:uid="{9709BC6A-CD6B-4949-A07A-1E04421047F3}"/>
    <cellStyle name="40% - Accent2 3 5 6" xfId="10219" xr:uid="{EE20C10E-F589-4C9E-9150-650B0392761B}"/>
    <cellStyle name="40% - Accent2 3 5 6 2" xfId="27708" xr:uid="{178C87B2-AF2C-4132-92C4-186583D634BB}"/>
    <cellStyle name="40% - Accent2 3 5 7" xfId="10220" xr:uid="{B702BE3B-FAA1-49A7-AED7-560F6BCBB9AA}"/>
    <cellStyle name="40% - Accent2 3 5 7 2" xfId="27709" xr:uid="{7F89D8B4-F468-4137-97F6-78002B98544C}"/>
    <cellStyle name="40% - Accent2 3 5 8" xfId="10200" xr:uid="{73B1585C-365F-4701-9391-8C18A28EF27D}"/>
    <cellStyle name="40% - Accent2 3 5 9" xfId="27689" xr:uid="{41D24463-64AF-4B48-80EE-A95E8AD1E6A4}"/>
    <cellStyle name="40% - Accent2 3 6" xfId="10221" xr:uid="{559AEB5B-6616-48ED-97C6-382C2D1B3F72}"/>
    <cellStyle name="40% - Accent2 3 6 2" xfId="10222" xr:uid="{AD711F9E-29CF-4ED7-98C2-BC6B26F1B251}"/>
    <cellStyle name="40% - Accent2 3 6 2 2" xfId="10223" xr:uid="{3322AB85-D3A8-4778-8FED-12716590DD8E}"/>
    <cellStyle name="40% - Accent2 3 6 2 2 2" xfId="27711" xr:uid="{F947846A-2A0D-4263-8B37-D92B7EB51730}"/>
    <cellStyle name="40% - Accent2 3 6 2 3" xfId="10224" xr:uid="{07EB7D9F-F6A4-4605-8B04-59707D9A298C}"/>
    <cellStyle name="40% - Accent2 3 6 2 3 2" xfId="27712" xr:uid="{F56444C7-720C-428C-A71A-7CE5F8256786}"/>
    <cellStyle name="40% - Accent2 3 6 2 4" xfId="27710" xr:uid="{3D4AC8B4-7052-4514-A481-1972135490D1}"/>
    <cellStyle name="40% - Accent2 3 6 3" xfId="10225" xr:uid="{6671C834-7BD2-485C-AEA6-68E9C1492471}"/>
    <cellStyle name="40% - Accent2 3 6 3 2" xfId="27713" xr:uid="{3F5DA237-AD3E-46C2-B69B-007CA167F4BD}"/>
    <cellStyle name="40% - Accent2 3 6 4" xfId="10226" xr:uid="{93D8C1A6-ACBA-4A45-9245-4F7712AA75E2}"/>
    <cellStyle name="40% - Accent2 3 6 4 2" xfId="27714" xr:uid="{34C5F33E-1702-4BC1-8007-69CDBD8CBEF9}"/>
    <cellStyle name="40% - Accent2 3 6 5" xfId="10227" xr:uid="{B428581E-8599-4B39-832A-74645AF341DC}"/>
    <cellStyle name="40% - Accent2 3 6 5 2" xfId="27715" xr:uid="{D0279900-C01D-410F-8436-E0AEDFD22AB2}"/>
    <cellStyle name="40% - Accent2 3 6 6" xfId="10228" xr:uid="{CF76137E-8FFF-4E83-A21E-CC490D011659}"/>
    <cellStyle name="40% - Accent2 3 6 6 2" xfId="27716" xr:uid="{9E3EE8CD-A000-46C3-9C9F-888BDAA1E5CB}"/>
    <cellStyle name="40% - Accent2 3 7" xfId="10229" xr:uid="{07DB377E-9A5C-4B46-9B7C-2D938B7FA303}"/>
    <cellStyle name="40% - Accent2 3 7 2" xfId="10230" xr:uid="{5903C55D-24BB-45B4-B9CC-CF130CF4B0E3}"/>
    <cellStyle name="40% - Accent2 3 7 2 2" xfId="10231" xr:uid="{AE312DF6-B894-458F-A8F0-61A95D38CA83}"/>
    <cellStyle name="40% - Accent2 3 7 2 2 2" xfId="27719" xr:uid="{794FDD72-051E-4BA1-AD12-54C2EF741518}"/>
    <cellStyle name="40% - Accent2 3 7 2 3" xfId="10232" xr:uid="{4381EDA8-629D-439D-8073-EE9D563BCE3A}"/>
    <cellStyle name="40% - Accent2 3 7 2 3 2" xfId="27720" xr:uid="{CCE884E2-544A-4BAD-9491-D20779E28434}"/>
    <cellStyle name="40% - Accent2 3 7 2 4" xfId="27718" xr:uid="{44107ABA-97A9-4329-9564-C2CA0E7BCBA7}"/>
    <cellStyle name="40% - Accent2 3 7 3" xfId="10233" xr:uid="{EC17D333-C062-4C07-9C9B-84992FD9D114}"/>
    <cellStyle name="40% - Accent2 3 7 3 2" xfId="27721" xr:uid="{FE8177C6-50CC-4B0F-989A-B2729FD311D6}"/>
    <cellStyle name="40% - Accent2 3 7 4" xfId="10234" xr:uid="{A97E5147-3B4A-4B7E-89FA-FFBA164ABA5B}"/>
    <cellStyle name="40% - Accent2 3 7 4 2" xfId="27722" xr:uid="{A39685DA-AB7C-4300-A250-BF6201F03D0F}"/>
    <cellStyle name="40% - Accent2 3 7 5" xfId="10235" xr:uid="{574E8F66-7B34-4F76-B837-16D2DDA8F6D0}"/>
    <cellStyle name="40% - Accent2 3 7 5 2" xfId="27723" xr:uid="{C835C936-518C-47FC-BC42-0A74AAAD9542}"/>
    <cellStyle name="40% - Accent2 3 7 6" xfId="27717" xr:uid="{AA216BEE-E901-4CD0-95BD-F9A612D79393}"/>
    <cellStyle name="40% - Accent2 3 8" xfId="10236" xr:uid="{B013E7DD-CE54-4CDF-B507-219373048A51}"/>
    <cellStyle name="40% - Accent2 3 8 2" xfId="10237" xr:uid="{7D3097E6-F468-40EE-84ED-F0B675E0CF37}"/>
    <cellStyle name="40% - Accent2 3 8 2 2" xfId="27725" xr:uid="{1CF9FB6E-6F0B-4ADC-8986-07EC32AC1415}"/>
    <cellStyle name="40% - Accent2 3 8 3" xfId="10238" xr:uid="{992B9E53-40F3-4AF1-B9A8-6FD0E0B6BAAA}"/>
    <cellStyle name="40% - Accent2 3 8 3 2" xfId="27726" xr:uid="{23F7C26C-1168-496F-8D65-43A7F0280EBD}"/>
    <cellStyle name="40% - Accent2 3 8 4" xfId="27724" xr:uid="{E7EB2C0D-7438-4872-8B12-844323A58C2B}"/>
    <cellStyle name="40% - Accent2 3 9" xfId="10239" xr:uid="{33C5F423-2D9C-43DE-B6C2-2349A83F2EA5}"/>
    <cellStyle name="40% - Accent2 3 9 2" xfId="27727" xr:uid="{70EED555-52F7-4B8E-BE83-242CC055DC0B}"/>
    <cellStyle name="40% - Accent2 30" xfId="10240" xr:uid="{3B30CF5C-2AB8-45A3-8F69-ADF0AB2D88F3}"/>
    <cellStyle name="40% - Accent2 30 2" xfId="27728" xr:uid="{DA2959F5-E237-41B5-9AD7-378813D47E1A}"/>
    <cellStyle name="40% - Accent2 31" xfId="10241" xr:uid="{B1886291-16DB-45E3-9BB6-731DD7F291A2}"/>
    <cellStyle name="40% - Accent2 31 2" xfId="27729" xr:uid="{814E4557-E977-4F17-A4B3-67313B37DF98}"/>
    <cellStyle name="40% - Accent2 32" xfId="10242" xr:uid="{C8E8E9C0-4EE6-4308-80A1-87430F9A82B3}"/>
    <cellStyle name="40% - Accent2 32 2" xfId="27730" xr:uid="{E9FC9BF9-1F70-4328-BDD8-E3B13814C271}"/>
    <cellStyle name="40% - Accent2 33" xfId="10243" xr:uid="{C8E2B502-F695-4F32-A8D7-683BC4C9B6FE}"/>
    <cellStyle name="40% - Accent2 33 2" xfId="27731" xr:uid="{90E7CE2D-4AED-43F6-9E12-5ACF4031A3A4}"/>
    <cellStyle name="40% - Accent2 34" xfId="10244" xr:uid="{1EEBEDA0-2677-4E47-9F37-1B331F307A0F}"/>
    <cellStyle name="40% - Accent2 34 2" xfId="27732" xr:uid="{51405008-066E-4358-84E2-4C46E48F1019}"/>
    <cellStyle name="40% - Accent2 35" xfId="10245" xr:uid="{DF4314BF-AD64-4FE4-9B03-1A2D68EBCF99}"/>
    <cellStyle name="40% - Accent2 35 2" xfId="27733" xr:uid="{32C16814-7813-4C84-8B4E-3EA78F8598A8}"/>
    <cellStyle name="40% - Accent2 36" xfId="9767" xr:uid="{9222F4AE-CF97-480D-9C64-2E95FD244E1D}"/>
    <cellStyle name="40% - Accent2 36 2" xfId="27257" xr:uid="{7B64900D-06DB-429F-8ECC-3713792C334E}"/>
    <cellStyle name="40% - Accent2 37" xfId="620" xr:uid="{52C01D90-2A6F-4C87-8F56-B6CF7C10CFAC}"/>
    <cellStyle name="40% - Accent2 37 2" xfId="20486" xr:uid="{AE8E57F2-EE99-4FAF-B57B-A313755B5902}"/>
    <cellStyle name="40% - Accent2 38" xfId="18390" xr:uid="{F89396BF-216C-4B4C-83ED-A5D13797DB16}"/>
    <cellStyle name="40% - Accent2 4" xfId="255" xr:uid="{A6832C34-8784-43B8-8E46-2CFAEF62E860}"/>
    <cellStyle name="40% - Accent2 4 10" xfId="10247" xr:uid="{FBC35502-EFFD-48FA-A9F2-424DA391E529}"/>
    <cellStyle name="40% - Accent2 4 10 2" xfId="27735" xr:uid="{185C7895-7AE4-4DDA-B448-EEFBF662F80C}"/>
    <cellStyle name="40% - Accent2 4 11" xfId="10248" xr:uid="{BC2DA0D0-BC84-4F67-BBCB-C0334DFFDCB3}"/>
    <cellStyle name="40% - Accent2 4 11 2" xfId="27736" xr:uid="{7D55D6B7-243D-4681-AB51-A36DD16473EE}"/>
    <cellStyle name="40% - Accent2 4 12" xfId="10246" xr:uid="{44C50795-DB0C-4060-95A2-42C98C9200ED}"/>
    <cellStyle name="40% - Accent2 4 12 2" xfId="27734" xr:uid="{0C4C084C-5D8D-4417-BEC1-7CB78DAEB484}"/>
    <cellStyle name="40% - Accent2 4 13" xfId="1008" xr:uid="{B081B006-DE02-4752-B082-723B2E4E0925}"/>
    <cellStyle name="40% - Accent2 4 13 2" xfId="20528" xr:uid="{948B2743-C17B-4F3D-B315-9BEEEF252D50}"/>
    <cellStyle name="40% - Accent2 4 14" xfId="18619" xr:uid="{0422DAEF-BE4D-4044-8202-D48C41BE4D8C}"/>
    <cellStyle name="40% - Accent2 4 15" xfId="36921" xr:uid="{EBB11D17-B07C-43A9-8C19-3EF9A67FAE69}"/>
    <cellStyle name="40% - Accent2 4 2" xfId="373" xr:uid="{BB973CA6-124B-40B7-ABB4-4ECEE823F1F0}"/>
    <cellStyle name="40% - Accent2 4 2 10" xfId="17417" xr:uid="{0B692120-2E7A-4027-9C3B-864D875D2DD1}"/>
    <cellStyle name="40% - Accent2 4 2 10 2" xfId="34770" xr:uid="{F3F0CDE9-8B50-4F79-A43B-B49FB5E6AFB2}"/>
    <cellStyle name="40% - Accent2 4 2 11" xfId="10249" xr:uid="{134BA822-97EE-49F1-B861-6255701D8CFF}"/>
    <cellStyle name="40% - Accent2 4 2 11 2" xfId="27737" xr:uid="{EFAE7665-5B8D-4D0A-9D5D-136460366D7C}"/>
    <cellStyle name="40% - Accent2 4 2 12" xfId="1295" xr:uid="{CCF0227D-049D-4048-9612-E2AF727A261B}"/>
    <cellStyle name="40% - Accent2 4 2 13" xfId="18899" xr:uid="{0772E1F1-F871-450A-9A95-1D11BAECBAB3}"/>
    <cellStyle name="40% - Accent2 4 2 2" xfId="592" xr:uid="{A4441867-4C45-4105-B5FB-A3C8569127FA}"/>
    <cellStyle name="40% - Accent2 4 2 2 10" xfId="2340" xr:uid="{9BE52A6B-8A35-4BF5-BAEC-ABDF36D982BE}"/>
    <cellStyle name="40% - Accent2 4 2 2 11" xfId="19940" xr:uid="{41D2D6B8-4D31-4A18-9FD8-CBC321895822}"/>
    <cellStyle name="40% - Accent2 4 2 2 2" xfId="10251" xr:uid="{9E72605D-11E3-4E34-9ECA-397D0BC5DA54}"/>
    <cellStyle name="40% - Accent2 4 2 2 2 2" xfId="10252" xr:uid="{D0799ECC-05C8-4B7F-B151-6D88F3578B71}"/>
    <cellStyle name="40% - Accent2 4 2 2 2 2 2" xfId="10253" xr:uid="{00A00775-8AC2-40B4-9BF7-BC712DB8DAB7}"/>
    <cellStyle name="40% - Accent2 4 2 2 2 2 2 2" xfId="27741" xr:uid="{0EB708B4-6C03-4CC9-917B-411289A789C9}"/>
    <cellStyle name="40% - Accent2 4 2 2 2 2 3" xfId="10254" xr:uid="{5F9A87B5-7B95-4799-9B0C-96C4B16A5C97}"/>
    <cellStyle name="40% - Accent2 4 2 2 2 2 3 2" xfId="27742" xr:uid="{F4FC5DC0-6DB1-45F8-AF64-AA0CCEA53282}"/>
    <cellStyle name="40% - Accent2 4 2 2 2 2 4" xfId="27740" xr:uid="{4D9FF129-1CAB-479D-B82A-B0E8E920BB8B}"/>
    <cellStyle name="40% - Accent2 4 2 2 2 3" xfId="10255" xr:uid="{83B24449-212D-449D-A97F-81DDC48A3F13}"/>
    <cellStyle name="40% - Accent2 4 2 2 2 3 2" xfId="27743" xr:uid="{B9CB5C1C-72D7-458C-966E-360E9BF43FB2}"/>
    <cellStyle name="40% - Accent2 4 2 2 2 4" xfId="10256" xr:uid="{8B23200F-683C-4827-B95D-3F7615F69D7A}"/>
    <cellStyle name="40% - Accent2 4 2 2 2 4 2" xfId="27744" xr:uid="{0EEDFE38-308D-4DE7-BF76-9CDF57ADA8FC}"/>
    <cellStyle name="40% - Accent2 4 2 2 2 5" xfId="10257" xr:uid="{4AEA3E75-9D28-4706-84B6-4A12EFF97DF6}"/>
    <cellStyle name="40% - Accent2 4 2 2 2 5 2" xfId="27745" xr:uid="{4DCF6FDC-1337-4EED-9265-1D9ECD3E2E3D}"/>
    <cellStyle name="40% - Accent2 4 2 2 2 6" xfId="27739" xr:uid="{DE557D85-4F4C-40FD-9985-6FB35DB5BEC0}"/>
    <cellStyle name="40% - Accent2 4 2 2 3" xfId="10258" xr:uid="{70646A5F-944C-43B2-A186-60EB6975A6BE}"/>
    <cellStyle name="40% - Accent2 4 2 2 3 2" xfId="10259" xr:uid="{6F6FF501-E89B-4FC9-9084-095151BCB560}"/>
    <cellStyle name="40% - Accent2 4 2 2 3 2 2" xfId="10260" xr:uid="{1929CBD9-289D-4564-A5E7-D7F18F4DE1D0}"/>
    <cellStyle name="40% - Accent2 4 2 2 3 2 2 2" xfId="27748" xr:uid="{DE6A3DFD-C645-4BCD-BAAB-EAE41369AB83}"/>
    <cellStyle name="40% - Accent2 4 2 2 3 2 3" xfId="10261" xr:uid="{D2C5DBC6-6E27-42CF-ADBE-ADDEF0B6025F}"/>
    <cellStyle name="40% - Accent2 4 2 2 3 2 3 2" xfId="27749" xr:uid="{E808A7D9-233C-4444-A9AB-D2FD50E6F1DE}"/>
    <cellStyle name="40% - Accent2 4 2 2 3 2 4" xfId="27747" xr:uid="{8C8171CA-601D-427E-8D57-0027C0BD1CA6}"/>
    <cellStyle name="40% - Accent2 4 2 2 3 3" xfId="10262" xr:uid="{982D3DE2-D749-46AF-A603-1F2B96AD689C}"/>
    <cellStyle name="40% - Accent2 4 2 2 3 3 2" xfId="27750" xr:uid="{ED89C0E9-98F1-42E3-B47D-F613D03DC854}"/>
    <cellStyle name="40% - Accent2 4 2 2 3 4" xfId="10263" xr:uid="{D6A13366-148E-49DF-9E6F-1F6ED36EB23D}"/>
    <cellStyle name="40% - Accent2 4 2 2 3 4 2" xfId="27751" xr:uid="{F15B2B3F-DF76-495D-9931-578DCFF17027}"/>
    <cellStyle name="40% - Accent2 4 2 2 3 5" xfId="10264" xr:uid="{F709EA42-0897-4008-897F-9D14F1B62A02}"/>
    <cellStyle name="40% - Accent2 4 2 2 3 5 2" xfId="27752" xr:uid="{DD6A4C94-D8D9-478D-AF6D-662C04C1DC8D}"/>
    <cellStyle name="40% - Accent2 4 2 2 3 6" xfId="27746" xr:uid="{85739479-642B-4795-BEBE-B429282A835A}"/>
    <cellStyle name="40% - Accent2 4 2 2 4" xfId="10265" xr:uid="{0541E19D-01D9-41F9-B428-710066428A1B}"/>
    <cellStyle name="40% - Accent2 4 2 2 4 2" xfId="10266" xr:uid="{9BB6C22E-ACFA-4040-BA4B-3B55D5A4F14A}"/>
    <cellStyle name="40% - Accent2 4 2 2 4 2 2" xfId="27754" xr:uid="{C5917A04-6915-4890-83BA-978E1F591CCE}"/>
    <cellStyle name="40% - Accent2 4 2 2 4 3" xfId="10267" xr:uid="{9C5AE0DF-2EF3-490C-A339-B3408590E97F}"/>
    <cellStyle name="40% - Accent2 4 2 2 4 3 2" xfId="27755" xr:uid="{4DB9ECCA-7FE0-4882-B3F6-447ED0ADFD15}"/>
    <cellStyle name="40% - Accent2 4 2 2 4 4" xfId="27753" xr:uid="{14100266-0132-4C44-9CEE-602549396121}"/>
    <cellStyle name="40% - Accent2 4 2 2 5" xfId="10268" xr:uid="{3F284B88-F946-4B59-921B-21357AF1B3D6}"/>
    <cellStyle name="40% - Accent2 4 2 2 5 2" xfId="27756" xr:uid="{D791FB6F-1D8B-4244-A9DD-BD37F84410D1}"/>
    <cellStyle name="40% - Accent2 4 2 2 6" xfId="10269" xr:uid="{EDBF09F0-4584-4A08-B50C-04A6E47AAAA1}"/>
    <cellStyle name="40% - Accent2 4 2 2 6 2" xfId="27757" xr:uid="{FDDC4B15-00D3-400C-97E5-88F6C694C949}"/>
    <cellStyle name="40% - Accent2 4 2 2 7" xfId="10270" xr:uid="{D323125F-45DE-4FA6-9652-7095C1D4407B}"/>
    <cellStyle name="40% - Accent2 4 2 2 7 2" xfId="27758" xr:uid="{4EDAFC4E-84B0-4385-B536-5941D62C6A2D}"/>
    <cellStyle name="40% - Accent2 4 2 2 8" xfId="17990" xr:uid="{8FE33319-1B29-4538-AA04-598C7E29BEC9}"/>
    <cellStyle name="40% - Accent2 4 2 2 8 2" xfId="35753" xr:uid="{8C5B5023-28AD-46F7-8B6D-C9B67CAB13DD}"/>
    <cellStyle name="40% - Accent2 4 2 2 9" xfId="10250" xr:uid="{BAEC2959-7A4B-4B4B-8235-A33D3D8727B2}"/>
    <cellStyle name="40% - Accent2 4 2 2 9 2" xfId="27738" xr:uid="{F6275815-41FC-4A5B-B1CB-D4C1546EFD22}"/>
    <cellStyle name="40% - Accent2 4 2 3" xfId="10271" xr:uid="{AA1735F9-230B-4DB9-84B6-36F9BA2C9CFF}"/>
    <cellStyle name="40% - Accent2 4 2 3 2" xfId="10272" xr:uid="{51289143-C648-4AE4-9C82-CC03E5DE87B0}"/>
    <cellStyle name="40% - Accent2 4 2 3 2 2" xfId="10273" xr:uid="{ED93D20D-C711-487F-8734-D1BC3651A3EC}"/>
    <cellStyle name="40% - Accent2 4 2 3 2 2 2" xfId="10274" xr:uid="{37080402-F630-43A2-9360-1707924D3447}"/>
    <cellStyle name="40% - Accent2 4 2 3 2 2 2 2" xfId="27762" xr:uid="{5D7B8E28-508B-423E-9E53-BF19CA44EEAC}"/>
    <cellStyle name="40% - Accent2 4 2 3 2 2 3" xfId="10275" xr:uid="{FB0812DD-FE9B-48C2-BADA-636BFC0EEFAA}"/>
    <cellStyle name="40% - Accent2 4 2 3 2 2 3 2" xfId="27763" xr:uid="{02883946-4700-49DB-BCDC-E2A033A0AD3B}"/>
    <cellStyle name="40% - Accent2 4 2 3 2 2 4" xfId="27761" xr:uid="{2D4063A3-D3BA-4255-A8E6-666A4B38BA39}"/>
    <cellStyle name="40% - Accent2 4 2 3 2 3" xfId="10276" xr:uid="{45DB642B-39A5-4CE7-989E-5E5D71AD90B9}"/>
    <cellStyle name="40% - Accent2 4 2 3 2 3 2" xfId="27764" xr:uid="{860A53B1-BA75-4B78-AE68-C0513AD8C04A}"/>
    <cellStyle name="40% - Accent2 4 2 3 2 4" xfId="10277" xr:uid="{61BD5592-E58B-48A3-A735-FCA9937D41F7}"/>
    <cellStyle name="40% - Accent2 4 2 3 2 4 2" xfId="27765" xr:uid="{705369C6-1692-4660-B398-7D565FFEB7E6}"/>
    <cellStyle name="40% - Accent2 4 2 3 2 5" xfId="10278" xr:uid="{8B73A565-39D0-4ABC-8941-28BB79EB76D5}"/>
    <cellStyle name="40% - Accent2 4 2 3 2 5 2" xfId="27766" xr:uid="{2778DB81-37F9-4C03-83DC-C2EF0F44DC88}"/>
    <cellStyle name="40% - Accent2 4 2 3 2 6" xfId="27760" xr:uid="{D3A41082-7E8B-4DA4-981C-D2DEF2B48398}"/>
    <cellStyle name="40% - Accent2 4 2 3 3" xfId="10279" xr:uid="{396B2CD7-A780-471C-8EC9-FD3549ECF2D7}"/>
    <cellStyle name="40% - Accent2 4 2 3 3 2" xfId="10280" xr:uid="{5614C43D-C704-48A0-94F9-5FD7184BBBE1}"/>
    <cellStyle name="40% - Accent2 4 2 3 3 2 2" xfId="10281" xr:uid="{B1D29DCA-562B-48CC-9BCC-60BFAEDA1D2F}"/>
    <cellStyle name="40% - Accent2 4 2 3 3 2 2 2" xfId="27769" xr:uid="{CE40BBCC-3A75-49B4-8204-4B19A3BE9336}"/>
    <cellStyle name="40% - Accent2 4 2 3 3 2 3" xfId="10282" xr:uid="{511EBA26-AD48-468D-A15A-E0E412A63C3E}"/>
    <cellStyle name="40% - Accent2 4 2 3 3 2 3 2" xfId="27770" xr:uid="{A3748268-7C26-4776-A637-955A403209CE}"/>
    <cellStyle name="40% - Accent2 4 2 3 3 2 4" xfId="27768" xr:uid="{41370B77-E4EE-4F3A-B460-ACF3FD0C7923}"/>
    <cellStyle name="40% - Accent2 4 2 3 3 3" xfId="10283" xr:uid="{CF29C053-FA8A-4DA7-A8F2-FA1344EC15DC}"/>
    <cellStyle name="40% - Accent2 4 2 3 3 3 2" xfId="27771" xr:uid="{41B4BA12-3F78-4E36-AA2C-672F86CEC2B8}"/>
    <cellStyle name="40% - Accent2 4 2 3 3 4" xfId="10284" xr:uid="{C49CA6E8-4B80-45F7-869F-FAA8491F0C2C}"/>
    <cellStyle name="40% - Accent2 4 2 3 3 4 2" xfId="27772" xr:uid="{316333D0-6700-47C6-8860-D707D8944415}"/>
    <cellStyle name="40% - Accent2 4 2 3 3 5" xfId="10285" xr:uid="{5B0D68D4-59DD-45B6-927B-D21945612624}"/>
    <cellStyle name="40% - Accent2 4 2 3 3 5 2" xfId="27773" xr:uid="{39FC826F-EFCA-4CC0-97F5-B9D1878BA1DB}"/>
    <cellStyle name="40% - Accent2 4 2 3 3 6" xfId="27767" xr:uid="{D02AD6A0-5662-4506-97DD-F93A16056639}"/>
    <cellStyle name="40% - Accent2 4 2 3 4" xfId="10286" xr:uid="{BF0F2DBC-A9D6-471F-80C3-A238F253F989}"/>
    <cellStyle name="40% - Accent2 4 2 3 4 2" xfId="10287" xr:uid="{C695C3D0-4AF0-4B90-AC64-FA647BF3EBD3}"/>
    <cellStyle name="40% - Accent2 4 2 3 4 2 2" xfId="27775" xr:uid="{665FE806-943E-4410-8280-952DBBDBFA9D}"/>
    <cellStyle name="40% - Accent2 4 2 3 4 3" xfId="10288" xr:uid="{181C0F1C-7AA3-40DC-9D49-85F93DCA9622}"/>
    <cellStyle name="40% - Accent2 4 2 3 4 3 2" xfId="27776" xr:uid="{B25266F7-A71E-4A1A-90D0-104469B76A63}"/>
    <cellStyle name="40% - Accent2 4 2 3 4 4" xfId="27774" xr:uid="{F4AB0E42-63E5-4918-A469-1594EF4DB2B0}"/>
    <cellStyle name="40% - Accent2 4 2 3 5" xfId="10289" xr:uid="{95FC7059-5513-4143-AB0E-F560364E117E}"/>
    <cellStyle name="40% - Accent2 4 2 3 5 2" xfId="27777" xr:uid="{370B9249-46C8-4EF4-B83F-AB7FE42C42B4}"/>
    <cellStyle name="40% - Accent2 4 2 3 6" xfId="10290" xr:uid="{B57421B2-550F-43EA-B92D-8491ADE153D3}"/>
    <cellStyle name="40% - Accent2 4 2 3 6 2" xfId="27778" xr:uid="{09D5B002-2A83-4E3A-BA85-D9BBFECC79F9}"/>
    <cellStyle name="40% - Accent2 4 2 3 7" xfId="10291" xr:uid="{706AE90C-AD4E-40AF-BA1E-222FD09A1D9E}"/>
    <cellStyle name="40% - Accent2 4 2 3 7 2" xfId="27779" xr:uid="{C55E4419-C9C8-487D-8A62-EFAAB6AF53BC}"/>
    <cellStyle name="40% - Accent2 4 2 3 8" xfId="27759" xr:uid="{DD4E3FCE-534C-41AF-B7D1-BF88F0CF5F40}"/>
    <cellStyle name="40% - Accent2 4 2 4" xfId="10292" xr:uid="{F928FD54-EFED-494D-8A29-ABA7A2090971}"/>
    <cellStyle name="40% - Accent2 4 2 4 2" xfId="10293" xr:uid="{922C23BA-27FB-40C5-8595-9CABC025FB44}"/>
    <cellStyle name="40% - Accent2 4 2 4 2 2" xfId="10294" xr:uid="{CC649452-8F3F-410A-931A-30B7E998229A}"/>
    <cellStyle name="40% - Accent2 4 2 4 2 2 2" xfId="27782" xr:uid="{4DC88A0D-1FFB-41F5-A824-3BE4EDE14140}"/>
    <cellStyle name="40% - Accent2 4 2 4 2 3" xfId="10295" xr:uid="{4012D615-8219-4BFB-A110-30988C70C1E6}"/>
    <cellStyle name="40% - Accent2 4 2 4 2 3 2" xfId="27783" xr:uid="{CFB771F2-B433-4142-BEEB-5E985022F9ED}"/>
    <cellStyle name="40% - Accent2 4 2 4 2 4" xfId="27781" xr:uid="{14606000-C178-4C53-BDC3-5BAAB45CF7D1}"/>
    <cellStyle name="40% - Accent2 4 2 4 3" xfId="10296" xr:uid="{6D09AB94-E173-4CC0-82F9-FB14F1682539}"/>
    <cellStyle name="40% - Accent2 4 2 4 3 2" xfId="27784" xr:uid="{B8149C36-79BD-4F29-B9E6-96D633965B09}"/>
    <cellStyle name="40% - Accent2 4 2 4 4" xfId="10297" xr:uid="{13116058-DB58-4809-AA6A-184B4C0DAE65}"/>
    <cellStyle name="40% - Accent2 4 2 4 4 2" xfId="27785" xr:uid="{88CC9E2D-B931-4E22-BF45-2B44D360A445}"/>
    <cellStyle name="40% - Accent2 4 2 4 5" xfId="10298" xr:uid="{33226359-3A93-407C-9014-D98BB6B64A7F}"/>
    <cellStyle name="40% - Accent2 4 2 4 5 2" xfId="27786" xr:uid="{F7B16E0F-4D7D-4438-9EAA-2AA9B57295EE}"/>
    <cellStyle name="40% - Accent2 4 2 4 6" xfId="27780" xr:uid="{8AFE9393-C76B-4076-B1E8-D364C0989F44}"/>
    <cellStyle name="40% - Accent2 4 2 5" xfId="10299" xr:uid="{92650D93-3ED8-4024-AAB8-7126556B8B47}"/>
    <cellStyle name="40% - Accent2 4 2 5 2" xfId="10300" xr:uid="{76D7F024-3436-4554-AF46-0D0AE5DEEB84}"/>
    <cellStyle name="40% - Accent2 4 2 5 2 2" xfId="10301" xr:uid="{584F6488-FAD6-458F-97FA-36B0EECDF1A3}"/>
    <cellStyle name="40% - Accent2 4 2 5 2 2 2" xfId="27789" xr:uid="{01A81B1D-0931-4834-96E6-9BD3FF5A0908}"/>
    <cellStyle name="40% - Accent2 4 2 5 2 3" xfId="10302" xr:uid="{2E5B2AF6-BE3F-4B0D-BD70-743A2F311C6C}"/>
    <cellStyle name="40% - Accent2 4 2 5 2 3 2" xfId="27790" xr:uid="{26ED2563-3A2D-4A44-B705-20EBC11394DD}"/>
    <cellStyle name="40% - Accent2 4 2 5 2 4" xfId="27788" xr:uid="{964FAC87-FA8E-4496-BC87-454AF93A1399}"/>
    <cellStyle name="40% - Accent2 4 2 5 3" xfId="10303" xr:uid="{9B1A4F81-08D1-4DBF-9564-873215FC8489}"/>
    <cellStyle name="40% - Accent2 4 2 5 3 2" xfId="27791" xr:uid="{0252030E-3149-40AF-B321-FEB78CE07C89}"/>
    <cellStyle name="40% - Accent2 4 2 5 4" xfId="10304" xr:uid="{8F3D8C4C-D30A-455A-AEFF-E91EC7495B34}"/>
    <cellStyle name="40% - Accent2 4 2 5 4 2" xfId="27792" xr:uid="{A41729D5-A567-4FD9-B671-5DECE1C3F1E6}"/>
    <cellStyle name="40% - Accent2 4 2 5 5" xfId="10305" xr:uid="{8399A7C9-ABEC-4600-8E10-2CE0387AA015}"/>
    <cellStyle name="40% - Accent2 4 2 5 5 2" xfId="27793" xr:uid="{371D201C-C039-4F5A-A980-3538B8B44CBD}"/>
    <cellStyle name="40% - Accent2 4 2 5 6" xfId="27787" xr:uid="{A1C7CB17-80BC-4539-80AE-8AD153EC01CA}"/>
    <cellStyle name="40% - Accent2 4 2 6" xfId="10306" xr:uid="{8A920518-DA39-439E-B17F-6E8528FCBF74}"/>
    <cellStyle name="40% - Accent2 4 2 6 2" xfId="10307" xr:uid="{F6E817F8-4F28-4B80-9A0A-AFDECF4AE8E8}"/>
    <cellStyle name="40% - Accent2 4 2 6 2 2" xfId="27795" xr:uid="{C9FD4AB4-5CF2-4CFF-829F-5358C033BCB6}"/>
    <cellStyle name="40% - Accent2 4 2 6 3" xfId="10308" xr:uid="{0A2788D7-35A3-4145-844E-6AF43AE05DB2}"/>
    <cellStyle name="40% - Accent2 4 2 6 3 2" xfId="27796" xr:uid="{E985242C-0FD0-4074-8427-465AB083C92D}"/>
    <cellStyle name="40% - Accent2 4 2 6 4" xfId="27794" xr:uid="{4958D8B1-26BD-4A61-9AAE-BEFF60EC66F9}"/>
    <cellStyle name="40% - Accent2 4 2 7" xfId="10309" xr:uid="{F9E85403-52B9-4771-9201-15E7236D7732}"/>
    <cellStyle name="40% - Accent2 4 2 7 2" xfId="27797" xr:uid="{BFD3DFBC-8A72-44EB-B0DC-361845BEFE87}"/>
    <cellStyle name="40% - Accent2 4 2 8" xfId="10310" xr:uid="{6464BF3B-9428-4D6F-B9BB-BFCDC7C1FDB7}"/>
    <cellStyle name="40% - Accent2 4 2 8 2" xfId="27798" xr:uid="{AC765291-E601-47CF-9199-F9EC6636136E}"/>
    <cellStyle name="40% - Accent2 4 2 9" xfId="10311" xr:uid="{EB18707C-812D-40BC-8644-11F4DB11BBB6}"/>
    <cellStyle name="40% - Accent2 4 2 9 2" xfId="27799" xr:uid="{0578B4DF-71FB-46C4-BC3E-CF5C044457F3}"/>
    <cellStyle name="40% - Accent2 4 3" xfId="482" xr:uid="{074E89FD-1D2E-4A26-857E-A73FDFC1FCE7}"/>
    <cellStyle name="40% - Accent2 4 3 10" xfId="1566" xr:uid="{AFB12297-5A8E-4528-BB50-38C9B9D8D040}"/>
    <cellStyle name="40% - Accent2 4 3 11" xfId="19169" xr:uid="{0606B2B9-F672-4469-BFAD-03E5156F7DFA}"/>
    <cellStyle name="40% - Accent2 4 3 2" xfId="2607" xr:uid="{E33FD30E-4759-42A3-AFB3-B2DFDA66ED08}"/>
    <cellStyle name="40% - Accent2 4 3 2 2" xfId="10314" xr:uid="{55066DC9-C1ED-4137-9A1F-2CEBE5F6E903}"/>
    <cellStyle name="40% - Accent2 4 3 2 2 2" xfId="10315" xr:uid="{56C633D4-32D5-4361-9601-A1372F74F77B}"/>
    <cellStyle name="40% - Accent2 4 3 2 2 2 2" xfId="27803" xr:uid="{9D918C46-B20B-4E5D-8E74-5E6018C3B291}"/>
    <cellStyle name="40% - Accent2 4 3 2 2 3" xfId="10316" xr:uid="{10342AE7-8992-4261-97F2-F2956A6F1F3C}"/>
    <cellStyle name="40% - Accent2 4 3 2 2 3 2" xfId="27804" xr:uid="{3C96219B-EA17-4A3B-BB7E-312FB9031C21}"/>
    <cellStyle name="40% - Accent2 4 3 2 2 4" xfId="27802" xr:uid="{0A21FF18-3C0B-476C-AFAC-485A159D40B4}"/>
    <cellStyle name="40% - Accent2 4 3 2 3" xfId="10317" xr:uid="{77C9E0A4-C5E2-4845-B3D5-D0CD810A717E}"/>
    <cellStyle name="40% - Accent2 4 3 2 3 2" xfId="27805" xr:uid="{3BDCCE99-0A2B-4EFC-AB9A-1F13894EBD8E}"/>
    <cellStyle name="40% - Accent2 4 3 2 4" xfId="10318" xr:uid="{EB338EE8-8865-42AD-AA57-16899FB5E104}"/>
    <cellStyle name="40% - Accent2 4 3 2 4 2" xfId="27806" xr:uid="{F990D5EB-40E3-4E1E-970B-F2A7D1490ACA}"/>
    <cellStyle name="40% - Accent2 4 3 2 5" xfId="10319" xr:uid="{6811B0B8-DFB2-4ABF-93B8-59885075A75B}"/>
    <cellStyle name="40% - Accent2 4 3 2 5 2" xfId="27807" xr:uid="{8E42D23A-E2C4-4DA0-8891-1AB8830C409A}"/>
    <cellStyle name="40% - Accent2 4 3 2 6" xfId="18126" xr:uid="{EDA5F23E-BB86-4CB6-A789-476D29FB4701}"/>
    <cellStyle name="40% - Accent2 4 3 2 6 2" xfId="36014" xr:uid="{C6C07918-F317-49CA-919F-9AF1E8F5872C}"/>
    <cellStyle name="40% - Accent2 4 3 2 7" xfId="10313" xr:uid="{C5EC9DD6-3E2B-4115-BFDA-DF5182947D96}"/>
    <cellStyle name="40% - Accent2 4 3 2 7 2" xfId="27801" xr:uid="{FE7F1E77-1B25-4CD1-BBF0-390EC87BA648}"/>
    <cellStyle name="40% - Accent2 4 3 2 8" xfId="20207" xr:uid="{815D1BC8-E669-4FBF-92C7-38B0E16CB166}"/>
    <cellStyle name="40% - Accent2 4 3 3" xfId="10320" xr:uid="{25EDF197-3C74-4A57-9C1E-F2F7DFC19977}"/>
    <cellStyle name="40% - Accent2 4 3 3 2" xfId="10321" xr:uid="{C577A44A-A9FB-4524-A96A-36DA7596B23D}"/>
    <cellStyle name="40% - Accent2 4 3 3 2 2" xfId="10322" xr:uid="{25E4955F-0D58-4F47-92F8-DFC458A96EDB}"/>
    <cellStyle name="40% - Accent2 4 3 3 2 2 2" xfId="27810" xr:uid="{B61C986D-688E-41E4-9959-005DE20B3346}"/>
    <cellStyle name="40% - Accent2 4 3 3 2 3" xfId="10323" xr:uid="{58629E04-729A-44A2-8001-BB91CA9255BA}"/>
    <cellStyle name="40% - Accent2 4 3 3 2 3 2" xfId="27811" xr:uid="{8BCEC973-A425-40BB-ADAA-2CF00B5ED90E}"/>
    <cellStyle name="40% - Accent2 4 3 3 2 4" xfId="27809" xr:uid="{131F25B9-5576-4530-B617-DFCD7DEE4F95}"/>
    <cellStyle name="40% - Accent2 4 3 3 3" xfId="10324" xr:uid="{3E8DF410-9664-4D1C-A8AD-EC4F657DB014}"/>
    <cellStyle name="40% - Accent2 4 3 3 3 2" xfId="27812" xr:uid="{FACA8C15-4808-41FB-ACD0-41FE273C5928}"/>
    <cellStyle name="40% - Accent2 4 3 3 4" xfId="10325" xr:uid="{0C52C24B-07DA-4D4C-AAE8-34BE570BA858}"/>
    <cellStyle name="40% - Accent2 4 3 3 4 2" xfId="27813" xr:uid="{DE1645B2-2BD7-4590-B2C8-6C5E05DCA2CF}"/>
    <cellStyle name="40% - Accent2 4 3 3 5" xfId="10326" xr:uid="{62F9005D-DCCB-4308-A8A6-51BF4214AE00}"/>
    <cellStyle name="40% - Accent2 4 3 3 5 2" xfId="27814" xr:uid="{12868077-CCCB-43D2-A1E5-0E7CE0F98F9B}"/>
    <cellStyle name="40% - Accent2 4 3 3 6" xfId="27808" xr:uid="{747E6EBA-C9E3-4416-B981-77A775B721B1}"/>
    <cellStyle name="40% - Accent2 4 3 4" xfId="10327" xr:uid="{F2FEB628-FB27-4E85-B2E9-3778E59A6C59}"/>
    <cellStyle name="40% - Accent2 4 3 4 2" xfId="10328" xr:uid="{F0AAD8AB-5A9B-4EE2-8A14-DF74445559B4}"/>
    <cellStyle name="40% - Accent2 4 3 4 2 2" xfId="27816" xr:uid="{B956C523-5047-49B7-A2B1-29EEC704A628}"/>
    <cellStyle name="40% - Accent2 4 3 4 3" xfId="10329" xr:uid="{9BFBC314-0972-4A59-860F-AAE283468EE0}"/>
    <cellStyle name="40% - Accent2 4 3 4 3 2" xfId="27817" xr:uid="{5DEDD4A3-B5AD-4B38-81CE-F1241A61B92C}"/>
    <cellStyle name="40% - Accent2 4 3 4 4" xfId="27815" xr:uid="{50E33945-1DE0-4565-B43A-A2FF6942D513}"/>
    <cellStyle name="40% - Accent2 4 3 5" xfId="10330" xr:uid="{AF8A2DB5-72A4-4C9D-B33F-78A870269734}"/>
    <cellStyle name="40% - Accent2 4 3 5 2" xfId="27818" xr:uid="{BE95C57A-634C-40B8-99E6-A6032AB0EA64}"/>
    <cellStyle name="40% - Accent2 4 3 6" xfId="10331" xr:uid="{F3520626-AB85-49C5-87E0-171C20B9DE2A}"/>
    <cellStyle name="40% - Accent2 4 3 6 2" xfId="27819" xr:uid="{B8806F5B-3308-4638-8938-3BB57D59A7F0}"/>
    <cellStyle name="40% - Accent2 4 3 7" xfId="10332" xr:uid="{BE6B8546-BF49-4722-9F6B-B9991E46271D}"/>
    <cellStyle name="40% - Accent2 4 3 7 2" xfId="27820" xr:uid="{B739C68E-0E24-47C5-A2FC-D29BC0C55058}"/>
    <cellStyle name="40% - Accent2 4 3 8" xfId="17567" xr:uid="{B28D80D2-E17C-4502-B233-B5028299EE09}"/>
    <cellStyle name="40% - Accent2 4 3 8 2" xfId="35017" xr:uid="{72F8EE80-FB16-4740-9686-950AB32C9C23}"/>
    <cellStyle name="40% - Accent2 4 3 9" xfId="10312" xr:uid="{B0A3A29B-AE56-44A0-82D2-9A29E132096E}"/>
    <cellStyle name="40% - Accent2 4 3 9 2" xfId="27800" xr:uid="{FA06CB82-F5B5-43A8-9A97-B67206E9F2A9}"/>
    <cellStyle name="40% - Accent2 4 4" xfId="2073" xr:uid="{BE257FAB-0FDB-4DE5-9119-37B806F2D58C}"/>
    <cellStyle name="40% - Accent2 4 4 10" xfId="19673" xr:uid="{73DB4A0C-6F50-46E0-B290-11E227D74FB5}"/>
    <cellStyle name="40% - Accent2 4 4 2" xfId="10334" xr:uid="{DC8361EA-4E7D-4EEA-80E4-7AC9C52F6101}"/>
    <cellStyle name="40% - Accent2 4 4 2 2" xfId="10335" xr:uid="{3F96467E-DD9E-43F7-8B95-D6B4774FC08D}"/>
    <cellStyle name="40% - Accent2 4 4 2 2 2" xfId="10336" xr:uid="{C2CEAC5E-A14C-4E07-8E73-8B606960A1FF}"/>
    <cellStyle name="40% - Accent2 4 4 2 2 2 2" xfId="27824" xr:uid="{535C872C-A7B1-4723-BC2A-ADEA9A8D466F}"/>
    <cellStyle name="40% - Accent2 4 4 2 2 3" xfId="10337" xr:uid="{1A510326-1B91-4FC3-BBCA-0E11944A6B0F}"/>
    <cellStyle name="40% - Accent2 4 4 2 2 3 2" xfId="27825" xr:uid="{B80F69B1-84FE-4CAE-9884-4312C01B9454}"/>
    <cellStyle name="40% - Accent2 4 4 2 2 4" xfId="27823" xr:uid="{D87E26D5-BF1E-419D-A636-8D5FD980C0FA}"/>
    <cellStyle name="40% - Accent2 4 4 2 3" xfId="10338" xr:uid="{858461E2-324A-4A56-96AD-25BA1EE2D1B6}"/>
    <cellStyle name="40% - Accent2 4 4 2 3 2" xfId="27826" xr:uid="{86182A89-F417-41D4-A42A-DD44D72562A7}"/>
    <cellStyle name="40% - Accent2 4 4 2 4" xfId="10339" xr:uid="{F2C59701-3913-448C-82FB-41C39E53F5FF}"/>
    <cellStyle name="40% - Accent2 4 4 2 4 2" xfId="27827" xr:uid="{218391E5-618E-4DCC-9382-6C7EAE499E71}"/>
    <cellStyle name="40% - Accent2 4 4 2 5" xfId="10340" xr:uid="{0F38A074-F558-4E13-984F-12ADA576F034}"/>
    <cellStyle name="40% - Accent2 4 4 2 5 2" xfId="27828" xr:uid="{1C70C3A8-52CC-4C6F-84EF-9A1791A6F8B9}"/>
    <cellStyle name="40% - Accent2 4 4 2 6" xfId="27822" xr:uid="{B8F22841-605F-4087-BFAA-E330D24D101F}"/>
    <cellStyle name="40% - Accent2 4 4 3" xfId="10341" xr:uid="{82FF7D9C-8ACA-4A62-B908-905FE9919900}"/>
    <cellStyle name="40% - Accent2 4 4 3 2" xfId="10342" xr:uid="{86B5740C-CE12-4CAE-A4E9-098650B627EB}"/>
    <cellStyle name="40% - Accent2 4 4 3 2 2" xfId="10343" xr:uid="{FE4D1F76-3583-413B-83B7-AC5D69645C4B}"/>
    <cellStyle name="40% - Accent2 4 4 3 2 2 2" xfId="27831" xr:uid="{BE499BB3-58AF-4CCF-A8C1-6E0C1DA8D4A3}"/>
    <cellStyle name="40% - Accent2 4 4 3 2 3" xfId="10344" xr:uid="{A964F740-3250-4DDF-AB45-E179A10355C1}"/>
    <cellStyle name="40% - Accent2 4 4 3 2 3 2" xfId="27832" xr:uid="{65E84E83-A5FC-48CF-B0DC-E1D7C83CF95C}"/>
    <cellStyle name="40% - Accent2 4 4 3 2 4" xfId="27830" xr:uid="{26D72A95-A6F7-473A-82A7-F810EEF0DCF3}"/>
    <cellStyle name="40% - Accent2 4 4 3 3" xfId="10345" xr:uid="{F66B0BED-29BF-4D3D-830F-DFF23CC3F57F}"/>
    <cellStyle name="40% - Accent2 4 4 3 3 2" xfId="27833" xr:uid="{7FD28E4E-6509-484F-BC41-655AC28BFB82}"/>
    <cellStyle name="40% - Accent2 4 4 3 4" xfId="10346" xr:uid="{60563736-69D0-4E13-AFC7-E33A39EB1FF0}"/>
    <cellStyle name="40% - Accent2 4 4 3 4 2" xfId="27834" xr:uid="{BECADD4B-7B77-4EDE-80D9-81EEB2BACBCD}"/>
    <cellStyle name="40% - Accent2 4 4 3 5" xfId="10347" xr:uid="{A33D949A-43E4-4A78-998A-C65DF07C73E6}"/>
    <cellStyle name="40% - Accent2 4 4 3 5 2" xfId="27835" xr:uid="{D179FC46-DAE0-471D-AD73-CE8090CF2C13}"/>
    <cellStyle name="40% - Accent2 4 4 3 6" xfId="27829" xr:uid="{98964C9B-BFA5-400E-B66B-B641D3E131C3}"/>
    <cellStyle name="40% - Accent2 4 4 4" xfId="10348" xr:uid="{C9C59E56-90DA-4AC6-B577-FB89B41588FD}"/>
    <cellStyle name="40% - Accent2 4 4 4 2" xfId="10349" xr:uid="{2529D29E-56DC-4D8B-BD67-C9FC0E9C542C}"/>
    <cellStyle name="40% - Accent2 4 4 4 2 2" xfId="27837" xr:uid="{CC81A2ED-6EE3-4192-84F6-DE8BDAD16D64}"/>
    <cellStyle name="40% - Accent2 4 4 4 3" xfId="10350" xr:uid="{8AA043F2-908E-40B4-AE81-BF2D511B6444}"/>
    <cellStyle name="40% - Accent2 4 4 4 3 2" xfId="27838" xr:uid="{B2D38D43-A29C-45A4-A4FB-DECE88B08DEC}"/>
    <cellStyle name="40% - Accent2 4 4 4 4" xfId="27836" xr:uid="{432D8941-32B7-4E3F-8355-93906986A07E}"/>
    <cellStyle name="40% - Accent2 4 4 5" xfId="10351" xr:uid="{94E52D2F-620C-458D-877B-936A59FE5236}"/>
    <cellStyle name="40% - Accent2 4 4 5 2" xfId="27839" xr:uid="{562FFBFB-8852-42BD-9484-82E4577DE922}"/>
    <cellStyle name="40% - Accent2 4 4 6" xfId="10352" xr:uid="{4C0C34EA-1AEA-444C-83B8-4D682C3CC3D7}"/>
    <cellStyle name="40% - Accent2 4 4 6 2" xfId="27840" xr:uid="{5D2C0D66-54B6-4D9A-AD16-03C2F109BA6F}"/>
    <cellStyle name="40% - Accent2 4 4 7" xfId="10353" xr:uid="{DE6063A7-1760-4C7F-A311-619B20264268}"/>
    <cellStyle name="40% - Accent2 4 4 7 2" xfId="27841" xr:uid="{20FAFB92-382E-4662-B32B-F632FA589A96}"/>
    <cellStyle name="40% - Accent2 4 4 8" xfId="17861" xr:uid="{954FB00E-AC14-4391-96CD-450155737C8B}"/>
    <cellStyle name="40% - Accent2 4 4 8 2" xfId="35506" xr:uid="{47E070D8-C501-49A4-B532-8E3F50ADE41A}"/>
    <cellStyle name="40% - Accent2 4 4 9" xfId="10333" xr:uid="{8797E1D7-C775-4AF4-90F1-05AD17E73239}"/>
    <cellStyle name="40% - Accent2 4 4 9 2" xfId="27821" xr:uid="{23E4496B-89C7-4CC7-A323-E6FB0C4B1DED}"/>
    <cellStyle name="40% - Accent2 4 5" xfId="10354" xr:uid="{DA5C9EBA-E48B-4D31-830E-1D7E28ADA301}"/>
    <cellStyle name="40% - Accent2 4 5 2" xfId="10355" xr:uid="{1E17E832-6140-47D6-A837-30E19902ADC6}"/>
    <cellStyle name="40% - Accent2 4 5 2 2" xfId="10356" xr:uid="{5D553C96-E685-4A0F-B98D-CC8C1BE6659E}"/>
    <cellStyle name="40% - Accent2 4 5 2 2 2" xfId="10357" xr:uid="{612AEE56-EC25-42C3-9E83-39DC5136F192}"/>
    <cellStyle name="40% - Accent2 4 5 2 2 2 2" xfId="27845" xr:uid="{813318B5-3510-4310-97D9-6FB8208ACB20}"/>
    <cellStyle name="40% - Accent2 4 5 2 2 3" xfId="10358" xr:uid="{1D82A399-263A-4B18-8C9B-7A7C90162E6B}"/>
    <cellStyle name="40% - Accent2 4 5 2 2 3 2" xfId="27846" xr:uid="{54BD7B8E-6F63-4FC8-A416-3C2D20F5F1AB}"/>
    <cellStyle name="40% - Accent2 4 5 2 2 4" xfId="27844" xr:uid="{1140BD4F-E1B3-4610-BF8E-506EAA2F9B36}"/>
    <cellStyle name="40% - Accent2 4 5 2 3" xfId="10359" xr:uid="{E92E2765-501B-49DF-AED0-26B56DFD193D}"/>
    <cellStyle name="40% - Accent2 4 5 2 3 2" xfId="27847" xr:uid="{E0AAE2B2-37D9-470E-B761-3ECB578DF86B}"/>
    <cellStyle name="40% - Accent2 4 5 2 4" xfId="10360" xr:uid="{E4C59D6A-8D9A-452E-A152-8D879B38635F}"/>
    <cellStyle name="40% - Accent2 4 5 2 4 2" xfId="27848" xr:uid="{FDDFCE6B-DA25-4659-85CC-9B9E06F3B5E0}"/>
    <cellStyle name="40% - Accent2 4 5 2 5" xfId="10361" xr:uid="{DA96FD5F-FC45-4FFF-9CC9-C70751CAB6F9}"/>
    <cellStyle name="40% - Accent2 4 5 2 5 2" xfId="27849" xr:uid="{705ED6E8-0CC3-4686-B970-FB38B8865DDF}"/>
    <cellStyle name="40% - Accent2 4 5 2 6" xfId="27843" xr:uid="{034A4A91-CFEF-43D2-8583-704E431D05DE}"/>
    <cellStyle name="40% - Accent2 4 5 3" xfId="10362" xr:uid="{A2BA2DE4-F4E9-4428-84E2-F0DECE2AD67A}"/>
    <cellStyle name="40% - Accent2 4 5 3 2" xfId="10363" xr:uid="{769DC735-5F49-43D5-8FEF-3F751AB5ED63}"/>
    <cellStyle name="40% - Accent2 4 5 3 2 2" xfId="10364" xr:uid="{FCA1E239-BCD9-4568-AE58-44A997168ACE}"/>
    <cellStyle name="40% - Accent2 4 5 3 2 2 2" xfId="27852" xr:uid="{FFBA34E7-7529-4C80-931E-41E7841E94FE}"/>
    <cellStyle name="40% - Accent2 4 5 3 2 3" xfId="10365" xr:uid="{69486C95-A1E2-4311-8EDE-4FC7CF8244DF}"/>
    <cellStyle name="40% - Accent2 4 5 3 2 3 2" xfId="27853" xr:uid="{00DDB8BD-883E-4788-A173-2F0D18A8B844}"/>
    <cellStyle name="40% - Accent2 4 5 3 2 4" xfId="27851" xr:uid="{3A628D93-2879-45BD-9B61-56274D500D85}"/>
    <cellStyle name="40% - Accent2 4 5 3 3" xfId="10366" xr:uid="{2CA0622B-97F1-44C1-9FC9-C69C3F68B7FE}"/>
    <cellStyle name="40% - Accent2 4 5 3 3 2" xfId="27854" xr:uid="{57EB60F6-4877-4A68-A9A3-71077D4521EC}"/>
    <cellStyle name="40% - Accent2 4 5 3 4" xfId="10367" xr:uid="{D7CE14DD-27B4-4538-BBB3-196FDBBFADD3}"/>
    <cellStyle name="40% - Accent2 4 5 3 4 2" xfId="27855" xr:uid="{38D17417-C696-4E9F-98DD-461252048635}"/>
    <cellStyle name="40% - Accent2 4 5 3 5" xfId="10368" xr:uid="{72BF90E1-61CD-405B-8340-69253E5CEADF}"/>
    <cellStyle name="40% - Accent2 4 5 3 5 2" xfId="27856" xr:uid="{8D39E67F-C11E-4FEF-A9FF-9C1063894427}"/>
    <cellStyle name="40% - Accent2 4 5 3 6" xfId="27850" xr:uid="{E5133C32-6633-4AC3-965D-033AEDAC8F34}"/>
    <cellStyle name="40% - Accent2 4 5 4" xfId="10369" xr:uid="{0884109C-DFCA-4B06-9C42-20CB150808DA}"/>
    <cellStyle name="40% - Accent2 4 5 4 2" xfId="10370" xr:uid="{8E40A09A-77BD-4F85-A43B-8BA847250377}"/>
    <cellStyle name="40% - Accent2 4 5 4 2 2" xfId="27858" xr:uid="{3A3EB742-332F-4392-BEA9-861D5BF4D1C2}"/>
    <cellStyle name="40% - Accent2 4 5 4 3" xfId="10371" xr:uid="{6138C9F6-E243-415A-A8D9-F82DA8110FD1}"/>
    <cellStyle name="40% - Accent2 4 5 4 3 2" xfId="27859" xr:uid="{EDF39B90-0B7A-4547-922B-93B3E59BA35F}"/>
    <cellStyle name="40% - Accent2 4 5 4 4" xfId="27857" xr:uid="{8F6FEEA3-A1AD-4C65-8C0E-330B881F921E}"/>
    <cellStyle name="40% - Accent2 4 5 5" xfId="10372" xr:uid="{AC535233-AFEE-4534-A434-906955C5FCDA}"/>
    <cellStyle name="40% - Accent2 4 5 5 2" xfId="27860" xr:uid="{CEC6F39A-2E76-4CDB-ADA6-8AE08C1ADA0F}"/>
    <cellStyle name="40% - Accent2 4 5 6" xfId="10373" xr:uid="{C662DD3A-7816-4F44-846D-61CAED4944CD}"/>
    <cellStyle name="40% - Accent2 4 5 6 2" xfId="27861" xr:uid="{AE0D5979-7935-4DFD-9BD7-F16AF2AE218D}"/>
    <cellStyle name="40% - Accent2 4 5 7" xfId="10374" xr:uid="{676DF26B-4576-4BDC-A0FC-EACD476D000F}"/>
    <cellStyle name="40% - Accent2 4 5 7 2" xfId="27862" xr:uid="{238A47B6-3613-4706-A5D8-67E7307E93C5}"/>
    <cellStyle name="40% - Accent2 4 5 8" xfId="27842" xr:uid="{2D80CA14-9EDB-4BEB-B510-CC3F4269C89F}"/>
    <cellStyle name="40% - Accent2 4 6" xfId="10375" xr:uid="{BE70E618-19B2-486E-BF68-AE77D212AAED}"/>
    <cellStyle name="40% - Accent2 4 6 2" xfId="10376" xr:uid="{B686C71C-13FF-4E8F-9824-912AB4D5413E}"/>
    <cellStyle name="40% - Accent2 4 6 2 2" xfId="10377" xr:uid="{458C288B-07B9-4DD5-B8B3-B18C5FB2DF9A}"/>
    <cellStyle name="40% - Accent2 4 6 2 2 2" xfId="27865" xr:uid="{D6CF02EF-1F45-465A-ADB0-7C0F1DFD9052}"/>
    <cellStyle name="40% - Accent2 4 6 2 3" xfId="10378" xr:uid="{261C4C32-8EDD-4346-B2EC-74ACD9C2573B}"/>
    <cellStyle name="40% - Accent2 4 6 2 3 2" xfId="27866" xr:uid="{09786F63-FBEB-4201-B58B-4EA697DFD910}"/>
    <cellStyle name="40% - Accent2 4 6 2 4" xfId="27864" xr:uid="{8A50F57D-23AB-4DE1-AD7B-A9F7D107D976}"/>
    <cellStyle name="40% - Accent2 4 6 3" xfId="10379" xr:uid="{76E02CEA-3A31-4CE1-BDCC-8D5EC1D38D2B}"/>
    <cellStyle name="40% - Accent2 4 6 3 2" xfId="27867" xr:uid="{A3FAAF9D-F66D-4442-BBDE-F142C62B0ABB}"/>
    <cellStyle name="40% - Accent2 4 6 4" xfId="10380" xr:uid="{130AA581-9A22-4CEC-84D4-23E186E0D3A2}"/>
    <cellStyle name="40% - Accent2 4 6 4 2" xfId="27868" xr:uid="{D78197CF-C784-40EF-AEAD-4477A683E665}"/>
    <cellStyle name="40% - Accent2 4 6 5" xfId="10381" xr:uid="{FF912AD4-950C-41B5-9E43-1C911F671A40}"/>
    <cellStyle name="40% - Accent2 4 6 5 2" xfId="27869" xr:uid="{F7C6FC1E-296D-479E-B833-88626F66D5A2}"/>
    <cellStyle name="40% - Accent2 4 6 6" xfId="27863" xr:uid="{D45D8347-E4EA-451B-A844-3699E609FEFD}"/>
    <cellStyle name="40% - Accent2 4 7" xfId="10382" xr:uid="{5F436CFB-817D-4067-84CC-218C6AA1A1D3}"/>
    <cellStyle name="40% - Accent2 4 7 2" xfId="10383" xr:uid="{05ADDB6A-CCD3-4ADE-AA81-689189AFBFB9}"/>
    <cellStyle name="40% - Accent2 4 7 2 2" xfId="10384" xr:uid="{9C0BD34F-508E-4406-8E1F-A230D11F517D}"/>
    <cellStyle name="40% - Accent2 4 7 2 2 2" xfId="27872" xr:uid="{A7DA73A6-3761-497E-8A8D-5B165A2D48AB}"/>
    <cellStyle name="40% - Accent2 4 7 2 3" xfId="10385" xr:uid="{D030423C-B07B-45D1-9B3A-1E7093208A3D}"/>
    <cellStyle name="40% - Accent2 4 7 2 3 2" xfId="27873" xr:uid="{63C4364E-84BA-427A-831B-61A0393315E2}"/>
    <cellStyle name="40% - Accent2 4 7 2 4" xfId="27871" xr:uid="{49627898-9707-4667-920E-39210AA14A79}"/>
    <cellStyle name="40% - Accent2 4 7 3" xfId="10386" xr:uid="{B7A20CFC-D204-42D3-B61E-54D125471841}"/>
    <cellStyle name="40% - Accent2 4 7 3 2" xfId="27874" xr:uid="{42791436-E208-4D23-A3F6-899C233A34A8}"/>
    <cellStyle name="40% - Accent2 4 7 4" xfId="10387" xr:uid="{E61F1B8D-5F5E-45BA-B15C-041DB787FCFA}"/>
    <cellStyle name="40% - Accent2 4 7 4 2" xfId="27875" xr:uid="{B2E51732-A39A-491F-9CB1-6E06B05A3CF0}"/>
    <cellStyle name="40% - Accent2 4 7 5" xfId="10388" xr:uid="{7AB0E6F0-3D4A-4D70-9E08-A058BE853A55}"/>
    <cellStyle name="40% - Accent2 4 7 5 2" xfId="27876" xr:uid="{95A2EAE7-1F20-4397-B24B-CF4339757C53}"/>
    <cellStyle name="40% - Accent2 4 7 6" xfId="27870" xr:uid="{30AF58BF-657F-4629-A331-477EA6B26781}"/>
    <cellStyle name="40% - Accent2 4 8" xfId="10389" xr:uid="{7EBBEF0C-DD62-4FE3-95CF-0A15E14ED5E1}"/>
    <cellStyle name="40% - Accent2 4 8 2" xfId="10390" xr:uid="{32A4064E-29AE-45C8-877D-4D1C0A38EA3E}"/>
    <cellStyle name="40% - Accent2 4 8 2 2" xfId="27878" xr:uid="{5EC6583E-690A-4387-918F-F6B0E58AD660}"/>
    <cellStyle name="40% - Accent2 4 8 3" xfId="10391" xr:uid="{FF773630-E5D5-4076-AC43-1065F55CD7A5}"/>
    <cellStyle name="40% - Accent2 4 8 3 2" xfId="27879" xr:uid="{19F6C38A-62CC-4980-9D35-E3BD8DC6B25E}"/>
    <cellStyle name="40% - Accent2 4 8 4" xfId="27877" xr:uid="{AA8CC471-DC2B-49EB-B903-ACC0E3653563}"/>
    <cellStyle name="40% - Accent2 4 9" xfId="10392" xr:uid="{DE0793FD-FD32-4982-A7D3-9FD6ECDD88F1}"/>
    <cellStyle name="40% - Accent2 4 9 2" xfId="27880" xr:uid="{79ADC439-575D-4C33-81DC-79D90EBF7467}"/>
    <cellStyle name="40% - Accent2 5" xfId="212" xr:uid="{4E455E87-CB79-4446-A61E-99A8A51BCB60}"/>
    <cellStyle name="40% - Accent2 5 10" xfId="10394" xr:uid="{3E30E337-66EC-46A1-AF69-194723EB17E9}"/>
    <cellStyle name="40% - Accent2 5 10 2" xfId="27882" xr:uid="{00D1BE30-23F5-4837-B3B1-88681018493A}"/>
    <cellStyle name="40% - Accent2 5 11" xfId="10395" xr:uid="{F5F4C58B-94EF-497C-9654-458AC5D03384}"/>
    <cellStyle name="40% - Accent2 5 11 2" xfId="27883" xr:uid="{224F68F7-25CA-4CB2-BD39-CC84638B2A5D}"/>
    <cellStyle name="40% - Accent2 5 12" xfId="17258" xr:uid="{520416DA-1418-42EA-B646-CA52B0C21A95}"/>
    <cellStyle name="40% - Accent2 5 12 2" xfId="34548" xr:uid="{8758891C-483E-409F-B778-6F3794F393DF}"/>
    <cellStyle name="40% - Accent2 5 13" xfId="10393" xr:uid="{C0455DB3-4D55-4CB9-AAA6-5EF40209FAB4}"/>
    <cellStyle name="40% - Accent2 5 13 2" xfId="27881" xr:uid="{6BCDF350-8E51-4E35-96F7-A6589BB7C664}"/>
    <cellStyle name="40% - Accent2 5 14" xfId="1027" xr:uid="{BE9D601C-940E-456C-B5A1-0603F5B020BF}"/>
    <cellStyle name="40% - Accent2 5 15" xfId="18638" xr:uid="{F61449DF-9B13-4445-A1D4-3E83D7362C54}"/>
    <cellStyle name="40% - Accent2 5 2" xfId="335" xr:uid="{FC4F2932-2860-4550-8F60-FF8623F004C6}"/>
    <cellStyle name="40% - Accent2 5 2 10" xfId="17432" xr:uid="{DD5301FD-29FB-467C-943E-55B93EA33BF2}"/>
    <cellStyle name="40% - Accent2 5 2 10 2" xfId="34788" xr:uid="{92995A20-3B11-4E5D-B5C2-6027FE4F9593}"/>
    <cellStyle name="40% - Accent2 5 2 11" xfId="10396" xr:uid="{90CC3AF8-8ED2-4FF5-B98C-C228D13B0C53}"/>
    <cellStyle name="40% - Accent2 5 2 11 2" xfId="27884" xr:uid="{97418309-8956-494C-B80F-857098BA8EC4}"/>
    <cellStyle name="40% - Accent2 5 2 12" xfId="1314" xr:uid="{6B63FE30-992C-46B8-93CC-CA5E54783E56}"/>
    <cellStyle name="40% - Accent2 5 2 13" xfId="18918" xr:uid="{1541EE1E-A589-4F3A-878A-A3C20D1403F2}"/>
    <cellStyle name="40% - Accent2 5 2 2" xfId="554" xr:uid="{61B3D9E1-277B-4219-8621-56DE43C6F966}"/>
    <cellStyle name="40% - Accent2 5 2 2 10" xfId="2359" xr:uid="{EBC33C93-5D79-4772-B050-A8D4A13D5540}"/>
    <cellStyle name="40% - Accent2 5 2 2 11" xfId="19959" xr:uid="{7F31B1B8-70AA-4C98-9741-718244315777}"/>
    <cellStyle name="40% - Accent2 5 2 2 2" xfId="10398" xr:uid="{771D5F5A-C684-4393-867D-C904790CB049}"/>
    <cellStyle name="40% - Accent2 5 2 2 2 2" xfId="10399" xr:uid="{E3452D34-96A2-42D7-96CD-AE77424717DB}"/>
    <cellStyle name="40% - Accent2 5 2 2 2 2 2" xfId="10400" xr:uid="{D4EA404C-3BAE-46E6-9261-73B6D7EDB4B3}"/>
    <cellStyle name="40% - Accent2 5 2 2 2 2 2 2" xfId="27888" xr:uid="{14C5635A-9A7A-439B-A8AA-3CE29F84B39F}"/>
    <cellStyle name="40% - Accent2 5 2 2 2 2 3" xfId="10401" xr:uid="{51B2BA49-579E-429E-9274-D576B52748B1}"/>
    <cellStyle name="40% - Accent2 5 2 2 2 2 3 2" xfId="27889" xr:uid="{EA946D9D-15C8-4BD5-923A-2DB460775B12}"/>
    <cellStyle name="40% - Accent2 5 2 2 2 2 4" xfId="27887" xr:uid="{DF63C993-E4E9-4AFA-9660-71825A1ABFD2}"/>
    <cellStyle name="40% - Accent2 5 2 2 2 3" xfId="10402" xr:uid="{C935DD7B-9F8B-4454-AFB8-677737BA58B4}"/>
    <cellStyle name="40% - Accent2 5 2 2 2 3 2" xfId="27890" xr:uid="{51C8EFD1-78A5-4D19-A494-C79F5903D93D}"/>
    <cellStyle name="40% - Accent2 5 2 2 2 4" xfId="10403" xr:uid="{3657723C-65D2-4B4D-9C5A-29B1140966F1}"/>
    <cellStyle name="40% - Accent2 5 2 2 2 4 2" xfId="27891" xr:uid="{C788FC8D-BB59-45CF-912F-2B0105824D0F}"/>
    <cellStyle name="40% - Accent2 5 2 2 2 5" xfId="10404" xr:uid="{91DCA23A-1F74-43AE-8405-E8E255C2F3A1}"/>
    <cellStyle name="40% - Accent2 5 2 2 2 5 2" xfId="27892" xr:uid="{D2C367CA-03AE-4394-85AB-60C65AB8A9BC}"/>
    <cellStyle name="40% - Accent2 5 2 2 2 6" xfId="27886" xr:uid="{0E47BFE4-4C43-4F2D-AB27-A941D483A5F6}"/>
    <cellStyle name="40% - Accent2 5 2 2 3" xfId="10405" xr:uid="{CD4F3DA1-E832-44F4-B40D-8C04A704EF35}"/>
    <cellStyle name="40% - Accent2 5 2 2 3 2" xfId="10406" xr:uid="{03455CEE-DF6E-4E83-8E7A-C9C9AEEECB3B}"/>
    <cellStyle name="40% - Accent2 5 2 2 3 2 2" xfId="10407" xr:uid="{C12C09B2-3B4B-49FF-8739-21FDFC6490E4}"/>
    <cellStyle name="40% - Accent2 5 2 2 3 2 2 2" xfId="27895" xr:uid="{F913FD8E-3DE0-4C35-90EA-BBFA952DA630}"/>
    <cellStyle name="40% - Accent2 5 2 2 3 2 3" xfId="10408" xr:uid="{EA317710-E9C9-4548-B587-93B2BD4101D9}"/>
    <cellStyle name="40% - Accent2 5 2 2 3 2 3 2" xfId="27896" xr:uid="{98E952FA-BC0D-4F8D-A117-40968B3FE3A5}"/>
    <cellStyle name="40% - Accent2 5 2 2 3 2 4" xfId="27894" xr:uid="{42EF3D10-7863-476D-BABE-009AF2827D89}"/>
    <cellStyle name="40% - Accent2 5 2 2 3 3" xfId="10409" xr:uid="{86A57E29-A49B-4FE9-90E1-EF3D8F63312F}"/>
    <cellStyle name="40% - Accent2 5 2 2 3 3 2" xfId="27897" xr:uid="{8033DBA3-E120-48E6-AAEA-85412D444B4C}"/>
    <cellStyle name="40% - Accent2 5 2 2 3 4" xfId="10410" xr:uid="{44F58949-3FE4-4EA0-A0F2-098EA0E0DD57}"/>
    <cellStyle name="40% - Accent2 5 2 2 3 4 2" xfId="27898" xr:uid="{9520D9AC-D00D-49DD-A2FB-0897F7B4A750}"/>
    <cellStyle name="40% - Accent2 5 2 2 3 5" xfId="10411" xr:uid="{874D1B30-2768-4845-BE33-C9E8DBB40F86}"/>
    <cellStyle name="40% - Accent2 5 2 2 3 5 2" xfId="27899" xr:uid="{775039A1-AC0B-4B0B-BE03-091D3D150043}"/>
    <cellStyle name="40% - Accent2 5 2 2 3 6" xfId="27893" xr:uid="{DD44EC98-7BFF-46F2-80CA-A2E8B12D2EC1}"/>
    <cellStyle name="40% - Accent2 5 2 2 4" xfId="10412" xr:uid="{D8380C8F-E8BE-4DDB-A2D8-583A02EBEEB9}"/>
    <cellStyle name="40% - Accent2 5 2 2 4 2" xfId="10413" xr:uid="{AFDC2CD5-DEF6-49DE-89F1-AFC834CDB699}"/>
    <cellStyle name="40% - Accent2 5 2 2 4 2 2" xfId="27901" xr:uid="{4B7AC754-0674-441E-AB59-62130394F657}"/>
    <cellStyle name="40% - Accent2 5 2 2 4 3" xfId="10414" xr:uid="{5204D1DF-0C2F-4C6E-BD3B-89E69568C96D}"/>
    <cellStyle name="40% - Accent2 5 2 2 4 3 2" xfId="27902" xr:uid="{7C0E7F96-8171-439B-8D1F-BB5E4CC46255}"/>
    <cellStyle name="40% - Accent2 5 2 2 4 4" xfId="27900" xr:uid="{A43ACBFE-B1C9-4530-B121-5ADDDB32A116}"/>
    <cellStyle name="40% - Accent2 5 2 2 5" xfId="10415" xr:uid="{B8447FE0-CC76-4019-9955-94DFBD6D15C1}"/>
    <cellStyle name="40% - Accent2 5 2 2 5 2" xfId="27903" xr:uid="{9EC0BC39-2D1F-4E9D-948B-BFEC7F4A5931}"/>
    <cellStyle name="40% - Accent2 5 2 2 6" xfId="10416" xr:uid="{25A8015E-961A-4547-97E8-791365371FEE}"/>
    <cellStyle name="40% - Accent2 5 2 2 6 2" xfId="27904" xr:uid="{F22E93DE-3D5C-404F-94E3-F3F35193BEAD}"/>
    <cellStyle name="40% - Accent2 5 2 2 7" xfId="10417" xr:uid="{3EE03C5C-2596-44DC-9CFC-ABB1F93F1D72}"/>
    <cellStyle name="40% - Accent2 5 2 2 7 2" xfId="27905" xr:uid="{B94ED376-5DC3-498A-ADA1-CC6A056423FB}"/>
    <cellStyle name="40% - Accent2 5 2 2 8" xfId="18003" xr:uid="{13873222-AA38-462E-AE5D-65301C80FAF6}"/>
    <cellStyle name="40% - Accent2 5 2 2 8 2" xfId="35771" xr:uid="{311137F5-B4E3-4AB8-8FFE-32FB6A25D1A1}"/>
    <cellStyle name="40% - Accent2 5 2 2 9" xfId="10397" xr:uid="{51E38AB2-34F4-4789-A05B-229C6A136E34}"/>
    <cellStyle name="40% - Accent2 5 2 2 9 2" xfId="27885" xr:uid="{4F41A3CE-4483-46BF-AC6B-9E0C738E693B}"/>
    <cellStyle name="40% - Accent2 5 2 3" xfId="10418" xr:uid="{FD03AD43-4591-464A-8E25-6046A6FF9F60}"/>
    <cellStyle name="40% - Accent2 5 2 3 2" xfId="10419" xr:uid="{AE1A7990-4C3A-4FC4-B8BE-0DA166763ECB}"/>
    <cellStyle name="40% - Accent2 5 2 3 2 2" xfId="10420" xr:uid="{7966B2B2-DFFD-4EE1-83EF-EDED857913E9}"/>
    <cellStyle name="40% - Accent2 5 2 3 2 2 2" xfId="10421" xr:uid="{B7B10B9D-EF9C-45F9-8D26-852FB6C45BCE}"/>
    <cellStyle name="40% - Accent2 5 2 3 2 2 2 2" xfId="27909" xr:uid="{E555AA83-550D-4C12-8A43-A2CA1D234E4F}"/>
    <cellStyle name="40% - Accent2 5 2 3 2 2 3" xfId="10422" xr:uid="{73541648-5664-4DAB-975C-C98732571691}"/>
    <cellStyle name="40% - Accent2 5 2 3 2 2 3 2" xfId="27910" xr:uid="{50874759-6800-4242-AA42-AC31185640CE}"/>
    <cellStyle name="40% - Accent2 5 2 3 2 2 4" xfId="27908" xr:uid="{A2000F67-F826-4747-B92F-1B3F6F4F1646}"/>
    <cellStyle name="40% - Accent2 5 2 3 2 3" xfId="10423" xr:uid="{F23C5209-98DA-4049-BFD5-CE6357F876E8}"/>
    <cellStyle name="40% - Accent2 5 2 3 2 3 2" xfId="27911" xr:uid="{577C5470-A24A-4C71-9B28-CB0709958512}"/>
    <cellStyle name="40% - Accent2 5 2 3 2 4" xfId="10424" xr:uid="{59544399-A851-476B-A00A-F7C6284E3AB6}"/>
    <cellStyle name="40% - Accent2 5 2 3 2 4 2" xfId="27912" xr:uid="{2AAFEA35-2392-492F-B641-042046ADDE67}"/>
    <cellStyle name="40% - Accent2 5 2 3 2 5" xfId="10425" xr:uid="{965A6D3A-CF37-4126-995A-F62AC7826455}"/>
    <cellStyle name="40% - Accent2 5 2 3 2 5 2" xfId="27913" xr:uid="{EA72A0E2-3F49-4620-A5AA-825FF6F56016}"/>
    <cellStyle name="40% - Accent2 5 2 3 2 6" xfId="27907" xr:uid="{81CF40FE-B34F-472D-8CB7-8E44CD5031C4}"/>
    <cellStyle name="40% - Accent2 5 2 3 3" xfId="10426" xr:uid="{85D17EFE-DD12-4CB9-A037-F2724555C41E}"/>
    <cellStyle name="40% - Accent2 5 2 3 3 2" xfId="10427" xr:uid="{4104577E-FF15-467B-88F1-1D87ED47F4E2}"/>
    <cellStyle name="40% - Accent2 5 2 3 3 2 2" xfId="10428" xr:uid="{4DF1553C-16CA-4E7B-A567-D07940BD86D7}"/>
    <cellStyle name="40% - Accent2 5 2 3 3 2 2 2" xfId="27916" xr:uid="{0EAAD839-A99B-48CB-88E3-9BA13B7FC01F}"/>
    <cellStyle name="40% - Accent2 5 2 3 3 2 3" xfId="10429" xr:uid="{95F2C447-6D30-4566-A74B-19B64AF68194}"/>
    <cellStyle name="40% - Accent2 5 2 3 3 2 3 2" xfId="27917" xr:uid="{CB7736F4-FDDF-45B4-8219-773AEEFBCB3C}"/>
    <cellStyle name="40% - Accent2 5 2 3 3 2 4" xfId="27915" xr:uid="{8A117D84-CB41-4322-8D08-7D54F06D30E0}"/>
    <cellStyle name="40% - Accent2 5 2 3 3 3" xfId="10430" xr:uid="{377ED081-6C49-4E73-8CAB-F0A2EB003430}"/>
    <cellStyle name="40% - Accent2 5 2 3 3 3 2" xfId="27918" xr:uid="{E45DE78E-090E-4806-BDA7-E53DA8F05532}"/>
    <cellStyle name="40% - Accent2 5 2 3 3 4" xfId="10431" xr:uid="{9C801A7C-3BF0-4DC3-BFA0-BE4F04ECDC52}"/>
    <cellStyle name="40% - Accent2 5 2 3 3 4 2" xfId="27919" xr:uid="{2D05CA1C-C9B9-400C-97D3-A37B586E3C9B}"/>
    <cellStyle name="40% - Accent2 5 2 3 3 5" xfId="10432" xr:uid="{051E6160-B23E-43A0-AEB3-D1BBDAA7A2B9}"/>
    <cellStyle name="40% - Accent2 5 2 3 3 5 2" xfId="27920" xr:uid="{B34D7ABB-7606-409A-B147-1DC4C9778326}"/>
    <cellStyle name="40% - Accent2 5 2 3 3 6" xfId="27914" xr:uid="{F94304BC-62EC-4CDC-BEB7-C45C69899D46}"/>
    <cellStyle name="40% - Accent2 5 2 3 4" xfId="10433" xr:uid="{02A7E684-EA22-4CD1-90D2-F91E2F4D79E4}"/>
    <cellStyle name="40% - Accent2 5 2 3 4 2" xfId="10434" xr:uid="{04B1B946-B7BA-4CB3-A6DC-96B6ED2423B0}"/>
    <cellStyle name="40% - Accent2 5 2 3 4 2 2" xfId="27922" xr:uid="{8279A5C6-F788-4FD7-A414-C2B7F3C0261B}"/>
    <cellStyle name="40% - Accent2 5 2 3 4 3" xfId="10435" xr:uid="{F1220A9C-EDB5-4DC3-BB24-38E05BBDDDF2}"/>
    <cellStyle name="40% - Accent2 5 2 3 4 3 2" xfId="27923" xr:uid="{3651678D-E391-4700-A617-9FFBFAED6299}"/>
    <cellStyle name="40% - Accent2 5 2 3 4 4" xfId="27921" xr:uid="{CC3F5D9C-B189-4B7D-A661-4560036F75CB}"/>
    <cellStyle name="40% - Accent2 5 2 3 5" xfId="10436" xr:uid="{C8B6EDFA-F8BC-458F-97E6-ED60D42DFB59}"/>
    <cellStyle name="40% - Accent2 5 2 3 5 2" xfId="27924" xr:uid="{B6F51649-CDC0-4227-9429-A0535D78BEE3}"/>
    <cellStyle name="40% - Accent2 5 2 3 6" xfId="10437" xr:uid="{869A6969-05AF-4240-8992-25B4693C7202}"/>
    <cellStyle name="40% - Accent2 5 2 3 6 2" xfId="27925" xr:uid="{E3321E42-54A0-4CFC-996D-EEF9949906DF}"/>
    <cellStyle name="40% - Accent2 5 2 3 7" xfId="10438" xr:uid="{74B0F45E-4B4A-451C-8934-D453C1FFC121}"/>
    <cellStyle name="40% - Accent2 5 2 3 7 2" xfId="27926" xr:uid="{DC77D6DE-B2E6-4F86-9D74-26BBD717C04C}"/>
    <cellStyle name="40% - Accent2 5 2 3 8" xfId="27906" xr:uid="{817FD510-764A-4277-A7D2-308C8BD75BD4}"/>
    <cellStyle name="40% - Accent2 5 2 4" xfId="10439" xr:uid="{28DC44EC-FD5C-4753-BB61-E259DA1CB906}"/>
    <cellStyle name="40% - Accent2 5 2 4 2" xfId="10440" xr:uid="{B86824D8-55C9-4251-9112-1118F6A5813D}"/>
    <cellStyle name="40% - Accent2 5 2 4 2 2" xfId="10441" xr:uid="{ED632236-4760-425F-A9A6-D7EA42296C3A}"/>
    <cellStyle name="40% - Accent2 5 2 4 2 2 2" xfId="27929" xr:uid="{6207E4B1-16E5-45C9-B24F-520D698D39B8}"/>
    <cellStyle name="40% - Accent2 5 2 4 2 3" xfId="10442" xr:uid="{6AA47BB5-FDC1-4A6B-8A97-5C4EAB24E7EE}"/>
    <cellStyle name="40% - Accent2 5 2 4 2 3 2" xfId="27930" xr:uid="{2B016A7C-D0B9-4809-AF18-DDAC7BCB6C49}"/>
    <cellStyle name="40% - Accent2 5 2 4 2 4" xfId="27928" xr:uid="{D88916EF-C4C2-4D71-9AEE-36497E17D7FF}"/>
    <cellStyle name="40% - Accent2 5 2 4 3" xfId="10443" xr:uid="{136B3018-3272-4F7F-9239-6D7D9B622B8F}"/>
    <cellStyle name="40% - Accent2 5 2 4 3 2" xfId="27931" xr:uid="{D72C710F-FF09-4B05-80B7-87A1CCC2F373}"/>
    <cellStyle name="40% - Accent2 5 2 4 4" xfId="10444" xr:uid="{DD27A4D0-4DB8-4E1C-94CE-E8356297197E}"/>
    <cellStyle name="40% - Accent2 5 2 4 4 2" xfId="27932" xr:uid="{D6FA8FF6-FE6E-4BBC-9940-8F3734839255}"/>
    <cellStyle name="40% - Accent2 5 2 4 5" xfId="10445" xr:uid="{8B3275C0-DCE9-4C8C-820C-6F1F0C6A93DD}"/>
    <cellStyle name="40% - Accent2 5 2 4 5 2" xfId="27933" xr:uid="{5D3A6D98-B658-42D6-814A-AD11BF9387C4}"/>
    <cellStyle name="40% - Accent2 5 2 4 6" xfId="27927" xr:uid="{CF00BDC5-A643-47E1-B958-8522E664ACE7}"/>
    <cellStyle name="40% - Accent2 5 2 5" xfId="10446" xr:uid="{434AC877-5509-459A-8624-F00A09EFC661}"/>
    <cellStyle name="40% - Accent2 5 2 5 2" xfId="10447" xr:uid="{73DE9DA4-D3CD-45AF-9F0C-CD4E75D3B59F}"/>
    <cellStyle name="40% - Accent2 5 2 5 2 2" xfId="10448" xr:uid="{9CFFCAA8-8B21-4EB7-A9A7-2F0228216690}"/>
    <cellStyle name="40% - Accent2 5 2 5 2 2 2" xfId="27936" xr:uid="{7F946AB4-D70B-48A7-AB35-2A9F88126C33}"/>
    <cellStyle name="40% - Accent2 5 2 5 2 3" xfId="10449" xr:uid="{86DDBECA-5730-421B-B4C5-587E687D9996}"/>
    <cellStyle name="40% - Accent2 5 2 5 2 3 2" xfId="27937" xr:uid="{397988EA-11E5-4147-A07C-ADF62C96A008}"/>
    <cellStyle name="40% - Accent2 5 2 5 2 4" xfId="27935" xr:uid="{5880C6EC-1804-447A-857F-BFD0720EC3D9}"/>
    <cellStyle name="40% - Accent2 5 2 5 3" xfId="10450" xr:uid="{5164FD4F-B6BF-455F-8074-DAD55921762E}"/>
    <cellStyle name="40% - Accent2 5 2 5 3 2" xfId="27938" xr:uid="{8C561D8C-D4C0-4847-9AE4-B2F945CB97A0}"/>
    <cellStyle name="40% - Accent2 5 2 5 4" xfId="10451" xr:uid="{10C328C5-92B0-4056-A7E9-86D46D1F0083}"/>
    <cellStyle name="40% - Accent2 5 2 5 4 2" xfId="27939" xr:uid="{87DA421C-6A0E-4445-94F6-B9B1E0256ADD}"/>
    <cellStyle name="40% - Accent2 5 2 5 5" xfId="10452" xr:uid="{BB7816CE-BEC4-4448-8C3B-8970D69C81EA}"/>
    <cellStyle name="40% - Accent2 5 2 5 5 2" xfId="27940" xr:uid="{F79A71DF-31C9-4C10-A3ED-3EA064B4A583}"/>
    <cellStyle name="40% - Accent2 5 2 5 6" xfId="27934" xr:uid="{0460A164-6C92-4DA1-94DA-BB62967000ED}"/>
    <cellStyle name="40% - Accent2 5 2 6" xfId="10453" xr:uid="{61BC83C4-032B-4766-A2F8-41D25F4AF1E8}"/>
    <cellStyle name="40% - Accent2 5 2 6 2" xfId="10454" xr:uid="{87399B22-D01E-4870-A740-68BC4D79D035}"/>
    <cellStyle name="40% - Accent2 5 2 6 2 2" xfId="27942" xr:uid="{4004D762-90A9-4DCE-AB95-B39530649158}"/>
    <cellStyle name="40% - Accent2 5 2 6 3" xfId="10455" xr:uid="{7185D8CA-457B-42B4-BAAC-0C738F05590E}"/>
    <cellStyle name="40% - Accent2 5 2 6 3 2" xfId="27943" xr:uid="{FBE31E2A-3647-4CB2-B931-B36AD7841693}"/>
    <cellStyle name="40% - Accent2 5 2 6 4" xfId="27941" xr:uid="{24EF7CF0-9733-42C0-830B-70DE64E98324}"/>
    <cellStyle name="40% - Accent2 5 2 7" xfId="10456" xr:uid="{48C32D1F-F2F8-4C20-B332-DD6969BC9038}"/>
    <cellStyle name="40% - Accent2 5 2 7 2" xfId="27944" xr:uid="{640EA96B-15D0-47B3-8BDF-ADB7BB58B96C}"/>
    <cellStyle name="40% - Accent2 5 2 8" xfId="10457" xr:uid="{12B47F67-4292-4301-A9F9-F26D24435A8E}"/>
    <cellStyle name="40% - Accent2 5 2 8 2" xfId="27945" xr:uid="{AAEAA3E7-7984-4F73-899C-4F092A75CD5F}"/>
    <cellStyle name="40% - Accent2 5 2 9" xfId="10458" xr:uid="{3D8A188C-2B10-4749-9EFE-0A9C680348A7}"/>
    <cellStyle name="40% - Accent2 5 2 9 2" xfId="27946" xr:uid="{24E4AB2A-3F86-4278-8914-229D256A4AF7}"/>
    <cellStyle name="40% - Accent2 5 3" xfId="444" xr:uid="{724CFEFB-AA2A-4B26-AA5D-5BCF511EA5E4}"/>
    <cellStyle name="40% - Accent2 5 3 10" xfId="1585" xr:uid="{6252E660-AAE6-4404-99B6-ACC17783ABBB}"/>
    <cellStyle name="40% - Accent2 5 3 11" xfId="19188" xr:uid="{B14D8BD5-6365-452E-A0ED-85EE6EE755C6}"/>
    <cellStyle name="40% - Accent2 5 3 2" xfId="2626" xr:uid="{BFE27676-F6CE-4962-8CEB-6A1A8F7862C9}"/>
    <cellStyle name="40% - Accent2 5 3 2 2" xfId="10461" xr:uid="{8545F9BA-759F-49F0-8A61-55F8803B28FB}"/>
    <cellStyle name="40% - Accent2 5 3 2 2 2" xfId="10462" xr:uid="{6D167C04-1B8C-491D-9CFB-2D5B964F64FA}"/>
    <cellStyle name="40% - Accent2 5 3 2 2 2 2" xfId="27950" xr:uid="{96F67AAB-1DF4-4F4A-80A7-4B73EA0E8E4C}"/>
    <cellStyle name="40% - Accent2 5 3 2 2 3" xfId="10463" xr:uid="{50498B86-4972-4E92-9513-0433AFFCB52D}"/>
    <cellStyle name="40% - Accent2 5 3 2 2 3 2" xfId="27951" xr:uid="{5B6B18BF-A286-43CA-866B-C8363BB4A3ED}"/>
    <cellStyle name="40% - Accent2 5 3 2 2 4" xfId="27949" xr:uid="{2DCB31A9-59C8-4AF7-AA08-9D0F5496E821}"/>
    <cellStyle name="40% - Accent2 5 3 2 3" xfId="10464" xr:uid="{2211CB17-3DBC-45FF-9831-ED5C62358991}"/>
    <cellStyle name="40% - Accent2 5 3 2 3 2" xfId="27952" xr:uid="{965E2DC4-88BA-4A87-BDF3-879DAA0D5E40}"/>
    <cellStyle name="40% - Accent2 5 3 2 4" xfId="10465" xr:uid="{758591E1-2B67-4CDF-812A-218BB5580BFA}"/>
    <cellStyle name="40% - Accent2 5 3 2 4 2" xfId="27953" xr:uid="{455B7E36-DA00-4D75-9C38-411B981F9D65}"/>
    <cellStyle name="40% - Accent2 5 3 2 5" xfId="10466" xr:uid="{6E485145-EDAF-4E7E-806F-D3F01DC3126E}"/>
    <cellStyle name="40% - Accent2 5 3 2 5 2" xfId="27954" xr:uid="{6DA1543C-2240-4CE5-ACAD-280F18081A70}"/>
    <cellStyle name="40% - Accent2 5 3 2 6" xfId="18139" xr:uid="{9C98D6AE-8BB1-4E90-BB3D-A673698F9A58}"/>
    <cellStyle name="40% - Accent2 5 3 2 6 2" xfId="36033" xr:uid="{6002C9C6-8920-4D92-96F8-F96A068A3069}"/>
    <cellStyle name="40% - Accent2 5 3 2 7" xfId="10460" xr:uid="{EF73A7E3-5C2C-444B-8CB8-3E33E2198B02}"/>
    <cellStyle name="40% - Accent2 5 3 2 7 2" xfId="27948" xr:uid="{CBBE6FDF-C220-4A23-AC35-FFDF9B7394DC}"/>
    <cellStyle name="40% - Accent2 5 3 2 8" xfId="20226" xr:uid="{7C90F0D0-9C20-4B7E-BDA7-79B697EA35FE}"/>
    <cellStyle name="40% - Accent2 5 3 3" xfId="10467" xr:uid="{B2DCD7D3-9BE4-4301-B0B8-85D8FD8F6626}"/>
    <cellStyle name="40% - Accent2 5 3 3 2" xfId="10468" xr:uid="{893C03A4-8847-4CF9-BEB4-7645D729EFF8}"/>
    <cellStyle name="40% - Accent2 5 3 3 2 2" xfId="10469" xr:uid="{57674DF4-141B-49A5-B70D-D31FAC046C53}"/>
    <cellStyle name="40% - Accent2 5 3 3 2 2 2" xfId="27957" xr:uid="{DA614200-AE15-4DC2-B66B-8AEC14A21D7E}"/>
    <cellStyle name="40% - Accent2 5 3 3 2 3" xfId="10470" xr:uid="{9817F83C-46AF-45C4-81AC-BBABFA847F0F}"/>
    <cellStyle name="40% - Accent2 5 3 3 2 3 2" xfId="27958" xr:uid="{D38E7845-8924-465F-B13C-C5A8A3BCC1D1}"/>
    <cellStyle name="40% - Accent2 5 3 3 2 4" xfId="27956" xr:uid="{51B2B793-B03B-4D71-8B74-5AE22267B6FF}"/>
    <cellStyle name="40% - Accent2 5 3 3 3" xfId="10471" xr:uid="{8422FB36-0612-4749-8F00-C9C71778EDD4}"/>
    <cellStyle name="40% - Accent2 5 3 3 3 2" xfId="27959" xr:uid="{DF8A2061-238B-4617-A43C-4C0D75453B15}"/>
    <cellStyle name="40% - Accent2 5 3 3 4" xfId="10472" xr:uid="{FE255107-F577-4EFC-838D-C613263F19E6}"/>
    <cellStyle name="40% - Accent2 5 3 3 4 2" xfId="27960" xr:uid="{132959B7-B7B7-4738-8BA2-5674B2140F80}"/>
    <cellStyle name="40% - Accent2 5 3 3 5" xfId="10473" xr:uid="{3E6DB9DF-D836-411A-96CE-8E606C41DBA6}"/>
    <cellStyle name="40% - Accent2 5 3 3 5 2" xfId="27961" xr:uid="{CEDFB597-EB5C-4265-AA6E-9CC776E2F2D3}"/>
    <cellStyle name="40% - Accent2 5 3 3 6" xfId="27955" xr:uid="{5B84AE83-0C80-43F8-87A5-75955E01FFDF}"/>
    <cellStyle name="40% - Accent2 5 3 4" xfId="10474" xr:uid="{642F1849-9964-45EC-908A-78D3F87DFB70}"/>
    <cellStyle name="40% - Accent2 5 3 4 2" xfId="10475" xr:uid="{65A68F8E-5123-436C-8884-4EA6DA4779D9}"/>
    <cellStyle name="40% - Accent2 5 3 4 2 2" xfId="27963" xr:uid="{26BA0CEC-AF0F-4E4D-95FA-4C9D48B0D383}"/>
    <cellStyle name="40% - Accent2 5 3 4 3" xfId="10476" xr:uid="{5E8AF581-EF12-4472-9637-C01010DD5058}"/>
    <cellStyle name="40% - Accent2 5 3 4 3 2" xfId="27964" xr:uid="{FEE996A4-D6CB-4979-9AF5-D2D4A5D98943}"/>
    <cellStyle name="40% - Accent2 5 3 4 4" xfId="27962" xr:uid="{C8A69CD5-7387-4995-B10E-8E743A8E651F}"/>
    <cellStyle name="40% - Accent2 5 3 5" xfId="10477" xr:uid="{312D5532-DE66-4A8C-8E2A-3549AB160912}"/>
    <cellStyle name="40% - Accent2 5 3 5 2" xfId="27965" xr:uid="{05ACA783-031B-4AAE-9D4F-75F59D419068}"/>
    <cellStyle name="40% - Accent2 5 3 6" xfId="10478" xr:uid="{78B9C819-5D7D-4B11-9278-EA36B0A87063}"/>
    <cellStyle name="40% - Accent2 5 3 6 2" xfId="27966" xr:uid="{CA4716C3-1B27-433D-B72F-D0F37E817626}"/>
    <cellStyle name="40% - Accent2 5 3 7" xfId="10479" xr:uid="{48B9D3D0-65E6-439A-B96E-E6B5548B3F77}"/>
    <cellStyle name="40% - Accent2 5 3 7 2" xfId="27967" xr:uid="{F7EA5C9E-28C1-4DDF-88DC-FC2116EC7DE8}"/>
    <cellStyle name="40% - Accent2 5 3 8" xfId="17581" xr:uid="{FA23E6C1-4336-4209-A269-2379F374C2EB}"/>
    <cellStyle name="40% - Accent2 5 3 8 2" xfId="35035" xr:uid="{38EC06BC-E51F-46EF-AFBC-2CBBE2BE72C2}"/>
    <cellStyle name="40% - Accent2 5 3 9" xfId="10459" xr:uid="{14313A86-343C-4E6B-B22B-C8898BFBC7DE}"/>
    <cellStyle name="40% - Accent2 5 3 9 2" xfId="27947" xr:uid="{B9BCCCD8-DE4D-460B-A4F0-06BAFC33E772}"/>
    <cellStyle name="40% - Accent2 5 4" xfId="2092" xr:uid="{39857F36-C134-4E80-A651-C252E8381BDF}"/>
    <cellStyle name="40% - Accent2 5 4 10" xfId="19692" xr:uid="{45C33A24-CAD6-4C2C-B430-09CB21675953}"/>
    <cellStyle name="40% - Accent2 5 4 2" xfId="10481" xr:uid="{7150F107-07A3-419D-BC22-7CDA9B11ED2D}"/>
    <cellStyle name="40% - Accent2 5 4 2 2" xfId="10482" xr:uid="{0F38FB45-C8B8-4087-917D-D9C840BCAE31}"/>
    <cellStyle name="40% - Accent2 5 4 2 2 2" xfId="10483" xr:uid="{1A7ABF0A-D28D-46D8-A67A-4AF340829698}"/>
    <cellStyle name="40% - Accent2 5 4 2 2 2 2" xfId="27971" xr:uid="{1A020479-B934-4EB9-9D93-665818627A30}"/>
    <cellStyle name="40% - Accent2 5 4 2 2 3" xfId="10484" xr:uid="{EE1646A7-CE60-422C-981A-3C6FDED4821C}"/>
    <cellStyle name="40% - Accent2 5 4 2 2 3 2" xfId="27972" xr:uid="{0E94BC09-57BE-46C0-81F0-E98C64E0BA51}"/>
    <cellStyle name="40% - Accent2 5 4 2 2 4" xfId="27970" xr:uid="{BD86DFB5-44F8-4B4C-A7D8-DA1B57FB2F50}"/>
    <cellStyle name="40% - Accent2 5 4 2 3" xfId="10485" xr:uid="{098CD5A2-C36C-4A8D-876F-D3E521EA5966}"/>
    <cellStyle name="40% - Accent2 5 4 2 3 2" xfId="27973" xr:uid="{C428659E-64DF-4B08-BD3E-8EE28EC48DCC}"/>
    <cellStyle name="40% - Accent2 5 4 2 4" xfId="10486" xr:uid="{333088F3-D2C0-4E5F-94EB-E9AD73CE4D90}"/>
    <cellStyle name="40% - Accent2 5 4 2 4 2" xfId="27974" xr:uid="{048A26D6-B226-4267-A679-072C8BF3022F}"/>
    <cellStyle name="40% - Accent2 5 4 2 5" xfId="10487" xr:uid="{EDB6AE24-17A1-4298-B34E-FD1FC2554558}"/>
    <cellStyle name="40% - Accent2 5 4 2 5 2" xfId="27975" xr:uid="{D347CCC3-A87D-4B0B-9081-1480040C241F}"/>
    <cellStyle name="40% - Accent2 5 4 2 6" xfId="27969" xr:uid="{404778E6-942C-4D73-80DF-53099C7FBC70}"/>
    <cellStyle name="40% - Accent2 5 4 3" xfId="10488" xr:uid="{6AB52E8A-9FD2-4063-AFCD-F8AE3C55B42E}"/>
    <cellStyle name="40% - Accent2 5 4 3 2" xfId="10489" xr:uid="{84A0D413-B0BA-4D98-9B29-E88B085B1ECA}"/>
    <cellStyle name="40% - Accent2 5 4 3 2 2" xfId="10490" xr:uid="{360D11BA-4823-4290-A71A-79793FB6F362}"/>
    <cellStyle name="40% - Accent2 5 4 3 2 2 2" xfId="27978" xr:uid="{606D9482-7600-4F05-BEE5-367E87679569}"/>
    <cellStyle name="40% - Accent2 5 4 3 2 3" xfId="10491" xr:uid="{E6A7EF59-84E8-4CE7-9A21-35E194ECA914}"/>
    <cellStyle name="40% - Accent2 5 4 3 2 3 2" xfId="27979" xr:uid="{437666BE-1E35-4F93-BCAF-8E2FFC7461CC}"/>
    <cellStyle name="40% - Accent2 5 4 3 2 4" xfId="27977" xr:uid="{4B310683-6529-405C-B232-480DFEAB8069}"/>
    <cellStyle name="40% - Accent2 5 4 3 3" xfId="10492" xr:uid="{604EBD5A-E61C-4E0A-81F9-37150BA19534}"/>
    <cellStyle name="40% - Accent2 5 4 3 3 2" xfId="27980" xr:uid="{A8D026D8-6497-4EF7-921E-B239CCFB91A4}"/>
    <cellStyle name="40% - Accent2 5 4 3 4" xfId="10493" xr:uid="{2D34DFE4-9E7F-4556-BC27-44D5B4CAC7A8}"/>
    <cellStyle name="40% - Accent2 5 4 3 4 2" xfId="27981" xr:uid="{C55C7E9C-7427-497F-BEF4-6209126A9972}"/>
    <cellStyle name="40% - Accent2 5 4 3 5" xfId="10494" xr:uid="{78304D0E-C8F7-4555-B50A-2EBCD8961615}"/>
    <cellStyle name="40% - Accent2 5 4 3 5 2" xfId="27982" xr:uid="{6F8A22B8-9556-496D-B3A3-17F51E2BB3B9}"/>
    <cellStyle name="40% - Accent2 5 4 3 6" xfId="27976" xr:uid="{23AEB5C7-8E6B-4716-8412-5CF7EBF847C8}"/>
    <cellStyle name="40% - Accent2 5 4 4" xfId="10495" xr:uid="{C954C7A7-B6AC-4A7B-B729-A9E9451914B6}"/>
    <cellStyle name="40% - Accent2 5 4 4 2" xfId="10496" xr:uid="{5F187B80-A09E-4536-B1D9-C6904397459A}"/>
    <cellStyle name="40% - Accent2 5 4 4 2 2" xfId="27984" xr:uid="{0E5A6A8A-3C9E-41E8-BE05-280CF18A8EAE}"/>
    <cellStyle name="40% - Accent2 5 4 4 3" xfId="10497" xr:uid="{27DC7A75-3992-4BFA-BEAD-5858498605FE}"/>
    <cellStyle name="40% - Accent2 5 4 4 3 2" xfId="27985" xr:uid="{CCB0B584-E4A5-4262-B112-FFDBB6774AFE}"/>
    <cellStyle name="40% - Accent2 5 4 4 4" xfId="27983" xr:uid="{0A628409-CF65-407F-BBC8-484ABA2C000E}"/>
    <cellStyle name="40% - Accent2 5 4 5" xfId="10498" xr:uid="{B0396F86-0B5C-4829-A56E-273F34A50A5C}"/>
    <cellStyle name="40% - Accent2 5 4 5 2" xfId="27986" xr:uid="{6DA2BCC2-27EA-4F4C-9DC0-758A030A1B0D}"/>
    <cellStyle name="40% - Accent2 5 4 6" xfId="10499" xr:uid="{ED69CB78-F464-44CA-A258-4D118938DA5D}"/>
    <cellStyle name="40% - Accent2 5 4 6 2" xfId="27987" xr:uid="{5F671774-67DB-4CE3-8D32-292655A095B2}"/>
    <cellStyle name="40% - Accent2 5 4 7" xfId="10500" xr:uid="{BEBA11EC-52AF-4215-A5A4-9C65E5E46B33}"/>
    <cellStyle name="40% - Accent2 5 4 7 2" xfId="27988" xr:uid="{DAF760BD-2A53-467A-82E3-DFB131E27B46}"/>
    <cellStyle name="40% - Accent2 5 4 8" xfId="17874" xr:uid="{636258C2-D9D9-4DE7-A95E-D8103477F639}"/>
    <cellStyle name="40% - Accent2 5 4 8 2" xfId="35524" xr:uid="{7751B3CD-CD3D-4642-9C97-7ACF9F6C3825}"/>
    <cellStyle name="40% - Accent2 5 4 9" xfId="10480" xr:uid="{C4C3D6BE-0AE7-4BEF-9482-DD0EBAA43C6E}"/>
    <cellStyle name="40% - Accent2 5 4 9 2" xfId="27968" xr:uid="{637AEDC2-8EB7-4D98-8E46-785789494AED}"/>
    <cellStyle name="40% - Accent2 5 5" xfId="10501" xr:uid="{4F04AC04-A432-44FD-8481-D69BDB811FE8}"/>
    <cellStyle name="40% - Accent2 5 5 2" xfId="10502" xr:uid="{9CCF5907-9B0B-4774-85F1-B03A53DB848A}"/>
    <cellStyle name="40% - Accent2 5 5 2 2" xfId="10503" xr:uid="{2C0EB68C-2338-4CC1-ACF6-AE1343FC018B}"/>
    <cellStyle name="40% - Accent2 5 5 2 2 2" xfId="10504" xr:uid="{FCF2EDB4-FF98-4C51-ACC7-B6785FD0F00A}"/>
    <cellStyle name="40% - Accent2 5 5 2 2 2 2" xfId="27992" xr:uid="{100B201B-8AD0-414C-A745-3F105EF4FC87}"/>
    <cellStyle name="40% - Accent2 5 5 2 2 3" xfId="10505" xr:uid="{3A16AB38-C4F1-4B94-9713-A0D54B9491FD}"/>
    <cellStyle name="40% - Accent2 5 5 2 2 3 2" xfId="27993" xr:uid="{394A81CA-EF00-461E-9FA2-9D11A9566B68}"/>
    <cellStyle name="40% - Accent2 5 5 2 2 4" xfId="27991" xr:uid="{18FBB4B2-7AF6-4EFA-AB8D-765C6B9744F0}"/>
    <cellStyle name="40% - Accent2 5 5 2 3" xfId="10506" xr:uid="{E69F5614-E252-46BD-9FAF-F3EAB17A9FAC}"/>
    <cellStyle name="40% - Accent2 5 5 2 3 2" xfId="27994" xr:uid="{195E6A2A-FF71-4B74-9FFE-E5094C293ECA}"/>
    <cellStyle name="40% - Accent2 5 5 2 4" xfId="10507" xr:uid="{2C524B56-3472-41D0-84B4-1204706DC994}"/>
    <cellStyle name="40% - Accent2 5 5 2 4 2" xfId="27995" xr:uid="{6594962B-7F34-470D-8675-7A62E91E98A9}"/>
    <cellStyle name="40% - Accent2 5 5 2 5" xfId="10508" xr:uid="{BEE9E00E-9BBE-4878-8306-419382ADFE1E}"/>
    <cellStyle name="40% - Accent2 5 5 2 5 2" xfId="27996" xr:uid="{930590C0-E25B-4474-BACD-F67B333485E2}"/>
    <cellStyle name="40% - Accent2 5 5 2 6" xfId="27990" xr:uid="{3F063992-D1DF-44B8-B4FA-667E528EF64E}"/>
    <cellStyle name="40% - Accent2 5 5 3" xfId="10509" xr:uid="{9DC52569-640A-4DBC-BC24-44A18296C3F7}"/>
    <cellStyle name="40% - Accent2 5 5 3 2" xfId="10510" xr:uid="{188C9324-FA22-4E75-A91B-AD19414775F9}"/>
    <cellStyle name="40% - Accent2 5 5 3 2 2" xfId="10511" xr:uid="{DA9B1B96-54B2-4B92-9415-FEBCC7A1988E}"/>
    <cellStyle name="40% - Accent2 5 5 3 2 2 2" xfId="27999" xr:uid="{CFDD34F9-00C5-470C-8302-33816BAA5176}"/>
    <cellStyle name="40% - Accent2 5 5 3 2 3" xfId="10512" xr:uid="{585F2AB9-86A2-4AC2-8EB4-CC1667193FE2}"/>
    <cellStyle name="40% - Accent2 5 5 3 2 3 2" xfId="28000" xr:uid="{0083A5F0-9EC0-485A-AEBC-0C157765C286}"/>
    <cellStyle name="40% - Accent2 5 5 3 2 4" xfId="27998" xr:uid="{3E7DEED8-F078-4D46-BF36-3D4143BAFC3A}"/>
    <cellStyle name="40% - Accent2 5 5 3 3" xfId="10513" xr:uid="{310D2C89-8C3D-4E67-8F97-158B4B071646}"/>
    <cellStyle name="40% - Accent2 5 5 3 3 2" xfId="28001" xr:uid="{2D499FC5-658A-4166-8154-9A7D0A4A926D}"/>
    <cellStyle name="40% - Accent2 5 5 3 4" xfId="10514" xr:uid="{33C93C15-D732-464B-82DD-B31BDBA8C6CA}"/>
    <cellStyle name="40% - Accent2 5 5 3 4 2" xfId="28002" xr:uid="{F8CF5C14-37CB-4814-BCD6-FC6FE3C9F086}"/>
    <cellStyle name="40% - Accent2 5 5 3 5" xfId="10515" xr:uid="{76C6DA8F-F21A-4A58-9877-82BEC6729C1C}"/>
    <cellStyle name="40% - Accent2 5 5 3 5 2" xfId="28003" xr:uid="{4287AE46-AC07-4BD2-A0F8-59E5ED4EADB7}"/>
    <cellStyle name="40% - Accent2 5 5 3 6" xfId="27997" xr:uid="{71004467-6397-496D-9B56-68D170C87F38}"/>
    <cellStyle name="40% - Accent2 5 5 4" xfId="10516" xr:uid="{31ECE3AC-4C5E-4329-B412-70E59962971E}"/>
    <cellStyle name="40% - Accent2 5 5 4 2" xfId="10517" xr:uid="{33FF953D-8884-4FD8-8419-9BDD06EFCC9E}"/>
    <cellStyle name="40% - Accent2 5 5 4 2 2" xfId="28005" xr:uid="{6A83972D-01EF-4E4B-9DFA-8BA392C2F1D4}"/>
    <cellStyle name="40% - Accent2 5 5 4 3" xfId="10518" xr:uid="{2AA941D6-A003-4110-927F-4FA077A67083}"/>
    <cellStyle name="40% - Accent2 5 5 4 3 2" xfId="28006" xr:uid="{EFC5B827-A759-4B7B-85FC-832FB1146D7C}"/>
    <cellStyle name="40% - Accent2 5 5 4 4" xfId="28004" xr:uid="{DCAE7F16-4530-494A-AD0B-518BBE98E98C}"/>
    <cellStyle name="40% - Accent2 5 5 5" xfId="10519" xr:uid="{DF6DCF26-0E3C-435E-8494-D142571EF955}"/>
    <cellStyle name="40% - Accent2 5 5 5 2" xfId="28007" xr:uid="{8DDCCF5A-F1FC-47B1-B0CF-016DFEC6CD83}"/>
    <cellStyle name="40% - Accent2 5 5 6" xfId="10520" xr:uid="{0BB2CC4C-618A-493C-9772-2BDE7437334D}"/>
    <cellStyle name="40% - Accent2 5 5 6 2" xfId="28008" xr:uid="{09CD1C15-DC43-414E-888D-0098C626AE81}"/>
    <cellStyle name="40% - Accent2 5 5 7" xfId="10521" xr:uid="{724271A0-3F90-4D8F-8A01-F08A2778F4A0}"/>
    <cellStyle name="40% - Accent2 5 5 7 2" xfId="28009" xr:uid="{39A740C6-A0C7-45CB-824F-DDB210D33CFE}"/>
    <cellStyle name="40% - Accent2 5 5 8" xfId="27989" xr:uid="{10547C4D-B8B4-4D7F-AA18-10C6CDDA31C6}"/>
    <cellStyle name="40% - Accent2 5 6" xfId="10522" xr:uid="{D6FFF68F-E7D0-4BB4-8BA1-C261BDF0F0B4}"/>
    <cellStyle name="40% - Accent2 5 6 2" xfId="10523" xr:uid="{82E3F18E-76F6-42A2-AFE1-AC3DA6F48164}"/>
    <cellStyle name="40% - Accent2 5 6 2 2" xfId="10524" xr:uid="{527C5407-CA93-4966-85F7-0101628E85E3}"/>
    <cellStyle name="40% - Accent2 5 6 2 2 2" xfId="28012" xr:uid="{687944B6-0AF5-4971-A490-CF949EB21CB1}"/>
    <cellStyle name="40% - Accent2 5 6 2 3" xfId="10525" xr:uid="{A21FC1FE-E0E1-4522-850E-198D311C33C2}"/>
    <cellStyle name="40% - Accent2 5 6 2 3 2" xfId="28013" xr:uid="{977D1638-C320-4813-A174-4475A8B98B76}"/>
    <cellStyle name="40% - Accent2 5 6 2 4" xfId="28011" xr:uid="{89FCC160-1758-4457-A5B2-970E7FD73FC4}"/>
    <cellStyle name="40% - Accent2 5 6 3" xfId="10526" xr:uid="{7389C5CD-01E0-4163-90E9-6F00A6D7E799}"/>
    <cellStyle name="40% - Accent2 5 6 3 2" xfId="28014" xr:uid="{C67B9334-3CE1-47E5-8371-F306118CD005}"/>
    <cellStyle name="40% - Accent2 5 6 4" xfId="10527" xr:uid="{F88763C4-6845-4217-84A9-8916E7E62056}"/>
    <cellStyle name="40% - Accent2 5 6 4 2" xfId="28015" xr:uid="{4E25A7DA-FE72-4A08-8BD6-83DAEF26D412}"/>
    <cellStyle name="40% - Accent2 5 6 5" xfId="10528" xr:uid="{7101C24B-CBD2-4E4D-8828-C9EF1D6CBE68}"/>
    <cellStyle name="40% - Accent2 5 6 5 2" xfId="28016" xr:uid="{1AE40DA4-C23F-41A5-BD2F-17BDFBCE11D0}"/>
    <cellStyle name="40% - Accent2 5 6 6" xfId="28010" xr:uid="{AF0D6D70-18B2-40CA-B5B8-3334948DDD0E}"/>
    <cellStyle name="40% - Accent2 5 7" xfId="10529" xr:uid="{9CD877CB-EFA8-4ABB-82C4-0438A377E332}"/>
    <cellStyle name="40% - Accent2 5 7 2" xfId="10530" xr:uid="{AFB567EA-E78D-4E0B-B81A-638FCFE2F2F1}"/>
    <cellStyle name="40% - Accent2 5 7 2 2" xfId="10531" xr:uid="{2D0EEE8F-57C6-4BE9-B0E2-11BBDDDFF5F9}"/>
    <cellStyle name="40% - Accent2 5 7 2 2 2" xfId="28019" xr:uid="{99774567-CB50-4B8E-9EE5-13C87FEABB50}"/>
    <cellStyle name="40% - Accent2 5 7 2 3" xfId="10532" xr:uid="{57748B27-48F7-4278-A1D3-B354CD098C63}"/>
    <cellStyle name="40% - Accent2 5 7 2 3 2" xfId="28020" xr:uid="{D33B02B4-3CA4-4005-AC99-FF867421D6E8}"/>
    <cellStyle name="40% - Accent2 5 7 2 4" xfId="28018" xr:uid="{E007A032-6E74-45F2-85BF-324F70BBAAEC}"/>
    <cellStyle name="40% - Accent2 5 7 3" xfId="10533" xr:uid="{A9FDB54A-33E5-4EEB-8A69-CA5626ED3679}"/>
    <cellStyle name="40% - Accent2 5 7 3 2" xfId="28021" xr:uid="{EDA20220-021C-4D0D-85FB-B3459EA0D52A}"/>
    <cellStyle name="40% - Accent2 5 7 4" xfId="10534" xr:uid="{AB0AFD0D-774D-4DBD-8DDD-DF2E64C2027E}"/>
    <cellStyle name="40% - Accent2 5 7 4 2" xfId="28022" xr:uid="{30DEDCA8-8A7D-47E9-93F2-0A488D097437}"/>
    <cellStyle name="40% - Accent2 5 7 5" xfId="10535" xr:uid="{63A04699-73A2-403A-A910-0F65E11D07BE}"/>
    <cellStyle name="40% - Accent2 5 7 5 2" xfId="28023" xr:uid="{C656789E-0455-4FC4-BD3B-A1AE0409EB43}"/>
    <cellStyle name="40% - Accent2 5 7 6" xfId="28017" xr:uid="{66B315AF-C365-4C92-886C-2CEF6C32104F}"/>
    <cellStyle name="40% - Accent2 5 8" xfId="10536" xr:uid="{E6287F07-3735-4A09-B857-A17EB760CB2D}"/>
    <cellStyle name="40% - Accent2 5 8 2" xfId="10537" xr:uid="{6FF46A93-F4D1-4236-88A1-AD30E5F91F26}"/>
    <cellStyle name="40% - Accent2 5 8 2 2" xfId="28025" xr:uid="{73BEF082-389C-44A0-9825-1ADAA2F6E942}"/>
    <cellStyle name="40% - Accent2 5 8 3" xfId="10538" xr:uid="{E5A08F4D-603B-4D64-837C-D9FE86F7C124}"/>
    <cellStyle name="40% - Accent2 5 8 3 2" xfId="28026" xr:uid="{BC8BCA2F-516B-4073-B436-D30E8E035AAA}"/>
    <cellStyle name="40% - Accent2 5 8 4" xfId="28024" xr:uid="{BF97FE3F-A645-4D92-A894-6A2E3863A994}"/>
    <cellStyle name="40% - Accent2 5 9" xfId="10539" xr:uid="{7129FE9C-C57F-4C04-BB91-86EAE0067869}"/>
    <cellStyle name="40% - Accent2 5 9 2" xfId="28027" xr:uid="{F1DE0713-3246-491C-AFD0-934F821D0F22}"/>
    <cellStyle name="40% - Accent2 6" xfId="286" xr:uid="{BF5C567F-AB05-42D1-8D2C-2C48C2735763}"/>
    <cellStyle name="40% - Accent2 6 10" xfId="10541" xr:uid="{A47EC646-6FA9-4A42-A56F-2B35344FF1EC}"/>
    <cellStyle name="40% - Accent2 6 10 2" xfId="28029" xr:uid="{D13226E1-89BA-4E89-8993-89810673B771}"/>
    <cellStyle name="40% - Accent2 6 11" xfId="17274" xr:uid="{759C29F8-AE32-4661-86DC-757994E02A49}"/>
    <cellStyle name="40% - Accent2 6 11 2" xfId="34565" xr:uid="{9AA5DB6C-F543-43E2-9E7B-4EC45BD6C697}"/>
    <cellStyle name="40% - Accent2 6 12" xfId="10540" xr:uid="{A106C7A0-0DEF-4E0E-9756-D572233921C1}"/>
    <cellStyle name="40% - Accent2 6 12 2" xfId="28028" xr:uid="{ACE2E5E9-E775-4939-8BD2-E9A275672C50}"/>
    <cellStyle name="40% - Accent2 6 13" xfId="1045" xr:uid="{B8418D38-E98E-45FC-B935-C6C298CC082C}"/>
    <cellStyle name="40% - Accent2 6 14" xfId="18656" xr:uid="{A7FD7735-C0B1-4332-9A9E-A2CCD29EB0A7}"/>
    <cellStyle name="40% - Accent2 6 2" xfId="508" xr:uid="{7A3AC842-E4A8-492C-BD40-BF78144B93CA}"/>
    <cellStyle name="40% - Accent2 6 2 10" xfId="1335" xr:uid="{C5558065-1F88-4946-9EFD-DAEE11CA4274}"/>
    <cellStyle name="40% - Accent2 6 2 11" xfId="18939" xr:uid="{40618B20-B371-46A8-8E96-A13778D5DBB0}"/>
    <cellStyle name="40% - Accent2 6 2 2" xfId="2380" xr:uid="{134EC8A7-6CEF-4B50-A482-0A874A5765D1}"/>
    <cellStyle name="40% - Accent2 6 2 2 2" xfId="10544" xr:uid="{7AB215EE-40D0-4385-8689-788C54F383E1}"/>
    <cellStyle name="40% - Accent2 6 2 2 2 2" xfId="10545" xr:uid="{A9D7594B-3BE7-429C-8CED-4E80D6E04B8F}"/>
    <cellStyle name="40% - Accent2 6 2 2 2 2 2" xfId="28033" xr:uid="{D9DB4573-26F7-405E-A8A8-D0F5D4B0154A}"/>
    <cellStyle name="40% - Accent2 6 2 2 2 3" xfId="10546" xr:uid="{18442527-63C9-43B1-BA71-953AB1642E0E}"/>
    <cellStyle name="40% - Accent2 6 2 2 2 3 2" xfId="28034" xr:uid="{16461F24-5580-4942-803C-BC23846756CC}"/>
    <cellStyle name="40% - Accent2 6 2 2 2 4" xfId="28032" xr:uid="{4384B8BF-B4DE-4F43-BF3C-285BF70A4B39}"/>
    <cellStyle name="40% - Accent2 6 2 2 3" xfId="10547" xr:uid="{9101336E-5239-412D-8174-2145F9E1E421}"/>
    <cellStyle name="40% - Accent2 6 2 2 3 2" xfId="28035" xr:uid="{48CC10F8-8B28-4FE6-B838-C4755989228D}"/>
    <cellStyle name="40% - Accent2 6 2 2 4" xfId="10548" xr:uid="{659A9864-7467-46FA-9462-7760441392BB}"/>
    <cellStyle name="40% - Accent2 6 2 2 4 2" xfId="28036" xr:uid="{50FCC083-3FBF-4838-9A7C-2ABBA57B1614}"/>
    <cellStyle name="40% - Accent2 6 2 2 5" xfId="10549" xr:uid="{BC957F1C-2F0C-4988-A40C-CF4D59BE49F4}"/>
    <cellStyle name="40% - Accent2 6 2 2 5 2" xfId="28037" xr:uid="{256D7D09-0B59-456B-A961-5E7E3C52F5A7}"/>
    <cellStyle name="40% - Accent2 6 2 2 6" xfId="18019" xr:uid="{8BD74B33-88B7-4061-A8FA-EC6D2E5CE2CF}"/>
    <cellStyle name="40% - Accent2 6 2 2 6 2" xfId="35791" xr:uid="{091C0CCF-3ED4-40F3-B564-52394A4347B2}"/>
    <cellStyle name="40% - Accent2 6 2 2 7" xfId="10543" xr:uid="{4D4228F6-91B0-4C6E-BE3E-CE514834897E}"/>
    <cellStyle name="40% - Accent2 6 2 2 7 2" xfId="28031" xr:uid="{FD87DAA2-13D5-4121-91E5-F8D4A0B668C1}"/>
    <cellStyle name="40% - Accent2 6 2 2 8" xfId="19980" xr:uid="{5D072A13-8123-4AA8-80E9-6C8FCF7E4741}"/>
    <cellStyle name="40% - Accent2 6 2 3" xfId="10550" xr:uid="{894F5AB8-8710-40B5-9A41-B9F6E04E6A54}"/>
    <cellStyle name="40% - Accent2 6 2 3 2" xfId="10551" xr:uid="{EB946324-398A-46F2-BBE2-12DB98A63724}"/>
    <cellStyle name="40% - Accent2 6 2 3 2 2" xfId="10552" xr:uid="{8FCB8EF4-119E-414E-B7D4-4E72D14ECB42}"/>
    <cellStyle name="40% - Accent2 6 2 3 2 2 2" xfId="28040" xr:uid="{F71D780E-D3F1-4D75-AFB9-79953C70BDA4}"/>
    <cellStyle name="40% - Accent2 6 2 3 2 3" xfId="10553" xr:uid="{8A201719-8D9E-49B0-A46B-8B877DE3F674}"/>
    <cellStyle name="40% - Accent2 6 2 3 2 3 2" xfId="28041" xr:uid="{2F91498D-B5B7-46BD-8EC2-F8860EA573E2}"/>
    <cellStyle name="40% - Accent2 6 2 3 2 4" xfId="28039" xr:uid="{7F080AF9-D26A-48D1-A577-A71D6ED33F98}"/>
    <cellStyle name="40% - Accent2 6 2 3 3" xfId="10554" xr:uid="{E939C712-DF6E-4826-AF32-FA8CF6E82CBB}"/>
    <cellStyle name="40% - Accent2 6 2 3 3 2" xfId="28042" xr:uid="{3FBD2829-C826-4485-90C7-6501357E4CA9}"/>
    <cellStyle name="40% - Accent2 6 2 3 4" xfId="10555" xr:uid="{E29F27FB-8895-4C2C-AF46-033D48F68ACE}"/>
    <cellStyle name="40% - Accent2 6 2 3 4 2" xfId="28043" xr:uid="{296357FF-E8C5-4795-BF31-9A968A810BF1}"/>
    <cellStyle name="40% - Accent2 6 2 3 5" xfId="10556" xr:uid="{BFA3AAC6-E043-47F5-9D4A-B7FC7BE563F2}"/>
    <cellStyle name="40% - Accent2 6 2 3 5 2" xfId="28044" xr:uid="{B7E266C3-1773-4C6C-BF31-57182425F44D}"/>
    <cellStyle name="40% - Accent2 6 2 3 6" xfId="28038" xr:uid="{EC3DCC4D-4E4D-4D98-A864-43CE067F9D48}"/>
    <cellStyle name="40% - Accent2 6 2 4" xfId="10557" xr:uid="{C4F97069-C7ED-46B8-A89E-6598AD3DC5FB}"/>
    <cellStyle name="40% - Accent2 6 2 4 2" xfId="10558" xr:uid="{E155919F-3182-48CE-B4AA-7D6725D27030}"/>
    <cellStyle name="40% - Accent2 6 2 4 2 2" xfId="28046" xr:uid="{F008F489-D359-486D-B4E3-1F7598C6F103}"/>
    <cellStyle name="40% - Accent2 6 2 4 3" xfId="10559" xr:uid="{6AEA277C-71FD-4880-8B09-ACEDE469ECB7}"/>
    <cellStyle name="40% - Accent2 6 2 4 3 2" xfId="28047" xr:uid="{A44E1BAB-033D-4C4F-9195-4A9A1852B87B}"/>
    <cellStyle name="40% - Accent2 6 2 4 4" xfId="28045" xr:uid="{F041B0AF-0B2E-4D43-9F6D-9A1EC60F64F3}"/>
    <cellStyle name="40% - Accent2 6 2 5" xfId="10560" xr:uid="{196332FF-BBDB-431F-80B5-6347B9847899}"/>
    <cellStyle name="40% - Accent2 6 2 5 2" xfId="28048" xr:uid="{DD8F3A1F-EDC4-40B7-8B8D-C44D701E05E1}"/>
    <cellStyle name="40% - Accent2 6 2 6" xfId="10561" xr:uid="{8A50DC92-49C7-453D-BBD7-DE4F0321ABB3}"/>
    <cellStyle name="40% - Accent2 6 2 6 2" xfId="28049" xr:uid="{DEEE9800-3BD5-4802-BAFD-EF0244EB2C91}"/>
    <cellStyle name="40% - Accent2 6 2 7" xfId="10562" xr:uid="{4D48C58A-74EA-4B08-8613-4A70040344A9}"/>
    <cellStyle name="40% - Accent2 6 2 7 2" xfId="28050" xr:uid="{9521365F-DF35-4AFA-90FB-BAD918C30C53}"/>
    <cellStyle name="40% - Accent2 6 2 8" xfId="17449" xr:uid="{E24A9BD9-99CB-4564-B11D-7CDFE8DEA118}"/>
    <cellStyle name="40% - Accent2 6 2 8 2" xfId="34807" xr:uid="{BA24F98B-7E19-41B9-B2F6-CC6DAD07B3B0}"/>
    <cellStyle name="40% - Accent2 6 2 9" xfId="10542" xr:uid="{24088C9B-7271-42AC-83E4-27B6E13A01FF}"/>
    <cellStyle name="40% - Accent2 6 2 9 2" xfId="28030" xr:uid="{1D4F9322-07D2-4C26-A3F3-D811CF2BAACE}"/>
    <cellStyle name="40% - Accent2 6 3" xfId="1606" xr:uid="{04AAAB59-A926-4B1B-B4CB-7FE9C39D0DA3}"/>
    <cellStyle name="40% - Accent2 6 3 10" xfId="19209" xr:uid="{50C1DE56-F770-4594-B0A1-4639ACDDCA20}"/>
    <cellStyle name="40% - Accent2 6 3 2" xfId="2647" xr:uid="{906091C9-E540-41D3-B3D0-23707E2849D6}"/>
    <cellStyle name="40% - Accent2 6 3 2 2" xfId="10565" xr:uid="{55F89B75-30F7-4393-9709-874065D8C443}"/>
    <cellStyle name="40% - Accent2 6 3 2 2 2" xfId="10566" xr:uid="{3C82B404-7186-465A-AF8D-381CC63105C1}"/>
    <cellStyle name="40% - Accent2 6 3 2 2 2 2" xfId="28054" xr:uid="{E6ACB3D9-D925-45DF-AD24-6274544CADD8}"/>
    <cellStyle name="40% - Accent2 6 3 2 2 3" xfId="10567" xr:uid="{23EFFB95-3102-4688-A742-8F2AAF5EA7A3}"/>
    <cellStyle name="40% - Accent2 6 3 2 2 3 2" xfId="28055" xr:uid="{5FFFE4BB-2109-4CA6-8010-73BCFCB4D48F}"/>
    <cellStyle name="40% - Accent2 6 3 2 2 4" xfId="28053" xr:uid="{7D32E0AA-BF33-4996-9696-4FDA33B5AF4D}"/>
    <cellStyle name="40% - Accent2 6 3 2 3" xfId="10568" xr:uid="{D01358A1-2A76-439B-9790-E854D1A00437}"/>
    <cellStyle name="40% - Accent2 6 3 2 3 2" xfId="28056" xr:uid="{3B4ECBFA-0097-40A6-B223-13399D027251}"/>
    <cellStyle name="40% - Accent2 6 3 2 4" xfId="10569" xr:uid="{2D6F85D1-E7A9-41B0-BEF1-FF087203DC8D}"/>
    <cellStyle name="40% - Accent2 6 3 2 4 2" xfId="28057" xr:uid="{9745FB8A-88FE-4BC8-BB0C-7BF6DEE356F6}"/>
    <cellStyle name="40% - Accent2 6 3 2 5" xfId="10570" xr:uid="{26A3626D-0369-4D10-BE60-4D3ECBA543B3}"/>
    <cellStyle name="40% - Accent2 6 3 2 5 2" xfId="28058" xr:uid="{885D3923-7565-490C-868D-F03426C364D7}"/>
    <cellStyle name="40% - Accent2 6 3 2 6" xfId="18154" xr:uid="{527C20E7-3168-4788-8C29-A3ACF8551E5A}"/>
    <cellStyle name="40% - Accent2 6 3 2 6 2" xfId="36054" xr:uid="{722F7662-DDB4-4910-A543-73FBB4425ECA}"/>
    <cellStyle name="40% - Accent2 6 3 2 7" xfId="10564" xr:uid="{A7708DCF-E713-4448-99B3-12E171A9C489}"/>
    <cellStyle name="40% - Accent2 6 3 2 7 2" xfId="28052" xr:uid="{677228A1-3DE1-43B1-95DD-D695D15B957D}"/>
    <cellStyle name="40% - Accent2 6 3 2 8" xfId="20247" xr:uid="{1A465E08-0B4A-4DC9-BABC-F841B28F82C0}"/>
    <cellStyle name="40% - Accent2 6 3 3" xfId="10571" xr:uid="{3EBCAE4D-72F2-4C1D-B8EC-6086631D975B}"/>
    <cellStyle name="40% - Accent2 6 3 3 2" xfId="10572" xr:uid="{2CAED740-44FD-48B6-9621-BB466602631E}"/>
    <cellStyle name="40% - Accent2 6 3 3 2 2" xfId="10573" xr:uid="{DB753D04-2B0E-4DCC-92AB-03ACC3282671}"/>
    <cellStyle name="40% - Accent2 6 3 3 2 2 2" xfId="28061" xr:uid="{B12E90DB-243B-4494-A305-A5CCE07F5641}"/>
    <cellStyle name="40% - Accent2 6 3 3 2 3" xfId="10574" xr:uid="{1F704A6A-405E-416F-9E74-30BC102F6C46}"/>
    <cellStyle name="40% - Accent2 6 3 3 2 3 2" xfId="28062" xr:uid="{49274B43-AB2B-46ED-9BE2-D689059E3962}"/>
    <cellStyle name="40% - Accent2 6 3 3 2 4" xfId="28060" xr:uid="{1CB92346-38BA-4696-ADD2-30D20277F484}"/>
    <cellStyle name="40% - Accent2 6 3 3 3" xfId="10575" xr:uid="{8EDB4DEA-EA43-4C40-AF7E-7D6AD444735E}"/>
    <cellStyle name="40% - Accent2 6 3 3 3 2" xfId="28063" xr:uid="{B72AB41C-054A-45CA-B315-E881047F99B4}"/>
    <cellStyle name="40% - Accent2 6 3 3 4" xfId="10576" xr:uid="{914B50D2-7BE9-4A6F-A076-A2F2643FF1CB}"/>
    <cellStyle name="40% - Accent2 6 3 3 4 2" xfId="28064" xr:uid="{FD2505FF-07BF-4922-98DB-51C318A9ED1F}"/>
    <cellStyle name="40% - Accent2 6 3 3 5" xfId="10577" xr:uid="{04A1D2A6-EE48-4312-B3DB-FA6CE3C2602A}"/>
    <cellStyle name="40% - Accent2 6 3 3 5 2" xfId="28065" xr:uid="{1AE452D1-BF68-4F5F-B725-6C3A5F14A5B6}"/>
    <cellStyle name="40% - Accent2 6 3 3 6" xfId="28059" xr:uid="{FC66B8AA-B87E-4CD0-923C-3BD9AD8A903F}"/>
    <cellStyle name="40% - Accent2 6 3 4" xfId="10578" xr:uid="{D2099F04-B461-4E0D-A2EB-A8499056F5A9}"/>
    <cellStyle name="40% - Accent2 6 3 4 2" xfId="10579" xr:uid="{80F8C748-D62B-47A3-A421-60C8803B1135}"/>
    <cellStyle name="40% - Accent2 6 3 4 2 2" xfId="28067" xr:uid="{E39FE9FA-51F9-4B7D-AE67-D9EBAEAF8226}"/>
    <cellStyle name="40% - Accent2 6 3 4 3" xfId="10580" xr:uid="{60BA6EC5-723A-4688-BCA9-FDA83F96EF88}"/>
    <cellStyle name="40% - Accent2 6 3 4 3 2" xfId="28068" xr:uid="{3D4A5529-B998-47C3-AC3C-8B176E700040}"/>
    <cellStyle name="40% - Accent2 6 3 4 4" xfId="28066" xr:uid="{EDF7A490-E0BE-4B6D-BBA3-A7D3AA8CF2B2}"/>
    <cellStyle name="40% - Accent2 6 3 5" xfId="10581" xr:uid="{9AAE5F9C-7C50-4396-8DBA-A2CDD20E16A2}"/>
    <cellStyle name="40% - Accent2 6 3 5 2" xfId="28069" xr:uid="{7EE0ECC8-FDD1-4A9F-9620-515271B4090E}"/>
    <cellStyle name="40% - Accent2 6 3 6" xfId="10582" xr:uid="{7622B20D-807E-4488-B44E-2F82FB48CD4A}"/>
    <cellStyle name="40% - Accent2 6 3 6 2" xfId="28070" xr:uid="{4C52BD57-F610-4494-BA15-B0BC52938A1F}"/>
    <cellStyle name="40% - Accent2 6 3 7" xfId="10583" xr:uid="{537F1BC9-BD8B-4F38-B547-48E66263BE2E}"/>
    <cellStyle name="40% - Accent2 6 3 7 2" xfId="28071" xr:uid="{0A152B38-C6B4-4336-9826-8E6501CD6BD8}"/>
    <cellStyle name="40% - Accent2 6 3 8" xfId="17597" xr:uid="{A5EB2F74-A891-47BE-B6C8-541DD69DE5E5}"/>
    <cellStyle name="40% - Accent2 6 3 8 2" xfId="35055" xr:uid="{5F39B098-CB13-4031-8768-EA0A696FCD25}"/>
    <cellStyle name="40% - Accent2 6 3 9" xfId="10563" xr:uid="{0F6FF8F2-02B3-4F6E-A2A1-05DD05F36410}"/>
    <cellStyle name="40% - Accent2 6 3 9 2" xfId="28051" xr:uid="{D5B296D1-682F-4631-8A4F-5C9D1A30127C}"/>
    <cellStyle name="40% - Accent2 6 4" xfId="2110" xr:uid="{6B4B649A-0879-4770-840D-D8E0B1CFEC95}"/>
    <cellStyle name="40% - Accent2 6 4 10" xfId="19710" xr:uid="{1E82AB94-7809-48FB-9947-4E10C55EC0A7}"/>
    <cellStyle name="40% - Accent2 6 4 2" xfId="10585" xr:uid="{1CE6CFDD-BB8A-46EC-97BC-AE0AD2AD3A70}"/>
    <cellStyle name="40% - Accent2 6 4 2 2" xfId="10586" xr:uid="{B7B2A606-0F49-441B-AD34-2674891071FD}"/>
    <cellStyle name="40% - Accent2 6 4 2 2 2" xfId="10587" xr:uid="{10B55B42-D11A-4985-BFDE-8E9A9C7AFEE5}"/>
    <cellStyle name="40% - Accent2 6 4 2 2 2 2" xfId="28075" xr:uid="{587C459F-DF3C-49A3-98FB-CEA8D8CD8142}"/>
    <cellStyle name="40% - Accent2 6 4 2 2 3" xfId="10588" xr:uid="{83A81125-102A-48FE-BFAA-C5E291037C98}"/>
    <cellStyle name="40% - Accent2 6 4 2 2 3 2" xfId="28076" xr:uid="{6D350DB9-FAA7-42BA-B69B-866F79C961A4}"/>
    <cellStyle name="40% - Accent2 6 4 2 2 4" xfId="28074" xr:uid="{A12C3581-88B2-4BD2-AF7E-27E7D4FCAC81}"/>
    <cellStyle name="40% - Accent2 6 4 2 3" xfId="10589" xr:uid="{7E9FC63D-E5ED-4E1E-96C0-92479DA13982}"/>
    <cellStyle name="40% - Accent2 6 4 2 3 2" xfId="28077" xr:uid="{8CEDC118-2547-4EA1-BAE3-59D180FAE995}"/>
    <cellStyle name="40% - Accent2 6 4 2 4" xfId="10590" xr:uid="{E998A078-02A1-4D64-A3B1-45030E3B2CD5}"/>
    <cellStyle name="40% - Accent2 6 4 2 4 2" xfId="28078" xr:uid="{3F1CD525-13EF-41D1-9636-E931DA1290B1}"/>
    <cellStyle name="40% - Accent2 6 4 2 5" xfId="10591" xr:uid="{90C0ABA0-A7BC-4032-98AA-821C65AF499F}"/>
    <cellStyle name="40% - Accent2 6 4 2 5 2" xfId="28079" xr:uid="{43B1FDE0-C35E-4975-A092-8A39E868111F}"/>
    <cellStyle name="40% - Accent2 6 4 2 6" xfId="28073" xr:uid="{9676BF4F-4474-4271-9CA3-C7862890F8E5}"/>
    <cellStyle name="40% - Accent2 6 4 3" xfId="10592" xr:uid="{90F0DCC2-9935-4D08-A5B5-72120DE2F5F0}"/>
    <cellStyle name="40% - Accent2 6 4 3 2" xfId="10593" xr:uid="{54DA6D78-2358-4D77-8777-4591F5DB3B36}"/>
    <cellStyle name="40% - Accent2 6 4 3 2 2" xfId="10594" xr:uid="{1178B46A-C4D7-4EDF-AC0D-A1356E0C4E44}"/>
    <cellStyle name="40% - Accent2 6 4 3 2 2 2" xfId="28082" xr:uid="{DFD63D1D-D9D5-48DB-84D2-37035ED2FD1D}"/>
    <cellStyle name="40% - Accent2 6 4 3 2 3" xfId="10595" xr:uid="{5979525B-456A-473E-96B5-ADF341CE7755}"/>
    <cellStyle name="40% - Accent2 6 4 3 2 3 2" xfId="28083" xr:uid="{9DAC7778-F082-4E8D-B4F6-E1323CC80F94}"/>
    <cellStyle name="40% - Accent2 6 4 3 2 4" xfId="28081" xr:uid="{B42FF04A-1B8A-4CFD-835A-E9E5021822EE}"/>
    <cellStyle name="40% - Accent2 6 4 3 3" xfId="10596" xr:uid="{3069CFC5-E4C2-4B4C-B1FF-9BBA4546A108}"/>
    <cellStyle name="40% - Accent2 6 4 3 3 2" xfId="28084" xr:uid="{FE5E8E99-4A63-4485-A43B-39C16C95B0BF}"/>
    <cellStyle name="40% - Accent2 6 4 3 4" xfId="10597" xr:uid="{16813187-073B-411A-93CA-43E634103908}"/>
    <cellStyle name="40% - Accent2 6 4 3 4 2" xfId="28085" xr:uid="{918D918C-8482-478F-9741-9E648EE43DD4}"/>
    <cellStyle name="40% - Accent2 6 4 3 5" xfId="10598" xr:uid="{41A6BFB1-927B-4F47-ACE3-A703604F7B0E}"/>
    <cellStyle name="40% - Accent2 6 4 3 5 2" xfId="28086" xr:uid="{C9857CAA-BCD6-4FE6-8B8B-84CA89AD30CF}"/>
    <cellStyle name="40% - Accent2 6 4 3 6" xfId="28080" xr:uid="{B3293687-3543-4555-9FC0-8E45F817ED68}"/>
    <cellStyle name="40% - Accent2 6 4 4" xfId="10599" xr:uid="{B3F32F56-10DF-4C1C-9993-85F223252800}"/>
    <cellStyle name="40% - Accent2 6 4 4 2" xfId="10600" xr:uid="{83F36328-1818-4A06-B828-72218A54CAA0}"/>
    <cellStyle name="40% - Accent2 6 4 4 2 2" xfId="28088" xr:uid="{37CD40FA-0003-475D-93DC-F9F713506B7F}"/>
    <cellStyle name="40% - Accent2 6 4 4 3" xfId="10601" xr:uid="{96F95355-2D2D-4C4C-AF14-802096939F0F}"/>
    <cellStyle name="40% - Accent2 6 4 4 3 2" xfId="28089" xr:uid="{0CE285CE-DE26-448E-9C4C-55C522AF2A5D}"/>
    <cellStyle name="40% - Accent2 6 4 4 4" xfId="28087" xr:uid="{922F2549-E7EB-4382-80CE-2108A92E2D43}"/>
    <cellStyle name="40% - Accent2 6 4 5" xfId="10602" xr:uid="{B71B5B30-5B8D-4414-8E2C-BA6D382D2078}"/>
    <cellStyle name="40% - Accent2 6 4 5 2" xfId="28090" xr:uid="{49031F57-243A-4D29-8EAB-5B22BAC6F26C}"/>
    <cellStyle name="40% - Accent2 6 4 6" xfId="10603" xr:uid="{C3411020-1FDE-41E9-BF0A-A75725B7ACAF}"/>
    <cellStyle name="40% - Accent2 6 4 6 2" xfId="28091" xr:uid="{0E7D078C-ACE0-40ED-A8B3-716A72B46B54}"/>
    <cellStyle name="40% - Accent2 6 4 7" xfId="10604" xr:uid="{CD66DFD3-CC5D-439E-9F0F-902EC8F6037B}"/>
    <cellStyle name="40% - Accent2 6 4 7 2" xfId="28092" xr:uid="{5A4F9686-0B1A-4389-852C-94A89D1AC669}"/>
    <cellStyle name="40% - Accent2 6 4 8" xfId="17887" xr:uid="{06C114CC-9CEB-4F69-9CCC-49DF359EE293}"/>
    <cellStyle name="40% - Accent2 6 4 8 2" xfId="35541" xr:uid="{5B62D6A1-40FC-4897-9C09-60E90EE27D6C}"/>
    <cellStyle name="40% - Accent2 6 4 9" xfId="10584" xr:uid="{340703C6-DC32-4193-AEAE-8E6C3CE2E9DC}"/>
    <cellStyle name="40% - Accent2 6 4 9 2" xfId="28072" xr:uid="{0A684F13-6D68-4AEA-B852-17F6DDDE9C5B}"/>
    <cellStyle name="40% - Accent2 6 5" xfId="10605" xr:uid="{7706D98A-AFE2-4DE6-A366-6E226B78C42D}"/>
    <cellStyle name="40% - Accent2 6 5 2" xfId="10606" xr:uid="{1C3703AA-BE47-497D-A98F-34C6385D341C}"/>
    <cellStyle name="40% - Accent2 6 5 2 2" xfId="10607" xr:uid="{9DBB835C-E7FE-4DAF-9108-979C42BC619F}"/>
    <cellStyle name="40% - Accent2 6 5 2 2 2" xfId="28095" xr:uid="{FCB2B266-E7C0-47CB-A2EC-797592FD044C}"/>
    <cellStyle name="40% - Accent2 6 5 2 3" xfId="10608" xr:uid="{DF45CB29-2F2A-40A2-8F1D-C999F38631EA}"/>
    <cellStyle name="40% - Accent2 6 5 2 3 2" xfId="28096" xr:uid="{5990AD9B-CEF3-4C02-8BEE-145E04972857}"/>
    <cellStyle name="40% - Accent2 6 5 2 4" xfId="28094" xr:uid="{F065DA1F-AA92-4ED3-8D47-0E505F9E13F7}"/>
    <cellStyle name="40% - Accent2 6 5 3" xfId="10609" xr:uid="{03F22335-3FEB-4772-A603-EB685079399B}"/>
    <cellStyle name="40% - Accent2 6 5 3 2" xfId="28097" xr:uid="{4BC0615F-0D55-477C-AB5E-CAB4BD431D3E}"/>
    <cellStyle name="40% - Accent2 6 5 4" xfId="10610" xr:uid="{C4FC5DEC-A222-4750-8984-48E3DDFB8ABB}"/>
    <cellStyle name="40% - Accent2 6 5 4 2" xfId="28098" xr:uid="{19766AB8-D82F-4EE5-A27F-012FE1BD4154}"/>
    <cellStyle name="40% - Accent2 6 5 5" xfId="10611" xr:uid="{FC8E7E40-64F7-4181-A160-0DC976E76B54}"/>
    <cellStyle name="40% - Accent2 6 5 5 2" xfId="28099" xr:uid="{7D5E8CCB-F56C-43A4-85D0-B7D10FA12552}"/>
    <cellStyle name="40% - Accent2 6 5 6" xfId="28093" xr:uid="{49F3173C-0EB3-4E4F-9306-FD9E2A293FB9}"/>
    <cellStyle name="40% - Accent2 6 6" xfId="10612" xr:uid="{FC3C9F19-531E-4E98-969D-218B4F200B37}"/>
    <cellStyle name="40% - Accent2 6 6 2" xfId="10613" xr:uid="{5711F2C0-81CD-43FF-A7E0-9BB20AE1716E}"/>
    <cellStyle name="40% - Accent2 6 6 2 2" xfId="10614" xr:uid="{98138651-25B0-41BF-8DB6-99AE6D6EF8AA}"/>
    <cellStyle name="40% - Accent2 6 6 2 2 2" xfId="28102" xr:uid="{DE4A0B67-B079-4C19-A4B5-416D2EF20569}"/>
    <cellStyle name="40% - Accent2 6 6 2 3" xfId="10615" xr:uid="{A1EC5B96-2BC2-4D0D-8CAD-938F9F7B8C8A}"/>
    <cellStyle name="40% - Accent2 6 6 2 3 2" xfId="28103" xr:uid="{A5F04DB7-CB75-4E15-9739-D9FB1751B350}"/>
    <cellStyle name="40% - Accent2 6 6 2 4" xfId="28101" xr:uid="{F803D885-F784-409D-B82D-8C6CE5852C4D}"/>
    <cellStyle name="40% - Accent2 6 6 3" xfId="10616" xr:uid="{1B83B429-7F98-4EC2-8854-7B6D8C478F4D}"/>
    <cellStyle name="40% - Accent2 6 6 3 2" xfId="28104" xr:uid="{B0554488-BE62-4D8E-B0CE-9AC524D57BB6}"/>
    <cellStyle name="40% - Accent2 6 6 4" xfId="10617" xr:uid="{F8827E74-8FC5-470F-BAE0-7477EB2C79A0}"/>
    <cellStyle name="40% - Accent2 6 6 4 2" xfId="28105" xr:uid="{3CCF870B-D8A2-43EA-9CBD-1BCF2141EFAF}"/>
    <cellStyle name="40% - Accent2 6 6 5" xfId="10618" xr:uid="{8B71F582-EADA-4055-BF73-A166506D53A0}"/>
    <cellStyle name="40% - Accent2 6 6 5 2" xfId="28106" xr:uid="{68201DCC-06D9-4FBF-A0B3-30AFACD54060}"/>
    <cellStyle name="40% - Accent2 6 6 6" xfId="28100" xr:uid="{74B18E2A-10B5-4CD2-ABCA-8FB5AA0BC138}"/>
    <cellStyle name="40% - Accent2 6 7" xfId="10619" xr:uid="{58F31C73-4904-4AAB-A4EB-2EE8F2588217}"/>
    <cellStyle name="40% - Accent2 6 7 2" xfId="10620" xr:uid="{C4562170-048B-4A3A-B0AA-B26D2E026F68}"/>
    <cellStyle name="40% - Accent2 6 7 2 2" xfId="28108" xr:uid="{B89785A8-02FA-4964-B8A1-AD070C36144D}"/>
    <cellStyle name="40% - Accent2 6 7 3" xfId="10621" xr:uid="{A6E34ECF-8EEB-4292-9F5D-CB4756D27C2B}"/>
    <cellStyle name="40% - Accent2 6 7 3 2" xfId="28109" xr:uid="{36889CCF-E267-4077-ACA2-AAB1C5BE3E1E}"/>
    <cellStyle name="40% - Accent2 6 7 4" xfId="28107" xr:uid="{D72F6474-1B14-4222-A087-F213774A62F6}"/>
    <cellStyle name="40% - Accent2 6 8" xfId="10622" xr:uid="{19467E78-66D5-4300-9E2A-B465839D2D41}"/>
    <cellStyle name="40% - Accent2 6 8 2" xfId="28110" xr:uid="{53C487FC-D096-4D6F-8D6E-406E10862AE5}"/>
    <cellStyle name="40% - Accent2 6 9" xfId="10623" xr:uid="{2C82ECF4-DF73-4B98-A1F5-BCB8F18488EB}"/>
    <cellStyle name="40% - Accent2 6 9 2" xfId="28111" xr:uid="{666B8EB2-E996-49BD-8996-CD52F8CAE559}"/>
    <cellStyle name="40% - Accent2 7" xfId="398" xr:uid="{5E47EFC6-DBD5-44F6-B90C-FC4F6CE3FDE0}"/>
    <cellStyle name="40% - Accent2 7 10" xfId="17292" xr:uid="{ADD749D8-3BAD-45C5-B066-78AE5A4A558C}"/>
    <cellStyle name="40% - Accent2 7 10 2" xfId="34583" xr:uid="{B2C6E67F-B169-474D-AF5F-5AEB1B28D815}"/>
    <cellStyle name="40% - Accent2 7 11" xfId="10624" xr:uid="{F17E7D2A-6F62-4365-BC53-6C091E2BDB96}"/>
    <cellStyle name="40% - Accent2 7 11 2" xfId="28112" xr:uid="{CEE1A23C-931B-4A29-80EF-43F077C8EC06}"/>
    <cellStyle name="40% - Accent2 7 12" xfId="1067" xr:uid="{2B090DBD-F69B-4316-9F15-ADD041EA474A}"/>
    <cellStyle name="40% - Accent2 7 13" xfId="18677" xr:uid="{BD6E1263-C18D-4F4D-844E-CBFA9C8FE1D5}"/>
    <cellStyle name="40% - Accent2 7 2" xfId="1362" xr:uid="{59D6E5C8-E87B-40A0-B30C-5A3D1AB0F811}"/>
    <cellStyle name="40% - Accent2 7 2 10" xfId="18966" xr:uid="{F03397B3-1C4D-4EA7-B6BD-3E3C34999933}"/>
    <cellStyle name="40% - Accent2 7 2 2" xfId="2407" xr:uid="{948DB3B5-2ED0-436B-BF9E-9EC98D2758C2}"/>
    <cellStyle name="40% - Accent2 7 2 2 2" xfId="10627" xr:uid="{E4FD6C0E-DAF0-4055-B2A4-B5C64444D857}"/>
    <cellStyle name="40% - Accent2 7 2 2 2 2" xfId="10628" xr:uid="{E7FA45D1-C0DF-474F-86F9-4218795D11DE}"/>
    <cellStyle name="40% - Accent2 7 2 2 2 2 2" xfId="28116" xr:uid="{3BD7BE82-332E-474E-9A79-286F5DEBB1B8}"/>
    <cellStyle name="40% - Accent2 7 2 2 2 3" xfId="10629" xr:uid="{E737DB0D-E97F-4419-B388-73E9801F845B}"/>
    <cellStyle name="40% - Accent2 7 2 2 2 3 2" xfId="28117" xr:uid="{19B99C53-54AB-4B4E-A393-DD6568F0C840}"/>
    <cellStyle name="40% - Accent2 7 2 2 2 4" xfId="28115" xr:uid="{B8DA0DC9-DD1B-4E7E-9082-71093B199F37}"/>
    <cellStyle name="40% - Accent2 7 2 2 3" xfId="10630" xr:uid="{55702AD4-0D2A-43A9-86F7-765513922AB9}"/>
    <cellStyle name="40% - Accent2 7 2 2 3 2" xfId="28118" xr:uid="{4872A72E-744E-4F0C-8709-0CD9EC379BA6}"/>
    <cellStyle name="40% - Accent2 7 2 2 4" xfId="10631" xr:uid="{C268DB93-7751-4F36-AAB0-91966C26FBCA}"/>
    <cellStyle name="40% - Accent2 7 2 2 4 2" xfId="28119" xr:uid="{44D26495-48BC-4693-A93A-8A8B9EB5C757}"/>
    <cellStyle name="40% - Accent2 7 2 2 5" xfId="10632" xr:uid="{EA1464C5-3362-4C59-9A2E-9587BC48740C}"/>
    <cellStyle name="40% - Accent2 7 2 2 5 2" xfId="28120" xr:uid="{27A8BDB2-44F6-4827-B26A-F483145260FB}"/>
    <cellStyle name="40% - Accent2 7 2 2 6" xfId="18034" xr:uid="{28CD7656-67A5-439B-B67C-8A67ADCE5078}"/>
    <cellStyle name="40% - Accent2 7 2 2 6 2" xfId="35818" xr:uid="{DF668DC7-7D03-462F-BD5B-82BCA65457BA}"/>
    <cellStyle name="40% - Accent2 7 2 2 7" xfId="10626" xr:uid="{0A7B70B1-57B4-4FC6-B991-DE5C0F80A7B2}"/>
    <cellStyle name="40% - Accent2 7 2 2 7 2" xfId="28114" xr:uid="{474E666D-231C-4E46-AC3B-18A7744382C1}"/>
    <cellStyle name="40% - Accent2 7 2 2 8" xfId="20007" xr:uid="{66568BCC-E66E-4934-AF37-2268C5F342DD}"/>
    <cellStyle name="40% - Accent2 7 2 3" xfId="10633" xr:uid="{0FAF022F-C180-470E-81EC-764C8B97F54E}"/>
    <cellStyle name="40% - Accent2 7 2 3 2" xfId="10634" xr:uid="{ED4B6AC7-525E-4F9F-A5C7-6DD7D34D6B13}"/>
    <cellStyle name="40% - Accent2 7 2 3 2 2" xfId="10635" xr:uid="{335D9234-3BB7-4949-B78B-881184DE61FB}"/>
    <cellStyle name="40% - Accent2 7 2 3 2 2 2" xfId="28123" xr:uid="{C70A2614-661B-4105-9153-CBB56A527BC9}"/>
    <cellStyle name="40% - Accent2 7 2 3 2 3" xfId="10636" xr:uid="{B03739FB-685F-4072-8BC6-E20FC9117822}"/>
    <cellStyle name="40% - Accent2 7 2 3 2 3 2" xfId="28124" xr:uid="{B2EFBEF0-ECE2-4A7C-8D20-2AFEE901117D}"/>
    <cellStyle name="40% - Accent2 7 2 3 2 4" xfId="28122" xr:uid="{5B63F70E-63FC-4A48-9400-85EEADF34C3C}"/>
    <cellStyle name="40% - Accent2 7 2 3 3" xfId="10637" xr:uid="{95F873F9-684E-451F-8D85-D8424D59748D}"/>
    <cellStyle name="40% - Accent2 7 2 3 3 2" xfId="28125" xr:uid="{FC6C837E-AD12-4BF8-A0DB-7C120A112F1C}"/>
    <cellStyle name="40% - Accent2 7 2 3 4" xfId="10638" xr:uid="{AFE28312-7F1F-4112-B017-0F1D4AFF936E}"/>
    <cellStyle name="40% - Accent2 7 2 3 4 2" xfId="28126" xr:uid="{495A110A-B4C7-4B25-879C-CB1CA116FF93}"/>
    <cellStyle name="40% - Accent2 7 2 3 5" xfId="10639" xr:uid="{F3D1CAF9-50B4-43AA-9760-25E608F296A2}"/>
    <cellStyle name="40% - Accent2 7 2 3 5 2" xfId="28127" xr:uid="{1CC87A26-74F0-4790-96C1-9C135D789573}"/>
    <cellStyle name="40% - Accent2 7 2 3 6" xfId="28121" xr:uid="{8AA3A902-775B-472A-90BC-22AB21E0880B}"/>
    <cellStyle name="40% - Accent2 7 2 4" xfId="10640" xr:uid="{DD6D4251-87FF-415F-A102-CE403184443A}"/>
    <cellStyle name="40% - Accent2 7 2 4 2" xfId="10641" xr:uid="{022BFE51-AC58-40E0-93A6-3DE6FD044336}"/>
    <cellStyle name="40% - Accent2 7 2 4 2 2" xfId="28129" xr:uid="{C291244F-5836-476B-B6E1-CD413414CF1A}"/>
    <cellStyle name="40% - Accent2 7 2 4 3" xfId="10642" xr:uid="{B95BF9CF-6E8D-4C25-8D11-5AB0BC084EEA}"/>
    <cellStyle name="40% - Accent2 7 2 4 3 2" xfId="28130" xr:uid="{8C2246A8-395A-46FF-8468-7A8B2B545D62}"/>
    <cellStyle name="40% - Accent2 7 2 4 4" xfId="28128" xr:uid="{C29510F9-B8E9-4F43-88CD-C4533433D382}"/>
    <cellStyle name="40% - Accent2 7 2 5" xfId="10643" xr:uid="{C4F0749E-1552-46A8-827C-05E8817F5A11}"/>
    <cellStyle name="40% - Accent2 7 2 5 2" xfId="28131" xr:uid="{D864E91B-5376-4BF2-BC20-5E9CC5AD0C15}"/>
    <cellStyle name="40% - Accent2 7 2 6" xfId="10644" xr:uid="{023E9819-F2DF-4028-99CB-13BB6E29F05F}"/>
    <cellStyle name="40% - Accent2 7 2 6 2" xfId="28132" xr:uid="{E6808E9B-F5C9-4205-827C-37907F8451F6}"/>
    <cellStyle name="40% - Accent2 7 2 7" xfId="10645" xr:uid="{2C2258E4-873E-4554-87F0-4C20F3808426}"/>
    <cellStyle name="40% - Accent2 7 2 7 2" xfId="28133" xr:uid="{7436AB4C-56F2-4BF5-B5A1-B73FBDFE1BD9}"/>
    <cellStyle name="40% - Accent2 7 2 8" xfId="17467" xr:uid="{D95D5FE6-6404-4E84-9F60-B71C030F73A2}"/>
    <cellStyle name="40% - Accent2 7 2 8 2" xfId="34832" xr:uid="{4E0CDF68-CAB4-40D6-8930-726BEDC2B1BD}"/>
    <cellStyle name="40% - Accent2 7 2 9" xfId="10625" xr:uid="{D8C163B0-A492-4E4F-BCD5-A47337CE9347}"/>
    <cellStyle name="40% - Accent2 7 2 9 2" xfId="28113" xr:uid="{AC5971C2-5591-4BAC-BCFC-CC5E78CE1148}"/>
    <cellStyle name="40% - Accent2 7 3" xfId="1633" xr:uid="{75DAB805-CF85-486D-A9C9-B2E74F8A0BE5}"/>
    <cellStyle name="40% - Accent2 7 3 10" xfId="19236" xr:uid="{3BDCB3F4-AC4E-4793-A55F-6C9F3A55F15F}"/>
    <cellStyle name="40% - Accent2 7 3 2" xfId="2674" xr:uid="{29EBA20A-73BC-46D0-B1DF-06808E03664A}"/>
    <cellStyle name="40% - Accent2 7 3 2 2" xfId="10648" xr:uid="{C837E229-6E0A-489E-9284-0AA782C4B6E5}"/>
    <cellStyle name="40% - Accent2 7 3 2 2 2" xfId="10649" xr:uid="{29788D00-E9E7-4D31-A45C-B61EFA115BAB}"/>
    <cellStyle name="40% - Accent2 7 3 2 2 2 2" xfId="28137" xr:uid="{DA634E9B-5C1D-4F75-99A0-3A0A60147BF2}"/>
    <cellStyle name="40% - Accent2 7 3 2 2 3" xfId="10650" xr:uid="{99B91BD4-25B2-49B3-896F-DD889E975E3F}"/>
    <cellStyle name="40% - Accent2 7 3 2 2 3 2" xfId="28138" xr:uid="{9ED4B6AB-4D6B-4953-9B9D-C58893DF62D3}"/>
    <cellStyle name="40% - Accent2 7 3 2 2 4" xfId="28136" xr:uid="{536E1FA4-1D0B-4BD5-B3EF-37DE561CACC6}"/>
    <cellStyle name="40% - Accent2 7 3 2 3" xfId="10651" xr:uid="{AD85911F-215D-49E0-B88A-EB6CE58EB081}"/>
    <cellStyle name="40% - Accent2 7 3 2 3 2" xfId="28139" xr:uid="{079D1538-9184-42AD-A215-81AE9D4A61D4}"/>
    <cellStyle name="40% - Accent2 7 3 2 4" xfId="10652" xr:uid="{26096201-CA4F-4BD3-8084-29E71005D3D9}"/>
    <cellStyle name="40% - Accent2 7 3 2 4 2" xfId="28140" xr:uid="{F793BC5B-D319-4DFA-BB3C-53061648863A}"/>
    <cellStyle name="40% - Accent2 7 3 2 5" xfId="10653" xr:uid="{332F802C-03D3-4A03-9C1D-6BEEAC9E2A63}"/>
    <cellStyle name="40% - Accent2 7 3 2 5 2" xfId="28141" xr:uid="{EA5E08EC-67FA-486E-BD8B-A10040FEBF0A}"/>
    <cellStyle name="40% - Accent2 7 3 2 6" xfId="18167" xr:uid="{311953CC-47FD-4A44-A57A-D9404451FA6B}"/>
    <cellStyle name="40% - Accent2 7 3 2 6 2" xfId="36081" xr:uid="{6A242FFE-D93E-45D0-9C19-9DCEC676B873}"/>
    <cellStyle name="40% - Accent2 7 3 2 7" xfId="10647" xr:uid="{89A06616-17BC-40F9-BCD8-E1B6C372E815}"/>
    <cellStyle name="40% - Accent2 7 3 2 7 2" xfId="28135" xr:uid="{A7138FA7-79CD-46B2-A794-D590425EF447}"/>
    <cellStyle name="40% - Accent2 7 3 2 8" xfId="20274" xr:uid="{A1A32336-BB22-4695-9523-F3B029912D18}"/>
    <cellStyle name="40% - Accent2 7 3 3" xfId="10654" xr:uid="{028ACE38-859A-4D71-9F9F-5E0E5DEE513F}"/>
    <cellStyle name="40% - Accent2 7 3 3 2" xfId="10655" xr:uid="{1146520C-89FA-47B5-89A6-0F648CE6FC7A}"/>
    <cellStyle name="40% - Accent2 7 3 3 2 2" xfId="10656" xr:uid="{4EBD6211-574A-41AC-8194-FF06CED4DDE8}"/>
    <cellStyle name="40% - Accent2 7 3 3 2 2 2" xfId="28144" xr:uid="{CC3AE13C-E557-4C5D-8ACE-E8266CBB89E0}"/>
    <cellStyle name="40% - Accent2 7 3 3 2 3" xfId="10657" xr:uid="{D4BE1C61-195E-4367-A199-B0E1DF8939D0}"/>
    <cellStyle name="40% - Accent2 7 3 3 2 3 2" xfId="28145" xr:uid="{6CC193AA-FEC9-4602-9E87-CF45CEBF26DA}"/>
    <cellStyle name="40% - Accent2 7 3 3 2 4" xfId="28143" xr:uid="{4FF240C1-3A29-484E-B96C-B656639AB336}"/>
    <cellStyle name="40% - Accent2 7 3 3 3" xfId="10658" xr:uid="{B3B417D9-05C2-4621-94C2-C0C165DFAA0F}"/>
    <cellStyle name="40% - Accent2 7 3 3 3 2" xfId="28146" xr:uid="{2570BF61-CBA1-4AFF-A565-06A4A4B57094}"/>
    <cellStyle name="40% - Accent2 7 3 3 4" xfId="10659" xr:uid="{DEE4AFB2-09FD-4158-8405-41EE4AC70FE0}"/>
    <cellStyle name="40% - Accent2 7 3 3 4 2" xfId="28147" xr:uid="{E9711884-5750-4FD1-A8BC-CE2B5CD08E67}"/>
    <cellStyle name="40% - Accent2 7 3 3 5" xfId="10660" xr:uid="{F982FC26-C828-49B5-9D0E-114ACD9E18FB}"/>
    <cellStyle name="40% - Accent2 7 3 3 5 2" xfId="28148" xr:uid="{081ECDFB-E47A-48CF-B21B-2B21E625E63B}"/>
    <cellStyle name="40% - Accent2 7 3 3 6" xfId="28142" xr:uid="{A4757A1C-9A93-4885-A769-820A2CC89FD3}"/>
    <cellStyle name="40% - Accent2 7 3 4" xfId="10661" xr:uid="{EE364A3D-D0DD-4706-AF1C-D18FF876DBB8}"/>
    <cellStyle name="40% - Accent2 7 3 4 2" xfId="10662" xr:uid="{FE1693D5-8CDF-458A-9122-BB3406B8F36B}"/>
    <cellStyle name="40% - Accent2 7 3 4 2 2" xfId="28150" xr:uid="{CBE666D0-F94F-44E1-9474-EC585DBDCC97}"/>
    <cellStyle name="40% - Accent2 7 3 4 3" xfId="10663" xr:uid="{3C97147C-49BA-4708-A5BA-A5A3B2B6DA8E}"/>
    <cellStyle name="40% - Accent2 7 3 4 3 2" xfId="28151" xr:uid="{2DD4F6CE-A84D-46DD-9211-ED54F124D760}"/>
    <cellStyle name="40% - Accent2 7 3 4 4" xfId="28149" xr:uid="{B4C1A8FC-4450-461C-A4AA-B08A7C128C91}"/>
    <cellStyle name="40% - Accent2 7 3 5" xfId="10664" xr:uid="{75711C2A-12D9-4310-98EC-ABDA1DCF7B01}"/>
    <cellStyle name="40% - Accent2 7 3 5 2" xfId="28152" xr:uid="{297A2B62-EBEE-4371-A671-791977600DEE}"/>
    <cellStyle name="40% - Accent2 7 3 6" xfId="10665" xr:uid="{6A190483-26A4-4F4D-BD11-BFE2F012036E}"/>
    <cellStyle name="40% - Accent2 7 3 6 2" xfId="28153" xr:uid="{441C931A-CED3-47E3-B432-CEA2777A7F6B}"/>
    <cellStyle name="40% - Accent2 7 3 7" xfId="10666" xr:uid="{E9350F4A-5C9B-4BD7-969F-FF48A5C8629C}"/>
    <cellStyle name="40% - Accent2 7 3 7 2" xfId="28154" xr:uid="{BFF62A88-2946-4F51-AB09-7C66CC517296}"/>
    <cellStyle name="40% - Accent2 7 3 8" xfId="17612" xr:uid="{E73E0BD7-ECFB-4386-9A9D-342209EAB191}"/>
    <cellStyle name="40% - Accent2 7 3 8 2" xfId="35081" xr:uid="{A3C24857-2DF0-4455-B415-A214B90465DB}"/>
    <cellStyle name="40% - Accent2 7 3 9" xfId="10646" xr:uid="{19CE26D6-204D-4CE9-805C-5BD01D6683D0}"/>
    <cellStyle name="40% - Accent2 7 3 9 2" xfId="28134" xr:uid="{22336B4C-5E24-475B-B4AA-BAC620BDB9FB}"/>
    <cellStyle name="40% - Accent2 7 4" xfId="2131" xr:uid="{B30E4D00-24C8-4868-BF4F-06ACBDD15DDC}"/>
    <cellStyle name="40% - Accent2 7 4 2" xfId="10668" xr:uid="{F5276094-56F7-47FA-91C2-D0CE774CABB2}"/>
    <cellStyle name="40% - Accent2 7 4 2 2" xfId="10669" xr:uid="{A91CEE96-3E18-4B8C-91A7-3F6A625D07F6}"/>
    <cellStyle name="40% - Accent2 7 4 2 2 2" xfId="28157" xr:uid="{FCA1C738-9F8D-4D97-8FF0-958C6FB61678}"/>
    <cellStyle name="40% - Accent2 7 4 2 3" xfId="10670" xr:uid="{F1B42A8B-9511-4846-B7E5-BD1B0D890396}"/>
    <cellStyle name="40% - Accent2 7 4 2 3 2" xfId="28158" xr:uid="{13AF3884-B36E-4765-9AA0-31B83648BFC7}"/>
    <cellStyle name="40% - Accent2 7 4 2 4" xfId="28156" xr:uid="{E5CCF9B1-99EB-42BD-9E10-1AB5950E7144}"/>
    <cellStyle name="40% - Accent2 7 4 3" xfId="10671" xr:uid="{81B99FDA-8842-4730-A082-16611F2F069A}"/>
    <cellStyle name="40% - Accent2 7 4 3 2" xfId="28159" xr:uid="{1DC5D22F-C1A0-437C-967B-5CF4BCF9188B}"/>
    <cellStyle name="40% - Accent2 7 4 4" xfId="10672" xr:uid="{78CDF715-3422-4BC7-A4AC-6C86ABA3D73B}"/>
    <cellStyle name="40% - Accent2 7 4 4 2" xfId="28160" xr:uid="{9BFFBD61-B10C-447D-B892-85BBA54502E0}"/>
    <cellStyle name="40% - Accent2 7 4 5" xfId="10673" xr:uid="{8A7C67A0-481C-4283-A586-F4BF03C3F46D}"/>
    <cellStyle name="40% - Accent2 7 4 5 2" xfId="28161" xr:uid="{569E567C-F7D7-4D63-B930-A799720C4FD2}"/>
    <cellStyle name="40% - Accent2 7 4 6" xfId="17902" xr:uid="{058EBED1-8A28-4F4F-823A-CD2DDA238F95}"/>
    <cellStyle name="40% - Accent2 7 4 6 2" xfId="35561" xr:uid="{C3060382-2290-4AE8-9FA1-E470D5CD14D9}"/>
    <cellStyle name="40% - Accent2 7 4 7" xfId="10667" xr:uid="{750958BC-2C4F-4190-975F-80550BFB3857}"/>
    <cellStyle name="40% - Accent2 7 4 7 2" xfId="28155" xr:uid="{DD4F3B4B-FF84-46B5-8423-DEA7BB722581}"/>
    <cellStyle name="40% - Accent2 7 4 8" xfId="19731" xr:uid="{12121D2D-D59B-416F-9A9B-8D5A8C77598F}"/>
    <cellStyle name="40% - Accent2 7 5" xfId="10674" xr:uid="{7E9E665B-012F-4238-BD25-38CBE80F69C3}"/>
    <cellStyle name="40% - Accent2 7 5 2" xfId="10675" xr:uid="{568C689A-F5F5-4533-A8BF-AC01D0859038}"/>
    <cellStyle name="40% - Accent2 7 5 2 2" xfId="10676" xr:uid="{85A7715A-366C-4A47-968B-4E4D5E2BFD76}"/>
    <cellStyle name="40% - Accent2 7 5 2 2 2" xfId="28164" xr:uid="{62EBE64A-EB94-4AC0-B88B-64FF3D7EC095}"/>
    <cellStyle name="40% - Accent2 7 5 2 3" xfId="10677" xr:uid="{04EA002F-71C2-4B57-BAF6-233DF32DEF39}"/>
    <cellStyle name="40% - Accent2 7 5 2 3 2" xfId="28165" xr:uid="{A0CED812-B46D-4199-B60A-5A0B05EF150E}"/>
    <cellStyle name="40% - Accent2 7 5 2 4" xfId="28163" xr:uid="{649D2303-65E0-4D18-8869-33B31855AC98}"/>
    <cellStyle name="40% - Accent2 7 5 3" xfId="10678" xr:uid="{ACF79C25-87C1-4CB1-B47E-376232908771}"/>
    <cellStyle name="40% - Accent2 7 5 3 2" xfId="28166" xr:uid="{5E38172D-4FAE-4901-8633-7A8407A179D6}"/>
    <cellStyle name="40% - Accent2 7 5 4" xfId="10679" xr:uid="{ACE26E54-5AFD-461A-AA36-945FBF48019B}"/>
    <cellStyle name="40% - Accent2 7 5 4 2" xfId="28167" xr:uid="{C3526441-EE0E-40A7-B815-1E3BD1128290}"/>
    <cellStyle name="40% - Accent2 7 5 5" xfId="10680" xr:uid="{60868167-064A-4BE6-8079-E9D5097D1C84}"/>
    <cellStyle name="40% - Accent2 7 5 5 2" xfId="28168" xr:uid="{BDD5C5E0-076D-4F06-806E-1D7CF121355D}"/>
    <cellStyle name="40% - Accent2 7 5 6" xfId="28162" xr:uid="{E90737BD-5590-45B9-BA28-B672AAEB1051}"/>
    <cellStyle name="40% - Accent2 7 6" xfId="10681" xr:uid="{99B14817-AD1F-41AD-B545-1B4E6FCA0522}"/>
    <cellStyle name="40% - Accent2 7 6 2" xfId="10682" xr:uid="{EB5D8B7E-3752-48F8-866F-49B1DE69CFBB}"/>
    <cellStyle name="40% - Accent2 7 6 2 2" xfId="28170" xr:uid="{B01A0978-3103-4BB8-B9E3-5CDFE8243810}"/>
    <cellStyle name="40% - Accent2 7 6 3" xfId="10683" xr:uid="{4E720187-00DF-45CB-B66A-696F74AEF319}"/>
    <cellStyle name="40% - Accent2 7 6 3 2" xfId="28171" xr:uid="{8A53C732-8B66-43E5-9FA5-8F49D319B031}"/>
    <cellStyle name="40% - Accent2 7 6 4" xfId="28169" xr:uid="{49FB6AEE-AAD1-4BAB-B82D-E58F9ADE2E62}"/>
    <cellStyle name="40% - Accent2 7 7" xfId="10684" xr:uid="{DD226715-1542-4070-87D7-F4B0B9ACF133}"/>
    <cellStyle name="40% - Accent2 7 7 2" xfId="28172" xr:uid="{6BC967F8-573D-456F-9977-C266C991FB10}"/>
    <cellStyle name="40% - Accent2 7 8" xfId="10685" xr:uid="{1007340A-EECF-4CA4-BEA8-87189A60DC79}"/>
    <cellStyle name="40% - Accent2 7 8 2" xfId="28173" xr:uid="{C4569F76-4436-4E28-92B1-673A630CFEBB}"/>
    <cellStyle name="40% - Accent2 7 9" xfId="10686" xr:uid="{5B7D6D68-8652-477E-AB79-B953F95F36D2}"/>
    <cellStyle name="40% - Accent2 7 9 2" xfId="28174" xr:uid="{FBBFA9D2-5BC3-472B-8EC2-CE1DAA5A7523}"/>
    <cellStyle name="40% - Accent2 8" xfId="164" xr:uid="{EEE2FB0E-A9BA-4874-AF33-69DDC17B1AE2}"/>
    <cellStyle name="40% - Accent2 8 10" xfId="1097" xr:uid="{2494EE88-1C4B-4E30-96F9-49CAABF46525}"/>
    <cellStyle name="40% - Accent2 8 11" xfId="18705" xr:uid="{70753CAD-005E-43EA-96C6-53449DC48EDE}"/>
    <cellStyle name="40% - Accent2 8 2" xfId="1384" xr:uid="{4FF9988D-2555-44B4-8DF0-99829178E67E}"/>
    <cellStyle name="40% - Accent2 8 2 2" xfId="2425" xr:uid="{77AE1E93-20AF-46F2-8227-545D5AE71688}"/>
    <cellStyle name="40% - Accent2 8 2 2 2" xfId="10690" xr:uid="{3DA68151-1BAA-46B0-9C6F-A707D11F7CA8}"/>
    <cellStyle name="40% - Accent2 8 2 2 2 2" xfId="28178" xr:uid="{C4600863-E82D-45C9-B5E9-606BA0C21D70}"/>
    <cellStyle name="40% - Accent2 8 2 2 3" xfId="10691" xr:uid="{D992CC44-921B-4465-9C77-B706C731C6EA}"/>
    <cellStyle name="40% - Accent2 8 2 2 3 2" xfId="28179" xr:uid="{4B681E95-9FE9-41A0-9DF1-FB9AE14C0DB1}"/>
    <cellStyle name="40% - Accent2 8 2 2 4" xfId="18047" xr:uid="{85180B3D-687F-4E21-B73E-7FA8C2D3E9EA}"/>
    <cellStyle name="40% - Accent2 8 2 2 4 2" xfId="35836" xr:uid="{8EAB5F4A-4884-46CA-960B-32F2D812F704}"/>
    <cellStyle name="40% - Accent2 8 2 2 5" xfId="10689" xr:uid="{FBE1287D-D27D-4C0D-8A14-6C80D51B8D84}"/>
    <cellStyle name="40% - Accent2 8 2 2 5 2" xfId="28177" xr:uid="{D4E5C939-44C7-4192-A34A-266E6AC6ABD7}"/>
    <cellStyle name="40% - Accent2 8 2 2 6" xfId="20025" xr:uid="{1E1EFE6A-2F80-436F-9424-6D42CD4D7F76}"/>
    <cellStyle name="40% - Accent2 8 2 3" xfId="10692" xr:uid="{AEDB67D3-540A-4A89-9099-CA299E72B365}"/>
    <cellStyle name="40% - Accent2 8 2 3 2" xfId="28180" xr:uid="{E5952555-85A9-4A32-80E2-17B635F7EA50}"/>
    <cellStyle name="40% - Accent2 8 2 4" xfId="10693" xr:uid="{983AA5E8-4DED-43EC-AEE4-19BBC5527B64}"/>
    <cellStyle name="40% - Accent2 8 2 4 2" xfId="28181" xr:uid="{4494912E-B435-4733-B45D-63D32AF6A30D}"/>
    <cellStyle name="40% - Accent2 8 2 5" xfId="10694" xr:uid="{F6A0A092-B377-4958-94E9-4E79D85DAD58}"/>
    <cellStyle name="40% - Accent2 8 2 5 2" xfId="28182" xr:uid="{53EA2479-728E-4108-A502-40664BCBD0B2}"/>
    <cellStyle name="40% - Accent2 8 2 6" xfId="17483" xr:uid="{DDE0962A-E298-46DB-B165-83BE01D603A5}"/>
    <cellStyle name="40% - Accent2 8 2 6 2" xfId="34852" xr:uid="{AD822CB5-A548-48B1-9EA1-32276B5BA1A8}"/>
    <cellStyle name="40% - Accent2 8 2 7" xfId="10688" xr:uid="{5A76CA9B-1EE8-45DD-81D9-1D3556469A29}"/>
    <cellStyle name="40% - Accent2 8 2 7 2" xfId="28176" xr:uid="{966526DD-D453-402C-922A-319914AD750E}"/>
    <cellStyle name="40% - Accent2 8 2 8" xfId="18987" xr:uid="{86CF8355-13BA-4BF5-ABD1-03AB15529EDC}"/>
    <cellStyle name="40% - Accent2 8 3" xfId="1651" xr:uid="{3A59CDF8-028F-4FB4-A448-8821C82486D6}"/>
    <cellStyle name="40% - Accent2 8 3 2" xfId="2692" xr:uid="{28C97ECA-FDC9-4062-8788-1E62F0EEB9F4}"/>
    <cellStyle name="40% - Accent2 8 3 2 2" xfId="10697" xr:uid="{A6EAFF8B-BF86-4809-A28D-D35CFE985049}"/>
    <cellStyle name="40% - Accent2 8 3 2 2 2" xfId="28185" xr:uid="{31F15D3A-6C49-4C1A-B9F5-E441BDB3356C}"/>
    <cellStyle name="40% - Accent2 8 3 2 3" xfId="10698" xr:uid="{B697DB17-3403-483E-89AE-B61030D9E7CE}"/>
    <cellStyle name="40% - Accent2 8 3 2 3 2" xfId="28186" xr:uid="{5B6AC603-F68A-4C54-8AA7-B57A71143384}"/>
    <cellStyle name="40% - Accent2 8 3 2 4" xfId="18179" xr:uid="{DACBC8B9-8550-484A-8B97-CFB0D7A355A3}"/>
    <cellStyle name="40% - Accent2 8 3 2 4 2" xfId="36099" xr:uid="{EC3911B2-E133-4320-8D0E-59E1D53C8BA1}"/>
    <cellStyle name="40% - Accent2 8 3 2 5" xfId="10696" xr:uid="{91D32DC1-973C-4F58-B37F-CACBADC122D4}"/>
    <cellStyle name="40% - Accent2 8 3 2 5 2" xfId="28184" xr:uid="{540EC4FC-55A6-4CF9-AB21-1B4B1B2F5047}"/>
    <cellStyle name="40% - Accent2 8 3 2 6" xfId="20292" xr:uid="{73C368B4-B878-4097-A1F2-33E45E7F2566}"/>
    <cellStyle name="40% - Accent2 8 3 3" xfId="10699" xr:uid="{AFAC0606-0D7C-4DDC-9F05-8F44165EC1A9}"/>
    <cellStyle name="40% - Accent2 8 3 3 2" xfId="28187" xr:uid="{291A8543-4267-44B2-83B5-A54063331AEF}"/>
    <cellStyle name="40% - Accent2 8 3 4" xfId="10700" xr:uid="{0B8493A9-D231-4853-9141-B1EABBCF1C54}"/>
    <cellStyle name="40% - Accent2 8 3 4 2" xfId="28188" xr:uid="{9057C1FE-E198-475C-82E9-A5E933AF4A4D}"/>
    <cellStyle name="40% - Accent2 8 3 5" xfId="10701" xr:uid="{00D1687F-8929-467B-A85D-A74E74FDD30B}"/>
    <cellStyle name="40% - Accent2 8 3 5 2" xfId="28189" xr:uid="{91C7B0B3-FE0D-4938-BE96-01F8A7EC2812}"/>
    <cellStyle name="40% - Accent2 8 3 6" xfId="17625" xr:uid="{1CFCD8C9-CC69-4E17-9148-EEB408D317D7}"/>
    <cellStyle name="40% - Accent2 8 3 6 2" xfId="35099" xr:uid="{CF152078-2D38-483C-8244-5D4ECAC376E6}"/>
    <cellStyle name="40% - Accent2 8 3 7" xfId="10695" xr:uid="{34D313BF-93BA-4EC4-918D-C70EFFA6266B}"/>
    <cellStyle name="40% - Accent2 8 3 7 2" xfId="28183" xr:uid="{A6B6ED55-3926-4410-BBD0-CF8CE3C12B52}"/>
    <cellStyle name="40% - Accent2 8 3 8" xfId="19254" xr:uid="{2E1B49E0-7E6F-415E-BEBD-B44648105326}"/>
    <cellStyle name="40% - Accent2 8 4" xfId="2155" xr:uid="{596BA6CE-4BE2-4D2F-9C7B-BCEC9B91FE73}"/>
    <cellStyle name="40% - Accent2 8 4 2" xfId="10703" xr:uid="{C4A939C7-5CC2-4BB6-92EA-59BEA66E59EE}"/>
    <cellStyle name="40% - Accent2 8 4 2 2" xfId="28191" xr:uid="{99D66E95-9CF4-4A8F-A018-8751A76EFF70}"/>
    <cellStyle name="40% - Accent2 8 4 3" xfId="10704" xr:uid="{137EE30E-14E6-4003-80AC-5BEB88673F0A}"/>
    <cellStyle name="40% - Accent2 8 4 3 2" xfId="28192" xr:uid="{5171F61D-ECBA-41D2-A2E3-BE40144BE02A}"/>
    <cellStyle name="40% - Accent2 8 4 4" xfId="17917" xr:uid="{2DBD8BB4-DD14-4315-861B-0B2A454F5F3D}"/>
    <cellStyle name="40% - Accent2 8 4 4 2" xfId="35585" xr:uid="{D958EB21-C7E8-4DE3-8B9B-E3054CA67831}"/>
    <cellStyle name="40% - Accent2 8 4 5" xfId="10702" xr:uid="{E0E32DB1-07F5-42CB-89CD-593CE7AAEFE1}"/>
    <cellStyle name="40% - Accent2 8 4 5 2" xfId="28190" xr:uid="{EB16C18A-9353-4E03-8A24-2957A9245089}"/>
    <cellStyle name="40% - Accent2 8 4 6" xfId="19755" xr:uid="{AED81B33-C869-4B8B-A5AC-CAA576F04990}"/>
    <cellStyle name="40% - Accent2 8 5" xfId="10705" xr:uid="{DD913560-8BDF-49BA-9A79-596537496F34}"/>
    <cellStyle name="40% - Accent2 8 5 2" xfId="28193" xr:uid="{E857F5C3-E702-4317-9FF3-66E0310BBDE5}"/>
    <cellStyle name="40% - Accent2 8 6" xfId="10706" xr:uid="{111483DC-1576-461D-99BB-DC25BDAB4F85}"/>
    <cellStyle name="40% - Accent2 8 6 2" xfId="28194" xr:uid="{60B720FD-8FD9-4CC4-B29C-7F129B2C8426}"/>
    <cellStyle name="40% - Accent2 8 7" xfId="10707" xr:uid="{5C2E15C5-3C65-4D35-93F6-CCDDA69504F7}"/>
    <cellStyle name="40% - Accent2 8 7 2" xfId="28195" xr:uid="{29FEDC62-2E37-412D-A59B-85387E09435F}"/>
    <cellStyle name="40% - Accent2 8 8" xfId="17318" xr:uid="{FDC7C44C-F84D-41E5-AB49-1304AC5336DB}"/>
    <cellStyle name="40% - Accent2 8 8 2" xfId="34608" xr:uid="{720FDC57-0322-4356-866E-DD989B714BA0}"/>
    <cellStyle name="40% - Accent2 8 9" xfId="10687" xr:uid="{16D71399-B9E4-45C5-B39C-0BE9BC766A81}"/>
    <cellStyle name="40% - Accent2 8 9 2" xfId="28175" xr:uid="{E227DD34-C585-4CB2-8516-519FD72B0FA4}"/>
    <cellStyle name="40% - Accent2 9" xfId="1121" xr:uid="{090750B0-14EE-4B43-B6CB-3AD6C39BED3D}"/>
    <cellStyle name="40% - Accent2 9 10" xfId="18729" xr:uid="{CD912A56-1DCD-4F70-B30C-587F26BF231D}"/>
    <cellStyle name="40% - Accent2 9 2" xfId="1405" xr:uid="{B448BD5F-5ED8-432C-8D2C-D315F8AAE173}"/>
    <cellStyle name="40% - Accent2 9 2 2" xfId="2446" xr:uid="{1D6DA3DC-723D-4202-AC5F-07513032F487}"/>
    <cellStyle name="40% - Accent2 9 2 2 2" xfId="10711" xr:uid="{1EBDB249-787A-4CEC-9C3A-FDB3A7B5F254}"/>
    <cellStyle name="40% - Accent2 9 2 2 2 2" xfId="28199" xr:uid="{A9E5D761-0AE5-4BB5-A48A-9DA59D3FDAB3}"/>
    <cellStyle name="40% - Accent2 9 2 2 3" xfId="10712" xr:uid="{2354A1F1-C328-4AC9-AB28-640992FCC967}"/>
    <cellStyle name="40% - Accent2 9 2 2 3 2" xfId="28200" xr:uid="{3EDAC0E7-E292-42EA-9722-7128FDDABFA8}"/>
    <cellStyle name="40% - Accent2 9 2 2 4" xfId="18060" xr:uid="{7FBEF298-434C-414B-A387-EF6CBCC5305D}"/>
    <cellStyle name="40% - Accent2 9 2 2 4 2" xfId="35857" xr:uid="{C193CBE0-ECDC-47D3-8B0E-958000E5D6DE}"/>
    <cellStyle name="40% - Accent2 9 2 2 5" xfId="10710" xr:uid="{9A6397D8-DED0-4EC8-8D01-5F45A01040C6}"/>
    <cellStyle name="40% - Accent2 9 2 2 5 2" xfId="28198" xr:uid="{96318EC5-9630-4631-9669-43D3834BFD79}"/>
    <cellStyle name="40% - Accent2 9 2 2 6" xfId="20046" xr:uid="{ADB32114-6ED9-4292-BF76-D220BE6C0740}"/>
    <cellStyle name="40% - Accent2 9 2 3" xfId="10713" xr:uid="{82FCC6C0-F3A6-4581-8AAD-5027042ACCD6}"/>
    <cellStyle name="40% - Accent2 9 2 3 2" xfId="28201" xr:uid="{680AA426-8952-44AD-9D9F-E75841A9D316}"/>
    <cellStyle name="40% - Accent2 9 2 4" xfId="10714" xr:uid="{C6A9914D-2756-483F-ABB1-5E6E7CA12C04}"/>
    <cellStyle name="40% - Accent2 9 2 4 2" xfId="28202" xr:uid="{5D448C9A-22C7-48CD-920A-625BA258A81E}"/>
    <cellStyle name="40% - Accent2 9 2 5" xfId="10715" xr:uid="{14E95DEA-3684-4BFF-B13E-0986C2A1FAAB}"/>
    <cellStyle name="40% - Accent2 9 2 5 2" xfId="28203" xr:uid="{41CED6AC-AC95-432D-870B-1088FE5E4774}"/>
    <cellStyle name="40% - Accent2 9 2 6" xfId="17497" xr:uid="{4DF0957A-D921-40F1-832F-567C5AC146D7}"/>
    <cellStyle name="40% - Accent2 9 2 6 2" xfId="34872" xr:uid="{AD7C334D-0B9D-4B1A-B961-CAEFF73C4F64}"/>
    <cellStyle name="40% - Accent2 9 2 7" xfId="10709" xr:uid="{AC05643B-45F6-433A-AE8B-D87A37CB0E84}"/>
    <cellStyle name="40% - Accent2 9 2 7 2" xfId="28197" xr:uid="{0292E6BC-7E38-4F7C-9315-DBE8144DD32C}"/>
    <cellStyle name="40% - Accent2 9 2 8" xfId="19008" xr:uid="{A387F0DC-F34D-48F2-A43A-38AE89C15AA6}"/>
    <cellStyle name="40% - Accent2 9 3" xfId="1672" xr:uid="{3A855A6F-55BD-4BF3-B411-82021ED30DAB}"/>
    <cellStyle name="40% - Accent2 9 3 2" xfId="2713" xr:uid="{13723D88-C7C6-43A8-BDED-0EC338B4D56B}"/>
    <cellStyle name="40% - Accent2 9 3 2 2" xfId="10718" xr:uid="{E91B8AFC-E827-41D9-9371-08E72720D7EA}"/>
    <cellStyle name="40% - Accent2 9 3 2 2 2" xfId="28206" xr:uid="{F2C6B908-FBC0-4CD2-8045-3CA693042A5D}"/>
    <cellStyle name="40% - Accent2 9 3 2 3" xfId="10719" xr:uid="{53A66CA6-2ECE-4151-8E72-BFC11FCC964A}"/>
    <cellStyle name="40% - Accent2 9 3 2 3 2" xfId="28207" xr:uid="{9881B0A0-231D-45C5-BA05-6669E8C6A0BA}"/>
    <cellStyle name="40% - Accent2 9 3 2 4" xfId="18192" xr:uid="{5AEA9773-D5BB-4780-AE54-85E96F5A8C6E}"/>
    <cellStyle name="40% - Accent2 9 3 2 4 2" xfId="36120" xr:uid="{B2CF7DE6-E0B5-4287-81D2-25FDA4F3B426}"/>
    <cellStyle name="40% - Accent2 9 3 2 5" xfId="10717" xr:uid="{21EF9566-4F70-42EB-BFD7-C9B43D7DB8BD}"/>
    <cellStyle name="40% - Accent2 9 3 2 5 2" xfId="28205" xr:uid="{510AE695-A7B3-43C6-A105-4BCA7EF4708D}"/>
    <cellStyle name="40% - Accent2 9 3 2 6" xfId="20313" xr:uid="{1D356AAC-7898-438C-A94F-8DA1FB1221F6}"/>
    <cellStyle name="40% - Accent2 9 3 3" xfId="10720" xr:uid="{FBD270DC-8453-4E2E-897C-BA547185B992}"/>
    <cellStyle name="40% - Accent2 9 3 3 2" xfId="28208" xr:uid="{70B61F79-B56F-4007-BE06-C6E916312466}"/>
    <cellStyle name="40% - Accent2 9 3 4" xfId="10721" xr:uid="{7F8F88A7-E247-420F-B688-C726DB846B22}"/>
    <cellStyle name="40% - Accent2 9 3 4 2" xfId="28209" xr:uid="{CEA34A69-505B-43F7-9B7F-C9336DAD4C99}"/>
    <cellStyle name="40% - Accent2 9 3 5" xfId="10722" xr:uid="{805380CD-FECE-484C-97BB-45BDA2D05D0A}"/>
    <cellStyle name="40% - Accent2 9 3 5 2" xfId="28210" xr:uid="{0CE7734E-229B-4D02-AFE5-0835AFAD60C0}"/>
    <cellStyle name="40% - Accent2 9 3 6" xfId="17639" xr:uid="{09785725-3931-4791-8578-3495C24406D2}"/>
    <cellStyle name="40% - Accent2 9 3 6 2" xfId="35120" xr:uid="{4615E44D-4F49-4CAC-9F65-54340B97256D}"/>
    <cellStyle name="40% - Accent2 9 3 7" xfId="10716" xr:uid="{E436AA00-7ED4-4489-8C72-D1E7986E3B0C}"/>
    <cellStyle name="40% - Accent2 9 3 7 2" xfId="28204" xr:uid="{01F94B6D-F0D6-45B4-9499-9DD75FF9A577}"/>
    <cellStyle name="40% - Accent2 9 3 8" xfId="19275" xr:uid="{708800B7-FD61-48E5-97AD-7D0FF3B6682A}"/>
    <cellStyle name="40% - Accent2 9 4" xfId="2179" xr:uid="{AA1943D8-72B8-4A48-B0E6-E961F612C771}"/>
    <cellStyle name="40% - Accent2 9 4 2" xfId="10724" xr:uid="{951357C9-CA93-4670-BBF2-B8C3D1793DEA}"/>
    <cellStyle name="40% - Accent2 9 4 2 2" xfId="28212" xr:uid="{8B24762C-DDA2-4C4B-B81F-3B38AD542B64}"/>
    <cellStyle name="40% - Accent2 9 4 3" xfId="10725" xr:uid="{F55EE54C-50D0-46C3-A4C0-2F07397A5458}"/>
    <cellStyle name="40% - Accent2 9 4 3 2" xfId="28213" xr:uid="{9E21A0A7-4A5B-4346-8CE5-1ED6B5AE98B4}"/>
    <cellStyle name="40% - Accent2 9 4 4" xfId="17932" xr:uid="{B3C857F5-1C26-403C-88FE-AE7369681282}"/>
    <cellStyle name="40% - Accent2 9 4 4 2" xfId="35609" xr:uid="{7535215D-585B-4CB6-A8F0-84490D292AA7}"/>
    <cellStyle name="40% - Accent2 9 4 5" xfId="10723" xr:uid="{61DFDFFC-924C-45D6-ADC8-624BB7CF925B}"/>
    <cellStyle name="40% - Accent2 9 4 5 2" xfId="28211" xr:uid="{CCBE796D-4BB7-4BAA-9722-5AF5DE68E2AB}"/>
    <cellStyle name="40% - Accent2 9 4 6" xfId="19779" xr:uid="{4C5B3BCD-463A-43E5-9FCA-F814279E2C5B}"/>
    <cellStyle name="40% - Accent2 9 5" xfId="10726" xr:uid="{A6E07715-1126-481B-A50E-83BBDFFF8BDA}"/>
    <cellStyle name="40% - Accent2 9 5 2" xfId="28214" xr:uid="{A32C6839-F54E-41DF-889D-A9D2858C218F}"/>
    <cellStyle name="40% - Accent2 9 6" xfId="10727" xr:uid="{81048A20-5A30-4474-8437-1A1020319079}"/>
    <cellStyle name="40% - Accent2 9 6 2" xfId="28215" xr:uid="{23A20946-7A6B-42D6-B2F0-FADFC1A0ED3C}"/>
    <cellStyle name="40% - Accent2 9 7" xfId="10728" xr:uid="{95205E1B-04EE-422E-8E18-4F8F818CCBCD}"/>
    <cellStyle name="40% - Accent2 9 7 2" xfId="28216" xr:uid="{57AAFC02-1DE1-47FC-9E02-BA5851AFF89F}"/>
    <cellStyle name="40% - Accent2 9 8" xfId="17338" xr:uid="{88C20F64-6A0B-4A96-817F-2ACEB446B90F}"/>
    <cellStyle name="40% - Accent2 9 8 2" xfId="34629" xr:uid="{5C3C6A1A-4CBF-42DE-BD15-FB758A9D4074}"/>
    <cellStyle name="40% - Accent2 9 9" xfId="10708" xr:uid="{A8626EB6-3D7F-4B95-A252-EDCFBAA6036B}"/>
    <cellStyle name="40% - Accent2 9 9 2" xfId="28196" xr:uid="{52851C84-C2DA-4250-BB06-2E9A2067C27D}"/>
    <cellStyle name="40% - Accent3" xfId="27" builtinId="39" customBuiltin="1"/>
    <cellStyle name="40% - Accent3 10" xfId="1147" xr:uid="{E61A48A0-51E4-4804-9580-9297B3E1D57F}"/>
    <cellStyle name="40% - Accent3 10 10" xfId="18755" xr:uid="{09DA7596-D984-40E3-948C-6C16B675A942}"/>
    <cellStyle name="40% - Accent3 10 2" xfId="2205" xr:uid="{E37BBC87-D359-4A19-8E81-564D1AD1647F}"/>
    <cellStyle name="40% - Accent3 10 2 2" xfId="10732" xr:uid="{439BEC1B-8964-4523-A931-1D65ADDF3A04}"/>
    <cellStyle name="40% - Accent3 10 2 2 2" xfId="10733" xr:uid="{86064735-9626-4654-B4EE-2F4E110255DE}"/>
    <cellStyle name="40% - Accent3 10 2 2 2 2" xfId="28221" xr:uid="{D9605CAD-5BB3-4367-9BD6-5345CC7AD473}"/>
    <cellStyle name="40% - Accent3 10 2 2 3" xfId="10734" xr:uid="{26A08EF9-B117-4D38-8719-6ACA886D027B}"/>
    <cellStyle name="40% - Accent3 10 2 2 3 2" xfId="28222" xr:uid="{3CB255C6-9F80-468B-8E4D-9C210C104CD1}"/>
    <cellStyle name="40% - Accent3 10 2 2 4" xfId="28220" xr:uid="{42AF9B79-15D9-439D-BCC8-D72499C4B68C}"/>
    <cellStyle name="40% - Accent3 10 2 3" xfId="10735" xr:uid="{0AADAF63-EF45-46A6-8A31-EFB033E7F5BB}"/>
    <cellStyle name="40% - Accent3 10 2 3 2" xfId="28223" xr:uid="{2A88D3E4-5864-4EF0-87D0-B5D65BB0114D}"/>
    <cellStyle name="40% - Accent3 10 2 4" xfId="10736" xr:uid="{37E7A50A-C85A-4397-9D18-1771CEF5F84F}"/>
    <cellStyle name="40% - Accent3 10 2 4 2" xfId="28224" xr:uid="{DC3CDAC5-958C-4D03-9191-AA32EF1D59E4}"/>
    <cellStyle name="40% - Accent3 10 2 5" xfId="10737" xr:uid="{2F394F34-C6F7-4310-A9E4-AF09FB03B566}"/>
    <cellStyle name="40% - Accent3 10 2 5 2" xfId="28225" xr:uid="{E6C4F939-8C1E-41CC-9D05-E77D3D415629}"/>
    <cellStyle name="40% - Accent3 10 2 6" xfId="17948" xr:uid="{61BC6B76-EB8C-4FFE-A407-679A54B5B0C2}"/>
    <cellStyle name="40% - Accent3 10 2 6 2" xfId="35635" xr:uid="{653C77F7-6907-456C-81AB-5FBDA6AACBC3}"/>
    <cellStyle name="40% - Accent3 10 2 7" xfId="10731" xr:uid="{39FF6D41-48D8-48D1-8A56-D8348FA572BB}"/>
    <cellStyle name="40% - Accent3 10 2 7 2" xfId="28219" xr:uid="{70221BFC-F665-42D4-8A34-290659197377}"/>
    <cellStyle name="40% - Accent3 10 2 8" xfId="19805" xr:uid="{099E1413-2D03-437F-87BB-9C373EF75D0F}"/>
    <cellStyle name="40% - Accent3 10 3" xfId="10738" xr:uid="{5DAA442D-A1ED-481B-A02E-388CAB159A20}"/>
    <cellStyle name="40% - Accent3 10 3 2" xfId="10739" xr:uid="{283627C5-609D-4763-94BE-47FF7D908E66}"/>
    <cellStyle name="40% - Accent3 10 3 2 2" xfId="10740" xr:uid="{4B068116-037A-489E-A896-92B6CB937E80}"/>
    <cellStyle name="40% - Accent3 10 3 2 2 2" xfId="28228" xr:uid="{FBBB528B-B26A-4314-99B6-F40F81DFF5A6}"/>
    <cellStyle name="40% - Accent3 10 3 2 3" xfId="10741" xr:uid="{476FE210-3531-4EAA-8B7C-89F850F3A3CD}"/>
    <cellStyle name="40% - Accent3 10 3 2 3 2" xfId="28229" xr:uid="{E998956C-D38A-4E18-A92F-B63731CDBD6B}"/>
    <cellStyle name="40% - Accent3 10 3 2 4" xfId="28227" xr:uid="{B4AA49A6-6832-4A40-9504-CD9D02F7CDA5}"/>
    <cellStyle name="40% - Accent3 10 3 3" xfId="10742" xr:uid="{38E5C5DF-C360-448E-BB10-28196AFD126F}"/>
    <cellStyle name="40% - Accent3 10 3 3 2" xfId="28230" xr:uid="{888352E7-7844-41F6-9D02-8D9EBA1E542C}"/>
    <cellStyle name="40% - Accent3 10 3 4" xfId="10743" xr:uid="{9675F1D1-3471-418E-B083-23B2C38C2266}"/>
    <cellStyle name="40% - Accent3 10 3 4 2" xfId="28231" xr:uid="{2BB87678-E02F-4859-9F50-75573B4E59FB}"/>
    <cellStyle name="40% - Accent3 10 3 5" xfId="10744" xr:uid="{8CEBFC7F-1B50-45EF-B2BE-51A8E8BE17A9}"/>
    <cellStyle name="40% - Accent3 10 3 5 2" xfId="28232" xr:uid="{0969250A-E671-442B-A400-715EAB1EBE4D}"/>
    <cellStyle name="40% - Accent3 10 3 6" xfId="28226" xr:uid="{D0475B9C-7E78-4E5A-8EB9-666837173220}"/>
    <cellStyle name="40% - Accent3 10 4" xfId="10745" xr:uid="{0D1AF3DE-7991-4A3B-88C8-F1AD9D6728D7}"/>
    <cellStyle name="40% - Accent3 10 4 2" xfId="10746" xr:uid="{11F975C4-0151-44EC-BA05-C454CEA65574}"/>
    <cellStyle name="40% - Accent3 10 4 2 2" xfId="28234" xr:uid="{D48E4546-83D6-4E0F-8762-D36835E394A1}"/>
    <cellStyle name="40% - Accent3 10 4 3" xfId="10747" xr:uid="{894A8C36-7FB8-45AC-9653-C6BFCDBC74D0}"/>
    <cellStyle name="40% - Accent3 10 4 3 2" xfId="28235" xr:uid="{B8AEA018-E1B1-4F09-8230-A35BA709B255}"/>
    <cellStyle name="40% - Accent3 10 4 4" xfId="28233" xr:uid="{010B60DE-60E1-486C-A6E1-A02335D001EB}"/>
    <cellStyle name="40% - Accent3 10 5" xfId="10748" xr:uid="{9001D86E-C93F-4AEA-9655-F41DF8F3B8BC}"/>
    <cellStyle name="40% - Accent3 10 5 2" xfId="28236" xr:uid="{E8EB2CF1-FBAD-405F-A197-5E10F120C16C}"/>
    <cellStyle name="40% - Accent3 10 6" xfId="10749" xr:uid="{7F77603F-11CD-4687-83A9-E92EFDF57609}"/>
    <cellStyle name="40% - Accent3 10 6 2" xfId="28237" xr:uid="{C41D2AE9-804B-454D-BCAB-4F162B05097B}"/>
    <cellStyle name="40% - Accent3 10 7" xfId="10750" xr:uid="{0E0703C5-5993-4B87-BDE6-5BB913A094EA}"/>
    <cellStyle name="40% - Accent3 10 7 2" xfId="28238" xr:uid="{6E0CA00F-CC08-478C-AFE7-708209C40D87}"/>
    <cellStyle name="40% - Accent3 10 8" xfId="17360" xr:uid="{CC67C21D-78E8-49F7-8405-F1E5192A0A7A}"/>
    <cellStyle name="40% - Accent3 10 8 2" xfId="34652" xr:uid="{C178518D-89D4-40FB-BAB1-B7864130A41A}"/>
    <cellStyle name="40% - Accent3 10 9" xfId="10730" xr:uid="{4E259089-47E7-46B4-ACAF-950BC47B4AE2}"/>
    <cellStyle name="40% - Accent3 10 9 2" xfId="28218" xr:uid="{8E67F8BA-3927-4649-9C26-71A560582010}"/>
    <cellStyle name="40% - Accent3 11" xfId="1431" xr:uid="{188B5595-6B2F-4AFA-B1CD-1EA7E92BCD50}"/>
    <cellStyle name="40% - Accent3 11 10" xfId="19034" xr:uid="{DF9F2919-D199-4749-86B6-68E4ECF96F70}"/>
    <cellStyle name="40% - Accent3 11 2" xfId="2472" xr:uid="{8DAA7ADB-977D-4120-8B93-98709DC7801E}"/>
    <cellStyle name="40% - Accent3 11 2 2" xfId="10753" xr:uid="{101946DA-99A7-466D-94B9-23AECAB60918}"/>
    <cellStyle name="40% - Accent3 11 2 2 2" xfId="10754" xr:uid="{3976A7BE-B4E8-4631-9EBF-147B03BA3B58}"/>
    <cellStyle name="40% - Accent3 11 2 2 2 2" xfId="28242" xr:uid="{8585BD69-BBF2-4581-92EF-AD56856A8C1B}"/>
    <cellStyle name="40% - Accent3 11 2 2 3" xfId="10755" xr:uid="{F7CADA4F-54A9-44E7-A7DC-143E6D304ACF}"/>
    <cellStyle name="40% - Accent3 11 2 2 3 2" xfId="28243" xr:uid="{8E7523F1-826F-41F1-AAE5-3E37E324FE92}"/>
    <cellStyle name="40% - Accent3 11 2 2 4" xfId="28241" xr:uid="{2784CEDD-2C69-47E0-88EB-CB0E4C639703}"/>
    <cellStyle name="40% - Accent3 11 2 3" xfId="10756" xr:uid="{C842C4EC-1B47-4BFE-B06A-EC196B7071EA}"/>
    <cellStyle name="40% - Accent3 11 2 3 2" xfId="28244" xr:uid="{3BC31DC8-B2D0-4342-83B4-396B2E3BF3F7}"/>
    <cellStyle name="40% - Accent3 11 2 4" xfId="10757" xr:uid="{54873BA8-4D4A-44BB-8EAE-47A6FF9FD2BB}"/>
    <cellStyle name="40% - Accent3 11 2 4 2" xfId="28245" xr:uid="{BDB7F6A0-BAC3-4A50-816C-4D22A1348F23}"/>
    <cellStyle name="40% - Accent3 11 2 5" xfId="10758" xr:uid="{8D700717-6535-497F-B8E7-50963200ABAF}"/>
    <cellStyle name="40% - Accent3 11 2 5 2" xfId="28246" xr:uid="{9F5610B0-C525-4ACF-AB17-465905683AD2}"/>
    <cellStyle name="40% - Accent3 11 2 6" xfId="18076" xr:uid="{15CB07AE-34F3-4F31-BFE8-83398F025ABE}"/>
    <cellStyle name="40% - Accent3 11 2 6 2" xfId="35883" xr:uid="{876D0AC6-7441-426D-960F-C1A21949C44E}"/>
    <cellStyle name="40% - Accent3 11 2 7" xfId="10752" xr:uid="{7A4FC1D3-E4FA-4E69-BFF9-01D3E1D5496B}"/>
    <cellStyle name="40% - Accent3 11 2 7 2" xfId="28240" xr:uid="{2149E220-37CA-4F18-8033-7D5B63D23B1A}"/>
    <cellStyle name="40% - Accent3 11 2 8" xfId="20072" xr:uid="{820A62FD-0C38-4BB8-8D9D-482D22EC94D7}"/>
    <cellStyle name="40% - Accent3 11 3" xfId="10759" xr:uid="{B24E1741-F2FF-4618-9C98-9004269EA340}"/>
    <cellStyle name="40% - Accent3 11 3 2" xfId="10760" xr:uid="{C23502A4-5591-43DD-88AE-F31F06A301AE}"/>
    <cellStyle name="40% - Accent3 11 3 2 2" xfId="10761" xr:uid="{21F891B1-8111-4A6E-925D-C878A8333B85}"/>
    <cellStyle name="40% - Accent3 11 3 2 2 2" xfId="28249" xr:uid="{03C868AC-7556-4C1E-A86F-C398C4713EE2}"/>
    <cellStyle name="40% - Accent3 11 3 2 3" xfId="10762" xr:uid="{42AF6D0A-643B-4AFE-8245-1F1CC7B16A07}"/>
    <cellStyle name="40% - Accent3 11 3 2 3 2" xfId="28250" xr:uid="{520F5225-98A1-4F65-B6EE-57025A2C04FC}"/>
    <cellStyle name="40% - Accent3 11 3 2 4" xfId="28248" xr:uid="{61FFAF9D-FDAE-4AAE-BD9D-B752010996AF}"/>
    <cellStyle name="40% - Accent3 11 3 3" xfId="10763" xr:uid="{9934268E-5FF0-430C-B390-E5B8E45C4E1E}"/>
    <cellStyle name="40% - Accent3 11 3 3 2" xfId="28251" xr:uid="{4BDF65AF-0873-4D36-B1E0-4A282A591840}"/>
    <cellStyle name="40% - Accent3 11 3 4" xfId="10764" xr:uid="{98470259-876E-4C9D-867E-39E1BCB78E91}"/>
    <cellStyle name="40% - Accent3 11 3 4 2" xfId="28252" xr:uid="{D8C76053-78E7-49EC-9531-249E4C0FFC88}"/>
    <cellStyle name="40% - Accent3 11 3 5" xfId="10765" xr:uid="{0A9332DD-C0F3-49EA-9FBA-2DCE248E409A}"/>
    <cellStyle name="40% - Accent3 11 3 5 2" xfId="28253" xr:uid="{063A39E7-E327-4EEF-BB4E-52F623854628}"/>
    <cellStyle name="40% - Accent3 11 3 6" xfId="28247" xr:uid="{15DD71EA-E129-49EE-AA2C-292F3386B58B}"/>
    <cellStyle name="40% - Accent3 11 4" xfId="10766" xr:uid="{A2D2D84D-A51B-41D1-9C03-F776D6821298}"/>
    <cellStyle name="40% - Accent3 11 4 2" xfId="10767" xr:uid="{8ED8555A-D045-49C8-B312-93D95AFE2F1A}"/>
    <cellStyle name="40% - Accent3 11 4 2 2" xfId="28255" xr:uid="{ED32A3D8-DC50-430F-A2FB-5FFF2689E062}"/>
    <cellStyle name="40% - Accent3 11 4 3" xfId="10768" xr:uid="{D1115DC8-9876-48B8-AA6D-EFFA1A3CD1F1}"/>
    <cellStyle name="40% - Accent3 11 4 3 2" xfId="28256" xr:uid="{48DCB9C9-8C9E-4D03-9576-FC1B659A48D9}"/>
    <cellStyle name="40% - Accent3 11 4 4" xfId="28254" xr:uid="{538DB31E-684F-4588-9B27-EDAD59F99040}"/>
    <cellStyle name="40% - Accent3 11 5" xfId="10769" xr:uid="{70CE8C90-57BC-4957-BD0B-8A6954C3E2B8}"/>
    <cellStyle name="40% - Accent3 11 5 2" xfId="28257" xr:uid="{51CC4930-8010-4B6A-A388-BE7508DA619E}"/>
    <cellStyle name="40% - Accent3 11 6" xfId="10770" xr:uid="{9133C9FF-5AFB-4578-B037-A04D954D7905}"/>
    <cellStyle name="40% - Accent3 11 6 2" xfId="28258" xr:uid="{03AF1A54-AEA4-4BC7-B528-75890D878336}"/>
    <cellStyle name="40% - Accent3 11 7" xfId="10771" xr:uid="{BC7ED129-7C21-4546-B070-018595BEB917}"/>
    <cellStyle name="40% - Accent3 11 7 2" xfId="28259" xr:uid="{F9796315-1D73-45F9-874D-7CF23F718BF0}"/>
    <cellStyle name="40% - Accent3 11 8" xfId="17515" xr:uid="{DB0037F1-9541-4232-86E7-4AFAC199BA5C}"/>
    <cellStyle name="40% - Accent3 11 8 2" xfId="34898" xr:uid="{12D39E03-27B5-4959-9887-32A1BF6AF5F4}"/>
    <cellStyle name="40% - Accent3 11 9" xfId="10751" xr:uid="{1A96AF1E-4081-42D2-BA37-4BBA1B465884}"/>
    <cellStyle name="40% - Accent3 11 9 2" xfId="28239" xr:uid="{9869A2CB-D9B5-4CA4-B4EE-03A4D5EF9281}"/>
    <cellStyle name="40% - Accent3 12" xfId="1700" xr:uid="{3BF12488-F6F0-478E-BAC2-5E30341E3D13}"/>
    <cellStyle name="40% - Accent3 12 10" xfId="19303" xr:uid="{222BE272-32E0-4D84-94AB-82EA16C97FD4}"/>
    <cellStyle name="40% - Accent3 12 2" xfId="2741" xr:uid="{EC8A6D36-C51B-499D-B6F4-79A2A6E7AD04}"/>
    <cellStyle name="40% - Accent3 12 2 2" xfId="10774" xr:uid="{F954BA80-6492-4996-9280-08AD7C4FF760}"/>
    <cellStyle name="40% - Accent3 12 2 2 2" xfId="10775" xr:uid="{D11AD79F-0BFC-4E08-825F-17700D0CC7C4}"/>
    <cellStyle name="40% - Accent3 12 2 2 2 2" xfId="28263" xr:uid="{518303B8-95DE-4A0A-AF83-998F16ABF2E6}"/>
    <cellStyle name="40% - Accent3 12 2 2 3" xfId="10776" xr:uid="{0E90CA01-8DD3-4877-AE9A-3FE1A2234BC4}"/>
    <cellStyle name="40% - Accent3 12 2 2 3 2" xfId="28264" xr:uid="{FBF4F913-014C-434A-A3E2-0A7F9FD861AC}"/>
    <cellStyle name="40% - Accent3 12 2 2 4" xfId="28262" xr:uid="{4B7CE577-8AFE-441D-9AB0-4EAB05E831F4}"/>
    <cellStyle name="40% - Accent3 12 2 3" xfId="10777" xr:uid="{EE925A9C-884C-444E-9ED0-FEC98DEC5142}"/>
    <cellStyle name="40% - Accent3 12 2 3 2" xfId="28265" xr:uid="{BB622FB5-DDB5-40E1-9583-E09842EDE5D6}"/>
    <cellStyle name="40% - Accent3 12 2 4" xfId="10778" xr:uid="{57B86B7B-BA39-4369-B3E1-F403236D22CA}"/>
    <cellStyle name="40% - Accent3 12 2 4 2" xfId="28266" xr:uid="{31349D02-DE5C-4F2B-BCA1-07ED1A08F107}"/>
    <cellStyle name="40% - Accent3 12 2 5" xfId="10779" xr:uid="{DDEA5682-9EEA-4197-BA68-E72D577D2B75}"/>
    <cellStyle name="40% - Accent3 12 2 5 2" xfId="28267" xr:uid="{964E9524-C849-4D60-BA9C-456E2ED803E8}"/>
    <cellStyle name="40% - Accent3 12 2 6" xfId="18206" xr:uid="{F52DF97C-704D-46F3-8202-8450B18EDB4A}"/>
    <cellStyle name="40% - Accent3 12 2 6 2" xfId="36148" xr:uid="{7A463CB3-11D2-4F58-82AF-64C733721B1B}"/>
    <cellStyle name="40% - Accent3 12 2 7" xfId="10773" xr:uid="{3369EA50-B532-4193-B3E0-2E18EB7C54A1}"/>
    <cellStyle name="40% - Accent3 12 2 7 2" xfId="28261" xr:uid="{78F44BD6-1728-4554-9642-5DC9733B5ADA}"/>
    <cellStyle name="40% - Accent3 12 2 8" xfId="20341" xr:uid="{5AF1FE03-3726-40FD-B982-8541650F86B6}"/>
    <cellStyle name="40% - Accent3 12 3" xfId="10780" xr:uid="{B89A9DDA-C460-4991-BB01-92BE7DD06A6F}"/>
    <cellStyle name="40% - Accent3 12 3 2" xfId="10781" xr:uid="{A33C4733-C3D1-4561-8E0D-576EDCA52C58}"/>
    <cellStyle name="40% - Accent3 12 3 2 2" xfId="10782" xr:uid="{13DA154C-0CF8-4FAE-8297-668DE6015174}"/>
    <cellStyle name="40% - Accent3 12 3 2 2 2" xfId="28270" xr:uid="{578D289B-8383-485F-8A06-3B09F7817D2B}"/>
    <cellStyle name="40% - Accent3 12 3 2 3" xfId="10783" xr:uid="{BFAB39A5-EBB5-4452-B188-02C9A257BD8C}"/>
    <cellStyle name="40% - Accent3 12 3 2 3 2" xfId="28271" xr:uid="{62B822A1-884D-49AB-8F17-AFCAB4471B33}"/>
    <cellStyle name="40% - Accent3 12 3 2 4" xfId="28269" xr:uid="{7BEA8A2B-BEB6-48E6-A20C-035744E81016}"/>
    <cellStyle name="40% - Accent3 12 3 3" xfId="10784" xr:uid="{854BEAE5-9BD7-4D98-94C2-5FC23FFAA51D}"/>
    <cellStyle name="40% - Accent3 12 3 3 2" xfId="28272" xr:uid="{3F500099-8985-4A4C-83C7-912BF789AB45}"/>
    <cellStyle name="40% - Accent3 12 3 4" xfId="10785" xr:uid="{BDCC6AD6-E99A-491E-B95D-EC94D37813E6}"/>
    <cellStyle name="40% - Accent3 12 3 4 2" xfId="28273" xr:uid="{B9D553BF-60FB-4830-8ECB-0F42346296C2}"/>
    <cellStyle name="40% - Accent3 12 3 5" xfId="10786" xr:uid="{69E340C9-1725-4C7C-B486-F6F8467A0D99}"/>
    <cellStyle name="40% - Accent3 12 3 5 2" xfId="28274" xr:uid="{10BB19F7-94EA-4025-AE89-B973F92F382A}"/>
    <cellStyle name="40% - Accent3 12 3 6" xfId="28268" xr:uid="{A9F0CAAF-7BE6-408C-820E-2F0BE747A5A9}"/>
    <cellStyle name="40% - Accent3 12 4" xfId="10787" xr:uid="{68B39BC1-CF3F-4F33-B767-6F9B73465687}"/>
    <cellStyle name="40% - Accent3 12 4 2" xfId="10788" xr:uid="{4A7715B9-A2C5-45D9-B144-4232830DE63E}"/>
    <cellStyle name="40% - Accent3 12 4 2 2" xfId="28276" xr:uid="{8B97CD58-18AF-4AF0-A5E9-FCF299A818EC}"/>
    <cellStyle name="40% - Accent3 12 4 3" xfId="10789" xr:uid="{AE8002CD-CC79-411D-9187-1DA7712BDC38}"/>
    <cellStyle name="40% - Accent3 12 4 3 2" xfId="28277" xr:uid="{B4F5B8DB-ED20-4D53-ADC1-1568B131579F}"/>
    <cellStyle name="40% - Accent3 12 4 4" xfId="28275" xr:uid="{F038758B-89FB-4F14-98C8-E1510891C20D}"/>
    <cellStyle name="40% - Accent3 12 5" xfId="10790" xr:uid="{ED67FB35-8D41-4451-9906-D598EDB43A34}"/>
    <cellStyle name="40% - Accent3 12 5 2" xfId="28278" xr:uid="{C1E16634-AAAD-428E-A845-F826652CC013}"/>
    <cellStyle name="40% - Accent3 12 6" xfId="10791" xr:uid="{29B2CCC3-07C9-44E1-B6C3-25974ED2EC9B}"/>
    <cellStyle name="40% - Accent3 12 6 2" xfId="28279" xr:uid="{98C21D23-F823-4DCE-8606-543D4902ADBD}"/>
    <cellStyle name="40% - Accent3 12 7" xfId="10792" xr:uid="{CB88E4C7-DA96-42FD-902A-16D2483C8641}"/>
    <cellStyle name="40% - Accent3 12 7 2" xfId="28280" xr:uid="{73825C07-51DC-4B4B-B27B-329937972036}"/>
    <cellStyle name="40% - Accent3 12 8" xfId="17659" xr:uid="{A5C648B4-47A5-40A1-8FB0-499DE0C9423C}"/>
    <cellStyle name="40% - Accent3 12 8 2" xfId="35148" xr:uid="{75573232-D202-4DFC-A8E4-4F9863E6552D}"/>
    <cellStyle name="40% - Accent3 12 9" xfId="10772" xr:uid="{52068AB5-6FFC-4D61-A5EB-A1557860EEAF}"/>
    <cellStyle name="40% - Accent3 12 9 2" xfId="28260" xr:uid="{957566D9-D3C3-4BE5-AACB-0EB672269591}"/>
    <cellStyle name="40% - Accent3 13" xfId="1725" xr:uid="{715DE57B-45D1-467F-B9CE-3CE30DD0F20D}"/>
    <cellStyle name="40% - Accent3 13 10" xfId="19328" xr:uid="{BEE0C5AC-663C-4129-B7F7-F79702634527}"/>
    <cellStyle name="40% - Accent3 13 2" xfId="2766" xr:uid="{E619D30E-E453-4C20-A237-46127ADDC57C}"/>
    <cellStyle name="40% - Accent3 13 2 2" xfId="10795" xr:uid="{9131BB57-FB79-433C-ADB6-45ECD84D2502}"/>
    <cellStyle name="40% - Accent3 13 2 2 2" xfId="10796" xr:uid="{2A108921-1529-46A2-8785-09F904837198}"/>
    <cellStyle name="40% - Accent3 13 2 2 2 2" xfId="28284" xr:uid="{835AC838-7853-4D5B-BD39-24B75B912109}"/>
    <cellStyle name="40% - Accent3 13 2 2 3" xfId="10797" xr:uid="{480F2AB7-7990-4731-A6F4-A99F139962C0}"/>
    <cellStyle name="40% - Accent3 13 2 2 3 2" xfId="28285" xr:uid="{CC3BE231-500A-40B9-A7C7-3BBF9F372C65}"/>
    <cellStyle name="40% - Accent3 13 2 2 4" xfId="28283" xr:uid="{6A9DB038-EDD1-43D3-98A2-84E83DD0DB29}"/>
    <cellStyle name="40% - Accent3 13 2 3" xfId="10798" xr:uid="{96205959-6B98-4DC8-93F7-F83DF79469BB}"/>
    <cellStyle name="40% - Accent3 13 2 3 2" xfId="28286" xr:uid="{8B5A5A28-54DC-4213-ADAE-6F3A98CEFA9A}"/>
    <cellStyle name="40% - Accent3 13 2 4" xfId="10799" xr:uid="{5B7E2271-65A4-41A2-AA01-31D3315E8A46}"/>
    <cellStyle name="40% - Accent3 13 2 4 2" xfId="28287" xr:uid="{E15E6F60-FD70-4E24-9254-C73F66E7E1BF}"/>
    <cellStyle name="40% - Accent3 13 2 5" xfId="10800" xr:uid="{DD0A3059-F4CC-4903-8D7E-426FEE2599C4}"/>
    <cellStyle name="40% - Accent3 13 2 5 2" xfId="28288" xr:uid="{29F1AFE1-FE7D-47AD-B330-F9EA2FCBE905}"/>
    <cellStyle name="40% - Accent3 13 2 6" xfId="18217" xr:uid="{767AF751-B23F-47E8-A832-0B431890D9D8}"/>
    <cellStyle name="40% - Accent3 13 2 6 2" xfId="36172" xr:uid="{17C18CAD-0530-4066-8FEE-E392C0247298}"/>
    <cellStyle name="40% - Accent3 13 2 7" xfId="10794" xr:uid="{E42FCC03-F261-4AB9-BEC9-24D86D0A90BB}"/>
    <cellStyle name="40% - Accent3 13 2 7 2" xfId="28282" xr:uid="{89A69891-B141-452C-88C6-CBB2C644D06B}"/>
    <cellStyle name="40% - Accent3 13 2 8" xfId="20366" xr:uid="{A4E5D44F-5A0D-4B8A-9BEB-009C13222609}"/>
    <cellStyle name="40% - Accent3 13 3" xfId="10801" xr:uid="{CCEF5F02-B6E2-4C93-B568-A9E4236A05C1}"/>
    <cellStyle name="40% - Accent3 13 3 2" xfId="10802" xr:uid="{D3BAF46D-1973-4E10-9CF8-E5C3FCE9D6A8}"/>
    <cellStyle name="40% - Accent3 13 3 2 2" xfId="10803" xr:uid="{C7F7EB2F-A7BA-4FBE-BE60-13C45066C9EB}"/>
    <cellStyle name="40% - Accent3 13 3 2 2 2" xfId="28291" xr:uid="{378FD5DE-BC07-4F38-B4BF-5542FD0F398A}"/>
    <cellStyle name="40% - Accent3 13 3 2 3" xfId="10804" xr:uid="{FFB01A60-F084-4CFA-A463-120BD4ACC8D5}"/>
    <cellStyle name="40% - Accent3 13 3 2 3 2" xfId="28292" xr:uid="{F5A01731-980A-41BE-8A31-F082CF6ED8CA}"/>
    <cellStyle name="40% - Accent3 13 3 2 4" xfId="28290" xr:uid="{D7ED3A46-EF83-4AAB-944C-20775FDAFD4C}"/>
    <cellStyle name="40% - Accent3 13 3 3" xfId="10805" xr:uid="{7B975408-CA97-43C9-BAA9-B763E942288F}"/>
    <cellStyle name="40% - Accent3 13 3 3 2" xfId="28293" xr:uid="{1336BB7D-AB04-4749-B143-D03960D938CD}"/>
    <cellStyle name="40% - Accent3 13 3 4" xfId="10806" xr:uid="{23A8E30C-AB7F-47E1-8B3A-127840489B6E}"/>
    <cellStyle name="40% - Accent3 13 3 4 2" xfId="28294" xr:uid="{A621A2C2-6F4D-4BC3-9173-238A7A7778AA}"/>
    <cellStyle name="40% - Accent3 13 3 5" xfId="10807" xr:uid="{0A3902BB-BB44-48FD-A1F5-23E75F8F8592}"/>
    <cellStyle name="40% - Accent3 13 3 5 2" xfId="28295" xr:uid="{EF80850B-F5F6-4654-A62E-55D57695CF03}"/>
    <cellStyle name="40% - Accent3 13 3 6" xfId="28289" xr:uid="{FD07B0B1-EA2F-4C70-88D1-BA66E5569969}"/>
    <cellStyle name="40% - Accent3 13 4" xfId="10808" xr:uid="{F3A94011-E868-4541-97AE-C0E70E181353}"/>
    <cellStyle name="40% - Accent3 13 4 2" xfId="10809" xr:uid="{D01CF612-B253-4D1A-9EED-BB90ADE49864}"/>
    <cellStyle name="40% - Accent3 13 4 2 2" xfId="28297" xr:uid="{1B1E8DB5-61AC-4CC4-8F81-F5F13AB16D78}"/>
    <cellStyle name="40% - Accent3 13 4 3" xfId="10810" xr:uid="{489E8732-2053-404E-A684-6B321105CFCC}"/>
    <cellStyle name="40% - Accent3 13 4 3 2" xfId="28298" xr:uid="{0EEBE51C-481F-4271-A704-9BDFDA06C10D}"/>
    <cellStyle name="40% - Accent3 13 4 4" xfId="28296" xr:uid="{F269E52C-BCFD-47C4-9109-02A363E869B4}"/>
    <cellStyle name="40% - Accent3 13 5" xfId="10811" xr:uid="{E8E3672D-C740-425E-A76A-8D6BC417D62C}"/>
    <cellStyle name="40% - Accent3 13 5 2" xfId="28299" xr:uid="{745A9AA5-FA3E-4672-8703-AFD416AC621B}"/>
    <cellStyle name="40% - Accent3 13 6" xfId="10812" xr:uid="{F672217E-5E97-4C0E-A8AB-4BDB9FA4D1E5}"/>
    <cellStyle name="40% - Accent3 13 6 2" xfId="28300" xr:uid="{AC7306FF-DECF-4551-960E-4D58C802D007}"/>
    <cellStyle name="40% - Accent3 13 7" xfId="10813" xr:uid="{087ABEE7-56E8-4778-992C-874581E82A69}"/>
    <cellStyle name="40% - Accent3 13 7 2" xfId="28301" xr:uid="{0D714901-21E3-425F-8FDE-95DA17E3CD4E}"/>
    <cellStyle name="40% - Accent3 13 8" xfId="17677" xr:uid="{74CA2F9E-5AE7-4395-9525-F8D45FB87916}"/>
    <cellStyle name="40% - Accent3 13 8 2" xfId="35171" xr:uid="{A8270123-50E7-4FC9-95E4-0412DACBF055}"/>
    <cellStyle name="40% - Accent3 13 9" xfId="10793" xr:uid="{B2024BA1-79FB-44C6-8442-E16D85B3F6F7}"/>
    <cellStyle name="40% - Accent3 13 9 2" xfId="28281" xr:uid="{FE61C36B-7059-4185-A1CA-0A92979973D5}"/>
    <cellStyle name="40% - Accent3 14" xfId="1750" xr:uid="{19EC3508-A434-4FDC-88C8-C53C5848CEC5}"/>
    <cellStyle name="40% - Accent3 14 10" xfId="19353" xr:uid="{2FA7E6AD-9095-4697-8BC8-891935274D18}"/>
    <cellStyle name="40% - Accent3 14 2" xfId="2791" xr:uid="{AE660F58-F0B8-4BAB-A437-889BCBF9F738}"/>
    <cellStyle name="40% - Accent3 14 2 2" xfId="10816" xr:uid="{D4024B2D-1BBA-4F99-AA95-C494E1CC213D}"/>
    <cellStyle name="40% - Accent3 14 2 2 2" xfId="10817" xr:uid="{005F2FFE-C5E0-48E6-BA94-A5DE34C4F12B}"/>
    <cellStyle name="40% - Accent3 14 2 2 2 2" xfId="28305" xr:uid="{27F8DBB6-B205-4224-8746-EF4728C1E2D6}"/>
    <cellStyle name="40% - Accent3 14 2 2 3" xfId="10818" xr:uid="{37744743-90BE-4425-AEE0-7901C3FB62D0}"/>
    <cellStyle name="40% - Accent3 14 2 2 3 2" xfId="28306" xr:uid="{AA222843-8559-4D50-A71B-651872F85830}"/>
    <cellStyle name="40% - Accent3 14 2 2 4" xfId="28304" xr:uid="{4AF14859-CAC2-4D2E-A0A5-22C94D1B2DA4}"/>
    <cellStyle name="40% - Accent3 14 2 3" xfId="10819" xr:uid="{D59852DA-16E8-4842-8797-67C044D1F75E}"/>
    <cellStyle name="40% - Accent3 14 2 3 2" xfId="28307" xr:uid="{B84EB4F7-644A-4CCC-A96F-6A2BBF9283B6}"/>
    <cellStyle name="40% - Accent3 14 2 4" xfId="10820" xr:uid="{B159609D-73A1-454A-AA0A-F7905D0884A2}"/>
    <cellStyle name="40% - Accent3 14 2 4 2" xfId="28308" xr:uid="{633F32EA-1D41-4EDE-8234-C7E920113954}"/>
    <cellStyle name="40% - Accent3 14 2 5" xfId="10821" xr:uid="{8DE6FE5C-7F0E-4E45-AF36-9F676E7056D2}"/>
    <cellStyle name="40% - Accent3 14 2 5 2" xfId="28309" xr:uid="{17B05A1E-14D9-44DB-8A36-045F2AD4F6BF}"/>
    <cellStyle name="40% - Accent3 14 2 6" xfId="18228" xr:uid="{E80CE768-A1C6-4DE6-9424-24669317AD48}"/>
    <cellStyle name="40% - Accent3 14 2 6 2" xfId="36196" xr:uid="{6CF07A08-6A6D-4BAC-89A3-D9D51E7DB202}"/>
    <cellStyle name="40% - Accent3 14 2 7" xfId="10815" xr:uid="{AD9B4736-DE4B-41BD-9AF4-ABB6D6769F69}"/>
    <cellStyle name="40% - Accent3 14 2 7 2" xfId="28303" xr:uid="{27D40B73-0AB4-44A2-A97D-21D674ACC1BE}"/>
    <cellStyle name="40% - Accent3 14 2 8" xfId="20391" xr:uid="{0CC334C6-4CE4-4B86-9949-5386688E3174}"/>
    <cellStyle name="40% - Accent3 14 3" xfId="10822" xr:uid="{42F61FF6-19B9-4E5D-9FAB-91A39C0040CF}"/>
    <cellStyle name="40% - Accent3 14 3 2" xfId="10823" xr:uid="{3A336FCC-78C2-4A5A-B0BC-D06618FD85B0}"/>
    <cellStyle name="40% - Accent3 14 3 2 2" xfId="10824" xr:uid="{EB78EF3D-B3A1-4CC7-AB07-732243B90F15}"/>
    <cellStyle name="40% - Accent3 14 3 2 2 2" xfId="28312" xr:uid="{DB5AD932-9AB2-4002-948E-C3C9F37DDE37}"/>
    <cellStyle name="40% - Accent3 14 3 2 3" xfId="10825" xr:uid="{B9014B1D-9AF4-4B7D-A9C0-A5E7FEB7DF02}"/>
    <cellStyle name="40% - Accent3 14 3 2 3 2" xfId="28313" xr:uid="{9B2E4AC7-F3F9-4467-AC93-2A62E4FCBF5B}"/>
    <cellStyle name="40% - Accent3 14 3 2 4" xfId="28311" xr:uid="{B2E52EA7-6491-48B7-8D85-9D92C941B36B}"/>
    <cellStyle name="40% - Accent3 14 3 3" xfId="10826" xr:uid="{41C032E4-8D82-40E4-AD92-E95A8C6CC4A2}"/>
    <cellStyle name="40% - Accent3 14 3 3 2" xfId="28314" xr:uid="{0F53A374-3FA6-4FF5-89A1-8F3A1839B7E9}"/>
    <cellStyle name="40% - Accent3 14 3 4" xfId="10827" xr:uid="{89866258-0410-40DB-B1A8-B6A93A9DD01A}"/>
    <cellStyle name="40% - Accent3 14 3 4 2" xfId="28315" xr:uid="{E6AF0A3A-2C94-47C8-AD98-4FDEE704E786}"/>
    <cellStyle name="40% - Accent3 14 3 5" xfId="10828" xr:uid="{20E9D827-27CD-4D01-AC66-40A78ABBE510}"/>
    <cellStyle name="40% - Accent3 14 3 5 2" xfId="28316" xr:uid="{DEC3AD60-15A2-4F5C-A8A9-F6062F42706B}"/>
    <cellStyle name="40% - Accent3 14 3 6" xfId="28310" xr:uid="{BEB7DA5B-22DE-468E-B7BE-9046CD2A3C02}"/>
    <cellStyle name="40% - Accent3 14 4" xfId="10829" xr:uid="{41B15282-C053-4F33-90A1-3FF536DD1729}"/>
    <cellStyle name="40% - Accent3 14 4 2" xfId="10830" xr:uid="{AD7FCF7A-94A2-4F06-A43F-73D4ADC1B901}"/>
    <cellStyle name="40% - Accent3 14 4 2 2" xfId="28318" xr:uid="{D456F866-3CA2-4F9E-BB24-22A65B85BD57}"/>
    <cellStyle name="40% - Accent3 14 4 3" xfId="10831" xr:uid="{01C2FB9F-6964-4880-B9F7-7F2E9EC2F2DE}"/>
    <cellStyle name="40% - Accent3 14 4 3 2" xfId="28319" xr:uid="{0802D943-7163-47AE-BD6A-613D3F1E9CA5}"/>
    <cellStyle name="40% - Accent3 14 4 4" xfId="28317" xr:uid="{885C9110-10BD-4AB0-AEC5-8AF272BCDB8E}"/>
    <cellStyle name="40% - Accent3 14 5" xfId="10832" xr:uid="{46919102-E0A3-4AFF-AB94-A76607E7B0E5}"/>
    <cellStyle name="40% - Accent3 14 5 2" xfId="28320" xr:uid="{27CFA9D7-7656-4DB8-B2F1-5DF002B6C9FB}"/>
    <cellStyle name="40% - Accent3 14 6" xfId="10833" xr:uid="{117D36E4-F636-4B43-8C88-C4035C38BFCD}"/>
    <cellStyle name="40% - Accent3 14 6 2" xfId="28321" xr:uid="{884DE02D-C7B6-4982-B9AA-A5DC3FF4C1CB}"/>
    <cellStyle name="40% - Accent3 14 7" xfId="10834" xr:uid="{FD134568-43F1-45FD-B97C-7FFD55FD8A69}"/>
    <cellStyle name="40% - Accent3 14 7 2" xfId="28322" xr:uid="{B4D7961B-BF3D-4904-8FF5-FFA8CE261FF3}"/>
    <cellStyle name="40% - Accent3 14 8" xfId="17694" xr:uid="{0C2DEEF3-ACFA-469E-B75D-882E5423A77C}"/>
    <cellStyle name="40% - Accent3 14 8 2" xfId="35194" xr:uid="{14743D05-3F68-4B52-88EF-255D141053D4}"/>
    <cellStyle name="40% - Accent3 14 9" xfId="10814" xr:uid="{9CFA817A-9B7B-4409-B230-0C276FE23BC6}"/>
    <cellStyle name="40% - Accent3 14 9 2" xfId="28302" xr:uid="{7CBF7729-E2FD-409D-AAB0-EA87967974CD}"/>
    <cellStyle name="40% - Accent3 15" xfId="1773" xr:uid="{12135D93-4F67-4944-9716-68B9CA85ADC6}"/>
    <cellStyle name="40% - Accent3 15 10" xfId="19376" xr:uid="{0DCAD8FB-5A92-4400-8970-3C46012F4FEF}"/>
    <cellStyle name="40% - Accent3 15 2" xfId="2814" xr:uid="{94CC5C2C-E028-4461-9977-CC52BF96E5C1}"/>
    <cellStyle name="40% - Accent3 15 2 2" xfId="10837" xr:uid="{E36DF303-879F-4D3F-8703-E2E97B3F44C2}"/>
    <cellStyle name="40% - Accent3 15 2 2 2" xfId="10838" xr:uid="{C955FC7F-D739-493A-B020-54A3B4FEF83E}"/>
    <cellStyle name="40% - Accent3 15 2 2 2 2" xfId="28326" xr:uid="{3C40F304-5660-48D8-9FD8-24F2A62A1DC7}"/>
    <cellStyle name="40% - Accent3 15 2 2 3" xfId="10839" xr:uid="{93F1795C-B601-4C7C-B6A7-39389D70735D}"/>
    <cellStyle name="40% - Accent3 15 2 2 3 2" xfId="28327" xr:uid="{E7367D41-B352-43C9-BA0D-836785B3AD97}"/>
    <cellStyle name="40% - Accent3 15 2 2 4" xfId="28325" xr:uid="{3FD9D1BC-B966-4C37-8345-A1E55F889B5F}"/>
    <cellStyle name="40% - Accent3 15 2 3" xfId="10840" xr:uid="{C8BD9126-A2C0-492A-AE8D-EA0D83B2C977}"/>
    <cellStyle name="40% - Accent3 15 2 3 2" xfId="28328" xr:uid="{BBDF1257-EECA-41A6-AA3A-F0BAF9810E5B}"/>
    <cellStyle name="40% - Accent3 15 2 4" xfId="10841" xr:uid="{CF004058-64A8-4D00-BFC5-EC73AE675826}"/>
    <cellStyle name="40% - Accent3 15 2 4 2" xfId="28329" xr:uid="{679EDC57-1CD1-489B-9F6F-8F507E2B813A}"/>
    <cellStyle name="40% - Accent3 15 2 5" xfId="10842" xr:uid="{25C4F3DD-2FA7-46E8-A2E3-BE91A0412E96}"/>
    <cellStyle name="40% - Accent3 15 2 5 2" xfId="28330" xr:uid="{911FCB1C-2AFF-4AE2-9B74-191CC1ACFB48}"/>
    <cellStyle name="40% - Accent3 15 2 6" xfId="18239" xr:uid="{6F720406-7C92-49DD-BE99-00518E44AA85}"/>
    <cellStyle name="40% - Accent3 15 2 6 2" xfId="36218" xr:uid="{3AB52B37-3DFA-40B6-BCEE-9AE5104622CE}"/>
    <cellStyle name="40% - Accent3 15 2 7" xfId="10836" xr:uid="{60622C67-7147-48EA-842B-F5D58C50383B}"/>
    <cellStyle name="40% - Accent3 15 2 7 2" xfId="28324" xr:uid="{7D8A5276-D34D-4631-BEE0-D25943E23D2B}"/>
    <cellStyle name="40% - Accent3 15 2 8" xfId="20414" xr:uid="{D2E8FBB9-F1A5-4483-A5B7-D840E698763E}"/>
    <cellStyle name="40% - Accent3 15 3" xfId="10843" xr:uid="{ED82C829-4F34-45AB-8650-5E8A51A44752}"/>
    <cellStyle name="40% - Accent3 15 3 2" xfId="10844" xr:uid="{9ADC05BB-5EB6-4BF2-A346-6F1B93882896}"/>
    <cellStyle name="40% - Accent3 15 3 2 2" xfId="10845" xr:uid="{34AB23FA-9433-49A5-A50D-36F14BBAEBED}"/>
    <cellStyle name="40% - Accent3 15 3 2 2 2" xfId="28333" xr:uid="{CB66947A-971F-4F20-BD52-5ACBCE903EED}"/>
    <cellStyle name="40% - Accent3 15 3 2 3" xfId="10846" xr:uid="{D34058DE-B57D-400D-895A-7AFC00525942}"/>
    <cellStyle name="40% - Accent3 15 3 2 3 2" xfId="28334" xr:uid="{E75834CB-5244-4323-85C4-9E7F9364C21C}"/>
    <cellStyle name="40% - Accent3 15 3 2 4" xfId="28332" xr:uid="{D73CCEAE-28A5-4195-AEA1-5292BC82E359}"/>
    <cellStyle name="40% - Accent3 15 3 3" xfId="10847" xr:uid="{715B7B1D-DAB1-441F-ACFC-3BFD60F3ABC9}"/>
    <cellStyle name="40% - Accent3 15 3 3 2" xfId="28335" xr:uid="{A985CC8E-2D94-4EB0-92C5-263A9CBDEB18}"/>
    <cellStyle name="40% - Accent3 15 3 4" xfId="10848" xr:uid="{705D6BCF-4A6B-48BB-B273-BBC3D7AFF9EC}"/>
    <cellStyle name="40% - Accent3 15 3 4 2" xfId="28336" xr:uid="{F0214282-5E13-4C1B-85C8-788995F641D5}"/>
    <cellStyle name="40% - Accent3 15 3 5" xfId="10849" xr:uid="{C1B7FA08-60EE-4334-9720-BD2F80FED340}"/>
    <cellStyle name="40% - Accent3 15 3 5 2" xfId="28337" xr:uid="{A2D038DB-1F9A-4CB1-809C-7DA05AF74278}"/>
    <cellStyle name="40% - Accent3 15 3 6" xfId="28331" xr:uid="{168D24F1-2D2F-47BE-BB84-D951D974284B}"/>
    <cellStyle name="40% - Accent3 15 4" xfId="10850" xr:uid="{728F7148-FC7F-40AE-AC9B-0D52818D68BA}"/>
    <cellStyle name="40% - Accent3 15 4 2" xfId="10851" xr:uid="{2C758909-CCDA-45C8-B53A-1E1ADC3FA7E5}"/>
    <cellStyle name="40% - Accent3 15 4 2 2" xfId="28339" xr:uid="{3A35C81E-52F7-411A-BDF0-43986A029176}"/>
    <cellStyle name="40% - Accent3 15 4 3" xfId="10852" xr:uid="{843A3DC7-DF15-4812-A66D-4B63D4CCEE13}"/>
    <cellStyle name="40% - Accent3 15 4 3 2" xfId="28340" xr:uid="{E0E3F4D8-3BE5-42AE-B3F7-EAD5D8AF0B25}"/>
    <cellStyle name="40% - Accent3 15 4 4" xfId="28338" xr:uid="{E26016A0-AF91-48C5-880F-7D2BD83D2BE7}"/>
    <cellStyle name="40% - Accent3 15 5" xfId="10853" xr:uid="{99042169-F427-41B8-8104-1240234A7A2C}"/>
    <cellStyle name="40% - Accent3 15 5 2" xfId="28341" xr:uid="{A6995F67-8422-4413-90BD-4A178215C85E}"/>
    <cellStyle name="40% - Accent3 15 6" xfId="10854" xr:uid="{1016BDFF-225A-449C-A67E-A9A97E70CAA0}"/>
    <cellStyle name="40% - Accent3 15 6 2" xfId="28342" xr:uid="{7422B5FC-E071-4458-BAB0-E35CB7A95694}"/>
    <cellStyle name="40% - Accent3 15 7" xfId="10855" xr:uid="{7C36917B-A162-4239-B644-B6D29D61D6D3}"/>
    <cellStyle name="40% - Accent3 15 7 2" xfId="28343" xr:uid="{D1A1C29B-C658-437D-8A87-5EB02F520248}"/>
    <cellStyle name="40% - Accent3 15 8" xfId="17709" xr:uid="{E5C34ADE-AECF-4DA7-9BA0-C43C0DF526C0}"/>
    <cellStyle name="40% - Accent3 15 8 2" xfId="35216" xr:uid="{BB101318-BFF2-47EC-A3C6-6587D8E60C1B}"/>
    <cellStyle name="40% - Accent3 15 9" xfId="10835" xr:uid="{E33C84E9-602D-48A0-A2BE-FDD2111BB773}"/>
    <cellStyle name="40% - Accent3 15 9 2" xfId="28323" xr:uid="{BBE9F1E2-125B-40B5-9CD8-C84C90752875}"/>
    <cellStyle name="40% - Accent3 16" xfId="1797" xr:uid="{CCAA6B7F-0C1F-42EB-B4C2-DC7AA2364DF8}"/>
    <cellStyle name="40% - Accent3 16 10" xfId="19400" xr:uid="{D991387E-338B-48A4-9F81-6DD20A5CD81C}"/>
    <cellStyle name="40% - Accent3 16 2" xfId="2838" xr:uid="{4552D0BA-366A-49E1-A91D-4FC80F724658}"/>
    <cellStyle name="40% - Accent3 16 2 2" xfId="10858" xr:uid="{C9AADECA-53CE-499C-9E8B-C7A34891771E}"/>
    <cellStyle name="40% - Accent3 16 2 2 2" xfId="10859" xr:uid="{DE2DDA47-C6EB-48ED-8850-04691A7BC074}"/>
    <cellStyle name="40% - Accent3 16 2 2 2 2" xfId="28347" xr:uid="{E4719FC2-BE1E-45B6-9DB7-6A6C83AEED08}"/>
    <cellStyle name="40% - Accent3 16 2 2 3" xfId="10860" xr:uid="{6E2F3E49-0A8C-45D6-830D-F7C39E00AA4C}"/>
    <cellStyle name="40% - Accent3 16 2 2 3 2" xfId="28348" xr:uid="{6B947FFA-AB31-4FFA-AE8D-921A140276F1}"/>
    <cellStyle name="40% - Accent3 16 2 2 4" xfId="28346" xr:uid="{B074ED30-A2AA-4101-89AA-E155965559BA}"/>
    <cellStyle name="40% - Accent3 16 2 3" xfId="10861" xr:uid="{03AD5538-A643-4B1D-9F95-1A5960FAD201}"/>
    <cellStyle name="40% - Accent3 16 2 3 2" xfId="28349" xr:uid="{486E8B36-A43E-4E1B-A6E9-BC5543912896}"/>
    <cellStyle name="40% - Accent3 16 2 4" xfId="10862" xr:uid="{3569C121-3D9B-427D-8633-E83F84DE37B1}"/>
    <cellStyle name="40% - Accent3 16 2 4 2" xfId="28350" xr:uid="{74F0B67A-18F7-4786-B8F0-9FB0A7959EEC}"/>
    <cellStyle name="40% - Accent3 16 2 5" xfId="10863" xr:uid="{04EDA007-DD93-455C-A10B-5ED4AAD90A05}"/>
    <cellStyle name="40% - Accent3 16 2 5 2" xfId="28351" xr:uid="{C394BA0B-0A4C-450F-AA52-65AFE10FC120}"/>
    <cellStyle name="40% - Accent3 16 2 6" xfId="18250" xr:uid="{B977109D-DB48-43AC-B57C-6A31E7936D06}"/>
    <cellStyle name="40% - Accent3 16 2 6 2" xfId="36241" xr:uid="{DAAA9328-F4DD-494B-8A07-1F4DDFFBF8FD}"/>
    <cellStyle name="40% - Accent3 16 2 7" xfId="10857" xr:uid="{2CAFB632-4FA0-49F8-AC0F-B698F3C56957}"/>
    <cellStyle name="40% - Accent3 16 2 7 2" xfId="28345" xr:uid="{4DE48C3C-F0EA-40D6-9556-FAE01146DAF2}"/>
    <cellStyle name="40% - Accent3 16 2 8" xfId="20438" xr:uid="{A133EBAA-D61E-4224-89F5-79C04CAA76F6}"/>
    <cellStyle name="40% - Accent3 16 3" xfId="10864" xr:uid="{81D9B783-7FE0-415F-9CEA-830D71B8D474}"/>
    <cellStyle name="40% - Accent3 16 3 2" xfId="10865" xr:uid="{07010073-6B5E-45E0-86C5-2531B3EE0171}"/>
    <cellStyle name="40% - Accent3 16 3 2 2" xfId="10866" xr:uid="{EF47B4FF-23A9-4136-B176-3C81A77A7C48}"/>
    <cellStyle name="40% - Accent3 16 3 2 2 2" xfId="28354" xr:uid="{635EE345-895D-43C5-AA01-41C37EEFF8B9}"/>
    <cellStyle name="40% - Accent3 16 3 2 3" xfId="10867" xr:uid="{018D44D7-F109-45AF-BDB8-6C32FC267519}"/>
    <cellStyle name="40% - Accent3 16 3 2 3 2" xfId="28355" xr:uid="{71A8D8DF-D5BD-4AA9-A625-4AA3812081D2}"/>
    <cellStyle name="40% - Accent3 16 3 2 4" xfId="28353" xr:uid="{5AC353D1-E2D5-4AF8-B5D1-FA730DBE6181}"/>
    <cellStyle name="40% - Accent3 16 3 3" xfId="10868" xr:uid="{1B59DC82-CDCC-43A9-B7C3-B1A6AE925D06}"/>
    <cellStyle name="40% - Accent3 16 3 3 2" xfId="28356" xr:uid="{681A7001-F37B-459E-91AA-677750AB3786}"/>
    <cellStyle name="40% - Accent3 16 3 4" xfId="10869" xr:uid="{045621F4-786A-4414-8D35-F9CDF5A5807E}"/>
    <cellStyle name="40% - Accent3 16 3 4 2" xfId="28357" xr:uid="{EEB0A44F-6258-4B69-AB66-81CE2DB35E44}"/>
    <cellStyle name="40% - Accent3 16 3 5" xfId="10870" xr:uid="{B1222BBB-5F42-4A6A-9FE3-432B14F2BEE7}"/>
    <cellStyle name="40% - Accent3 16 3 5 2" xfId="28358" xr:uid="{7C24CCC6-6CD2-4AB9-B0FC-E2AEB5A5113F}"/>
    <cellStyle name="40% - Accent3 16 3 6" xfId="28352" xr:uid="{71418588-2D01-4EE8-9F4C-0A8946D472A9}"/>
    <cellStyle name="40% - Accent3 16 4" xfId="10871" xr:uid="{DC714511-C360-4875-B7FB-784EC74E80C2}"/>
    <cellStyle name="40% - Accent3 16 4 2" xfId="10872" xr:uid="{3A3F1F45-7B60-4ED3-8DF8-099181AB4A5E}"/>
    <cellStyle name="40% - Accent3 16 4 2 2" xfId="28360" xr:uid="{38D59E48-4966-44B4-9FE1-3121EBB90496}"/>
    <cellStyle name="40% - Accent3 16 4 3" xfId="10873" xr:uid="{AD66036A-53CC-4EBB-B705-7668D310C966}"/>
    <cellStyle name="40% - Accent3 16 4 3 2" xfId="28361" xr:uid="{62E47740-297F-499C-AE17-6D16256A70D3}"/>
    <cellStyle name="40% - Accent3 16 4 4" xfId="28359" xr:uid="{57D1B9A4-D1CC-40CE-85CA-3DC96FA83E6D}"/>
    <cellStyle name="40% - Accent3 16 5" xfId="10874" xr:uid="{6E74A5A9-A934-47FD-97BC-26533719DCB0}"/>
    <cellStyle name="40% - Accent3 16 5 2" xfId="28362" xr:uid="{88D3E696-A208-41D3-90C7-1480DE5D36EA}"/>
    <cellStyle name="40% - Accent3 16 6" xfId="10875" xr:uid="{971CB62E-88FC-4FAD-8BBC-8C342DAF20DC}"/>
    <cellStyle name="40% - Accent3 16 6 2" xfId="28363" xr:uid="{10A114D4-B612-4C63-AE5D-1E105DA82A47}"/>
    <cellStyle name="40% - Accent3 16 7" xfId="10876" xr:uid="{3A047F40-B97A-45E9-A2B3-8E4AF10E8247}"/>
    <cellStyle name="40% - Accent3 16 7 2" xfId="28364" xr:uid="{A353C600-7B0D-452B-8E51-1C63AE25D962}"/>
    <cellStyle name="40% - Accent3 16 8" xfId="17724" xr:uid="{B877EADA-73FB-4EB1-80BB-E17B2EC72261}"/>
    <cellStyle name="40% - Accent3 16 8 2" xfId="35239" xr:uid="{74BEF77B-D84E-424D-9D0D-0A28D5120448}"/>
    <cellStyle name="40% - Accent3 16 9" xfId="10856" xr:uid="{6BC0C9CC-6260-49AC-8A4B-F424F57A4FE4}"/>
    <cellStyle name="40% - Accent3 16 9 2" xfId="28344" xr:uid="{664301D4-D2F4-4AE6-8F19-70CCC2CD719A}"/>
    <cellStyle name="40% - Accent3 17" xfId="1821" xr:uid="{3FACF3B6-752D-4939-975F-0E323037AC13}"/>
    <cellStyle name="40% - Accent3 17 2" xfId="2862" xr:uid="{5B75B69E-6DB4-4E36-A176-40F5B0E13B7C}"/>
    <cellStyle name="40% - Accent3 17 2 2" xfId="10879" xr:uid="{1EB26C9E-04F1-4893-8896-AF72DCDCE751}"/>
    <cellStyle name="40% - Accent3 17 2 2 2" xfId="28367" xr:uid="{AA676E4F-DA92-430A-A6D9-E7861C6E3063}"/>
    <cellStyle name="40% - Accent3 17 2 3" xfId="10880" xr:uid="{D6A72659-9DFA-4A06-82AB-BEF7B8EDD9AE}"/>
    <cellStyle name="40% - Accent3 17 2 3 2" xfId="28368" xr:uid="{91F33021-73D5-4CEA-BE18-7BE81B7DB3F1}"/>
    <cellStyle name="40% - Accent3 17 2 4" xfId="18261" xr:uid="{48128CA0-6842-4A81-9432-161FC39D6080}"/>
    <cellStyle name="40% - Accent3 17 2 4 2" xfId="36264" xr:uid="{C0CD1FBB-54D2-4EFF-992A-1A95C47F2C55}"/>
    <cellStyle name="40% - Accent3 17 2 5" xfId="10878" xr:uid="{D10244D2-CD91-4B86-AE86-2552AE20C100}"/>
    <cellStyle name="40% - Accent3 17 2 5 2" xfId="28366" xr:uid="{07B604EA-A2E3-410C-BC20-C5FE15F55D9C}"/>
    <cellStyle name="40% - Accent3 17 2 6" xfId="20462" xr:uid="{2835CCE3-7239-4846-8A48-000211ADA39B}"/>
    <cellStyle name="40% - Accent3 17 3" xfId="10881" xr:uid="{C042DA80-B56B-4D54-9730-9D3334DCA599}"/>
    <cellStyle name="40% - Accent3 17 3 2" xfId="28369" xr:uid="{242C4580-45EC-4C0A-9DEC-E50AC815D2BF}"/>
    <cellStyle name="40% - Accent3 17 4" xfId="10882" xr:uid="{4AFB4C78-C945-4499-8986-1CC4F3D1F372}"/>
    <cellStyle name="40% - Accent3 17 4 2" xfId="28370" xr:uid="{942AD804-C685-49D6-994E-7255C901A6DD}"/>
    <cellStyle name="40% - Accent3 17 5" xfId="10883" xr:uid="{6A2A541C-CDFF-4614-A9C2-D0DA34A28247}"/>
    <cellStyle name="40% - Accent3 17 5 2" xfId="28371" xr:uid="{24710808-F4D7-4832-9A47-C7AD52638688}"/>
    <cellStyle name="40% - Accent3 17 6" xfId="17739" xr:uid="{37D5E58F-8EA9-45EC-824B-8987527680D8}"/>
    <cellStyle name="40% - Accent3 17 6 2" xfId="35262" xr:uid="{937C6E8A-90DD-4507-8B91-F43F07FB4F6D}"/>
    <cellStyle name="40% - Accent3 17 7" xfId="10877" xr:uid="{1C3E7184-4458-426A-BF6B-607350084C5E}"/>
    <cellStyle name="40% - Accent3 17 7 2" xfId="28365" xr:uid="{784FBE0F-1F4C-4C3A-B28E-5B63FAC18438}"/>
    <cellStyle name="40% - Accent3 17 8" xfId="19424" xr:uid="{AE203935-D06D-41AD-985D-A42959191C8F}"/>
    <cellStyle name="40% - Accent3 18" xfId="1846" xr:uid="{770D8010-5E5D-4367-9567-1D83BEC38598}"/>
    <cellStyle name="40% - Accent3 18 2" xfId="10885" xr:uid="{3A355AD6-AD34-41F0-875B-BBA032AFCBF6}"/>
    <cellStyle name="40% - Accent3 18 2 2" xfId="10886" xr:uid="{465B988E-E2B3-4490-A8EC-FE39EACA8375}"/>
    <cellStyle name="40% - Accent3 18 2 2 2" xfId="28374" xr:uid="{16D8234F-5125-4C2B-AFEC-F01378066AB3}"/>
    <cellStyle name="40% - Accent3 18 2 3" xfId="10887" xr:uid="{CFB28993-17B2-496C-BFDF-5B32AB5D9D3B}"/>
    <cellStyle name="40% - Accent3 18 2 3 2" xfId="28375" xr:uid="{A076F3C6-3417-413A-95B6-C9CE755C6693}"/>
    <cellStyle name="40% - Accent3 18 2 4" xfId="28373" xr:uid="{5F558006-34C8-4214-BC8E-F6436BFCC241}"/>
    <cellStyle name="40% - Accent3 18 3" xfId="10888" xr:uid="{D5780109-F1F0-4222-85CF-1C2C3753182F}"/>
    <cellStyle name="40% - Accent3 18 3 2" xfId="28376" xr:uid="{02A817FA-E2AE-4544-8224-FCEEC3AFB779}"/>
    <cellStyle name="40% - Accent3 18 4" xfId="10889" xr:uid="{483989FC-5B7C-40D8-9F95-F23B563CB99B}"/>
    <cellStyle name="40% - Accent3 18 4 2" xfId="28377" xr:uid="{030CD472-B047-4581-95BF-7DE97283FB54}"/>
    <cellStyle name="40% - Accent3 18 5" xfId="10890" xr:uid="{CC35B628-EE2B-4B6D-A596-9B8AC5865A2D}"/>
    <cellStyle name="40% - Accent3 18 5 2" xfId="28378" xr:uid="{B5FCF4E4-DFC0-49B6-883F-2BE8FA43F8BF}"/>
    <cellStyle name="40% - Accent3 18 6" xfId="17754" xr:uid="{886D463B-46F3-43FD-8B03-BC81BF9725B6}"/>
    <cellStyle name="40% - Accent3 18 6 2" xfId="35286" xr:uid="{D74784C6-232A-4C58-931A-1F52A24A7CC5}"/>
    <cellStyle name="40% - Accent3 18 7" xfId="10884" xr:uid="{792B60EE-99D4-4B4F-8E4A-8D33762E8F8A}"/>
    <cellStyle name="40% - Accent3 18 7 2" xfId="28372" xr:uid="{8A7C935C-C6DE-4356-AA9B-36C07C43A9C2}"/>
    <cellStyle name="40% - Accent3 18 8" xfId="19449" xr:uid="{779D503E-E1D0-40F2-A262-7FBFB97AFF1F}"/>
    <cellStyle name="40% - Accent3 19" xfId="1870" xr:uid="{570BD79A-4565-4A69-8657-F24113A6C3F1}"/>
    <cellStyle name="40% - Accent3 19 2" xfId="10892" xr:uid="{E7FFFB8A-3208-40B0-8893-74215E8AA8A5}"/>
    <cellStyle name="40% - Accent3 19 2 2" xfId="28380" xr:uid="{0ABE8555-EB75-47CA-AFCF-002AF4F76966}"/>
    <cellStyle name="40% - Accent3 19 3" xfId="10893" xr:uid="{B6A534A5-47CC-4161-AF64-515C6029C83C}"/>
    <cellStyle name="40% - Accent3 19 3 2" xfId="28381" xr:uid="{D7F6F007-B0E3-400F-A9AC-259485F9A792}"/>
    <cellStyle name="40% - Accent3 19 4" xfId="10894" xr:uid="{D3EB2D21-7D3C-43A2-8B83-38F90041C3ED}"/>
    <cellStyle name="40% - Accent3 19 4 2" xfId="28382" xr:uid="{0E1ADD8E-B01A-4E99-9D1D-8F9E20469C3C}"/>
    <cellStyle name="40% - Accent3 19 5" xfId="17766" xr:uid="{E98B3661-5512-40C5-A5FE-D739600AB570}"/>
    <cellStyle name="40% - Accent3 19 5 2" xfId="35309" xr:uid="{B061B5D4-5CB9-48B4-A7B9-DF4927C59F70}"/>
    <cellStyle name="40% - Accent3 19 6" xfId="10891" xr:uid="{92926AD6-1031-4D50-886A-622B86C60122}"/>
    <cellStyle name="40% - Accent3 19 6 2" xfId="28379" xr:uid="{BF331F43-5DA2-4127-8CAE-606C676A03C5}"/>
    <cellStyle name="40% - Accent3 19 7" xfId="19473" xr:uid="{EF73236C-FC77-4D6E-9794-E6E694E22B89}"/>
    <cellStyle name="40% - Accent3 2" xfId="65" xr:uid="{23CEF45B-1012-4CB9-895A-BE1DAB19C945}"/>
    <cellStyle name="40% - Accent3 2 10" xfId="10896" xr:uid="{069103D3-CE28-4C50-B329-6A455834CA1C}"/>
    <cellStyle name="40% - Accent3 2 10 2" xfId="28384" xr:uid="{427ED050-42BE-4408-A77D-453B6CF4665E}"/>
    <cellStyle name="40% - Accent3 2 11" xfId="10897" xr:uid="{DD14FF76-0875-4AD0-A9E9-D9C5AA31595A}"/>
    <cellStyle name="40% - Accent3 2 11 2" xfId="28385" xr:uid="{4B4CF698-6E2B-497A-B7C5-65331EEE776B}"/>
    <cellStyle name="40% - Accent3 2 12" xfId="10898" xr:uid="{FD0A79E8-BB46-42B0-826B-3E84B079C161}"/>
    <cellStyle name="40% - Accent3 2 12 2" xfId="28386" xr:uid="{65806815-7669-4C72-944F-61AC52322820}"/>
    <cellStyle name="40% - Accent3 2 13" xfId="16919" xr:uid="{484EC582-47F7-4E76-8CC4-7184E9C340FE}"/>
    <cellStyle name="40% - Accent3 2 13 2" xfId="34323" xr:uid="{FFEAD444-2E5F-437E-B009-4729C32E5C5B}"/>
    <cellStyle name="40% - Accent3 2 14" xfId="10895" xr:uid="{7E7796A1-12FC-438B-A5C9-190E1C9D5C0D}"/>
    <cellStyle name="40% - Accent3 2 14 2" xfId="28383" xr:uid="{D683940B-2E88-4FAB-8E09-BA9E3E637D5E}"/>
    <cellStyle name="40% - Accent3 2 15" xfId="949" xr:uid="{38810CFA-0009-4BDF-8205-94AD18DA0D3F}"/>
    <cellStyle name="40% - Accent3 2 15 2" xfId="20509" xr:uid="{D6527F67-62EC-49B8-9BEF-552321110E49}"/>
    <cellStyle name="40% - Accent3 2 16" xfId="18565" xr:uid="{1576224E-DC18-484E-81B7-033A0B3E8F53}"/>
    <cellStyle name="40% - Accent3 2 17" xfId="36614" xr:uid="{6834DD4B-AC86-400B-A0D3-039BC0E2F584}"/>
    <cellStyle name="40% - Accent3 2 2" xfId="1186" xr:uid="{C1C377A7-806E-453F-BF50-1B1FEF4AB65F}"/>
    <cellStyle name="40% - Accent3 2 2 10" xfId="16920" xr:uid="{53920C59-412E-4832-AD7E-FAC45E7811FC}"/>
    <cellStyle name="40% - Accent3 2 2 10 2" xfId="34324" xr:uid="{3297535E-EABF-4BC8-842F-E6423BFE3847}"/>
    <cellStyle name="40% - Accent3 2 2 11" xfId="10899" xr:uid="{DC678CC9-7F92-46AC-BB84-7C7429CEDE8B}"/>
    <cellStyle name="40% - Accent3 2 2 11 2" xfId="28387" xr:uid="{56AFAB96-4B51-40A9-84B4-C45B8B724137}"/>
    <cellStyle name="40% - Accent3 2 2 12" xfId="18790" xr:uid="{95FFA809-D4D8-4A1C-ABFD-D75DAB026950}"/>
    <cellStyle name="40% - Accent3 2 2 2" xfId="2233" xr:uid="{88C395DC-463D-4E50-8525-88DF6653B108}"/>
    <cellStyle name="40% - Accent3 2 2 2 10" xfId="19833" xr:uid="{0F5832DC-9EBD-4171-B559-CF745CFB789F}"/>
    <cellStyle name="40% - Accent3 2 2 2 2" xfId="10901" xr:uid="{2C85BE19-B208-4A01-AA96-62E73D9B9FAE}"/>
    <cellStyle name="40% - Accent3 2 2 2 2 2" xfId="10902" xr:uid="{E7C4C850-FF99-4DF7-93CB-84C926D2F6AD}"/>
    <cellStyle name="40% - Accent3 2 2 2 2 2 2" xfId="10903" xr:uid="{B16FB5AC-1ECD-4834-A7EF-90DB6BF548DA}"/>
    <cellStyle name="40% - Accent3 2 2 2 2 2 2 2" xfId="28391" xr:uid="{A9AB1805-F6BD-4D03-9BE1-C2DFA7C3AA33}"/>
    <cellStyle name="40% - Accent3 2 2 2 2 2 3" xfId="10904" xr:uid="{E3B16F11-7C9C-4000-ABC2-316443E175D7}"/>
    <cellStyle name="40% - Accent3 2 2 2 2 2 3 2" xfId="28392" xr:uid="{A4635E6F-EF8E-41E8-B071-D89F17B2CB74}"/>
    <cellStyle name="40% - Accent3 2 2 2 2 2 4" xfId="28390" xr:uid="{96CFF561-5A7F-4D9F-9584-5F5C762E16E1}"/>
    <cellStyle name="40% - Accent3 2 2 2 2 3" xfId="10905" xr:uid="{890CCE72-57DA-49CE-AC14-E05B7DC24BA4}"/>
    <cellStyle name="40% - Accent3 2 2 2 2 3 2" xfId="28393" xr:uid="{271DB8E1-1D64-4842-841C-0050910839ED}"/>
    <cellStyle name="40% - Accent3 2 2 2 2 4" xfId="10906" xr:uid="{176D6069-A53E-4BE9-B08E-90BBE9669638}"/>
    <cellStyle name="40% - Accent3 2 2 2 2 4 2" xfId="28394" xr:uid="{876674B2-7846-4029-8179-C563F307166A}"/>
    <cellStyle name="40% - Accent3 2 2 2 2 5" xfId="10907" xr:uid="{29453EE5-0946-4464-8033-33094FD69BF2}"/>
    <cellStyle name="40% - Accent3 2 2 2 2 5 2" xfId="28395" xr:uid="{02C820E6-A257-453F-82E8-6BA32EBBB2FB}"/>
    <cellStyle name="40% - Accent3 2 2 2 2 6" xfId="28389" xr:uid="{635F0B0D-7C76-486C-A8AD-FF95F62622A7}"/>
    <cellStyle name="40% - Accent3 2 2 2 3" xfId="10908" xr:uid="{9C145C86-55BA-4B6C-919F-43989461023A}"/>
    <cellStyle name="40% - Accent3 2 2 2 3 2" xfId="10909" xr:uid="{57C58942-53D6-4D47-BDC0-686449136BE6}"/>
    <cellStyle name="40% - Accent3 2 2 2 3 2 2" xfId="10910" xr:uid="{CFCC8E3E-46C7-4265-BCA4-FB7AA2AB9B84}"/>
    <cellStyle name="40% - Accent3 2 2 2 3 2 2 2" xfId="28398" xr:uid="{DFA8ECE4-8468-4FC0-92CB-243714C8A48E}"/>
    <cellStyle name="40% - Accent3 2 2 2 3 2 3" xfId="10911" xr:uid="{5631952C-40CA-46A7-B4E4-BB0B53E4E379}"/>
    <cellStyle name="40% - Accent3 2 2 2 3 2 3 2" xfId="28399" xr:uid="{7B231ED0-6423-455A-AC62-FFC744E8209A}"/>
    <cellStyle name="40% - Accent3 2 2 2 3 2 4" xfId="28397" xr:uid="{4F3BA560-8D02-4BDB-AB4A-21BF1A596F76}"/>
    <cellStyle name="40% - Accent3 2 2 2 3 3" xfId="10912" xr:uid="{DFFBE67F-7E7A-49B6-9722-2F919E0019E8}"/>
    <cellStyle name="40% - Accent3 2 2 2 3 3 2" xfId="28400" xr:uid="{AB03EDAC-676D-4024-8EA5-95687A3F9D25}"/>
    <cellStyle name="40% - Accent3 2 2 2 3 4" xfId="10913" xr:uid="{136996AD-C0A6-4CD3-BB72-B16AFC902C19}"/>
    <cellStyle name="40% - Accent3 2 2 2 3 4 2" xfId="28401" xr:uid="{251591EA-8609-4A58-AE73-69C652FCCA4A}"/>
    <cellStyle name="40% - Accent3 2 2 2 3 5" xfId="10914" xr:uid="{F4ACB0D4-19BB-4136-923D-B410C8E5A8BA}"/>
    <cellStyle name="40% - Accent3 2 2 2 3 5 2" xfId="28402" xr:uid="{47A20DD4-241D-4D36-9907-99A9B72329D3}"/>
    <cellStyle name="40% - Accent3 2 2 2 3 6" xfId="28396" xr:uid="{6F1BCAF4-A3CC-4466-A529-D789C002D112}"/>
    <cellStyle name="40% - Accent3 2 2 2 4" xfId="10915" xr:uid="{F6BC85BE-0BC6-4C75-8C0E-87F238451E59}"/>
    <cellStyle name="40% - Accent3 2 2 2 4 2" xfId="10916" xr:uid="{E3EC5C62-621A-4E7B-8431-D2E748C57436}"/>
    <cellStyle name="40% - Accent3 2 2 2 4 2 2" xfId="28404" xr:uid="{A9C6AF9A-EB28-45A3-A9AF-1DF8513957F6}"/>
    <cellStyle name="40% - Accent3 2 2 2 4 3" xfId="10917" xr:uid="{FAFF9E77-D0B8-4365-804D-C3113E6517BD}"/>
    <cellStyle name="40% - Accent3 2 2 2 4 3 2" xfId="28405" xr:uid="{3B5CC4DF-14BE-4923-8EBA-19AC4F207EF2}"/>
    <cellStyle name="40% - Accent3 2 2 2 4 4" xfId="28403" xr:uid="{4EA63983-D62A-4F73-B971-17530861F99B}"/>
    <cellStyle name="40% - Accent3 2 2 2 5" xfId="10918" xr:uid="{E3644490-CB46-42B4-9E27-9494F3F0E38F}"/>
    <cellStyle name="40% - Accent3 2 2 2 5 2" xfId="28406" xr:uid="{F303AA4F-5C1D-4B4E-8833-F58B0F04950F}"/>
    <cellStyle name="40% - Accent3 2 2 2 6" xfId="10919" xr:uid="{7899666A-A411-4FDB-96F4-3D6E158089D5}"/>
    <cellStyle name="40% - Accent3 2 2 2 6 2" xfId="28407" xr:uid="{C110E2C7-BCB8-438A-8730-6063C98DE4BE}"/>
    <cellStyle name="40% - Accent3 2 2 2 7" xfId="10920" xr:uid="{C1A2FB83-896C-434A-B83C-6C912CA20203}"/>
    <cellStyle name="40% - Accent3 2 2 2 7 2" xfId="28408" xr:uid="{4284157C-88E3-4E2B-9694-6855B847E90A}"/>
    <cellStyle name="40% - Accent3 2 2 2 8" xfId="17018" xr:uid="{C9DB149B-ACAB-4706-90DB-E4FE1530D4CA}"/>
    <cellStyle name="40% - Accent3 2 2 2 8 2" xfId="34375" xr:uid="{0511C4E2-7903-4CAE-B8B2-C62BA1CAEB38}"/>
    <cellStyle name="40% - Accent3 2 2 2 9" xfId="10900" xr:uid="{F805FE93-0995-47AE-A4CC-96449D044B3B}"/>
    <cellStyle name="40% - Accent3 2 2 2 9 2" xfId="28388" xr:uid="{24E35266-A029-4879-AF9B-2569E5108E3C}"/>
    <cellStyle name="40% - Accent3 2 2 3" xfId="10921" xr:uid="{96019D07-18B2-4F52-BEF4-52DECF024291}"/>
    <cellStyle name="40% - Accent3 2 2 3 2" xfId="10922" xr:uid="{D3BE0E82-2500-4491-9684-6F9669CE9456}"/>
    <cellStyle name="40% - Accent3 2 2 3 2 2" xfId="10923" xr:uid="{82C9D1DC-7641-4D06-88D3-83E845E0739E}"/>
    <cellStyle name="40% - Accent3 2 2 3 2 2 2" xfId="10924" xr:uid="{596B69CB-64BD-4CB7-818C-CC5926A07BE4}"/>
    <cellStyle name="40% - Accent3 2 2 3 2 2 2 2" xfId="28412" xr:uid="{F07A6EC1-E79A-4E3D-AE08-51FAE876C443}"/>
    <cellStyle name="40% - Accent3 2 2 3 2 2 3" xfId="10925" xr:uid="{A7E4060D-3DBB-4834-A5EE-0EF0A3F4CCFA}"/>
    <cellStyle name="40% - Accent3 2 2 3 2 2 3 2" xfId="28413" xr:uid="{6AEF60F5-07D9-423C-8A75-0A3B4D30E429}"/>
    <cellStyle name="40% - Accent3 2 2 3 2 2 4" xfId="28411" xr:uid="{25BFA439-C887-4C9F-97F1-6DF42EF00614}"/>
    <cellStyle name="40% - Accent3 2 2 3 2 3" xfId="10926" xr:uid="{B5DB603C-E5C8-445D-B779-56C5FA41BEAC}"/>
    <cellStyle name="40% - Accent3 2 2 3 2 3 2" xfId="28414" xr:uid="{896DF801-D911-4B0F-9491-622CE9BA946D}"/>
    <cellStyle name="40% - Accent3 2 2 3 2 4" xfId="10927" xr:uid="{91286453-0A0B-4D57-AA9C-5DFD1BE3BA21}"/>
    <cellStyle name="40% - Accent3 2 2 3 2 4 2" xfId="28415" xr:uid="{85D663FF-9031-4D38-A57E-ADAD20A89568}"/>
    <cellStyle name="40% - Accent3 2 2 3 2 5" xfId="10928" xr:uid="{A7667955-697C-41FA-B9A6-A29785B216B2}"/>
    <cellStyle name="40% - Accent3 2 2 3 2 5 2" xfId="28416" xr:uid="{CBB337BA-8F5B-49AE-AB5C-48BEEB272FD5}"/>
    <cellStyle name="40% - Accent3 2 2 3 2 6" xfId="28410" xr:uid="{50EA3009-CFF9-490D-8909-56DFBC32DE9B}"/>
    <cellStyle name="40% - Accent3 2 2 3 3" xfId="10929" xr:uid="{AB8F5408-9AFC-4480-84CF-0FCAD3AF13DE}"/>
    <cellStyle name="40% - Accent3 2 2 3 3 2" xfId="10930" xr:uid="{E7774779-25D8-4A24-84A7-2F61036BC1C6}"/>
    <cellStyle name="40% - Accent3 2 2 3 3 2 2" xfId="10931" xr:uid="{A17B381B-15E6-4701-8333-04D6062FBDAA}"/>
    <cellStyle name="40% - Accent3 2 2 3 3 2 2 2" xfId="28419" xr:uid="{12C1C5C1-5147-4F01-8B01-DFBAC0EE523D}"/>
    <cellStyle name="40% - Accent3 2 2 3 3 2 3" xfId="10932" xr:uid="{E5994014-2935-442E-A310-B48A1240344A}"/>
    <cellStyle name="40% - Accent3 2 2 3 3 2 3 2" xfId="28420" xr:uid="{D2E7BFDE-3787-4246-8F86-0DCB60EE8346}"/>
    <cellStyle name="40% - Accent3 2 2 3 3 2 4" xfId="28418" xr:uid="{9187FD83-38EF-4079-96F6-C486CAD583B8}"/>
    <cellStyle name="40% - Accent3 2 2 3 3 3" xfId="10933" xr:uid="{A82719CC-D73F-4BC0-8716-EB10F5D22E17}"/>
    <cellStyle name="40% - Accent3 2 2 3 3 3 2" xfId="28421" xr:uid="{84908E71-F875-4645-87ED-E5FDADE842BB}"/>
    <cellStyle name="40% - Accent3 2 2 3 3 4" xfId="10934" xr:uid="{BC1DD011-F9B9-4BCF-82E4-1C9F4D4B460E}"/>
    <cellStyle name="40% - Accent3 2 2 3 3 4 2" xfId="28422" xr:uid="{4A10A9F5-843E-4419-9CF9-542EDC501FC2}"/>
    <cellStyle name="40% - Accent3 2 2 3 3 5" xfId="10935" xr:uid="{61350FBB-1D5C-4E48-97D1-A706B68EC113}"/>
    <cellStyle name="40% - Accent3 2 2 3 3 5 2" xfId="28423" xr:uid="{885E2E3B-A8FD-4250-B3FB-BB36D4EAF694}"/>
    <cellStyle name="40% - Accent3 2 2 3 3 6" xfId="28417" xr:uid="{B1E39DDF-0255-4A0C-9D17-B4A88153AF9A}"/>
    <cellStyle name="40% - Accent3 2 2 3 4" xfId="10936" xr:uid="{D1C6E509-D2AD-4099-BDF7-33CBF9B778F1}"/>
    <cellStyle name="40% - Accent3 2 2 3 4 2" xfId="10937" xr:uid="{179EE5E4-C8C3-4A99-B3E2-B72C52C1E8DC}"/>
    <cellStyle name="40% - Accent3 2 2 3 4 2 2" xfId="28425" xr:uid="{4F978965-D8B8-4288-AA59-78D5848F20C4}"/>
    <cellStyle name="40% - Accent3 2 2 3 4 3" xfId="10938" xr:uid="{BF00ACCC-71D9-4E65-9953-49B19BC53662}"/>
    <cellStyle name="40% - Accent3 2 2 3 4 3 2" xfId="28426" xr:uid="{0F48C583-F9E0-4B98-9ECE-8FF124767AB9}"/>
    <cellStyle name="40% - Accent3 2 2 3 4 4" xfId="28424" xr:uid="{3FA20D0A-878A-461D-88EA-35E326023209}"/>
    <cellStyle name="40% - Accent3 2 2 3 5" xfId="10939" xr:uid="{CCAE8288-30BB-4651-B9CF-BF0B372AED72}"/>
    <cellStyle name="40% - Accent3 2 2 3 5 2" xfId="28427" xr:uid="{832428F0-B6A5-4D8F-8301-F8ED6E5086D7}"/>
    <cellStyle name="40% - Accent3 2 2 3 6" xfId="10940" xr:uid="{623E206B-D0C4-403E-A276-EF6A7EE5A9AB}"/>
    <cellStyle name="40% - Accent3 2 2 3 6 2" xfId="28428" xr:uid="{02B5A452-48EA-49CE-B8FC-B91651621A33}"/>
    <cellStyle name="40% - Accent3 2 2 3 7" xfId="10941" xr:uid="{AA0C244B-4ECA-4AD3-ACED-948C24E29329}"/>
    <cellStyle name="40% - Accent3 2 2 3 7 2" xfId="28429" xr:uid="{F768A310-F109-4472-8127-FDECA4A21B59}"/>
    <cellStyle name="40% - Accent3 2 2 3 8" xfId="28409" xr:uid="{F3A4F191-D983-4429-B260-E4494B9F4FA1}"/>
    <cellStyle name="40% - Accent3 2 2 4" xfId="10942" xr:uid="{5638221F-AF99-4619-98A9-553D6C26E8DC}"/>
    <cellStyle name="40% - Accent3 2 2 4 2" xfId="10943" xr:uid="{614DB4D1-7D33-4F3A-BFC5-CB112160152F}"/>
    <cellStyle name="40% - Accent3 2 2 4 2 2" xfId="10944" xr:uid="{E6CB7880-49DC-45DF-9638-4426A1210AAB}"/>
    <cellStyle name="40% - Accent3 2 2 4 2 2 2" xfId="28432" xr:uid="{B069760A-2637-43D3-9EF8-00D7B80BCE8F}"/>
    <cellStyle name="40% - Accent3 2 2 4 2 3" xfId="10945" xr:uid="{F6280CA4-D012-4F1B-8814-231492D0832F}"/>
    <cellStyle name="40% - Accent3 2 2 4 2 3 2" xfId="28433" xr:uid="{D5B74244-D5DE-4769-8C54-B28BBD246094}"/>
    <cellStyle name="40% - Accent3 2 2 4 2 4" xfId="28431" xr:uid="{438D07C8-E115-4878-BECA-EACC4497EABB}"/>
    <cellStyle name="40% - Accent3 2 2 4 3" xfId="10946" xr:uid="{5E3FF478-7B2F-4003-858F-30BF991676B2}"/>
    <cellStyle name="40% - Accent3 2 2 4 3 2" xfId="28434" xr:uid="{147818A3-0C8E-4AD7-9438-7952EE42085B}"/>
    <cellStyle name="40% - Accent3 2 2 4 4" xfId="10947" xr:uid="{5CD7C35B-BBA5-497F-A25D-6B2EDF3046BA}"/>
    <cellStyle name="40% - Accent3 2 2 4 4 2" xfId="28435" xr:uid="{7BBBD0CC-478F-4AA4-8DA0-AACF03B349BC}"/>
    <cellStyle name="40% - Accent3 2 2 4 5" xfId="10948" xr:uid="{DD78E148-B034-4BE1-92A3-00FCD1711B45}"/>
    <cellStyle name="40% - Accent3 2 2 4 5 2" xfId="28436" xr:uid="{3E1C1C58-94E6-4DA1-A0A7-8F69A33B4CD5}"/>
    <cellStyle name="40% - Accent3 2 2 4 6" xfId="28430" xr:uid="{27687D23-3B9D-4A9F-A6A8-49AD7ABABA55}"/>
    <cellStyle name="40% - Accent3 2 2 5" xfId="10949" xr:uid="{6FB0F9BF-9CB4-4067-9781-B55CD59AD1D1}"/>
    <cellStyle name="40% - Accent3 2 2 5 2" xfId="10950" xr:uid="{C76783B6-9542-4811-99FE-601C3465B0CF}"/>
    <cellStyle name="40% - Accent3 2 2 5 2 2" xfId="10951" xr:uid="{B5405013-685D-42ED-8128-A1D027E674CB}"/>
    <cellStyle name="40% - Accent3 2 2 5 2 2 2" xfId="28439" xr:uid="{283FA305-E129-4425-B761-2A961CEF8FEE}"/>
    <cellStyle name="40% - Accent3 2 2 5 2 3" xfId="10952" xr:uid="{92E0EC35-23E5-4BF9-96DC-EFF676FDC05D}"/>
    <cellStyle name="40% - Accent3 2 2 5 2 3 2" xfId="28440" xr:uid="{CBAC4A89-4DEA-4C1A-913A-9D179706F4D3}"/>
    <cellStyle name="40% - Accent3 2 2 5 2 4" xfId="28438" xr:uid="{3913F138-DD7C-4846-A73C-F682918EE3EF}"/>
    <cellStyle name="40% - Accent3 2 2 5 3" xfId="10953" xr:uid="{941E85AE-DA40-460E-A14E-E9FF437C331B}"/>
    <cellStyle name="40% - Accent3 2 2 5 3 2" xfId="28441" xr:uid="{373DC0A4-ED50-4926-9097-4B685F55D52F}"/>
    <cellStyle name="40% - Accent3 2 2 5 4" xfId="10954" xr:uid="{B8BBF66C-87A1-4364-A1AD-B01C41DCA795}"/>
    <cellStyle name="40% - Accent3 2 2 5 4 2" xfId="28442" xr:uid="{69971E24-A220-47A7-A718-44CF33289FD5}"/>
    <cellStyle name="40% - Accent3 2 2 5 5" xfId="10955" xr:uid="{A28CB39A-C0A8-4637-B6E2-1E8B9ACDF9C7}"/>
    <cellStyle name="40% - Accent3 2 2 5 5 2" xfId="28443" xr:uid="{762A4B3E-B70D-4B4A-87DB-25505F14262A}"/>
    <cellStyle name="40% - Accent3 2 2 5 6" xfId="28437" xr:uid="{1AD593E0-85D6-4FDB-B93D-2DA6A90E0144}"/>
    <cellStyle name="40% - Accent3 2 2 6" xfId="10956" xr:uid="{DBC349CD-529A-4D53-95AD-9583A7A8E9B7}"/>
    <cellStyle name="40% - Accent3 2 2 6 2" xfId="10957" xr:uid="{B3E0223E-DA8E-4199-853E-B75AF930AA9D}"/>
    <cellStyle name="40% - Accent3 2 2 6 2 2" xfId="28445" xr:uid="{639A733C-94D4-41DA-A366-597EC7A5B708}"/>
    <cellStyle name="40% - Accent3 2 2 6 3" xfId="10958" xr:uid="{7A83B61B-C8AE-4C52-92A1-A04C54FBC3CC}"/>
    <cellStyle name="40% - Accent3 2 2 6 3 2" xfId="28446" xr:uid="{012A7A66-0900-43F3-9EEB-6DC8AA611D32}"/>
    <cellStyle name="40% - Accent3 2 2 6 4" xfId="28444" xr:uid="{FAB7C406-A6C9-4AE4-9D62-0667BABFDD63}"/>
    <cellStyle name="40% - Accent3 2 2 7" xfId="10959" xr:uid="{97AB0917-D4AB-4E80-8F92-38B982BF0F34}"/>
    <cellStyle name="40% - Accent3 2 2 7 2" xfId="28447" xr:uid="{C52AA180-41A1-4EB9-A85D-7C88C61C8085}"/>
    <cellStyle name="40% - Accent3 2 2 8" xfId="10960" xr:uid="{2F9E7703-BB46-42AC-A541-71E1C045E5FD}"/>
    <cellStyle name="40% - Accent3 2 2 8 2" xfId="28448" xr:uid="{640651AF-9DFD-47C2-BE5E-DB4BF5DD8C5E}"/>
    <cellStyle name="40% - Accent3 2 2 9" xfId="10961" xr:uid="{28BAD823-32CA-46E9-9378-DF5BFD39D6CF}"/>
    <cellStyle name="40% - Accent3 2 2 9 2" xfId="28449" xr:uid="{D01982C7-C5AD-4EBF-ABCF-BA12D2C5776C}"/>
    <cellStyle name="40% - Accent3 2 3" xfId="1459" xr:uid="{D59A274D-B336-44CA-A644-5C8C3CCCC813}"/>
    <cellStyle name="40% - Accent3 2 3 10" xfId="19062" xr:uid="{E65971F9-06C0-4916-9E8B-06AE59D1B6C9}"/>
    <cellStyle name="40% - Accent3 2 3 2" xfId="2500" xr:uid="{BCB927BD-182C-4F0F-890F-D8F22DBACA45}"/>
    <cellStyle name="40% - Accent3 2 3 2 2" xfId="10964" xr:uid="{5AA77711-AB94-4929-909E-E4C96CD9802E}"/>
    <cellStyle name="40% - Accent3 2 3 2 2 2" xfId="10965" xr:uid="{3C8DC16F-F267-4064-86ED-7E6FAE97B819}"/>
    <cellStyle name="40% - Accent3 2 3 2 2 2 2" xfId="28453" xr:uid="{EDD2C0E4-2E8E-4522-B5F4-FDC1AE6AFE69}"/>
    <cellStyle name="40% - Accent3 2 3 2 2 3" xfId="10966" xr:uid="{97482D29-3A13-421C-B41E-87F56B9AD15E}"/>
    <cellStyle name="40% - Accent3 2 3 2 2 3 2" xfId="28454" xr:uid="{BFDB5881-991B-4871-B9F2-A92181E6DF26}"/>
    <cellStyle name="40% - Accent3 2 3 2 2 4" xfId="28452" xr:uid="{3CF8CDB3-DFCA-4736-988C-792EED53AEAF}"/>
    <cellStyle name="40% - Accent3 2 3 2 3" xfId="10967" xr:uid="{FCD95CA4-8165-4246-B4C1-4269D03FDB67}"/>
    <cellStyle name="40% - Accent3 2 3 2 3 2" xfId="28455" xr:uid="{3E88A1AF-A390-4193-8A0D-7E3A50BB599F}"/>
    <cellStyle name="40% - Accent3 2 3 2 4" xfId="10968" xr:uid="{3C902EF4-762B-45E2-A887-41F62C0B9A31}"/>
    <cellStyle name="40% - Accent3 2 3 2 4 2" xfId="28456" xr:uid="{D0C1210E-EE04-4033-A2B9-AD3A0B375833}"/>
    <cellStyle name="40% - Accent3 2 3 2 5" xfId="10969" xr:uid="{21147E0B-189D-4D08-829E-F5E79B91D27A}"/>
    <cellStyle name="40% - Accent3 2 3 2 5 2" xfId="28457" xr:uid="{757A7DB6-D37C-40FB-96F1-A7FEBAA0C690}"/>
    <cellStyle name="40% - Accent3 2 3 2 6" xfId="18089" xr:uid="{5313B40F-3449-4C8E-BCE8-7AE08FE337B9}"/>
    <cellStyle name="40% - Accent3 2 3 2 6 2" xfId="35909" xr:uid="{6F1E61F4-22AD-47EE-A306-15DB157F7117}"/>
    <cellStyle name="40% - Accent3 2 3 2 7" xfId="10963" xr:uid="{8C46A1BD-D4C9-4EA2-BF67-A967F9AFA4FC}"/>
    <cellStyle name="40% - Accent3 2 3 2 7 2" xfId="28451" xr:uid="{FA0A7FBF-244B-4B5A-A064-FCD4BA1EB95C}"/>
    <cellStyle name="40% - Accent3 2 3 2 8" xfId="20100" xr:uid="{2990850F-262C-4BF4-A8A6-EB4C4F9709B5}"/>
    <cellStyle name="40% - Accent3 2 3 3" xfId="10970" xr:uid="{EECEF939-73CC-482F-8B15-FCAC10C81D41}"/>
    <cellStyle name="40% - Accent3 2 3 3 2" xfId="10971" xr:uid="{9DDB559D-B317-4B50-9E2A-32958811611F}"/>
    <cellStyle name="40% - Accent3 2 3 3 2 2" xfId="10972" xr:uid="{5A1718E1-4E99-4202-BCD6-DC275184CA9C}"/>
    <cellStyle name="40% - Accent3 2 3 3 2 2 2" xfId="28460" xr:uid="{8737B1F1-499B-4DCF-9ABA-6A1BA0CF55C4}"/>
    <cellStyle name="40% - Accent3 2 3 3 2 3" xfId="10973" xr:uid="{DA68872A-34F4-43B7-8AF2-6860A2E58499}"/>
    <cellStyle name="40% - Accent3 2 3 3 2 3 2" xfId="28461" xr:uid="{D015F641-7138-4447-8BA4-B8E65B40D36F}"/>
    <cellStyle name="40% - Accent3 2 3 3 2 4" xfId="28459" xr:uid="{8BFA98FA-96F6-45F3-B896-C926C054D173}"/>
    <cellStyle name="40% - Accent3 2 3 3 3" xfId="10974" xr:uid="{FB0F4092-5B37-4C7E-8661-72E7677013B1}"/>
    <cellStyle name="40% - Accent3 2 3 3 3 2" xfId="28462" xr:uid="{1A1A4072-C8F4-4551-8664-9CBCC8F8B625}"/>
    <cellStyle name="40% - Accent3 2 3 3 4" xfId="10975" xr:uid="{93E1DF8D-DC08-41E3-A58A-C4B1AA9DAA3E}"/>
    <cellStyle name="40% - Accent3 2 3 3 4 2" xfId="28463" xr:uid="{777A1236-2966-4C4D-9532-7BE54A132DF7}"/>
    <cellStyle name="40% - Accent3 2 3 3 5" xfId="10976" xr:uid="{1D90E3AB-024F-4F8E-90CD-AD634E1D3D3A}"/>
    <cellStyle name="40% - Accent3 2 3 3 5 2" xfId="28464" xr:uid="{93C088D0-03B5-4016-B3D1-34224A010408}"/>
    <cellStyle name="40% - Accent3 2 3 3 6" xfId="28458" xr:uid="{1500A9AD-3D8E-49E7-AA9B-B64C549076D3}"/>
    <cellStyle name="40% - Accent3 2 3 4" xfId="10977" xr:uid="{70FAE145-9238-4FF8-9ECF-909CA77E2D96}"/>
    <cellStyle name="40% - Accent3 2 3 4 2" xfId="10978" xr:uid="{40BA1B7A-BEC5-4A93-BB28-650E4F03097C}"/>
    <cellStyle name="40% - Accent3 2 3 4 2 2" xfId="28466" xr:uid="{16F73EA1-18BA-43A0-9877-83660DA721A7}"/>
    <cellStyle name="40% - Accent3 2 3 4 3" xfId="10979" xr:uid="{63D711E8-9112-4F9C-A31E-4B8ED4CD897E}"/>
    <cellStyle name="40% - Accent3 2 3 4 3 2" xfId="28467" xr:uid="{C322C966-EA94-4612-9B75-FA17108FD0CC}"/>
    <cellStyle name="40% - Accent3 2 3 4 4" xfId="28465" xr:uid="{8090882F-5095-495E-BEA0-DE6BF303415B}"/>
    <cellStyle name="40% - Accent3 2 3 5" xfId="10980" xr:uid="{6763C3ED-C669-42A0-A9F0-25DCEBAB42C8}"/>
    <cellStyle name="40% - Accent3 2 3 5 2" xfId="28468" xr:uid="{C5D1FA84-D332-4751-9160-8F7F678540F6}"/>
    <cellStyle name="40% - Accent3 2 3 6" xfId="10981" xr:uid="{2204E54E-B86E-4BE4-838F-F18940DEBCAA}"/>
    <cellStyle name="40% - Accent3 2 3 6 2" xfId="28469" xr:uid="{81CA7F2D-9E66-4437-9B24-31DF4D43546D}"/>
    <cellStyle name="40% - Accent3 2 3 7" xfId="10982" xr:uid="{CBE39EBF-CDD6-4E1B-A2DB-F405D2F8B695}"/>
    <cellStyle name="40% - Accent3 2 3 7 2" xfId="28470" xr:uid="{26FFA459-DACC-4098-B2A5-49473DDABD2B}"/>
    <cellStyle name="40% - Accent3 2 3 8" xfId="17017" xr:uid="{9DBA477F-9C9B-4AB2-8048-ECEE6D23650B}"/>
    <cellStyle name="40% - Accent3 2 3 8 2" xfId="34374" xr:uid="{43B94CE5-2342-4701-AE65-2C015B57E781}"/>
    <cellStyle name="40% - Accent3 2 3 9" xfId="10962" xr:uid="{6874D7EB-D868-4581-8682-4B21B171C3A3}"/>
    <cellStyle name="40% - Accent3 2 3 9 2" xfId="28450" xr:uid="{03F49388-A228-470C-9CE6-4635203C4AE4}"/>
    <cellStyle name="40% - Accent3 2 4" xfId="1963" xr:uid="{BDBBB911-03AC-4B6C-9870-E5EAB38F613E}"/>
    <cellStyle name="40% - Accent3 2 4 10" xfId="19565" xr:uid="{B8C90A82-114D-4554-80A3-037FDF74A0F4}"/>
    <cellStyle name="40% - Accent3 2 4 2" xfId="10984" xr:uid="{3F08535D-CA01-4FE9-B203-EE4A159ECEBB}"/>
    <cellStyle name="40% - Accent3 2 4 2 2" xfId="10985" xr:uid="{9B00ABD6-907A-4D1E-BF23-61FD638F1793}"/>
    <cellStyle name="40% - Accent3 2 4 2 2 2" xfId="10986" xr:uid="{B528B327-10A5-4A7F-B649-EB4554D09CDF}"/>
    <cellStyle name="40% - Accent3 2 4 2 2 2 2" xfId="28474" xr:uid="{34190C53-81FA-4077-8B39-F774C3C89431}"/>
    <cellStyle name="40% - Accent3 2 4 2 2 3" xfId="10987" xr:uid="{D1D860D7-D893-4A62-8955-08EADD0B621D}"/>
    <cellStyle name="40% - Accent3 2 4 2 2 3 2" xfId="28475" xr:uid="{9368B2B3-BFE7-4C65-8411-197A1CB7817F}"/>
    <cellStyle name="40% - Accent3 2 4 2 2 4" xfId="28473" xr:uid="{76A2A5FE-0C07-4EBF-AB8D-10894E680ECC}"/>
    <cellStyle name="40% - Accent3 2 4 2 3" xfId="10988" xr:uid="{BF11D1DC-F563-4A65-BC35-F9B02F06A25E}"/>
    <cellStyle name="40% - Accent3 2 4 2 3 2" xfId="28476" xr:uid="{FE9B26F3-39E2-4770-A050-397062E7F1DB}"/>
    <cellStyle name="40% - Accent3 2 4 2 4" xfId="10989" xr:uid="{EFEBA5DF-D98B-4335-AB17-3B01EB12EC84}"/>
    <cellStyle name="40% - Accent3 2 4 2 4 2" xfId="28477" xr:uid="{1BA2632C-7575-4411-97E3-1CC8FFEE8231}"/>
    <cellStyle name="40% - Accent3 2 4 2 5" xfId="10990" xr:uid="{E6C04324-1D86-4977-85AB-5AAEE0EA0B1F}"/>
    <cellStyle name="40% - Accent3 2 4 2 5 2" xfId="28478" xr:uid="{8079649C-4BF7-45CB-B126-567853D4753F}"/>
    <cellStyle name="40% - Accent3 2 4 2 6" xfId="28472" xr:uid="{3B391A55-734C-4C27-913D-3DEB0066D7CE}"/>
    <cellStyle name="40% - Accent3 2 4 3" xfId="10991" xr:uid="{D58CB058-B37E-46BD-9621-7FAF3C3CA57B}"/>
    <cellStyle name="40% - Accent3 2 4 3 2" xfId="10992" xr:uid="{B4393699-7DD6-43BA-97A5-2F8BF5452F0A}"/>
    <cellStyle name="40% - Accent3 2 4 3 2 2" xfId="10993" xr:uid="{A8EB0B93-387C-45E2-9538-1BE0A9E5A82F}"/>
    <cellStyle name="40% - Accent3 2 4 3 2 2 2" xfId="28481" xr:uid="{CF153CD4-1D3C-47B9-BB44-73AEE2B2B996}"/>
    <cellStyle name="40% - Accent3 2 4 3 2 3" xfId="10994" xr:uid="{E8326E06-9AE6-4C93-A390-047C07DF3CE0}"/>
    <cellStyle name="40% - Accent3 2 4 3 2 3 2" xfId="28482" xr:uid="{FC345652-4F7F-4A44-BD81-40AEA7FED37C}"/>
    <cellStyle name="40% - Accent3 2 4 3 2 4" xfId="28480" xr:uid="{9678DFC6-CEB6-48E2-B00D-80A2D9CA3D54}"/>
    <cellStyle name="40% - Accent3 2 4 3 3" xfId="10995" xr:uid="{4525CBD7-128C-4F12-8D32-5533D44CA8D7}"/>
    <cellStyle name="40% - Accent3 2 4 3 3 2" xfId="28483" xr:uid="{8B00F3EF-0F2B-42B9-9334-35F98FC68497}"/>
    <cellStyle name="40% - Accent3 2 4 3 4" xfId="10996" xr:uid="{7A9F7076-D38E-45CF-B85C-3814FDFDB385}"/>
    <cellStyle name="40% - Accent3 2 4 3 4 2" xfId="28484" xr:uid="{EA95FDEF-2FAA-41C4-8636-57DEE26C246B}"/>
    <cellStyle name="40% - Accent3 2 4 3 5" xfId="10997" xr:uid="{5663F7F1-2CC6-4E11-ADF6-89AAF9AF21F7}"/>
    <cellStyle name="40% - Accent3 2 4 3 5 2" xfId="28485" xr:uid="{BD974D6D-10DD-4C6F-B96E-75A45AD5AB6F}"/>
    <cellStyle name="40% - Accent3 2 4 3 6" xfId="28479" xr:uid="{43F2A3A3-7A7D-4085-AC21-8672F9D337C8}"/>
    <cellStyle name="40% - Accent3 2 4 4" xfId="10998" xr:uid="{5C791EC1-528B-4F68-A818-7020B87EA132}"/>
    <cellStyle name="40% - Accent3 2 4 4 2" xfId="10999" xr:uid="{7ADD82ED-3BD9-4764-B4A6-90784DE5E35F}"/>
    <cellStyle name="40% - Accent3 2 4 4 2 2" xfId="28487" xr:uid="{26D2609F-905E-4475-9DF5-54165B07F620}"/>
    <cellStyle name="40% - Accent3 2 4 4 3" xfId="11000" xr:uid="{F8F2BD81-88A7-4356-87E0-6AA54C0523E1}"/>
    <cellStyle name="40% - Accent3 2 4 4 3 2" xfId="28488" xr:uid="{4D00E546-777B-42FA-9D92-2C60ACBF5A4B}"/>
    <cellStyle name="40% - Accent3 2 4 4 4" xfId="28486" xr:uid="{EA47EA69-A7D3-466A-922F-548895B3E7EF}"/>
    <cellStyle name="40% - Accent3 2 4 5" xfId="11001" xr:uid="{00775CD2-A839-4DF6-8E1E-B7F04B810351}"/>
    <cellStyle name="40% - Accent3 2 4 5 2" xfId="28489" xr:uid="{5183A44E-9B5C-482C-AF43-A58B29B67B74}"/>
    <cellStyle name="40% - Accent3 2 4 6" xfId="11002" xr:uid="{17067389-DF42-4FEE-8FA6-3DF3DC3BB787}"/>
    <cellStyle name="40% - Accent3 2 4 6 2" xfId="28490" xr:uid="{D934DB2E-9628-4071-B3E6-C7A16701EF09}"/>
    <cellStyle name="40% - Accent3 2 4 7" xfId="11003" xr:uid="{C25D6272-91D0-4145-A354-D7D2DEABA0F1}"/>
    <cellStyle name="40% - Accent3 2 4 7 2" xfId="28491" xr:uid="{92D32BB7-151F-4B8D-8828-3A19F7301ADA}"/>
    <cellStyle name="40% - Accent3 2 4 8" xfId="17817" xr:uid="{0910F32F-0861-4A6E-AFEF-5C53E50C6A50}"/>
    <cellStyle name="40% - Accent3 2 4 8 2" xfId="35399" xr:uid="{5A72D3AD-B081-4493-A392-EA6D7B392BF8}"/>
    <cellStyle name="40% - Accent3 2 4 9" xfId="10983" xr:uid="{E124F6A6-5348-423E-A31B-972F563800BC}"/>
    <cellStyle name="40% - Accent3 2 4 9 2" xfId="28471" xr:uid="{4872BCDB-7C1F-4AEE-A41F-A79F851036DC}"/>
    <cellStyle name="40% - Accent3 2 5" xfId="11004" xr:uid="{4E9CCD86-C695-44EB-B3BF-FF47B51B27CC}"/>
    <cellStyle name="40% - Accent3 2 5 2" xfId="11005" xr:uid="{7D4D480F-CD44-48EB-98A3-F2C1DD425335}"/>
    <cellStyle name="40% - Accent3 2 5 2 2" xfId="11006" xr:uid="{FD91D304-E951-44CA-ABEF-0FDAC830A58F}"/>
    <cellStyle name="40% - Accent3 2 5 2 2 2" xfId="11007" xr:uid="{AEFE030B-9388-4DCF-BCA8-914FDCAA8C30}"/>
    <cellStyle name="40% - Accent3 2 5 2 2 2 2" xfId="28495" xr:uid="{08ACB0BD-D99B-43F9-AF0A-3A705098C7C9}"/>
    <cellStyle name="40% - Accent3 2 5 2 2 3" xfId="11008" xr:uid="{98447AAA-ABBB-460C-A7F7-F6F11EA240D8}"/>
    <cellStyle name="40% - Accent3 2 5 2 2 3 2" xfId="28496" xr:uid="{B744421A-0E5C-4483-8312-7EE200A87522}"/>
    <cellStyle name="40% - Accent3 2 5 2 2 4" xfId="28494" xr:uid="{4BB35DE0-A3B8-4EFE-A71C-BB189BBF345D}"/>
    <cellStyle name="40% - Accent3 2 5 2 3" xfId="11009" xr:uid="{2D882EA9-AC85-4347-882C-EE548918CCA9}"/>
    <cellStyle name="40% - Accent3 2 5 2 3 2" xfId="28497" xr:uid="{F01DCEE7-EF9C-4C5C-8EA0-8CE54E3B01B8}"/>
    <cellStyle name="40% - Accent3 2 5 2 4" xfId="11010" xr:uid="{297733AD-DEB3-44B8-9862-C02A7192037B}"/>
    <cellStyle name="40% - Accent3 2 5 2 4 2" xfId="28498" xr:uid="{A2B54187-4542-4C59-8E78-07F598D2BEDD}"/>
    <cellStyle name="40% - Accent3 2 5 2 5" xfId="11011" xr:uid="{7E5F5312-819E-40FA-99BE-C74769869F48}"/>
    <cellStyle name="40% - Accent3 2 5 2 5 2" xfId="28499" xr:uid="{F20301E5-92A8-4156-A1DD-3CBC8B4003A5}"/>
    <cellStyle name="40% - Accent3 2 5 2 6" xfId="28493" xr:uid="{00BA7B17-F63A-4261-B83B-42CFE43CAF5C}"/>
    <cellStyle name="40% - Accent3 2 5 3" xfId="11012" xr:uid="{B6F6520C-5902-4E53-A8A9-C472D72DC65D}"/>
    <cellStyle name="40% - Accent3 2 5 3 2" xfId="11013" xr:uid="{84A3A605-BA02-4361-BD81-BDE27E1F8CCE}"/>
    <cellStyle name="40% - Accent3 2 5 3 2 2" xfId="11014" xr:uid="{13BE40D0-2A59-45FA-86E8-B7943FB12728}"/>
    <cellStyle name="40% - Accent3 2 5 3 2 2 2" xfId="28502" xr:uid="{97C54D29-63A8-415E-985F-984277C5CE71}"/>
    <cellStyle name="40% - Accent3 2 5 3 2 3" xfId="11015" xr:uid="{1DFA8DF6-5C0C-428F-A295-A1BB9747DFC4}"/>
    <cellStyle name="40% - Accent3 2 5 3 2 3 2" xfId="28503" xr:uid="{CCD1ED62-D2FC-4771-9CBD-27F1971DECF5}"/>
    <cellStyle name="40% - Accent3 2 5 3 2 4" xfId="28501" xr:uid="{57875F78-CAAA-4A7A-AC23-41F2C11240BC}"/>
    <cellStyle name="40% - Accent3 2 5 3 3" xfId="11016" xr:uid="{43322270-190D-4799-AA5A-ACA282BA0995}"/>
    <cellStyle name="40% - Accent3 2 5 3 3 2" xfId="28504" xr:uid="{BFAA6B7D-3E60-4A80-869F-40C864C88B93}"/>
    <cellStyle name="40% - Accent3 2 5 3 4" xfId="11017" xr:uid="{94CF8B3E-92AC-4875-817A-55370161CF9C}"/>
    <cellStyle name="40% - Accent3 2 5 3 4 2" xfId="28505" xr:uid="{840709B5-494D-4C0C-9353-72FD70BE92AB}"/>
    <cellStyle name="40% - Accent3 2 5 3 5" xfId="11018" xr:uid="{1644D5EC-5005-4C08-9E53-17DF22EC0E0F}"/>
    <cellStyle name="40% - Accent3 2 5 3 5 2" xfId="28506" xr:uid="{6AB7CAE5-412D-4FBB-894E-D189353B0BCC}"/>
    <cellStyle name="40% - Accent3 2 5 3 6" xfId="28500" xr:uid="{00DBFB68-A6A5-4A1A-AA5D-C066729C8467}"/>
    <cellStyle name="40% - Accent3 2 5 4" xfId="11019" xr:uid="{E2C24C01-2C64-4A11-8B51-5C7D569EC632}"/>
    <cellStyle name="40% - Accent3 2 5 4 2" xfId="11020" xr:uid="{1CFBD939-FDC6-4187-9B3C-1422C900C9EB}"/>
    <cellStyle name="40% - Accent3 2 5 4 2 2" xfId="28508" xr:uid="{A88A0549-7BA9-437B-B5F3-C39E68B16AF1}"/>
    <cellStyle name="40% - Accent3 2 5 4 3" xfId="11021" xr:uid="{7EFE5E91-1D21-4CCC-AF4F-C46D6644DAD0}"/>
    <cellStyle name="40% - Accent3 2 5 4 3 2" xfId="28509" xr:uid="{9C65576B-AC18-433E-BD17-6584A668D468}"/>
    <cellStyle name="40% - Accent3 2 5 4 4" xfId="28507" xr:uid="{B2B51078-D2CC-40A3-B238-673DC7765687}"/>
    <cellStyle name="40% - Accent3 2 5 5" xfId="11022" xr:uid="{6C8C8EB3-0792-4758-A226-18103EF22A13}"/>
    <cellStyle name="40% - Accent3 2 5 5 2" xfId="28510" xr:uid="{2A683107-C72D-4CC9-8D6B-7680D973CCE5}"/>
    <cellStyle name="40% - Accent3 2 5 6" xfId="11023" xr:uid="{C48A6CE3-BD92-470B-B704-E1A36524F6CB}"/>
    <cellStyle name="40% - Accent3 2 5 6 2" xfId="28511" xr:uid="{26848808-7117-4334-922F-0E710577B8C7}"/>
    <cellStyle name="40% - Accent3 2 5 7" xfId="11024" xr:uid="{B4B8A8CF-71B7-43DA-B999-C4B3F062161E}"/>
    <cellStyle name="40% - Accent3 2 5 7 2" xfId="28512" xr:uid="{0716AE00-4D15-48AE-AEE3-B318488F10F3}"/>
    <cellStyle name="40% - Accent3 2 5 8" xfId="28492" xr:uid="{883CF11E-E11F-426C-8C71-3BBC78405AC5}"/>
    <cellStyle name="40% - Accent3 2 6" xfId="11025" xr:uid="{5C15F0E7-0D96-44E1-9763-97ED76325F8D}"/>
    <cellStyle name="40% - Accent3 2 6 2" xfId="11026" xr:uid="{E4D58C4A-E21F-4A3C-BE7D-06E5DCE4A94C}"/>
    <cellStyle name="40% - Accent3 2 6 2 2" xfId="11027" xr:uid="{67C55F21-0039-4CD7-BC4C-15FCC7D145ED}"/>
    <cellStyle name="40% - Accent3 2 6 2 2 2" xfId="28515" xr:uid="{5CE6AAC4-809C-4545-8C30-73C60483490E}"/>
    <cellStyle name="40% - Accent3 2 6 2 3" xfId="11028" xr:uid="{34A9D7FE-3033-4F03-988F-C463147D53C5}"/>
    <cellStyle name="40% - Accent3 2 6 2 3 2" xfId="28516" xr:uid="{F3297114-B999-4800-B8CF-35A45365CE35}"/>
    <cellStyle name="40% - Accent3 2 6 2 4" xfId="28514" xr:uid="{37EE1BEE-AC43-4E37-906C-E901575246DB}"/>
    <cellStyle name="40% - Accent3 2 6 3" xfId="11029" xr:uid="{C1D1C113-CD80-4A05-8494-102B62CA4948}"/>
    <cellStyle name="40% - Accent3 2 6 3 2" xfId="28517" xr:uid="{6E751838-3485-461C-935C-36018EBE49B9}"/>
    <cellStyle name="40% - Accent3 2 6 4" xfId="11030" xr:uid="{5B5D5C1D-BB8C-46E3-8F56-B050125575DC}"/>
    <cellStyle name="40% - Accent3 2 6 4 2" xfId="28518" xr:uid="{9EAB8FAB-CE30-45C8-A5DB-B830D5F18458}"/>
    <cellStyle name="40% - Accent3 2 6 5" xfId="11031" xr:uid="{C1072E5B-107B-477C-8D64-9AD71FB9C23E}"/>
    <cellStyle name="40% - Accent3 2 6 5 2" xfId="28519" xr:uid="{F9424AD8-570C-4F7C-862D-82196B494743}"/>
    <cellStyle name="40% - Accent3 2 6 6" xfId="28513" xr:uid="{8879F797-47AF-4C14-999B-CF7C6DB86907}"/>
    <cellStyle name="40% - Accent3 2 7" xfId="11032" xr:uid="{A5FC2BC3-1701-48B4-B8E0-C76F2A65A121}"/>
    <cellStyle name="40% - Accent3 2 7 2" xfId="11033" xr:uid="{486D3B01-C07A-4CB1-AE11-ED7837214E0F}"/>
    <cellStyle name="40% - Accent3 2 7 2 2" xfId="11034" xr:uid="{9C1DFE5F-5A10-4225-857B-9F2728C911A1}"/>
    <cellStyle name="40% - Accent3 2 7 2 2 2" xfId="28522" xr:uid="{55EF0AA1-7220-4C24-9A12-F77934C1303D}"/>
    <cellStyle name="40% - Accent3 2 7 2 3" xfId="11035" xr:uid="{D3791332-2ABA-4A1C-9778-8FFAA549AFD5}"/>
    <cellStyle name="40% - Accent3 2 7 2 3 2" xfId="28523" xr:uid="{ED43348D-7B8C-4055-8459-D1B0F4319028}"/>
    <cellStyle name="40% - Accent3 2 7 2 4" xfId="28521" xr:uid="{F9FC7B95-0A27-4D97-92E4-89295B007275}"/>
    <cellStyle name="40% - Accent3 2 7 3" xfId="11036" xr:uid="{E8B55980-6919-4FFE-BB1B-A53D005E4E0E}"/>
    <cellStyle name="40% - Accent3 2 7 3 2" xfId="28524" xr:uid="{F731F7D9-7AD5-4EE2-92C3-A7EADB7BE73C}"/>
    <cellStyle name="40% - Accent3 2 7 4" xfId="11037" xr:uid="{12F404B7-87EE-4E83-93C6-14E607BCD7C8}"/>
    <cellStyle name="40% - Accent3 2 7 4 2" xfId="28525" xr:uid="{C1BAB2B9-9B78-42C5-AAB4-1ABED31CB167}"/>
    <cellStyle name="40% - Accent3 2 7 5" xfId="11038" xr:uid="{29F9AFBC-38F6-454C-AB47-8084EDEA388E}"/>
    <cellStyle name="40% - Accent3 2 7 5 2" xfId="28526" xr:uid="{21D0A299-F552-4B8A-8933-8D51B71B54D7}"/>
    <cellStyle name="40% - Accent3 2 7 6" xfId="28520" xr:uid="{05052130-FFBB-4885-8C9C-FEF6A80B9E20}"/>
    <cellStyle name="40% - Accent3 2 8" xfId="11039" xr:uid="{49923370-02B4-4C55-AF02-6F782F2F2052}"/>
    <cellStyle name="40% - Accent3 2 8 2" xfId="11040" xr:uid="{4198421B-CD17-433D-AC42-00FA851A1008}"/>
    <cellStyle name="40% - Accent3 2 8 2 2" xfId="28528" xr:uid="{7951CD51-7C26-42D6-B794-68ACA782C21C}"/>
    <cellStyle name="40% - Accent3 2 8 3" xfId="11041" xr:uid="{0FA0BC35-953A-4A63-A88E-24D568048480}"/>
    <cellStyle name="40% - Accent3 2 8 3 2" xfId="28529" xr:uid="{27ECC373-975B-4BEC-B44D-CA0C48D26CFD}"/>
    <cellStyle name="40% - Accent3 2 8 4" xfId="28527" xr:uid="{02B346D3-37A2-473A-8D92-132B580CDEF5}"/>
    <cellStyle name="40% - Accent3 2 9" xfId="11042" xr:uid="{524BFA09-6307-4030-81A9-42345C8BB112}"/>
    <cellStyle name="40% - Accent3 2 9 2" xfId="28530" xr:uid="{F7D67CBB-A638-4EEE-ADC8-7C828D68AFF1}"/>
    <cellStyle name="40% - Accent3 20" xfId="1894" xr:uid="{E6A84C3B-9BBB-4F52-8555-798BCDF20B67}"/>
    <cellStyle name="40% - Accent3 20 2" xfId="17778" xr:uid="{61880F71-9878-4E9C-B503-0FD3B0830272}"/>
    <cellStyle name="40% - Accent3 20 2 2" xfId="35332" xr:uid="{A8E7B534-F82A-44B8-A680-9D55EB9FDC7F}"/>
    <cellStyle name="40% - Accent3 20 3" xfId="11043" xr:uid="{8B68B148-66F0-4762-B850-F091B909FF71}"/>
    <cellStyle name="40% - Accent3 20 3 2" xfId="28531" xr:uid="{1F797600-9186-4AB6-96DD-5772F38DF4DF}"/>
    <cellStyle name="40% - Accent3 20 4" xfId="19497" xr:uid="{5E8C0D6E-918E-47F2-9903-5CC9BDDC84A1}"/>
    <cellStyle name="40% - Accent3 21" xfId="1918" xr:uid="{CBAEDA87-DE38-49A1-9EB2-18FE078C978B}"/>
    <cellStyle name="40% - Accent3 21 2" xfId="17791" xr:uid="{44BA13E4-7281-4689-A01F-77B53860FC1E}"/>
    <cellStyle name="40% - Accent3 21 2 2" xfId="35356" xr:uid="{2789B0F9-492F-41B3-BB44-CECFE3A773DB}"/>
    <cellStyle name="40% - Accent3 21 3" xfId="11044" xr:uid="{FD1393E8-E76A-42D1-A462-2E0BC77796A1}"/>
    <cellStyle name="40% - Accent3 21 3 2" xfId="28532" xr:uid="{A6A141D3-173C-43A6-9DF2-00FBEDF8F5F1}"/>
    <cellStyle name="40% - Accent3 21 4" xfId="19521" xr:uid="{898A7621-2B2F-4874-BDC4-8FF6E7FE977F}"/>
    <cellStyle name="40% - Accent3 22" xfId="1944" xr:uid="{8B086F07-F405-4AAE-8420-6209CBDAE035}"/>
    <cellStyle name="40% - Accent3 22 2" xfId="17804" xr:uid="{8176B34A-0511-43E8-BC5C-AE552A102F12}"/>
    <cellStyle name="40% - Accent3 22 2 2" xfId="35381" xr:uid="{12B6A0DD-0630-4E25-9CD1-F241B446D928}"/>
    <cellStyle name="40% - Accent3 22 3" xfId="11045" xr:uid="{D292E29C-F48A-4B7B-A98A-941A2BDE3BA8}"/>
    <cellStyle name="40% - Accent3 22 3 2" xfId="28533" xr:uid="{C5F57C09-9492-464F-AF45-3AA6BE78FC74}"/>
    <cellStyle name="40% - Accent3 22 4" xfId="19546" xr:uid="{B3F1E2C6-1EB9-4FE0-A253-75742F85F2EE}"/>
    <cellStyle name="40% - Accent3 23" xfId="11046" xr:uid="{1BF7FFAC-571E-4DEC-879C-F0570FBF74FA}"/>
    <cellStyle name="40% - Accent3 23 2" xfId="28534" xr:uid="{798C8FDE-995D-41F9-BA2D-5EA7DD2678AE}"/>
    <cellStyle name="40% - Accent3 23 3" xfId="18420" xr:uid="{01DE419E-B3A0-401B-B281-1F538B17D459}"/>
    <cellStyle name="40% - Accent3 24" xfId="11047" xr:uid="{DEDA8279-8DE1-472E-BABD-0F12B89DA4D6}"/>
    <cellStyle name="40% - Accent3 24 2" xfId="28535" xr:uid="{9FCB504C-A8B8-4033-9525-DA17F2AA32F6}"/>
    <cellStyle name="40% - Accent3 25" xfId="11048" xr:uid="{3EFADE32-A4B1-40A7-BE8C-96264ABFB0A0}"/>
    <cellStyle name="40% - Accent3 25 2" xfId="28536" xr:uid="{5F813EC3-D477-42C2-B8EB-95DCDC8BD122}"/>
    <cellStyle name="40% - Accent3 26" xfId="11049" xr:uid="{E18AC1C0-1D4A-48C5-9D16-B44D69A784E6}"/>
    <cellStyle name="40% - Accent3 26 2" xfId="28537" xr:uid="{0354DBB2-B43B-444D-BD22-496E23A75EC9}"/>
    <cellStyle name="40% - Accent3 27" xfId="11050" xr:uid="{F7BA675C-D0C7-40E4-91B5-AB0AB39B7397}"/>
    <cellStyle name="40% - Accent3 27 2" xfId="28538" xr:uid="{229C7811-5E00-486E-9AF6-AF74DC52CBBE}"/>
    <cellStyle name="40% - Accent3 28" xfId="11051" xr:uid="{1D62FE3C-8CCF-493D-808B-663E0274C995}"/>
    <cellStyle name="40% - Accent3 28 2" xfId="28539" xr:uid="{0D8809BB-BDB6-4C24-BE44-AF1D09A5F28F}"/>
    <cellStyle name="40% - Accent3 29" xfId="11052" xr:uid="{0ACF66E3-26D3-49DE-B0C3-0E55A4F42E8F}"/>
    <cellStyle name="40% - Accent3 29 2" xfId="28540" xr:uid="{8369F366-43C1-4335-A85A-079F614750CC}"/>
    <cellStyle name="40% - Accent3 3" xfId="142" xr:uid="{44A32D70-E4C3-4946-8891-B4CF2E5B4499}"/>
    <cellStyle name="40% - Accent3 3 10" xfId="11054" xr:uid="{8983985F-603A-4902-9735-1D1D1B183309}"/>
    <cellStyle name="40% - Accent3 3 10 2" xfId="28542" xr:uid="{CA38F669-07B0-4339-9953-34E8482BF090}"/>
    <cellStyle name="40% - Accent3 3 11" xfId="11055" xr:uid="{DC5D2337-D26C-45D8-A7C6-C8143610096A}"/>
    <cellStyle name="40% - Accent3 3 11 2" xfId="28543" xr:uid="{0F46E2A5-03B0-4993-90A5-1269E16B1A67}"/>
    <cellStyle name="40% - Accent3 3 12" xfId="11056" xr:uid="{D7E7E3FE-C40B-450D-A102-1AF9F3F4C1AE}"/>
    <cellStyle name="40% - Accent3 3 13" xfId="11053" xr:uid="{9BE3EDF4-6A0F-45AF-BDF2-DE775ADE13AE}"/>
    <cellStyle name="40% - Accent3 3 13 2" xfId="28541" xr:uid="{1DDD4424-6407-4240-83E1-7A5C03D73731}"/>
    <cellStyle name="40% - Accent3 3 14" xfId="17240" xr:uid="{9DC60669-3B49-4895-BA97-36088EAEA893}"/>
    <cellStyle name="40% - Accent3 3 14 2" xfId="34529" xr:uid="{1C537FB6-DA94-413E-A3C2-D038E8BF6A54}"/>
    <cellStyle name="40% - Accent3 3 15" xfId="2950" xr:uid="{AC9F82EE-057B-4F72-A29B-0E46E33A17CB}"/>
    <cellStyle name="40% - Accent3 3 16" xfId="992" xr:uid="{26DDCB1F-0CC4-4ACA-B026-B3784B8D8A91}"/>
    <cellStyle name="40% - Accent3 3 17" xfId="18603" xr:uid="{DE1D3FB3-804A-4737-A301-DEE549560BE4}"/>
    <cellStyle name="40% - Accent3 3 18" xfId="36615" xr:uid="{39DFA1F0-6F3F-44FA-A30A-C1D2840A336F}"/>
    <cellStyle name="40% - Accent3 3 2" xfId="238" xr:uid="{830E3B92-F256-4EF8-91AD-42F12CB2FB20}"/>
    <cellStyle name="40% - Accent3 3 2 10" xfId="17403" xr:uid="{30CF4E15-5A7B-4D80-8E9E-D50FEFFC435A}"/>
    <cellStyle name="40% - Accent3 3 2 10 2" xfId="34755" xr:uid="{1548E2A6-1BC7-4613-8B46-08D099FC23E4}"/>
    <cellStyle name="40% - Accent3 3 2 11" xfId="11057" xr:uid="{81F7F5CF-EF29-44C3-B69B-A9F4C31A119A}"/>
    <cellStyle name="40% - Accent3 3 2 11 2" xfId="28544" xr:uid="{4E1F63E4-6F49-4F6B-8356-43B0C23A234B}"/>
    <cellStyle name="40% - Accent3 3 2 12" xfId="1279" xr:uid="{ECAD0E75-DEB4-4193-BB4B-FF574431B3DD}"/>
    <cellStyle name="40% - Accent3 3 2 13" xfId="18883" xr:uid="{A30117C5-9A80-475B-B71C-17465720D649}"/>
    <cellStyle name="40% - Accent3 3 2 14" xfId="36924" xr:uid="{D591D003-A62E-4120-AA50-56D3B62EC230}"/>
    <cellStyle name="40% - Accent3 3 2 2" xfId="356" xr:uid="{FD0CDA56-8570-4B1D-8267-C2C84B5AFDE6}"/>
    <cellStyle name="40% - Accent3 3 2 2 10" xfId="2324" xr:uid="{51000536-EAA0-4AA5-871E-36000DCB2108}"/>
    <cellStyle name="40% - Accent3 3 2 2 11" xfId="19924" xr:uid="{42CF9543-AE78-4299-9A62-645DDFFF1ECD}"/>
    <cellStyle name="40% - Accent3 3 2 2 2" xfId="575" xr:uid="{6DEFFFEE-36DC-475D-96ED-C1035F0C41E7}"/>
    <cellStyle name="40% - Accent3 3 2 2 2 2" xfId="11060" xr:uid="{73113784-479F-4263-8BBA-BD5B4A9E7F53}"/>
    <cellStyle name="40% - Accent3 3 2 2 2 2 2" xfId="11061" xr:uid="{4F171A56-1746-4CD8-88A4-62FE4C41CABA}"/>
    <cellStyle name="40% - Accent3 3 2 2 2 2 2 2" xfId="28548" xr:uid="{A4413C4B-502A-4070-93E8-1D77C1830E7C}"/>
    <cellStyle name="40% - Accent3 3 2 2 2 2 3" xfId="11062" xr:uid="{5668A2C5-C74B-45DC-AB39-ECF89DEFD3D7}"/>
    <cellStyle name="40% - Accent3 3 2 2 2 2 3 2" xfId="28549" xr:uid="{7D6C9027-04C1-41E8-9B82-07DD05B71C20}"/>
    <cellStyle name="40% - Accent3 3 2 2 2 2 4" xfId="28547" xr:uid="{04EE2122-3AAA-4B0F-BC61-47EEF83457E3}"/>
    <cellStyle name="40% - Accent3 3 2 2 2 3" xfId="11063" xr:uid="{59D3D406-498E-4D19-8171-4D44336FAC9E}"/>
    <cellStyle name="40% - Accent3 3 2 2 2 3 2" xfId="28550" xr:uid="{A4D2A87F-9408-4194-9516-4DD9021D5609}"/>
    <cellStyle name="40% - Accent3 3 2 2 2 4" xfId="11064" xr:uid="{0E17CD24-676C-4A29-9F1C-80B4F08A7EC7}"/>
    <cellStyle name="40% - Accent3 3 2 2 2 4 2" xfId="28551" xr:uid="{9EA749BF-CE70-4738-860B-2EDE52AAA508}"/>
    <cellStyle name="40% - Accent3 3 2 2 2 5" xfId="11065" xr:uid="{282148E1-1A9D-4026-B49A-C71B40F986B2}"/>
    <cellStyle name="40% - Accent3 3 2 2 2 5 2" xfId="28552" xr:uid="{95C54E42-6155-4FA0-8BF5-E8122BD46799}"/>
    <cellStyle name="40% - Accent3 3 2 2 2 6" xfId="11059" xr:uid="{BB8CEE49-920E-4A79-88BA-3769CE23FFBB}"/>
    <cellStyle name="40% - Accent3 3 2 2 2 7" xfId="28546" xr:uid="{87A60DBC-B51E-4935-B9BA-881FB3FCA497}"/>
    <cellStyle name="40% - Accent3 3 2 2 3" xfId="11066" xr:uid="{8042BA1A-DD82-44AA-A9E7-E4A1D449BC12}"/>
    <cellStyle name="40% - Accent3 3 2 2 3 2" xfId="11067" xr:uid="{B71EEFA0-9C1A-470E-A02A-867AF34EA08A}"/>
    <cellStyle name="40% - Accent3 3 2 2 3 2 2" xfId="11068" xr:uid="{079CF7BB-FC8D-49B6-A25A-D2D56976C9D4}"/>
    <cellStyle name="40% - Accent3 3 2 2 3 2 2 2" xfId="28555" xr:uid="{F59E0705-9C17-428D-A9EE-D779D8FEFAA0}"/>
    <cellStyle name="40% - Accent3 3 2 2 3 2 3" xfId="11069" xr:uid="{255F58D3-F06F-4606-937D-3D3E9DE51F28}"/>
    <cellStyle name="40% - Accent3 3 2 2 3 2 3 2" xfId="28556" xr:uid="{E6FCDA89-8E12-4169-B25E-A048E203301B}"/>
    <cellStyle name="40% - Accent3 3 2 2 3 2 4" xfId="28554" xr:uid="{0B39A40C-F5CD-4F34-86C6-15710015E510}"/>
    <cellStyle name="40% - Accent3 3 2 2 3 3" xfId="11070" xr:uid="{6BE6E8F2-54CC-40F2-A230-5D4C9C52F117}"/>
    <cellStyle name="40% - Accent3 3 2 2 3 3 2" xfId="28557" xr:uid="{0DEC2A68-1B67-4987-83E4-B0002A5FC967}"/>
    <cellStyle name="40% - Accent3 3 2 2 3 4" xfId="11071" xr:uid="{2C36577D-6B2A-4974-BEB9-50145CF39D90}"/>
    <cellStyle name="40% - Accent3 3 2 2 3 4 2" xfId="28558" xr:uid="{9B26F184-261E-4C35-9662-9AB538BD9620}"/>
    <cellStyle name="40% - Accent3 3 2 2 3 5" xfId="11072" xr:uid="{DA53AFCE-8232-43D9-8B75-165586A383E9}"/>
    <cellStyle name="40% - Accent3 3 2 2 3 5 2" xfId="28559" xr:uid="{8067955F-D3BD-4258-A8CE-38DB2FFFE48C}"/>
    <cellStyle name="40% - Accent3 3 2 2 3 6" xfId="28553" xr:uid="{CFC11AF4-289D-48A1-8C01-4B50EA18BF9E}"/>
    <cellStyle name="40% - Accent3 3 2 2 4" xfId="11073" xr:uid="{97A83084-8B60-4724-BDC3-846A9C55913C}"/>
    <cellStyle name="40% - Accent3 3 2 2 4 2" xfId="11074" xr:uid="{6206242A-DEA0-4686-AE4A-8FC447F29524}"/>
    <cellStyle name="40% - Accent3 3 2 2 4 2 2" xfId="28561" xr:uid="{A54E1CC7-6A90-44C0-BD76-1C52DFC4B64A}"/>
    <cellStyle name="40% - Accent3 3 2 2 4 3" xfId="11075" xr:uid="{560C5FFF-5E68-4DAA-8F70-8568CC4582B5}"/>
    <cellStyle name="40% - Accent3 3 2 2 4 3 2" xfId="28562" xr:uid="{FF60657A-CF59-4539-B10C-F1B60AB70084}"/>
    <cellStyle name="40% - Accent3 3 2 2 4 4" xfId="28560" xr:uid="{666722E3-F51A-49D3-BED1-362D9BE98749}"/>
    <cellStyle name="40% - Accent3 3 2 2 5" xfId="11076" xr:uid="{A1A70BE3-C0B7-47BC-936A-31260AD6C001}"/>
    <cellStyle name="40% - Accent3 3 2 2 5 2" xfId="28563" xr:uid="{37E60896-CF61-4602-89BC-F5EDA0CED914}"/>
    <cellStyle name="40% - Accent3 3 2 2 6" xfId="11077" xr:uid="{22DD9204-73E7-4E66-91F7-85E63FF2501D}"/>
    <cellStyle name="40% - Accent3 3 2 2 6 2" xfId="28564" xr:uid="{E1AC123D-4FB2-4ADC-8EAB-ADAF8177D49F}"/>
    <cellStyle name="40% - Accent3 3 2 2 7" xfId="11078" xr:uid="{18C427BC-2B8E-498B-AC3C-4FEA14D8BD02}"/>
    <cellStyle name="40% - Accent3 3 2 2 7 2" xfId="28565" xr:uid="{0349D8A2-ECC3-4FEA-BD32-72D4F8830D3C}"/>
    <cellStyle name="40% - Accent3 3 2 2 8" xfId="17979" xr:uid="{315A2C5E-0C83-41E4-AF58-DC19468B843A}"/>
    <cellStyle name="40% - Accent3 3 2 2 8 2" xfId="35738" xr:uid="{B527ABD6-81FC-43BE-B05E-F9B325A1A16E}"/>
    <cellStyle name="40% - Accent3 3 2 2 9" xfId="11058" xr:uid="{2220A852-479C-4B04-AAE1-9697840DFBF6}"/>
    <cellStyle name="40% - Accent3 3 2 2 9 2" xfId="28545" xr:uid="{AAFFE06A-B627-4212-B294-ED3ECB465968}"/>
    <cellStyle name="40% - Accent3 3 2 3" xfId="465" xr:uid="{92593082-7E52-4466-9EA3-80EA2B288F32}"/>
    <cellStyle name="40% - Accent3 3 2 3 2" xfId="11080" xr:uid="{6C6D6485-371A-4220-9C93-4DC3DF7B8B85}"/>
    <cellStyle name="40% - Accent3 3 2 3 2 2" xfId="11081" xr:uid="{E412C443-DB08-4224-9243-5AEB990C3F33}"/>
    <cellStyle name="40% - Accent3 3 2 3 2 2 2" xfId="11082" xr:uid="{632FE238-E452-4BB6-A871-674D72386190}"/>
    <cellStyle name="40% - Accent3 3 2 3 2 2 2 2" xfId="28569" xr:uid="{1BB1367C-269E-48B0-915D-8359EDE3D36E}"/>
    <cellStyle name="40% - Accent3 3 2 3 2 2 3" xfId="11083" xr:uid="{96CEACDA-FB2C-4F50-BC6D-F27AAF9D54A2}"/>
    <cellStyle name="40% - Accent3 3 2 3 2 2 3 2" xfId="28570" xr:uid="{76E3C46F-AA0F-417C-82B8-0BB33339DA93}"/>
    <cellStyle name="40% - Accent3 3 2 3 2 2 4" xfId="28568" xr:uid="{28411049-2A63-440A-B2CC-FB1EB4E5EDCC}"/>
    <cellStyle name="40% - Accent3 3 2 3 2 3" xfId="11084" xr:uid="{FC04716C-6341-40BD-9795-0735756A8259}"/>
    <cellStyle name="40% - Accent3 3 2 3 2 3 2" xfId="28571" xr:uid="{E2EBC64F-24E0-49C5-92F7-6E08AF9ED8C4}"/>
    <cellStyle name="40% - Accent3 3 2 3 2 4" xfId="11085" xr:uid="{502FD0F0-DA21-4C3B-AE16-D748BFAF1BB1}"/>
    <cellStyle name="40% - Accent3 3 2 3 2 4 2" xfId="28572" xr:uid="{BB61E8D9-DC27-4A6D-8151-18FF0DF371A0}"/>
    <cellStyle name="40% - Accent3 3 2 3 2 5" xfId="11086" xr:uid="{0460D418-0FAF-4FB9-A6E3-985568257BFB}"/>
    <cellStyle name="40% - Accent3 3 2 3 2 5 2" xfId="28573" xr:uid="{1E1A16C9-8657-4BF8-B145-38E343435A78}"/>
    <cellStyle name="40% - Accent3 3 2 3 2 6" xfId="28567" xr:uid="{210A6B9D-946F-4557-BC19-6AC03310D8DF}"/>
    <cellStyle name="40% - Accent3 3 2 3 3" xfId="11087" xr:uid="{B7A64111-31F8-4AF2-B2D1-C3894A84FC77}"/>
    <cellStyle name="40% - Accent3 3 2 3 3 2" xfId="11088" xr:uid="{B82580D9-098F-40EF-A55A-C6603F3A9367}"/>
    <cellStyle name="40% - Accent3 3 2 3 3 2 2" xfId="11089" xr:uid="{D924BDC1-26CC-4251-98C8-58157384876E}"/>
    <cellStyle name="40% - Accent3 3 2 3 3 2 2 2" xfId="28576" xr:uid="{1C74A079-C04E-4D34-B17B-9B01EF3ACF46}"/>
    <cellStyle name="40% - Accent3 3 2 3 3 2 3" xfId="11090" xr:uid="{4D2BC62A-21BF-47DA-BC50-8CCD840268E4}"/>
    <cellStyle name="40% - Accent3 3 2 3 3 2 3 2" xfId="28577" xr:uid="{A6133DFD-CEF0-4A1B-926E-CCA55E1F4A94}"/>
    <cellStyle name="40% - Accent3 3 2 3 3 2 4" xfId="28575" xr:uid="{AE6A638D-5C4F-44CD-BC9A-2910F06DDEF9}"/>
    <cellStyle name="40% - Accent3 3 2 3 3 3" xfId="11091" xr:uid="{3FBAA7E7-8408-4504-8DEE-32627A226DCB}"/>
    <cellStyle name="40% - Accent3 3 2 3 3 3 2" xfId="28578" xr:uid="{31E5D94C-B515-418C-B125-E83D771C389D}"/>
    <cellStyle name="40% - Accent3 3 2 3 3 4" xfId="11092" xr:uid="{6C1DA48E-2033-4649-BE05-54A88123ADEC}"/>
    <cellStyle name="40% - Accent3 3 2 3 3 4 2" xfId="28579" xr:uid="{23AB98A1-F19E-49E6-95C1-7D7745A2AD3B}"/>
    <cellStyle name="40% - Accent3 3 2 3 3 5" xfId="11093" xr:uid="{674D325F-A426-4B50-BEF9-7ABCBA3C2186}"/>
    <cellStyle name="40% - Accent3 3 2 3 3 5 2" xfId="28580" xr:uid="{2B623202-AB6C-4116-AD20-3C5AF32198DD}"/>
    <cellStyle name="40% - Accent3 3 2 3 3 6" xfId="28574" xr:uid="{9EF0535E-2530-481B-A423-0B1C83C0CCA4}"/>
    <cellStyle name="40% - Accent3 3 2 3 4" xfId="11094" xr:uid="{578421C5-3CE8-4569-B93B-862987DEE4B4}"/>
    <cellStyle name="40% - Accent3 3 2 3 4 2" xfId="11095" xr:uid="{E645C6EF-513A-43E4-9B2F-BCC01F4792CE}"/>
    <cellStyle name="40% - Accent3 3 2 3 4 2 2" xfId="28582" xr:uid="{FB1F3A0B-FB4E-4FD7-B552-3F2E6BB24C8D}"/>
    <cellStyle name="40% - Accent3 3 2 3 4 3" xfId="11096" xr:uid="{625FA1D8-575F-46A7-9570-4D25B5D43458}"/>
    <cellStyle name="40% - Accent3 3 2 3 4 3 2" xfId="28583" xr:uid="{8C87F4A5-FDB5-4F34-BE1F-F3740253E8D2}"/>
    <cellStyle name="40% - Accent3 3 2 3 4 4" xfId="28581" xr:uid="{66CED870-A15A-4924-931D-F67DE5CF31AE}"/>
    <cellStyle name="40% - Accent3 3 2 3 5" xfId="11097" xr:uid="{66802228-D5E9-445A-BAA8-99C5B18D3EB6}"/>
    <cellStyle name="40% - Accent3 3 2 3 5 2" xfId="28584" xr:uid="{044861FB-45F4-4746-972F-9E2A3139312D}"/>
    <cellStyle name="40% - Accent3 3 2 3 6" xfId="11098" xr:uid="{527910BA-86F2-4A8E-95F7-49EB68930DFA}"/>
    <cellStyle name="40% - Accent3 3 2 3 6 2" xfId="28585" xr:uid="{9D42EE31-4868-449E-AC41-E7ACB2C71E2D}"/>
    <cellStyle name="40% - Accent3 3 2 3 7" xfId="11099" xr:uid="{FBE08D15-FB03-4A5C-B4F7-03CF358DF993}"/>
    <cellStyle name="40% - Accent3 3 2 3 7 2" xfId="28586" xr:uid="{42074449-6D7E-4DBE-BF37-1830AA3AC65F}"/>
    <cellStyle name="40% - Accent3 3 2 3 8" xfId="11079" xr:uid="{E8144E71-0B2B-49A2-8C4E-B45BA3A71B1A}"/>
    <cellStyle name="40% - Accent3 3 2 3 9" xfId="28566" xr:uid="{9E038348-62B1-4647-8311-738D176ED27E}"/>
    <cellStyle name="40% - Accent3 3 2 4" xfId="11100" xr:uid="{8A088652-4560-4EF0-A5C7-24D6A2D53A59}"/>
    <cellStyle name="40% - Accent3 3 2 4 2" xfId="11101" xr:uid="{3CD4E0ED-BC71-4F53-981F-3288743359E8}"/>
    <cellStyle name="40% - Accent3 3 2 4 2 2" xfId="11102" xr:uid="{2FA14F12-D509-4B87-A2FC-B8C1AD9E2889}"/>
    <cellStyle name="40% - Accent3 3 2 4 2 2 2" xfId="28589" xr:uid="{4E150DEB-6042-4ACB-A2B0-BBA93B025ECB}"/>
    <cellStyle name="40% - Accent3 3 2 4 2 3" xfId="11103" xr:uid="{09C47F51-6641-451B-A7BF-5BB23401CBBA}"/>
    <cellStyle name="40% - Accent3 3 2 4 2 3 2" xfId="28590" xr:uid="{B8818776-9D7D-4221-BB6F-B14C1B1DFE72}"/>
    <cellStyle name="40% - Accent3 3 2 4 2 4" xfId="28588" xr:uid="{5D08033A-06A0-4E94-A952-0ED3313AA82A}"/>
    <cellStyle name="40% - Accent3 3 2 4 3" xfId="11104" xr:uid="{ED47E093-F5B3-4717-B414-298FC50FE5F6}"/>
    <cellStyle name="40% - Accent3 3 2 4 3 2" xfId="28591" xr:uid="{BA441C47-652F-4364-B089-0A3A8F82D33C}"/>
    <cellStyle name="40% - Accent3 3 2 4 4" xfId="11105" xr:uid="{6F5291EC-649D-4DFF-BAC3-075AFDEF07A1}"/>
    <cellStyle name="40% - Accent3 3 2 4 4 2" xfId="28592" xr:uid="{B660F691-24E5-4E2E-B462-35EC571A6B59}"/>
    <cellStyle name="40% - Accent3 3 2 4 5" xfId="11106" xr:uid="{E24E6866-2AD0-4354-A0BE-28E0344B807C}"/>
    <cellStyle name="40% - Accent3 3 2 4 5 2" xfId="28593" xr:uid="{BF46574C-F87F-4B2C-A937-18C2DB1C0C07}"/>
    <cellStyle name="40% - Accent3 3 2 4 6" xfId="28587" xr:uid="{572043F3-1B2F-41FF-B345-AA6A131254DE}"/>
    <cellStyle name="40% - Accent3 3 2 5" xfId="11107" xr:uid="{74111A82-C397-44E6-ADB7-3CAC77F1DA00}"/>
    <cellStyle name="40% - Accent3 3 2 5 2" xfId="11108" xr:uid="{A8F77BCC-A4A8-4724-B828-F6594732A9CC}"/>
    <cellStyle name="40% - Accent3 3 2 5 2 2" xfId="11109" xr:uid="{9B6CE624-ABB0-4385-98A2-C46F65D43F92}"/>
    <cellStyle name="40% - Accent3 3 2 5 2 2 2" xfId="28596" xr:uid="{5F2E8462-A387-41B2-9AFC-41670BA5724B}"/>
    <cellStyle name="40% - Accent3 3 2 5 2 3" xfId="11110" xr:uid="{3EE46014-2611-4ED9-9E44-286BC3D473C7}"/>
    <cellStyle name="40% - Accent3 3 2 5 2 3 2" xfId="28597" xr:uid="{3172EF5A-CB6A-4DFF-BC4B-5E411B05E8D8}"/>
    <cellStyle name="40% - Accent3 3 2 5 2 4" xfId="28595" xr:uid="{AB4B4BB9-2F73-4921-B27F-ED804BD105CB}"/>
    <cellStyle name="40% - Accent3 3 2 5 3" xfId="11111" xr:uid="{59983536-C525-4510-BB8F-191E907AE430}"/>
    <cellStyle name="40% - Accent3 3 2 5 3 2" xfId="28598" xr:uid="{B7765672-E12E-496F-A563-0AB9E436D3A4}"/>
    <cellStyle name="40% - Accent3 3 2 5 4" xfId="11112" xr:uid="{847B1194-63BE-4817-AEC8-99DCDDD7402E}"/>
    <cellStyle name="40% - Accent3 3 2 5 4 2" xfId="28599" xr:uid="{128F8412-D1F2-428C-AFC3-26537F27DCFE}"/>
    <cellStyle name="40% - Accent3 3 2 5 5" xfId="11113" xr:uid="{B07E0CFE-2486-4005-ACC6-278B4ED078EF}"/>
    <cellStyle name="40% - Accent3 3 2 5 5 2" xfId="28600" xr:uid="{5F1A372E-0749-443E-8525-75A0A5B4DF02}"/>
    <cellStyle name="40% - Accent3 3 2 5 6" xfId="28594" xr:uid="{BEA02AE3-F7E7-46BC-BE5D-F090AF4AC078}"/>
    <cellStyle name="40% - Accent3 3 2 6" xfId="11114" xr:uid="{EFB1506B-9F75-4376-8EEC-A6D90E1D4010}"/>
    <cellStyle name="40% - Accent3 3 2 6 2" xfId="11115" xr:uid="{836DDA67-4264-49A7-A922-6262DD2FF308}"/>
    <cellStyle name="40% - Accent3 3 2 6 2 2" xfId="28602" xr:uid="{AC65BC41-A514-4B81-A4F6-945EB06B05FB}"/>
    <cellStyle name="40% - Accent3 3 2 6 3" xfId="11116" xr:uid="{C84DCD90-3B5B-4EA9-A9DB-5AECE8C21260}"/>
    <cellStyle name="40% - Accent3 3 2 6 3 2" xfId="28603" xr:uid="{696E1614-1DDF-497A-B653-8B043FCA0CF6}"/>
    <cellStyle name="40% - Accent3 3 2 6 4" xfId="28601" xr:uid="{C2756871-A88B-4772-ADED-94A16C094F61}"/>
    <cellStyle name="40% - Accent3 3 2 7" xfId="11117" xr:uid="{ACE12CDA-0B34-4131-9858-1662F7EC2DFF}"/>
    <cellStyle name="40% - Accent3 3 2 7 2" xfId="28604" xr:uid="{A4C3AFCB-9ADF-4C90-8B2A-E790FE516C24}"/>
    <cellStyle name="40% - Accent3 3 2 8" xfId="11118" xr:uid="{54C7D797-CA7F-4B8B-956B-94733E19C617}"/>
    <cellStyle name="40% - Accent3 3 2 8 2" xfId="28605" xr:uid="{63F2A1E1-8FBE-44BD-A1D3-4940320ED7AC}"/>
    <cellStyle name="40% - Accent3 3 2 9" xfId="11119" xr:uid="{F3A03C7E-7CC9-45D7-9489-3916E4A9A5D1}"/>
    <cellStyle name="40% - Accent3 3 2 9 2" xfId="28606" xr:uid="{17F98AAD-5C83-4BFC-9360-CD933BB8E074}"/>
    <cellStyle name="40% - Accent3 3 3" xfId="313" xr:uid="{765D3F66-752F-4DC4-9CBB-57C9B2F3E76B}"/>
    <cellStyle name="40% - Accent3 3 3 10" xfId="1550" xr:uid="{8C98AB1D-5B3A-4B87-AE7D-30E73FABC3BC}"/>
    <cellStyle name="40% - Accent3 3 3 11" xfId="19153" xr:uid="{55C41652-3F6D-43CC-BEB6-A5F8DB977599}"/>
    <cellStyle name="40% - Accent3 3 3 12" xfId="37024" xr:uid="{268D4D6F-CCB9-4599-9EC3-8005ABF81B0D}"/>
    <cellStyle name="40% - Accent3 3 3 2" xfId="532" xr:uid="{BF3DC353-D05A-4D8F-B2C6-72C9A22C0FA1}"/>
    <cellStyle name="40% - Accent3 3 3 2 2" xfId="11122" xr:uid="{969222F6-6047-40F4-B1EA-E8FFB58B6213}"/>
    <cellStyle name="40% - Accent3 3 3 2 2 2" xfId="11123" xr:uid="{570E89BB-85CA-49CC-B65B-F87B58C2653D}"/>
    <cellStyle name="40% - Accent3 3 3 2 2 2 2" xfId="28610" xr:uid="{7A000D64-B9DB-47E8-98A4-ED693FFE6237}"/>
    <cellStyle name="40% - Accent3 3 3 2 2 3" xfId="11124" xr:uid="{8A694081-30DE-4391-9613-F42C71C11FB3}"/>
    <cellStyle name="40% - Accent3 3 3 2 2 3 2" xfId="28611" xr:uid="{3B0743A6-9816-4000-A963-3BB90CBE1BA0}"/>
    <cellStyle name="40% - Accent3 3 3 2 2 4" xfId="28609" xr:uid="{504C493F-FADB-43C1-9815-E73EE67C48E8}"/>
    <cellStyle name="40% - Accent3 3 3 2 3" xfId="11125" xr:uid="{CB4DDF06-5C5F-444B-85E4-C3433D909E96}"/>
    <cellStyle name="40% - Accent3 3 3 2 3 2" xfId="28612" xr:uid="{64C862C5-CE6D-4427-90C3-E44C52A24F9C}"/>
    <cellStyle name="40% - Accent3 3 3 2 4" xfId="11126" xr:uid="{2E3D1EB8-45B4-4C2A-815F-FDCB7A5143B0}"/>
    <cellStyle name="40% - Accent3 3 3 2 4 2" xfId="28613" xr:uid="{5C3944F7-5528-4A96-9F96-CF971863872F}"/>
    <cellStyle name="40% - Accent3 3 3 2 5" xfId="11127" xr:uid="{AE71BF4C-04F7-4A54-8793-D1403E45B429}"/>
    <cellStyle name="40% - Accent3 3 3 2 5 2" xfId="28614" xr:uid="{BF2F3A12-2E18-440D-8950-623941CB1FE4}"/>
    <cellStyle name="40% - Accent3 3 3 2 6" xfId="18115" xr:uid="{A1A125EA-74CE-4297-B609-08B7011132B8}"/>
    <cellStyle name="40% - Accent3 3 3 2 6 2" xfId="35999" xr:uid="{DD4A4A00-1D85-424A-87FA-E80B63429BA9}"/>
    <cellStyle name="40% - Accent3 3 3 2 7" xfId="11121" xr:uid="{5AD9A039-AC9D-45B9-83A4-0AA4E92BA76C}"/>
    <cellStyle name="40% - Accent3 3 3 2 7 2" xfId="28608" xr:uid="{532402B0-9B39-4121-B52C-ECC154D9416C}"/>
    <cellStyle name="40% - Accent3 3 3 2 8" xfId="2591" xr:uid="{FC1CD463-9865-4C93-8C0B-DFC3EFC11ED8}"/>
    <cellStyle name="40% - Accent3 3 3 2 9" xfId="20191" xr:uid="{9C394A11-972E-4320-A9FB-3F3F82C80E92}"/>
    <cellStyle name="40% - Accent3 3 3 3" xfId="11128" xr:uid="{55DD0895-814E-4F4C-AE30-3DCC1B982773}"/>
    <cellStyle name="40% - Accent3 3 3 3 2" xfId="11129" xr:uid="{654FD4EF-D58E-427E-8573-D6C1BC646235}"/>
    <cellStyle name="40% - Accent3 3 3 3 2 2" xfId="11130" xr:uid="{D8D54BAE-2ADE-41B2-BEDD-F6FD8CFA3DAF}"/>
    <cellStyle name="40% - Accent3 3 3 3 2 2 2" xfId="28617" xr:uid="{41C58FAE-947C-40C8-BAD3-30A994BE7110}"/>
    <cellStyle name="40% - Accent3 3 3 3 2 3" xfId="11131" xr:uid="{B9CAFC33-8232-4827-A403-A0477D7A7C7D}"/>
    <cellStyle name="40% - Accent3 3 3 3 2 3 2" xfId="28618" xr:uid="{6CF17DBF-A801-4AD4-86CE-50F11077BEDE}"/>
    <cellStyle name="40% - Accent3 3 3 3 2 4" xfId="28616" xr:uid="{0326389A-BB07-4E87-8C78-4FEE41ACE303}"/>
    <cellStyle name="40% - Accent3 3 3 3 3" xfId="11132" xr:uid="{06ED4AC5-FD10-4070-BFE8-7DE889AEBCD3}"/>
    <cellStyle name="40% - Accent3 3 3 3 3 2" xfId="28619" xr:uid="{D2134BF7-EE9F-458A-823C-E8A0D3EF389C}"/>
    <cellStyle name="40% - Accent3 3 3 3 4" xfId="11133" xr:uid="{9E7489D5-4EC9-4FD3-B99D-D3081DF1B285}"/>
    <cellStyle name="40% - Accent3 3 3 3 4 2" xfId="28620" xr:uid="{17B140ED-669B-4ABC-9AE4-72CF36849D2B}"/>
    <cellStyle name="40% - Accent3 3 3 3 5" xfId="11134" xr:uid="{EB9D984C-6F5D-42EA-B5CB-A467D22AA518}"/>
    <cellStyle name="40% - Accent3 3 3 3 5 2" xfId="28621" xr:uid="{A255ECD4-C542-4009-9A6B-7E74D69C6E9F}"/>
    <cellStyle name="40% - Accent3 3 3 3 6" xfId="28615" xr:uid="{3BA7D8E7-24A5-49C2-ABC9-0540DEAF2D0B}"/>
    <cellStyle name="40% - Accent3 3 3 4" xfId="11135" xr:uid="{5A2538B7-0833-48B6-B373-35594B7F1987}"/>
    <cellStyle name="40% - Accent3 3 3 4 2" xfId="11136" xr:uid="{D0187888-6E6C-4447-9010-9CC164C198B4}"/>
    <cellStyle name="40% - Accent3 3 3 4 2 2" xfId="28623" xr:uid="{CB377256-DE0B-42B5-A307-8A21320C5CB3}"/>
    <cellStyle name="40% - Accent3 3 3 4 3" xfId="11137" xr:uid="{3E6C9EFA-DCD9-4272-95F6-F6EF116FA187}"/>
    <cellStyle name="40% - Accent3 3 3 4 3 2" xfId="28624" xr:uid="{764C9031-163D-4021-BC17-46802B513053}"/>
    <cellStyle name="40% - Accent3 3 3 4 4" xfId="28622" xr:uid="{535DBA5C-9EC3-4964-AAC5-5A3FE856483D}"/>
    <cellStyle name="40% - Accent3 3 3 5" xfId="11138" xr:uid="{2F6E0373-934A-4D43-B0D5-B58095A39E79}"/>
    <cellStyle name="40% - Accent3 3 3 5 2" xfId="28625" xr:uid="{7361990F-067E-4F1A-AB01-FCD0DD9AFEFC}"/>
    <cellStyle name="40% - Accent3 3 3 6" xfId="11139" xr:uid="{46FBF713-094C-405A-A5EC-8EE73C5DBB8F}"/>
    <cellStyle name="40% - Accent3 3 3 6 2" xfId="28626" xr:uid="{912D1BD4-37FB-43B0-8E95-2E6B3A9B1E76}"/>
    <cellStyle name="40% - Accent3 3 3 7" xfId="11140" xr:uid="{842973C7-3A0A-4377-AFC7-88FD7114A1DA}"/>
    <cellStyle name="40% - Accent3 3 3 7 2" xfId="28627" xr:uid="{25A058F2-9A8A-47E0-8058-E6C94F790708}"/>
    <cellStyle name="40% - Accent3 3 3 8" xfId="17554" xr:uid="{7CC0530E-9FF7-4AC7-81FA-3321242890DA}"/>
    <cellStyle name="40% - Accent3 3 3 8 2" xfId="35002" xr:uid="{7BD0F69F-B451-4446-AB93-DBA24245DECF}"/>
    <cellStyle name="40% - Accent3 3 3 9" xfId="11120" xr:uid="{FC48ECA6-20A2-4D01-97D0-45468C8C418B}"/>
    <cellStyle name="40% - Accent3 3 3 9 2" xfId="28607" xr:uid="{40DBE61A-FBD3-4245-A43E-FF899916D6BE}"/>
    <cellStyle name="40% - Accent3 3 4" xfId="422" xr:uid="{7E726D44-F521-4FBF-AD7B-8A9F896CB0DA}"/>
    <cellStyle name="40% - Accent3 3 4 10" xfId="2057" xr:uid="{DD887F5A-07EB-4221-BFC4-DD1CFE53BCEB}"/>
    <cellStyle name="40% - Accent3 3 4 11" xfId="19657" xr:uid="{D720B5E7-5DFB-4D80-9042-97EAC3C24EF9}"/>
    <cellStyle name="40% - Accent3 3 4 12" xfId="36848" xr:uid="{AEC588BF-143D-48D3-AFD5-FEF9FE5770C7}"/>
    <cellStyle name="40% - Accent3 3 4 2" xfId="11142" xr:uid="{4A971982-928F-464B-A446-D8C7A998ACDD}"/>
    <cellStyle name="40% - Accent3 3 4 2 2" xfId="11143" xr:uid="{FBAD5481-6C39-4C00-9CD5-0BE57C9E81D2}"/>
    <cellStyle name="40% - Accent3 3 4 2 2 2" xfId="11144" xr:uid="{BA4E96AB-6D41-43D4-B719-B445B127F871}"/>
    <cellStyle name="40% - Accent3 3 4 2 2 2 2" xfId="28631" xr:uid="{B2860525-450F-42F5-A78E-2B7CAE5D6FC8}"/>
    <cellStyle name="40% - Accent3 3 4 2 2 3" xfId="11145" xr:uid="{B78EA3C7-B0A7-46A5-A692-A966C846CCDD}"/>
    <cellStyle name="40% - Accent3 3 4 2 2 3 2" xfId="28632" xr:uid="{764B1992-C9CA-4738-A376-9A091545DE37}"/>
    <cellStyle name="40% - Accent3 3 4 2 2 4" xfId="28630" xr:uid="{33715E29-C281-44F1-BFB9-1C891DFF578A}"/>
    <cellStyle name="40% - Accent3 3 4 2 3" xfId="11146" xr:uid="{0ED6D5D5-7739-44ED-956B-5E706B4EC457}"/>
    <cellStyle name="40% - Accent3 3 4 2 3 2" xfId="28633" xr:uid="{119FB6CD-80BB-4750-A76F-4ABF6D9C4E7B}"/>
    <cellStyle name="40% - Accent3 3 4 2 4" xfId="11147" xr:uid="{A1C93B0E-9335-4B03-ACDC-851E600531D7}"/>
    <cellStyle name="40% - Accent3 3 4 2 4 2" xfId="28634" xr:uid="{A6A1AACC-9D8E-4180-9B42-EABF9E842EA3}"/>
    <cellStyle name="40% - Accent3 3 4 2 5" xfId="11148" xr:uid="{9435D033-D52B-490E-B985-9E40D7600F47}"/>
    <cellStyle name="40% - Accent3 3 4 2 5 2" xfId="28635" xr:uid="{5113B799-242E-4C36-8011-1514E2D944CB}"/>
    <cellStyle name="40% - Accent3 3 4 2 6" xfId="28629" xr:uid="{1A7478BD-7C23-45C8-B41B-638BE2DF3F6C}"/>
    <cellStyle name="40% - Accent3 3 4 3" xfId="11149" xr:uid="{240AF1C8-3855-437E-AEF6-9BDD8786EEFC}"/>
    <cellStyle name="40% - Accent3 3 4 3 2" xfId="11150" xr:uid="{B3955D3D-DD37-4925-AC07-CE5473E3B002}"/>
    <cellStyle name="40% - Accent3 3 4 3 2 2" xfId="11151" xr:uid="{F62ACD8F-9693-4952-A1B4-5DB3CE301D27}"/>
    <cellStyle name="40% - Accent3 3 4 3 2 2 2" xfId="28638" xr:uid="{EF700C8D-DEF1-4108-9048-102637A9984F}"/>
    <cellStyle name="40% - Accent3 3 4 3 2 3" xfId="11152" xr:uid="{D1ABFF4E-CB7E-499D-B15A-B6561D6CF0F8}"/>
    <cellStyle name="40% - Accent3 3 4 3 2 3 2" xfId="28639" xr:uid="{1A49A139-1871-4D80-B6E4-9C20A34BD109}"/>
    <cellStyle name="40% - Accent3 3 4 3 2 4" xfId="28637" xr:uid="{BA36C6B2-2FD9-420B-9908-7F5729A7FCE8}"/>
    <cellStyle name="40% - Accent3 3 4 3 3" xfId="11153" xr:uid="{F5CB62FA-ED7C-4D8D-B3C5-713D5F8B3117}"/>
    <cellStyle name="40% - Accent3 3 4 3 3 2" xfId="28640" xr:uid="{ADBB9300-FDFE-40F1-95F7-18B43858B54A}"/>
    <cellStyle name="40% - Accent3 3 4 3 4" xfId="11154" xr:uid="{E3E24563-48C6-47B1-8E89-CD22057A9490}"/>
    <cellStyle name="40% - Accent3 3 4 3 4 2" xfId="28641" xr:uid="{A950A09C-DAA1-456B-946E-C2DC790B5769}"/>
    <cellStyle name="40% - Accent3 3 4 3 5" xfId="11155" xr:uid="{7C19C2E4-6D8F-4486-9356-EE4348A71D1B}"/>
    <cellStyle name="40% - Accent3 3 4 3 5 2" xfId="28642" xr:uid="{AB409D98-F699-42B3-834F-DF30FFD1E25E}"/>
    <cellStyle name="40% - Accent3 3 4 3 6" xfId="28636" xr:uid="{2CE9B996-BAC2-45EE-9DEA-5DDA09717154}"/>
    <cellStyle name="40% - Accent3 3 4 4" xfId="11156" xr:uid="{97569255-07E5-4D64-A7B5-1DCC08A6AF11}"/>
    <cellStyle name="40% - Accent3 3 4 4 2" xfId="11157" xr:uid="{876C4E74-E47B-481E-BECA-B6F1CFB7338B}"/>
    <cellStyle name="40% - Accent3 3 4 4 2 2" xfId="28644" xr:uid="{E94ECFD4-7243-4D82-B234-D5384E42D517}"/>
    <cellStyle name="40% - Accent3 3 4 4 3" xfId="11158" xr:uid="{929D2AF2-E30C-4E2F-A8A1-4112FD485A07}"/>
    <cellStyle name="40% - Accent3 3 4 4 3 2" xfId="28645" xr:uid="{246EA7CD-977B-4EFD-9B53-0DAD40888D5E}"/>
    <cellStyle name="40% - Accent3 3 4 4 4" xfId="28643" xr:uid="{17C908FF-2CA7-4B4C-911F-30364791EE72}"/>
    <cellStyle name="40% - Accent3 3 4 5" xfId="11159" xr:uid="{C7989DFB-5BA0-4C47-9CDF-607F87A0AB30}"/>
    <cellStyle name="40% - Accent3 3 4 5 2" xfId="28646" xr:uid="{24A962BC-EDDF-4F40-BFC9-AA3E4BC3D6F2}"/>
    <cellStyle name="40% - Accent3 3 4 6" xfId="11160" xr:uid="{2A0EA167-F55A-4689-AE15-F10486096290}"/>
    <cellStyle name="40% - Accent3 3 4 6 2" xfId="28647" xr:uid="{1866A2C5-F5CA-46AB-9710-22A114178E9B}"/>
    <cellStyle name="40% - Accent3 3 4 7" xfId="11161" xr:uid="{EF249F15-E5A7-4763-974D-24E9B2DE2479}"/>
    <cellStyle name="40% - Accent3 3 4 7 2" xfId="28648" xr:uid="{ABF428D5-638F-4B04-B5B3-3C7C8E7F50B8}"/>
    <cellStyle name="40% - Accent3 3 4 8" xfId="17849" xr:uid="{C63A9EF6-C3F1-4A0A-8864-1A0ED95628E8}"/>
    <cellStyle name="40% - Accent3 3 4 8 2" xfId="35491" xr:uid="{F7FC2F08-D2A9-48DD-85AC-F9685DAD5C1B}"/>
    <cellStyle name="40% - Accent3 3 4 9" xfId="11141" xr:uid="{4AB5622B-2C17-4759-8EAF-337E82D87619}"/>
    <cellStyle name="40% - Accent3 3 4 9 2" xfId="28628" xr:uid="{EA249078-B674-4419-8050-48AFBEA10356}"/>
    <cellStyle name="40% - Accent3 3 5" xfId="190" xr:uid="{811E7AB6-62A9-4D6E-965B-1147B7FDADB8}"/>
    <cellStyle name="40% - Accent3 3 5 10" xfId="37117" xr:uid="{C4ACB6E8-1D14-4237-9BC6-F37FC4C06F9C}"/>
    <cellStyle name="40% - Accent3 3 5 2" xfId="11163" xr:uid="{EC216180-B483-4034-9710-E9984EA518F0}"/>
    <cellStyle name="40% - Accent3 3 5 2 2" xfId="11164" xr:uid="{2EDE1539-A2B6-46B2-B8E6-87C67045D313}"/>
    <cellStyle name="40% - Accent3 3 5 2 2 2" xfId="11165" xr:uid="{EE6F64AB-1129-44CF-AE6E-4632373CD8A3}"/>
    <cellStyle name="40% - Accent3 3 5 2 2 2 2" xfId="28652" xr:uid="{7C8EC879-AAB2-4D3F-BAB8-876443F333D3}"/>
    <cellStyle name="40% - Accent3 3 5 2 2 3" xfId="11166" xr:uid="{EC137FA4-A958-4A3D-9B5A-8CFCC656CE08}"/>
    <cellStyle name="40% - Accent3 3 5 2 2 3 2" xfId="28653" xr:uid="{1A58E306-3888-42D4-9620-CEE4251F9FB6}"/>
    <cellStyle name="40% - Accent3 3 5 2 2 4" xfId="28651" xr:uid="{8B328641-6A08-40CB-9A9D-47CCA2AFFD8D}"/>
    <cellStyle name="40% - Accent3 3 5 2 3" xfId="11167" xr:uid="{81915495-8B5B-415D-8BA0-5CB668F5E803}"/>
    <cellStyle name="40% - Accent3 3 5 2 3 2" xfId="28654" xr:uid="{80CFCD94-1E40-4F64-85E6-E43404F7ED36}"/>
    <cellStyle name="40% - Accent3 3 5 2 4" xfId="11168" xr:uid="{C1CA1E3A-12C5-473C-BDC0-B13C62A3944B}"/>
    <cellStyle name="40% - Accent3 3 5 2 4 2" xfId="28655" xr:uid="{BD591441-08D2-4E1D-B5C0-6450384BEB5B}"/>
    <cellStyle name="40% - Accent3 3 5 2 5" xfId="11169" xr:uid="{FFC1F206-A3F9-45A2-8137-C9D536B41A2A}"/>
    <cellStyle name="40% - Accent3 3 5 2 5 2" xfId="28656" xr:uid="{E882DB8F-7609-48B2-A9C8-08C84F4181E6}"/>
    <cellStyle name="40% - Accent3 3 5 2 6" xfId="28650" xr:uid="{32F9FD04-64BB-4AAC-91AB-E4177143F47E}"/>
    <cellStyle name="40% - Accent3 3 5 3" xfId="11170" xr:uid="{E777A18A-84DF-48A9-8F40-F9FFC6E96CAC}"/>
    <cellStyle name="40% - Accent3 3 5 3 2" xfId="11171" xr:uid="{FB581F44-8850-45ED-BD84-4B73FD420B10}"/>
    <cellStyle name="40% - Accent3 3 5 3 2 2" xfId="11172" xr:uid="{BF8F9FC2-CA6A-41BB-9C4F-8876B10CCAA9}"/>
    <cellStyle name="40% - Accent3 3 5 3 2 2 2" xfId="28659" xr:uid="{7E552DD2-6646-4F1F-8839-DAC5D0E02D91}"/>
    <cellStyle name="40% - Accent3 3 5 3 2 3" xfId="11173" xr:uid="{D13C39DC-38A4-4BFC-9D30-750E14E11845}"/>
    <cellStyle name="40% - Accent3 3 5 3 2 3 2" xfId="28660" xr:uid="{7977D0BF-03ED-4344-815D-C654444E0CC8}"/>
    <cellStyle name="40% - Accent3 3 5 3 2 4" xfId="28658" xr:uid="{1E974BEB-F078-4C96-9B0D-3724473D13FE}"/>
    <cellStyle name="40% - Accent3 3 5 3 3" xfId="11174" xr:uid="{893AD2FE-688B-4F40-BA92-8BDAA4C5C15B}"/>
    <cellStyle name="40% - Accent3 3 5 3 3 2" xfId="28661" xr:uid="{FB244080-93BE-4EFE-AF1D-9EC1E7D213E6}"/>
    <cellStyle name="40% - Accent3 3 5 3 4" xfId="11175" xr:uid="{FAFD6D79-FFDE-4519-B39B-4FC75E09D93E}"/>
    <cellStyle name="40% - Accent3 3 5 3 4 2" xfId="28662" xr:uid="{1CF9C38C-120D-42EF-A072-4AB49E091843}"/>
    <cellStyle name="40% - Accent3 3 5 3 5" xfId="11176" xr:uid="{9155D99C-6FD9-40A8-A759-E22E263D4B26}"/>
    <cellStyle name="40% - Accent3 3 5 3 5 2" xfId="28663" xr:uid="{1877B4CD-014C-4F8C-B2A0-9658FC3795F9}"/>
    <cellStyle name="40% - Accent3 3 5 3 6" xfId="28657" xr:uid="{FD904867-D1FA-493B-8A0F-216E596CB3B5}"/>
    <cellStyle name="40% - Accent3 3 5 4" xfId="11177" xr:uid="{E6BB259C-AC6A-47DD-B9CF-D5A84531FAC3}"/>
    <cellStyle name="40% - Accent3 3 5 4 2" xfId="11178" xr:uid="{0CC285E3-0640-461A-BACA-80D1DFE47BEE}"/>
    <cellStyle name="40% - Accent3 3 5 4 2 2" xfId="28665" xr:uid="{C419A385-E0B0-4D27-AC81-D4CF358DD012}"/>
    <cellStyle name="40% - Accent3 3 5 4 3" xfId="11179" xr:uid="{654DA82B-D3D9-4677-B6C6-8D8B2FDE92E7}"/>
    <cellStyle name="40% - Accent3 3 5 4 3 2" xfId="28666" xr:uid="{C25D37D1-926E-4EAD-AC36-2EEA2D6E21C9}"/>
    <cellStyle name="40% - Accent3 3 5 4 4" xfId="28664" xr:uid="{B8AFF7A5-68C9-4DE4-8389-A37FD8D63463}"/>
    <cellStyle name="40% - Accent3 3 5 5" xfId="11180" xr:uid="{1A02241C-2E03-476B-87FA-7840E1EFA438}"/>
    <cellStyle name="40% - Accent3 3 5 5 2" xfId="28667" xr:uid="{B0432D85-DD28-4090-890B-1C69D92CDFF9}"/>
    <cellStyle name="40% - Accent3 3 5 6" xfId="11181" xr:uid="{944B10E1-1058-4546-81CA-B13C695320E1}"/>
    <cellStyle name="40% - Accent3 3 5 6 2" xfId="28668" xr:uid="{96D36D52-C2C4-4383-B319-84D8FC8F328C}"/>
    <cellStyle name="40% - Accent3 3 5 7" xfId="11182" xr:uid="{9E5FDE6E-B3AC-45B9-B2AA-E92BC66DC7B7}"/>
    <cellStyle name="40% - Accent3 3 5 7 2" xfId="28669" xr:uid="{DDC3F366-BC3C-4AA9-9570-CC1E23F6769C}"/>
    <cellStyle name="40% - Accent3 3 5 8" xfId="11162" xr:uid="{0CD4A8A4-D827-4687-AFDF-2F36856C4BBD}"/>
    <cellStyle name="40% - Accent3 3 5 9" xfId="28649" xr:uid="{5AD91B92-A814-409B-840B-D88BFA89F9C0}"/>
    <cellStyle name="40% - Accent3 3 6" xfId="11183" xr:uid="{04504E01-72AE-43F2-9F9F-2670DB9755DD}"/>
    <cellStyle name="40% - Accent3 3 6 2" xfId="11184" xr:uid="{CD67FF6F-70A4-485A-A31B-EC140CC67951}"/>
    <cellStyle name="40% - Accent3 3 6 2 2" xfId="11185" xr:uid="{CA634756-B3AE-42D4-964B-3052EC80A32C}"/>
    <cellStyle name="40% - Accent3 3 6 2 2 2" xfId="28671" xr:uid="{21952DDF-4B73-474C-9F58-5AA3670C7607}"/>
    <cellStyle name="40% - Accent3 3 6 2 3" xfId="11186" xr:uid="{44252E25-5CE1-4D25-AF9D-7C769FFEF2AD}"/>
    <cellStyle name="40% - Accent3 3 6 2 3 2" xfId="28672" xr:uid="{D544708E-EF75-403E-80CD-33C51F015FE3}"/>
    <cellStyle name="40% - Accent3 3 6 2 4" xfId="28670" xr:uid="{B5B81007-260F-4335-A28D-1F4D48ED0DBF}"/>
    <cellStyle name="40% - Accent3 3 6 3" xfId="11187" xr:uid="{57B29F83-AA42-4693-A1F4-A7A8D55555D7}"/>
    <cellStyle name="40% - Accent3 3 6 3 2" xfId="28673" xr:uid="{F1E5F556-7947-4B24-A948-E59CDE1FA4DD}"/>
    <cellStyle name="40% - Accent3 3 6 4" xfId="11188" xr:uid="{79996DB4-8BDB-4D28-A8AD-C1E1BFB807EC}"/>
    <cellStyle name="40% - Accent3 3 6 4 2" xfId="28674" xr:uid="{8900522B-EC09-4366-9006-04A0BF11342F}"/>
    <cellStyle name="40% - Accent3 3 6 5" xfId="11189" xr:uid="{D091AF4F-8CCD-48A6-BB12-91125A0C5237}"/>
    <cellStyle name="40% - Accent3 3 6 5 2" xfId="28675" xr:uid="{19D453F2-1929-495C-B131-980F1CD6FBC6}"/>
    <cellStyle name="40% - Accent3 3 6 6" xfId="11190" xr:uid="{668D8EAC-4A28-4C06-B8AA-6E74189A988A}"/>
    <cellStyle name="40% - Accent3 3 6 6 2" xfId="28676" xr:uid="{C415C152-D7A1-4277-BE35-EBE858E87115}"/>
    <cellStyle name="40% - Accent3 3 7" xfId="11191" xr:uid="{BBB77880-4FE0-48D8-8139-1D6CF563040B}"/>
    <cellStyle name="40% - Accent3 3 7 2" xfId="11192" xr:uid="{2BDC6529-C147-43AD-A6F4-4C2ACA9DB29C}"/>
    <cellStyle name="40% - Accent3 3 7 2 2" xfId="11193" xr:uid="{5902F890-EABC-4DF3-A7F2-68D28BEEE6B5}"/>
    <cellStyle name="40% - Accent3 3 7 2 2 2" xfId="28679" xr:uid="{269246F7-75CD-45A6-BA59-F41C81C6C21A}"/>
    <cellStyle name="40% - Accent3 3 7 2 3" xfId="11194" xr:uid="{CBE2CD27-3BB9-41E4-9D4D-201F5EDAB4EA}"/>
    <cellStyle name="40% - Accent3 3 7 2 3 2" xfId="28680" xr:uid="{6D1EDEDC-D8C4-4343-85F6-31B56E780059}"/>
    <cellStyle name="40% - Accent3 3 7 2 4" xfId="28678" xr:uid="{8FCEA276-3915-4F65-81F3-9253F910A848}"/>
    <cellStyle name="40% - Accent3 3 7 3" xfId="11195" xr:uid="{0DB68400-66C2-4215-BA94-7A4CF3C0D829}"/>
    <cellStyle name="40% - Accent3 3 7 3 2" xfId="28681" xr:uid="{1F59244C-81D2-44A8-A32D-6CEC7212F29C}"/>
    <cellStyle name="40% - Accent3 3 7 4" xfId="11196" xr:uid="{9E06DAD8-0C5A-4BCC-B885-621BFD8B55D5}"/>
    <cellStyle name="40% - Accent3 3 7 4 2" xfId="28682" xr:uid="{0169A331-4116-4191-8762-B062B84AE5A3}"/>
    <cellStyle name="40% - Accent3 3 7 5" xfId="11197" xr:uid="{CD7CE191-7330-4B83-936C-A4877A9797B5}"/>
    <cellStyle name="40% - Accent3 3 7 5 2" xfId="28683" xr:uid="{CE21250C-50ED-48D9-B5B9-0E4BDC85C05B}"/>
    <cellStyle name="40% - Accent3 3 7 6" xfId="28677" xr:uid="{B2E103F5-0F49-47CA-83E6-2E96FA3864DA}"/>
    <cellStyle name="40% - Accent3 3 8" xfId="11198" xr:uid="{CAE54B86-09BE-4C40-B68A-1852555FD5E7}"/>
    <cellStyle name="40% - Accent3 3 8 2" xfId="11199" xr:uid="{9F1CE5C5-DA68-4258-8C84-84CED274120E}"/>
    <cellStyle name="40% - Accent3 3 8 2 2" xfId="28685" xr:uid="{E0D61DE6-5A94-49FF-8BEB-43F7399831C7}"/>
    <cellStyle name="40% - Accent3 3 8 3" xfId="11200" xr:uid="{CA406FD1-F750-482A-825E-949BB77B0F5A}"/>
    <cellStyle name="40% - Accent3 3 8 3 2" xfId="28686" xr:uid="{017C0C81-618E-4E59-80A3-E7EBE3450F66}"/>
    <cellStyle name="40% - Accent3 3 8 4" xfId="28684" xr:uid="{747E3C1A-11DF-4C37-87A9-B00E274C971E}"/>
    <cellStyle name="40% - Accent3 3 9" xfId="11201" xr:uid="{8CBBD33F-C7B8-46AF-BE3D-9F087BB210E2}"/>
    <cellStyle name="40% - Accent3 3 9 2" xfId="28687" xr:uid="{A4E956BE-D779-4EDE-825A-DA1520290605}"/>
    <cellStyle name="40% - Accent3 30" xfId="11202" xr:uid="{F61615D1-6873-4224-88B3-49F7856EBAF2}"/>
    <cellStyle name="40% - Accent3 30 2" xfId="28688" xr:uid="{1F5A699F-0505-4409-8816-BCED749DB35F}"/>
    <cellStyle name="40% - Accent3 31" xfId="11203" xr:uid="{E5EF6C3B-D47C-4816-88E0-A3626FF74727}"/>
    <cellStyle name="40% - Accent3 31 2" xfId="28689" xr:uid="{8D6224B7-AC4D-4371-841B-9810D3446450}"/>
    <cellStyle name="40% - Accent3 32" xfId="11204" xr:uid="{5961C978-B641-471E-A515-3D0C402CDEFE}"/>
    <cellStyle name="40% - Accent3 32 2" xfId="28690" xr:uid="{7E1A09F9-4704-4BCD-A3D5-1D86AB36BE93}"/>
    <cellStyle name="40% - Accent3 33" xfId="11205" xr:uid="{16032B6C-A7F6-426F-854B-8F8899A27AB2}"/>
    <cellStyle name="40% - Accent3 33 2" xfId="28691" xr:uid="{93D531F6-7228-4F40-8A1F-24382875CCEB}"/>
    <cellStyle name="40% - Accent3 34" xfId="11206" xr:uid="{CC533C89-28E0-4F65-A12F-AD200EF672FA}"/>
    <cellStyle name="40% - Accent3 34 2" xfId="28692" xr:uid="{70EFA9B4-4E44-46D1-92B0-A1929B1DA2D4}"/>
    <cellStyle name="40% - Accent3 35" xfId="11207" xr:uid="{1E70DC11-B231-4073-9CFC-9BBD72B241A8}"/>
    <cellStyle name="40% - Accent3 35 2" xfId="28693" xr:uid="{A49805AD-C513-424E-8D2B-248EC6C4FAF5}"/>
    <cellStyle name="40% - Accent3 36" xfId="10729" xr:uid="{E6C32E16-7ECA-46E8-A0F7-8EDD4A459573}"/>
    <cellStyle name="40% - Accent3 36 2" xfId="28217" xr:uid="{B940CDC5-1852-4D23-A0FB-99801A179BBD}"/>
    <cellStyle name="40% - Accent3 37" xfId="622" xr:uid="{0219418F-00BB-4638-AE45-50F43CF7D9A5}"/>
    <cellStyle name="40% - Accent3 37 2" xfId="20488" xr:uid="{54C76BF0-588C-4BF3-A312-E4D2566FC96F}"/>
    <cellStyle name="40% - Accent3 38" xfId="18392" xr:uid="{BCB39355-2000-480B-8FFF-F012BD1FDE88}"/>
    <cellStyle name="40% - Accent3 39" xfId="36613" xr:uid="{58183B87-6681-4DF1-B764-FEF27EA536BA}"/>
    <cellStyle name="40% - Accent3 4" xfId="257" xr:uid="{EC547A11-38B3-4881-B7BB-929D64A8FB2E}"/>
    <cellStyle name="40% - Accent3 4 10" xfId="11209" xr:uid="{CDCD5C40-22FC-43B4-8BF0-FDBC34D49D14}"/>
    <cellStyle name="40% - Accent3 4 10 2" xfId="28695" xr:uid="{F690762B-2A98-4047-BF5F-76E46621272A}"/>
    <cellStyle name="40% - Accent3 4 11" xfId="11210" xr:uid="{7B09E2B2-7EF9-4B27-9CA2-D8BD60D076F0}"/>
    <cellStyle name="40% - Accent3 4 11 2" xfId="28696" xr:uid="{656D0450-13C3-4C1E-9F56-C4A05B8FEFB7}"/>
    <cellStyle name="40% - Accent3 4 12" xfId="11208" xr:uid="{901CB508-E9AF-4A10-8412-B1B03A760373}"/>
    <cellStyle name="40% - Accent3 4 12 2" xfId="28694" xr:uid="{230A9F06-CDBA-4397-972B-6F1056FCEEC8}"/>
    <cellStyle name="40% - Accent3 4 13" xfId="1010" xr:uid="{34D4FA95-14C3-4D88-BE1F-16247E0975B3}"/>
    <cellStyle name="40% - Accent3 4 13 2" xfId="20530" xr:uid="{D019C438-7415-43AF-9802-B897586C72BB}"/>
    <cellStyle name="40% - Accent3 4 14" xfId="18621" xr:uid="{29CAA484-6428-4643-AC2C-5120CE953B20}"/>
    <cellStyle name="40% - Accent3 4 15" xfId="36923" xr:uid="{0FC8EF90-13AE-4609-B086-148C0F7B27DB}"/>
    <cellStyle name="40% - Accent3 4 2" xfId="375" xr:uid="{FF9F2E27-69A9-4616-887A-1575F3EB240C}"/>
    <cellStyle name="40% - Accent3 4 2 10" xfId="17419" xr:uid="{CFB74A48-8A74-4091-A0D6-DDDE60444F86}"/>
    <cellStyle name="40% - Accent3 4 2 10 2" xfId="34772" xr:uid="{F6B1137D-9C14-4D18-932B-CBBBF54DED7A}"/>
    <cellStyle name="40% - Accent3 4 2 11" xfId="11211" xr:uid="{0B732655-7C8D-4EBB-A334-6FA755F612F2}"/>
    <cellStyle name="40% - Accent3 4 2 11 2" xfId="28697" xr:uid="{CAC813A3-978E-41CE-AC8F-6BC69243BF7A}"/>
    <cellStyle name="40% - Accent3 4 2 12" xfId="1297" xr:uid="{DEC778A7-E0F3-46B8-9027-0191166AA375}"/>
    <cellStyle name="40% - Accent3 4 2 13" xfId="18901" xr:uid="{6F866D48-637E-4296-9029-56F4AC24D3D9}"/>
    <cellStyle name="40% - Accent3 4 2 2" xfId="594" xr:uid="{A3A6B9D4-10E9-4B62-B7E1-9D525247AB73}"/>
    <cellStyle name="40% - Accent3 4 2 2 10" xfId="2342" xr:uid="{3E72F646-BB2F-48E3-A834-1AB8C5105754}"/>
    <cellStyle name="40% - Accent3 4 2 2 11" xfId="19942" xr:uid="{5C9E654A-62D1-4338-B7EB-A56680E4E4EB}"/>
    <cellStyle name="40% - Accent3 4 2 2 2" xfId="11213" xr:uid="{19E0D36E-3C10-4876-9021-CB9538A2BBB6}"/>
    <cellStyle name="40% - Accent3 4 2 2 2 2" xfId="11214" xr:uid="{0FDDD927-7419-4B4D-9F85-54FFA519FDEB}"/>
    <cellStyle name="40% - Accent3 4 2 2 2 2 2" xfId="11215" xr:uid="{4A9AE3A3-10E7-4362-81A8-422D1E1B916F}"/>
    <cellStyle name="40% - Accent3 4 2 2 2 2 2 2" xfId="28701" xr:uid="{24594E78-6835-4007-A668-50E711BB9135}"/>
    <cellStyle name="40% - Accent3 4 2 2 2 2 3" xfId="11216" xr:uid="{EE56D7A4-FE8F-4921-A63D-5B253E3E0362}"/>
    <cellStyle name="40% - Accent3 4 2 2 2 2 3 2" xfId="28702" xr:uid="{A9C63ADB-EC64-4B14-BD13-75A4899F456B}"/>
    <cellStyle name="40% - Accent3 4 2 2 2 2 4" xfId="28700" xr:uid="{C4DD407B-FD58-495C-9C0C-1CE5B6442CCE}"/>
    <cellStyle name="40% - Accent3 4 2 2 2 3" xfId="11217" xr:uid="{B2E7CCD6-5699-429B-90F0-3E77E921A2EF}"/>
    <cellStyle name="40% - Accent3 4 2 2 2 3 2" xfId="28703" xr:uid="{DDD73219-A10A-4BCF-83AD-406207CDE213}"/>
    <cellStyle name="40% - Accent3 4 2 2 2 4" xfId="11218" xr:uid="{631F63B2-DC60-4F51-94A3-BDC032FDD57E}"/>
    <cellStyle name="40% - Accent3 4 2 2 2 4 2" xfId="28704" xr:uid="{D344ED59-A46C-43D1-9CE8-53DFD2809D93}"/>
    <cellStyle name="40% - Accent3 4 2 2 2 5" xfId="11219" xr:uid="{257445DB-4ABE-4225-885D-B1DA5FBF9EE9}"/>
    <cellStyle name="40% - Accent3 4 2 2 2 5 2" xfId="28705" xr:uid="{240E5756-729B-426D-B35C-006D86B6A101}"/>
    <cellStyle name="40% - Accent3 4 2 2 2 6" xfId="28699" xr:uid="{EAC5C7E5-A0E4-47FE-AD1F-E40E13CEB264}"/>
    <cellStyle name="40% - Accent3 4 2 2 3" xfId="11220" xr:uid="{7633160D-85AD-4437-BF5D-E6C3EE0B3159}"/>
    <cellStyle name="40% - Accent3 4 2 2 3 2" xfId="11221" xr:uid="{F6D451F9-E81D-43E9-AA24-12250474281D}"/>
    <cellStyle name="40% - Accent3 4 2 2 3 2 2" xfId="11222" xr:uid="{DAFD4858-FFF0-46CB-AA96-B7CFB6923C2F}"/>
    <cellStyle name="40% - Accent3 4 2 2 3 2 2 2" xfId="28708" xr:uid="{F31293B3-A86B-4F57-AB46-A2C276AB7ECD}"/>
    <cellStyle name="40% - Accent3 4 2 2 3 2 3" xfId="11223" xr:uid="{80AB6E05-2FD4-429B-9B65-833107B09C95}"/>
    <cellStyle name="40% - Accent3 4 2 2 3 2 3 2" xfId="28709" xr:uid="{AEB2A0BF-4A07-4D94-9B2D-9079354C8202}"/>
    <cellStyle name="40% - Accent3 4 2 2 3 2 4" xfId="28707" xr:uid="{6C4DE900-528C-49C6-AE19-F59AB9B66205}"/>
    <cellStyle name="40% - Accent3 4 2 2 3 3" xfId="11224" xr:uid="{7F252A5A-98BF-4E48-8FD0-160C8AC29891}"/>
    <cellStyle name="40% - Accent3 4 2 2 3 3 2" xfId="28710" xr:uid="{8C68E133-FDFB-46C8-A9C7-BF733A456958}"/>
    <cellStyle name="40% - Accent3 4 2 2 3 4" xfId="11225" xr:uid="{DC213E5C-33A2-48A6-ADAD-E6AF3DC173C2}"/>
    <cellStyle name="40% - Accent3 4 2 2 3 4 2" xfId="28711" xr:uid="{C4EAF29C-8937-434F-B274-6FC9AE28A50E}"/>
    <cellStyle name="40% - Accent3 4 2 2 3 5" xfId="11226" xr:uid="{1ABBC28F-CA67-4D47-9882-6FBBD5E9090E}"/>
    <cellStyle name="40% - Accent3 4 2 2 3 5 2" xfId="28712" xr:uid="{8785CAC1-215E-4AAC-A755-2619333D2410}"/>
    <cellStyle name="40% - Accent3 4 2 2 3 6" xfId="28706" xr:uid="{FAD422B1-F104-421C-A694-FF8CB34476A1}"/>
    <cellStyle name="40% - Accent3 4 2 2 4" xfId="11227" xr:uid="{02A457E6-A098-4ACE-89C2-96A2858866E5}"/>
    <cellStyle name="40% - Accent3 4 2 2 4 2" xfId="11228" xr:uid="{88CF0BFC-F5E3-4308-BCCC-EFA4E0346E85}"/>
    <cellStyle name="40% - Accent3 4 2 2 4 2 2" xfId="28714" xr:uid="{7C098217-9041-4529-8A8D-5ADB5F4C3320}"/>
    <cellStyle name="40% - Accent3 4 2 2 4 3" xfId="11229" xr:uid="{85C06A1D-F8ED-4D82-B81C-CCE2EEE47E87}"/>
    <cellStyle name="40% - Accent3 4 2 2 4 3 2" xfId="28715" xr:uid="{C1B74EEF-4C96-4A91-94DA-341235A0A710}"/>
    <cellStyle name="40% - Accent3 4 2 2 4 4" xfId="28713" xr:uid="{9DD645EC-B508-4534-BB2C-E5C79D51D597}"/>
    <cellStyle name="40% - Accent3 4 2 2 5" xfId="11230" xr:uid="{4A7E763B-D362-41E1-855D-12B9FB482A99}"/>
    <cellStyle name="40% - Accent3 4 2 2 5 2" xfId="28716" xr:uid="{4A51DE40-30EC-41C1-93E3-A55D02F1E129}"/>
    <cellStyle name="40% - Accent3 4 2 2 6" xfId="11231" xr:uid="{D40B6E24-5A14-4C23-96E5-A82EDA9E17CA}"/>
    <cellStyle name="40% - Accent3 4 2 2 6 2" xfId="28717" xr:uid="{273ACD35-1AE4-40CE-B797-AB02468BD0EE}"/>
    <cellStyle name="40% - Accent3 4 2 2 7" xfId="11232" xr:uid="{3B60430F-E6D5-41D4-969F-6D42682B7364}"/>
    <cellStyle name="40% - Accent3 4 2 2 7 2" xfId="28718" xr:uid="{DD41CD89-EF58-42D1-98DA-E75ED4970058}"/>
    <cellStyle name="40% - Accent3 4 2 2 8" xfId="17992" xr:uid="{87519B21-3C00-4735-A4B4-E6B3819B307A}"/>
    <cellStyle name="40% - Accent3 4 2 2 8 2" xfId="35755" xr:uid="{44E8DA75-3946-4AEB-9D38-B5142C8B655E}"/>
    <cellStyle name="40% - Accent3 4 2 2 9" xfId="11212" xr:uid="{9FE86C07-0A1E-4242-A70B-9D39D428E44E}"/>
    <cellStyle name="40% - Accent3 4 2 2 9 2" xfId="28698" xr:uid="{6E1AF6AF-CD9E-4188-898B-F9DDB9455306}"/>
    <cellStyle name="40% - Accent3 4 2 3" xfId="11233" xr:uid="{F2DF8529-4969-4AE3-A6DC-5D1D558E1C1B}"/>
    <cellStyle name="40% - Accent3 4 2 3 2" xfId="11234" xr:uid="{83E94D67-04F8-4772-AC49-95B778A6F7B4}"/>
    <cellStyle name="40% - Accent3 4 2 3 2 2" xfId="11235" xr:uid="{318ED709-A4F8-4F3B-8A05-C1F2863B9AE6}"/>
    <cellStyle name="40% - Accent3 4 2 3 2 2 2" xfId="11236" xr:uid="{616B5B16-F00D-4A40-B2F0-34A4EC2E2505}"/>
    <cellStyle name="40% - Accent3 4 2 3 2 2 2 2" xfId="28722" xr:uid="{2DE9C009-20E4-47B2-8172-3E591A3EB0D2}"/>
    <cellStyle name="40% - Accent3 4 2 3 2 2 3" xfId="11237" xr:uid="{CF8E755A-1404-41FD-8B5F-B699C966F9EF}"/>
    <cellStyle name="40% - Accent3 4 2 3 2 2 3 2" xfId="28723" xr:uid="{997CA88F-1B96-4563-AF9B-C9132263C24A}"/>
    <cellStyle name="40% - Accent3 4 2 3 2 2 4" xfId="28721" xr:uid="{B6297625-6668-418B-AF8E-85601A9560CB}"/>
    <cellStyle name="40% - Accent3 4 2 3 2 3" xfId="11238" xr:uid="{178B8749-6BFD-41E0-8D2D-DC88482E6F5E}"/>
    <cellStyle name="40% - Accent3 4 2 3 2 3 2" xfId="28724" xr:uid="{C0EA3C67-94EF-42E6-A66C-D28183EF98C3}"/>
    <cellStyle name="40% - Accent3 4 2 3 2 4" xfId="11239" xr:uid="{A93B0A04-1B54-4F2F-9747-8F4446D7F818}"/>
    <cellStyle name="40% - Accent3 4 2 3 2 4 2" xfId="28725" xr:uid="{35439486-5241-47DA-A76C-E35DBC9DEF0D}"/>
    <cellStyle name="40% - Accent3 4 2 3 2 5" xfId="11240" xr:uid="{1BB5B424-6C86-42EF-ABE6-BEC6C8C765A9}"/>
    <cellStyle name="40% - Accent3 4 2 3 2 5 2" xfId="28726" xr:uid="{494AE95F-BB25-489C-B38A-9AEC18E52570}"/>
    <cellStyle name="40% - Accent3 4 2 3 2 6" xfId="28720" xr:uid="{BAC098EB-C7AC-486F-B9C2-393E44DEA9A5}"/>
    <cellStyle name="40% - Accent3 4 2 3 3" xfId="11241" xr:uid="{995B8095-6EDF-46F6-AD0B-760A801C107D}"/>
    <cellStyle name="40% - Accent3 4 2 3 3 2" xfId="11242" xr:uid="{EAA780EE-140E-4DCE-ABF1-0AB7A7B0AB19}"/>
    <cellStyle name="40% - Accent3 4 2 3 3 2 2" xfId="11243" xr:uid="{29CC5AE7-07C2-467C-9533-7F90D2EC89FA}"/>
    <cellStyle name="40% - Accent3 4 2 3 3 2 2 2" xfId="28729" xr:uid="{5AD0FCBD-6456-4AB9-9C65-40240FFA6AA5}"/>
    <cellStyle name="40% - Accent3 4 2 3 3 2 3" xfId="11244" xr:uid="{AC10CB50-C575-4FF2-B643-D33AC117875B}"/>
    <cellStyle name="40% - Accent3 4 2 3 3 2 3 2" xfId="28730" xr:uid="{8D7250B2-7F69-4035-BB3F-E9B65F6FF06B}"/>
    <cellStyle name="40% - Accent3 4 2 3 3 2 4" xfId="28728" xr:uid="{F25D2E37-7551-4B83-8615-EDBD50E97163}"/>
    <cellStyle name="40% - Accent3 4 2 3 3 3" xfId="11245" xr:uid="{D2C008A5-C907-4967-8BCE-9577950D28C5}"/>
    <cellStyle name="40% - Accent3 4 2 3 3 3 2" xfId="28731" xr:uid="{2B6CC1F2-900D-412E-94B0-C231699D1C37}"/>
    <cellStyle name="40% - Accent3 4 2 3 3 4" xfId="11246" xr:uid="{DDE6662D-86A0-430E-989E-80FF3C55A62F}"/>
    <cellStyle name="40% - Accent3 4 2 3 3 4 2" xfId="28732" xr:uid="{D8A02BA6-28A0-440B-A9D6-872DBD543116}"/>
    <cellStyle name="40% - Accent3 4 2 3 3 5" xfId="11247" xr:uid="{BACF0BC3-4123-4B46-8455-6D287779CD49}"/>
    <cellStyle name="40% - Accent3 4 2 3 3 5 2" xfId="28733" xr:uid="{F1F9C3C9-8CF5-4729-BA6C-A2B114865C10}"/>
    <cellStyle name="40% - Accent3 4 2 3 3 6" xfId="28727" xr:uid="{3200C740-8367-4213-982D-7E963E390111}"/>
    <cellStyle name="40% - Accent3 4 2 3 4" xfId="11248" xr:uid="{4810ECAC-90C2-4408-A342-A14CA78A4320}"/>
    <cellStyle name="40% - Accent3 4 2 3 4 2" xfId="11249" xr:uid="{EA7EFC07-1FAB-4969-9B5B-37C0342C461C}"/>
    <cellStyle name="40% - Accent3 4 2 3 4 2 2" xfId="28735" xr:uid="{37AA2990-17D7-4432-8138-BD3C97B4E861}"/>
    <cellStyle name="40% - Accent3 4 2 3 4 3" xfId="11250" xr:uid="{42623B8A-AAF3-4DBF-A142-B00B6445EFD7}"/>
    <cellStyle name="40% - Accent3 4 2 3 4 3 2" xfId="28736" xr:uid="{02349CB8-DB51-4B60-8B32-CAE51C0BB2E1}"/>
    <cellStyle name="40% - Accent3 4 2 3 4 4" xfId="28734" xr:uid="{9DAD0186-77BD-450D-BBB5-9C8BBDDBA73A}"/>
    <cellStyle name="40% - Accent3 4 2 3 5" xfId="11251" xr:uid="{2E7B9286-6FC9-4EA9-AC59-E36032911BA9}"/>
    <cellStyle name="40% - Accent3 4 2 3 5 2" xfId="28737" xr:uid="{9D7A55C0-E37B-47AE-9252-36575C16FB37}"/>
    <cellStyle name="40% - Accent3 4 2 3 6" xfId="11252" xr:uid="{0B1B865B-9F5F-41A1-ABE8-4C26FA59A063}"/>
    <cellStyle name="40% - Accent3 4 2 3 6 2" xfId="28738" xr:uid="{BE0FAC0A-62E1-4867-80E3-435FA8F1362A}"/>
    <cellStyle name="40% - Accent3 4 2 3 7" xfId="11253" xr:uid="{85D6BCCB-3B03-495E-B8C6-DAE4C046DD32}"/>
    <cellStyle name="40% - Accent3 4 2 3 7 2" xfId="28739" xr:uid="{2CCB0DB4-839F-406C-8087-1472C5D1BED4}"/>
    <cellStyle name="40% - Accent3 4 2 3 8" xfId="28719" xr:uid="{558E8059-43A5-443A-A370-07E91BC99067}"/>
    <cellStyle name="40% - Accent3 4 2 4" xfId="11254" xr:uid="{6BC4004E-237E-4621-BBB4-8041A4F6DCC0}"/>
    <cellStyle name="40% - Accent3 4 2 4 2" xfId="11255" xr:uid="{399F6BB8-6EB9-484C-9A6E-9549F8B95A28}"/>
    <cellStyle name="40% - Accent3 4 2 4 2 2" xfId="11256" xr:uid="{1AC5D2C3-7E39-413B-9C31-713427CFCD38}"/>
    <cellStyle name="40% - Accent3 4 2 4 2 2 2" xfId="28742" xr:uid="{FA719E0E-E954-4FFF-8DCF-77D376A2D3B4}"/>
    <cellStyle name="40% - Accent3 4 2 4 2 3" xfId="11257" xr:uid="{D44F3039-D440-4069-879B-CA9F45A6DE8F}"/>
    <cellStyle name="40% - Accent3 4 2 4 2 3 2" xfId="28743" xr:uid="{482F27B2-9A28-4D93-BD11-0FC631823383}"/>
    <cellStyle name="40% - Accent3 4 2 4 2 4" xfId="28741" xr:uid="{BF14718B-CB13-4FB3-AF58-3750B37DBDF3}"/>
    <cellStyle name="40% - Accent3 4 2 4 3" xfId="11258" xr:uid="{69E036D6-57E5-4477-8B67-F107E94D5770}"/>
    <cellStyle name="40% - Accent3 4 2 4 3 2" xfId="28744" xr:uid="{4AD7C504-2358-4A17-AD95-FBAB90C20B85}"/>
    <cellStyle name="40% - Accent3 4 2 4 4" xfId="11259" xr:uid="{8A2ED5FF-82FD-4CF9-B1D6-26B35736357C}"/>
    <cellStyle name="40% - Accent3 4 2 4 4 2" xfId="28745" xr:uid="{0B0E9B01-9181-408D-9956-43A17042D139}"/>
    <cellStyle name="40% - Accent3 4 2 4 5" xfId="11260" xr:uid="{601F0481-BC05-4939-A22A-DB04FC93C7A1}"/>
    <cellStyle name="40% - Accent3 4 2 4 5 2" xfId="28746" xr:uid="{79D98008-FCD3-4E75-A8D5-B018091C1F32}"/>
    <cellStyle name="40% - Accent3 4 2 4 6" xfId="28740" xr:uid="{232DBE9B-385A-416E-8562-48DC40FC1398}"/>
    <cellStyle name="40% - Accent3 4 2 5" xfId="11261" xr:uid="{DB463D06-D045-4CC4-B98E-F5D321566C1B}"/>
    <cellStyle name="40% - Accent3 4 2 5 2" xfId="11262" xr:uid="{39DD9B3E-4EB9-408E-9B88-3C907E861816}"/>
    <cellStyle name="40% - Accent3 4 2 5 2 2" xfId="11263" xr:uid="{D9F8C64F-9AEF-4202-8B77-4D339793DC5F}"/>
    <cellStyle name="40% - Accent3 4 2 5 2 2 2" xfId="28749" xr:uid="{38481233-83BD-40DF-9A1B-0918D19F6B9F}"/>
    <cellStyle name="40% - Accent3 4 2 5 2 3" xfId="11264" xr:uid="{C372ECE9-6C70-4BA2-BBE1-62D5E6D67BC4}"/>
    <cellStyle name="40% - Accent3 4 2 5 2 3 2" xfId="28750" xr:uid="{E3CE84C8-DB13-4957-942E-E5A5196DBE11}"/>
    <cellStyle name="40% - Accent3 4 2 5 2 4" xfId="28748" xr:uid="{A5B88B3D-3BA6-43DD-B662-1498FB5BE73B}"/>
    <cellStyle name="40% - Accent3 4 2 5 3" xfId="11265" xr:uid="{042E957C-CC89-412A-84FA-83894A2994E7}"/>
    <cellStyle name="40% - Accent3 4 2 5 3 2" xfId="28751" xr:uid="{8AC46993-909B-4302-8860-E37CDA8783D8}"/>
    <cellStyle name="40% - Accent3 4 2 5 4" xfId="11266" xr:uid="{ADB8C56B-846E-4EE6-9C90-C70F4217BEC5}"/>
    <cellStyle name="40% - Accent3 4 2 5 4 2" xfId="28752" xr:uid="{4AA8EA99-6064-4819-8416-516D5D8D5E69}"/>
    <cellStyle name="40% - Accent3 4 2 5 5" xfId="11267" xr:uid="{74CED982-1A5E-4D0D-89F4-8160FF92DC94}"/>
    <cellStyle name="40% - Accent3 4 2 5 5 2" xfId="28753" xr:uid="{78D9D242-9896-4917-8D5B-945960F64DB7}"/>
    <cellStyle name="40% - Accent3 4 2 5 6" xfId="28747" xr:uid="{CF279C3A-42BE-401E-825E-8FF5DB9ECA1B}"/>
    <cellStyle name="40% - Accent3 4 2 6" xfId="11268" xr:uid="{EAD6FE27-1607-4237-A8F9-A87DEFC740DA}"/>
    <cellStyle name="40% - Accent3 4 2 6 2" xfId="11269" xr:uid="{6AD695C9-DD03-4DB6-AC01-7018A1CB6B96}"/>
    <cellStyle name="40% - Accent3 4 2 6 2 2" xfId="28755" xr:uid="{66BF3B58-BD37-400A-817A-CB45BCF6EEA3}"/>
    <cellStyle name="40% - Accent3 4 2 6 3" xfId="11270" xr:uid="{7435263F-9777-44CE-8AE5-49413C211A8B}"/>
    <cellStyle name="40% - Accent3 4 2 6 3 2" xfId="28756" xr:uid="{618BFB6C-42F1-4098-B134-64B0C36713CA}"/>
    <cellStyle name="40% - Accent3 4 2 6 4" xfId="28754" xr:uid="{E5A5D15B-1415-4380-B25D-EB4CC8CA33A8}"/>
    <cellStyle name="40% - Accent3 4 2 7" xfId="11271" xr:uid="{3605FECB-1971-4791-9770-4AD459A6A807}"/>
    <cellStyle name="40% - Accent3 4 2 7 2" xfId="28757" xr:uid="{7342BB8C-D6E4-4F46-B08B-B96D19028A5C}"/>
    <cellStyle name="40% - Accent3 4 2 8" xfId="11272" xr:uid="{96CE7255-3987-4254-98DB-F124E92B5EDA}"/>
    <cellStyle name="40% - Accent3 4 2 8 2" xfId="28758" xr:uid="{CFEC9CD9-D235-449B-B8A4-D4F77DCF2718}"/>
    <cellStyle name="40% - Accent3 4 2 9" xfId="11273" xr:uid="{94E9B7D4-B9DC-424E-A73F-4354F7638F77}"/>
    <cellStyle name="40% - Accent3 4 2 9 2" xfId="28759" xr:uid="{6D6DA90A-D5D4-4E77-A543-36F0B7F128F3}"/>
    <cellStyle name="40% - Accent3 4 3" xfId="484" xr:uid="{57421645-FEE1-45AB-9B6A-6779DEC599CC}"/>
    <cellStyle name="40% - Accent3 4 3 10" xfId="1568" xr:uid="{1192D948-6F1A-4390-90BA-D955609D83AB}"/>
    <cellStyle name="40% - Accent3 4 3 11" xfId="19171" xr:uid="{88494917-B174-4CA3-83A4-D8B5168C5FE4}"/>
    <cellStyle name="40% - Accent3 4 3 2" xfId="2609" xr:uid="{90C51929-72A5-448A-9DA9-87BB6D6F3A58}"/>
    <cellStyle name="40% - Accent3 4 3 2 2" xfId="11276" xr:uid="{D71490A0-E8E1-4AA8-A10C-03DDA0E496B8}"/>
    <cellStyle name="40% - Accent3 4 3 2 2 2" xfId="11277" xr:uid="{C5734DDE-724C-4C1D-B613-B08B7C6D9D72}"/>
    <cellStyle name="40% - Accent3 4 3 2 2 2 2" xfId="28763" xr:uid="{B726A257-2AF7-49AF-AD41-7811B478F227}"/>
    <cellStyle name="40% - Accent3 4 3 2 2 3" xfId="11278" xr:uid="{07C01C59-B702-4C37-9355-4BD802C2F8F9}"/>
    <cellStyle name="40% - Accent3 4 3 2 2 3 2" xfId="28764" xr:uid="{0B323E33-8531-42FC-9F3A-EC581B41CE71}"/>
    <cellStyle name="40% - Accent3 4 3 2 2 4" xfId="28762" xr:uid="{0CEA2AB9-D6F4-4786-B5BD-D2FD3C02EEA8}"/>
    <cellStyle name="40% - Accent3 4 3 2 3" xfId="11279" xr:uid="{04004F81-B835-40CB-B438-C906110639FC}"/>
    <cellStyle name="40% - Accent3 4 3 2 3 2" xfId="28765" xr:uid="{3B07DAE6-F18D-4ED2-9405-FC4A4050005A}"/>
    <cellStyle name="40% - Accent3 4 3 2 4" xfId="11280" xr:uid="{39715028-9C21-40FD-B620-DCC2A8720DA3}"/>
    <cellStyle name="40% - Accent3 4 3 2 4 2" xfId="28766" xr:uid="{930E8990-7D3A-4318-BFE7-5AA4AB2DFA2D}"/>
    <cellStyle name="40% - Accent3 4 3 2 5" xfId="11281" xr:uid="{EF0C2742-FCF0-44D1-9BD0-1E55386A6B03}"/>
    <cellStyle name="40% - Accent3 4 3 2 5 2" xfId="28767" xr:uid="{9829B039-D3EC-4A23-BE54-5713874F5120}"/>
    <cellStyle name="40% - Accent3 4 3 2 6" xfId="18128" xr:uid="{BF318FB3-3651-409F-8AE2-FF2F36AA05FB}"/>
    <cellStyle name="40% - Accent3 4 3 2 6 2" xfId="36016" xr:uid="{261EC587-7168-4540-94B0-69523CBAB1CC}"/>
    <cellStyle name="40% - Accent3 4 3 2 7" xfId="11275" xr:uid="{E7354B8D-D232-451C-AC5B-B0E1E56EF43A}"/>
    <cellStyle name="40% - Accent3 4 3 2 7 2" xfId="28761" xr:uid="{3C9D5B48-56FD-439A-B0D1-81FCDDCB42D9}"/>
    <cellStyle name="40% - Accent3 4 3 2 8" xfId="20209" xr:uid="{0268A21D-0510-4803-8B48-A69993760BB0}"/>
    <cellStyle name="40% - Accent3 4 3 3" xfId="11282" xr:uid="{BFAF6EC7-0EB8-4522-B90F-41A950F7B83F}"/>
    <cellStyle name="40% - Accent3 4 3 3 2" xfId="11283" xr:uid="{6F6B968F-3EAE-4821-A07E-312D7DAF8C1C}"/>
    <cellStyle name="40% - Accent3 4 3 3 2 2" xfId="11284" xr:uid="{BA1CC429-9256-4C1C-A19F-B66D8A307A4D}"/>
    <cellStyle name="40% - Accent3 4 3 3 2 2 2" xfId="28770" xr:uid="{B359F5D3-8A09-4E0F-BD35-5113BF5439D1}"/>
    <cellStyle name="40% - Accent3 4 3 3 2 3" xfId="11285" xr:uid="{0B6FE2D9-3A12-4890-BEBB-11889039C7C6}"/>
    <cellStyle name="40% - Accent3 4 3 3 2 3 2" xfId="28771" xr:uid="{2A0FC86D-A94B-48F9-8146-DF37D5BF2878}"/>
    <cellStyle name="40% - Accent3 4 3 3 2 4" xfId="28769" xr:uid="{CE8E9F15-F699-41E3-9B1E-853CF75AC370}"/>
    <cellStyle name="40% - Accent3 4 3 3 3" xfId="11286" xr:uid="{D5F469EF-DDA7-4DCD-ABC5-CE7E7CCEB8DA}"/>
    <cellStyle name="40% - Accent3 4 3 3 3 2" xfId="28772" xr:uid="{7A32C220-8A60-4C08-9294-96AF5EA62F2A}"/>
    <cellStyle name="40% - Accent3 4 3 3 4" xfId="11287" xr:uid="{9A22E994-5DC6-4623-861A-1C53B2B83129}"/>
    <cellStyle name="40% - Accent3 4 3 3 4 2" xfId="28773" xr:uid="{BD13130F-E989-4283-9073-DBA34AADD707}"/>
    <cellStyle name="40% - Accent3 4 3 3 5" xfId="11288" xr:uid="{3A35FBE3-0696-417B-9664-B1B8423867FF}"/>
    <cellStyle name="40% - Accent3 4 3 3 5 2" xfId="28774" xr:uid="{BED71F8B-77E9-4705-8F3D-118F93A4B845}"/>
    <cellStyle name="40% - Accent3 4 3 3 6" xfId="28768" xr:uid="{F6266C62-87C2-472F-93BD-9545E4CCC869}"/>
    <cellStyle name="40% - Accent3 4 3 4" xfId="11289" xr:uid="{12269885-F1B8-42B8-BC90-74AB20F41C13}"/>
    <cellStyle name="40% - Accent3 4 3 4 2" xfId="11290" xr:uid="{423E3709-0A75-4F0C-A364-C82803823D9C}"/>
    <cellStyle name="40% - Accent3 4 3 4 2 2" xfId="28776" xr:uid="{2ABFBAC2-16CD-4218-8343-3969FC048C7B}"/>
    <cellStyle name="40% - Accent3 4 3 4 3" xfId="11291" xr:uid="{CAEC1F26-0D53-4A80-85D0-B645F3431F9C}"/>
    <cellStyle name="40% - Accent3 4 3 4 3 2" xfId="28777" xr:uid="{D84AA1CF-D10D-4680-B792-A8EFED111965}"/>
    <cellStyle name="40% - Accent3 4 3 4 4" xfId="28775" xr:uid="{42455715-171B-4450-8298-971A6CF87CD6}"/>
    <cellStyle name="40% - Accent3 4 3 5" xfId="11292" xr:uid="{8DEBA0B9-9E2D-458C-A89D-A60C7EF1C333}"/>
    <cellStyle name="40% - Accent3 4 3 5 2" xfId="28778" xr:uid="{19EBA947-FECE-4E70-85FF-BAE83DF072B2}"/>
    <cellStyle name="40% - Accent3 4 3 6" xfId="11293" xr:uid="{0D264E3B-2253-4F39-B5DD-8F28FF36DFBD}"/>
    <cellStyle name="40% - Accent3 4 3 6 2" xfId="28779" xr:uid="{08F5CE8B-3C8B-4492-85C8-F77CAA5F28AC}"/>
    <cellStyle name="40% - Accent3 4 3 7" xfId="11294" xr:uid="{8AA614AF-4D75-4A57-B4DA-5104FF10D913}"/>
    <cellStyle name="40% - Accent3 4 3 7 2" xfId="28780" xr:uid="{DF827848-8233-4A08-94EE-6BAD6CDA0649}"/>
    <cellStyle name="40% - Accent3 4 3 8" xfId="17569" xr:uid="{013C912D-4B2C-4768-896C-13200064111C}"/>
    <cellStyle name="40% - Accent3 4 3 8 2" xfId="35019" xr:uid="{1FC51A11-1A78-438A-833A-57BDAA66D0DF}"/>
    <cellStyle name="40% - Accent3 4 3 9" xfId="11274" xr:uid="{7B7DE8EC-97CB-45F4-A9E7-F2BCE1BE1D36}"/>
    <cellStyle name="40% - Accent3 4 3 9 2" xfId="28760" xr:uid="{3ED226A9-F948-497C-991E-799C0300A02A}"/>
    <cellStyle name="40% - Accent3 4 4" xfId="2075" xr:uid="{46C88DE5-CE97-42B6-9DA2-C9D5EF9EB7F4}"/>
    <cellStyle name="40% - Accent3 4 4 10" xfId="19675" xr:uid="{F16BDF18-D0DC-4E6C-A3BE-D66532A61E76}"/>
    <cellStyle name="40% - Accent3 4 4 2" xfId="11296" xr:uid="{F04401D0-DA9A-469F-B375-000BE66274DB}"/>
    <cellStyle name="40% - Accent3 4 4 2 2" xfId="11297" xr:uid="{26FE1B0E-7C50-47F2-9F26-C3EA7513A3EA}"/>
    <cellStyle name="40% - Accent3 4 4 2 2 2" xfId="11298" xr:uid="{A1A67E99-E768-473D-8E2D-89E4453AEF17}"/>
    <cellStyle name="40% - Accent3 4 4 2 2 2 2" xfId="28784" xr:uid="{77A4916B-78C7-47C3-931A-E6F9967D5E26}"/>
    <cellStyle name="40% - Accent3 4 4 2 2 3" xfId="11299" xr:uid="{065A9142-FEB9-4CE3-8A77-13DC9BEA05B8}"/>
    <cellStyle name="40% - Accent3 4 4 2 2 3 2" xfId="28785" xr:uid="{D97746C8-F1B1-4087-9E70-14FE3F4682EA}"/>
    <cellStyle name="40% - Accent3 4 4 2 2 4" xfId="28783" xr:uid="{34E9ED98-6903-4A21-BC33-443426DB275E}"/>
    <cellStyle name="40% - Accent3 4 4 2 3" xfId="11300" xr:uid="{5F199BBE-5844-4BF9-B265-E6E97CC0071D}"/>
    <cellStyle name="40% - Accent3 4 4 2 3 2" xfId="28786" xr:uid="{00591F76-1BD2-412B-BB84-CF07DBF4438C}"/>
    <cellStyle name="40% - Accent3 4 4 2 4" xfId="11301" xr:uid="{6AAEB288-F59B-4EF9-AFA1-8A68EE3E2D86}"/>
    <cellStyle name="40% - Accent3 4 4 2 4 2" xfId="28787" xr:uid="{CAFD88E5-05A9-4C83-A8E4-B26A36F23613}"/>
    <cellStyle name="40% - Accent3 4 4 2 5" xfId="11302" xr:uid="{C756FCFE-7F1A-41FB-939C-F49F34231E67}"/>
    <cellStyle name="40% - Accent3 4 4 2 5 2" xfId="28788" xr:uid="{88E34776-02E3-499D-A21C-42A5EC6E836D}"/>
    <cellStyle name="40% - Accent3 4 4 2 6" xfId="28782" xr:uid="{90D74157-59A0-4885-9410-349929E37746}"/>
    <cellStyle name="40% - Accent3 4 4 3" xfId="11303" xr:uid="{5F82D571-7C3B-4613-94EE-80B55D9B27DD}"/>
    <cellStyle name="40% - Accent3 4 4 3 2" xfId="11304" xr:uid="{8ACF0107-BB67-4C3E-A7EB-3C495A575EF6}"/>
    <cellStyle name="40% - Accent3 4 4 3 2 2" xfId="11305" xr:uid="{66E26984-5522-4056-8980-ECD9451E01A0}"/>
    <cellStyle name="40% - Accent3 4 4 3 2 2 2" xfId="28791" xr:uid="{D8C36F67-23E4-498B-AA6E-5BED796F278A}"/>
    <cellStyle name="40% - Accent3 4 4 3 2 3" xfId="11306" xr:uid="{E406744E-6E34-45A9-A615-A55DFC3D6E8B}"/>
    <cellStyle name="40% - Accent3 4 4 3 2 3 2" xfId="28792" xr:uid="{EB4BBB73-15AA-4C0E-99DB-7C9D4D62784C}"/>
    <cellStyle name="40% - Accent3 4 4 3 2 4" xfId="28790" xr:uid="{F3700B5E-B7BE-419E-BCB2-8E4E742F2450}"/>
    <cellStyle name="40% - Accent3 4 4 3 3" xfId="11307" xr:uid="{5E5FDAA1-3EC7-45AA-B654-DEC8D0343645}"/>
    <cellStyle name="40% - Accent3 4 4 3 3 2" xfId="28793" xr:uid="{17AF1E04-8CCC-4543-A261-A5A016CE368A}"/>
    <cellStyle name="40% - Accent3 4 4 3 4" xfId="11308" xr:uid="{90C107B8-2407-448A-83FE-C7EFDD5D5843}"/>
    <cellStyle name="40% - Accent3 4 4 3 4 2" xfId="28794" xr:uid="{A57B1D90-397D-473F-8B09-FEE2BCDA1935}"/>
    <cellStyle name="40% - Accent3 4 4 3 5" xfId="11309" xr:uid="{4E4098D7-0E4E-4A9E-A59C-1EB70F593891}"/>
    <cellStyle name="40% - Accent3 4 4 3 5 2" xfId="28795" xr:uid="{B5D52D1B-288B-4A95-86BF-64845F815232}"/>
    <cellStyle name="40% - Accent3 4 4 3 6" xfId="28789" xr:uid="{2FB7EA27-9C84-43EA-8158-43A1F8E00389}"/>
    <cellStyle name="40% - Accent3 4 4 4" xfId="11310" xr:uid="{2EEBAB43-2C7B-404C-AB74-F9F7C5C51439}"/>
    <cellStyle name="40% - Accent3 4 4 4 2" xfId="11311" xr:uid="{043D31BD-5D38-45C4-9656-5BBDA8C403EF}"/>
    <cellStyle name="40% - Accent3 4 4 4 2 2" xfId="28797" xr:uid="{867F3D3D-2365-484E-9CD4-31A444A226A8}"/>
    <cellStyle name="40% - Accent3 4 4 4 3" xfId="11312" xr:uid="{738CD755-F271-40B5-8103-B9592F2327B0}"/>
    <cellStyle name="40% - Accent3 4 4 4 3 2" xfId="28798" xr:uid="{B33CE100-0DE4-46CF-9A03-78E187B77497}"/>
    <cellStyle name="40% - Accent3 4 4 4 4" xfId="28796" xr:uid="{1A14A5DA-1520-4305-B13C-C7F8FB1D9447}"/>
    <cellStyle name="40% - Accent3 4 4 5" xfId="11313" xr:uid="{65D3DBA8-A3A4-4317-85B6-6EB63AE6C3F3}"/>
    <cellStyle name="40% - Accent3 4 4 5 2" xfId="28799" xr:uid="{2EDDCB12-5C6D-49B8-BA9F-C5585C743647}"/>
    <cellStyle name="40% - Accent3 4 4 6" xfId="11314" xr:uid="{0CE4CD34-BFA2-4938-AE57-F96C975E98D6}"/>
    <cellStyle name="40% - Accent3 4 4 6 2" xfId="28800" xr:uid="{ACA81AAC-8B0B-42F6-B997-215EA1359434}"/>
    <cellStyle name="40% - Accent3 4 4 7" xfId="11315" xr:uid="{CEF569F9-A10C-49A8-9B94-79419015F957}"/>
    <cellStyle name="40% - Accent3 4 4 7 2" xfId="28801" xr:uid="{BAD9AAD4-F6CD-4E2F-A320-BE3CB81B3877}"/>
    <cellStyle name="40% - Accent3 4 4 8" xfId="17863" xr:uid="{53585F25-DB40-4D7F-AD14-C9F91F51A0A1}"/>
    <cellStyle name="40% - Accent3 4 4 8 2" xfId="35508" xr:uid="{0B179E46-D6FE-48EF-9B72-951E11F6FEDC}"/>
    <cellStyle name="40% - Accent3 4 4 9" xfId="11295" xr:uid="{AEF9E125-C1BF-46BE-84EF-383DBFAAAF19}"/>
    <cellStyle name="40% - Accent3 4 4 9 2" xfId="28781" xr:uid="{FA41D8B2-1838-49AB-8747-457F05FA2FBC}"/>
    <cellStyle name="40% - Accent3 4 5" xfId="11316" xr:uid="{5A421E6A-BA06-4CFC-A3C3-C9D23FB5431B}"/>
    <cellStyle name="40% - Accent3 4 5 2" xfId="11317" xr:uid="{C0238A7C-6887-422E-811D-FA33D036F164}"/>
    <cellStyle name="40% - Accent3 4 5 2 2" xfId="11318" xr:uid="{9D2F47E9-1A4A-459F-9B4D-486CCE4636B8}"/>
    <cellStyle name="40% - Accent3 4 5 2 2 2" xfId="11319" xr:uid="{ECCB0163-60C4-42EE-86A0-F73A9BF5A82E}"/>
    <cellStyle name="40% - Accent3 4 5 2 2 2 2" xfId="28805" xr:uid="{C46A4BD3-B74D-45FE-9AD3-49968567C604}"/>
    <cellStyle name="40% - Accent3 4 5 2 2 3" xfId="11320" xr:uid="{FFAEC7CF-3530-4F3C-BCBB-37B0E14C19DC}"/>
    <cellStyle name="40% - Accent3 4 5 2 2 3 2" xfId="28806" xr:uid="{A9419FE5-2E48-474E-B234-81EE3D71768A}"/>
    <cellStyle name="40% - Accent3 4 5 2 2 4" xfId="28804" xr:uid="{12376B48-D923-492A-AA76-B1673E86DE7D}"/>
    <cellStyle name="40% - Accent3 4 5 2 3" xfId="11321" xr:uid="{BA97CB52-7C61-40F6-A8B2-3256533AFAFC}"/>
    <cellStyle name="40% - Accent3 4 5 2 3 2" xfId="28807" xr:uid="{01AB5086-1CE9-4C1D-8424-AA70C17E829E}"/>
    <cellStyle name="40% - Accent3 4 5 2 4" xfId="11322" xr:uid="{2BCC8A94-373A-41C9-ADDC-CD24438733BE}"/>
    <cellStyle name="40% - Accent3 4 5 2 4 2" xfId="28808" xr:uid="{ADA89146-494A-4D51-9A7A-172A5C679070}"/>
    <cellStyle name="40% - Accent3 4 5 2 5" xfId="11323" xr:uid="{E1CB4E83-71F3-4CDC-82AE-3804CC76AE59}"/>
    <cellStyle name="40% - Accent3 4 5 2 5 2" xfId="28809" xr:uid="{F44660DC-3AAB-42B3-8CCD-910D10D53AFB}"/>
    <cellStyle name="40% - Accent3 4 5 2 6" xfId="28803" xr:uid="{7C337B29-ADF1-4887-8D9B-F14FB0C5BDE3}"/>
    <cellStyle name="40% - Accent3 4 5 3" xfId="11324" xr:uid="{7468B2BF-7598-4114-B837-FD61BFD1A7B8}"/>
    <cellStyle name="40% - Accent3 4 5 3 2" xfId="11325" xr:uid="{323DAF2E-19C9-486E-8934-6EE0073D26C3}"/>
    <cellStyle name="40% - Accent3 4 5 3 2 2" xfId="11326" xr:uid="{5DC28B3A-3F8B-400F-9D3D-FA3379840368}"/>
    <cellStyle name="40% - Accent3 4 5 3 2 2 2" xfId="28812" xr:uid="{75959948-B355-4783-92AB-B9B561BE81E4}"/>
    <cellStyle name="40% - Accent3 4 5 3 2 3" xfId="11327" xr:uid="{980EA141-27C4-4AAE-A535-F0B50DEFB113}"/>
    <cellStyle name="40% - Accent3 4 5 3 2 3 2" xfId="28813" xr:uid="{30313232-C962-4FA1-AAB5-24F7FE0E232B}"/>
    <cellStyle name="40% - Accent3 4 5 3 2 4" xfId="28811" xr:uid="{BAAAA4F6-29D2-4B11-A6D3-C80270430A5D}"/>
    <cellStyle name="40% - Accent3 4 5 3 3" xfId="11328" xr:uid="{84290611-45E2-4E29-B127-E4DFBC14E126}"/>
    <cellStyle name="40% - Accent3 4 5 3 3 2" xfId="28814" xr:uid="{96F6BCFA-71D7-47E6-8D30-5447BFEDA387}"/>
    <cellStyle name="40% - Accent3 4 5 3 4" xfId="11329" xr:uid="{BE50051E-D03C-4934-B120-BFAD2EAE4095}"/>
    <cellStyle name="40% - Accent3 4 5 3 4 2" xfId="28815" xr:uid="{DE60C938-45B0-439D-8D60-5979D7DAA0B5}"/>
    <cellStyle name="40% - Accent3 4 5 3 5" xfId="11330" xr:uid="{81604E68-E1AA-4AD9-A519-7CF5890A7D13}"/>
    <cellStyle name="40% - Accent3 4 5 3 5 2" xfId="28816" xr:uid="{B4A5DD3A-0632-4A6F-A7F5-A4B34076B55A}"/>
    <cellStyle name="40% - Accent3 4 5 3 6" xfId="28810" xr:uid="{AF9B8151-2826-47E5-9D30-3818DC2F9100}"/>
    <cellStyle name="40% - Accent3 4 5 4" xfId="11331" xr:uid="{7240CC4A-3C54-43E1-A5C0-B9F89454C287}"/>
    <cellStyle name="40% - Accent3 4 5 4 2" xfId="11332" xr:uid="{851C9C1D-8EFC-4D56-AC76-0D988854DC3D}"/>
    <cellStyle name="40% - Accent3 4 5 4 2 2" xfId="28818" xr:uid="{87BDB783-A21C-4514-A890-D78053D31FF5}"/>
    <cellStyle name="40% - Accent3 4 5 4 3" xfId="11333" xr:uid="{558FEF4E-7607-4FC4-A75F-9A517B5BEE32}"/>
    <cellStyle name="40% - Accent3 4 5 4 3 2" xfId="28819" xr:uid="{8FE84A52-FF06-4097-BFEA-B8DF8ECE8DCC}"/>
    <cellStyle name="40% - Accent3 4 5 4 4" xfId="28817" xr:uid="{1D346945-FF9B-4C33-A326-32E8106162AE}"/>
    <cellStyle name="40% - Accent3 4 5 5" xfId="11334" xr:uid="{DF0BF39E-C17B-4836-BD39-3E4A57E68E73}"/>
    <cellStyle name="40% - Accent3 4 5 5 2" xfId="28820" xr:uid="{6445AB81-7601-43EF-B2FF-78AD9735E4FB}"/>
    <cellStyle name="40% - Accent3 4 5 6" xfId="11335" xr:uid="{EB71DA3C-D147-42F1-B033-C3974BFA7ED6}"/>
    <cellStyle name="40% - Accent3 4 5 6 2" xfId="28821" xr:uid="{A0C8882E-85A7-4387-B5E7-334A3F048EE1}"/>
    <cellStyle name="40% - Accent3 4 5 7" xfId="11336" xr:uid="{4E79F45E-2500-483C-81D6-12290CA34381}"/>
    <cellStyle name="40% - Accent3 4 5 7 2" xfId="28822" xr:uid="{C0BBC356-E20E-40B5-B257-29A163221C88}"/>
    <cellStyle name="40% - Accent3 4 5 8" xfId="28802" xr:uid="{90C5BF2F-FB3D-4C08-8D56-C307E7D3553D}"/>
    <cellStyle name="40% - Accent3 4 6" xfId="11337" xr:uid="{2616690B-9D1C-47ED-8A76-6E912BC36FB8}"/>
    <cellStyle name="40% - Accent3 4 6 2" xfId="11338" xr:uid="{2BFE43D5-FF0B-46AA-B035-E0E3F5962E35}"/>
    <cellStyle name="40% - Accent3 4 6 2 2" xfId="11339" xr:uid="{0FFC7736-F4F5-450A-859B-08C8348D6AE6}"/>
    <cellStyle name="40% - Accent3 4 6 2 2 2" xfId="28825" xr:uid="{F1EBFFEB-89BD-41E4-9867-C41D7536E204}"/>
    <cellStyle name="40% - Accent3 4 6 2 3" xfId="11340" xr:uid="{684AAB47-E928-4212-B5FF-C5DF1E761130}"/>
    <cellStyle name="40% - Accent3 4 6 2 3 2" xfId="28826" xr:uid="{86F85074-4AE3-4CCE-9D3A-CB74FB7BD0CD}"/>
    <cellStyle name="40% - Accent3 4 6 2 4" xfId="28824" xr:uid="{D4085C7B-AB2E-4AE4-B58E-E75C9B4619DF}"/>
    <cellStyle name="40% - Accent3 4 6 3" xfId="11341" xr:uid="{AD0F2FC2-B10F-4B5D-9AD9-4E647091124B}"/>
    <cellStyle name="40% - Accent3 4 6 3 2" xfId="28827" xr:uid="{405157FA-BC22-42C2-9361-BD1E6903F13C}"/>
    <cellStyle name="40% - Accent3 4 6 4" xfId="11342" xr:uid="{639DF0BD-99CB-4873-B2B9-2AE21FF23429}"/>
    <cellStyle name="40% - Accent3 4 6 4 2" xfId="28828" xr:uid="{5E207463-E41E-46B7-A398-2BF5856E5D92}"/>
    <cellStyle name="40% - Accent3 4 6 5" xfId="11343" xr:uid="{DDE0737F-2673-4EB8-BC2A-FDC6C6E61502}"/>
    <cellStyle name="40% - Accent3 4 6 5 2" xfId="28829" xr:uid="{C27859E5-4A81-4348-8FB7-041A32935B1C}"/>
    <cellStyle name="40% - Accent3 4 6 6" xfId="28823" xr:uid="{23493FA0-4B61-4FF5-9745-FE91A88DF18B}"/>
    <cellStyle name="40% - Accent3 4 7" xfId="11344" xr:uid="{CD3E91BA-E9E2-48BF-8081-3BC0388E731A}"/>
    <cellStyle name="40% - Accent3 4 7 2" xfId="11345" xr:uid="{A139B3A5-5EDD-49A3-BE10-A9A6FFBE045F}"/>
    <cellStyle name="40% - Accent3 4 7 2 2" xfId="11346" xr:uid="{AD90DDBA-A393-46B7-BF48-A7F248FA77AC}"/>
    <cellStyle name="40% - Accent3 4 7 2 2 2" xfId="28832" xr:uid="{067E8D19-261B-4FA1-B234-04CE43F99D34}"/>
    <cellStyle name="40% - Accent3 4 7 2 3" xfId="11347" xr:uid="{CF2E256A-E0EC-48E8-81E0-5D05FAE53C5A}"/>
    <cellStyle name="40% - Accent3 4 7 2 3 2" xfId="28833" xr:uid="{0012A48C-5D25-4E53-A31D-E3247A5E7732}"/>
    <cellStyle name="40% - Accent3 4 7 2 4" xfId="28831" xr:uid="{8E8C58A3-8F5E-46ED-BDAA-713FDDCCB1ED}"/>
    <cellStyle name="40% - Accent3 4 7 3" xfId="11348" xr:uid="{7B3E384F-C47B-47C4-B975-E1DBB8C5E6F0}"/>
    <cellStyle name="40% - Accent3 4 7 3 2" xfId="28834" xr:uid="{829CAE5C-2F64-4E29-A90E-AA1A3B934190}"/>
    <cellStyle name="40% - Accent3 4 7 4" xfId="11349" xr:uid="{3DB5A8BC-A039-41DE-A512-DC8DA409D923}"/>
    <cellStyle name="40% - Accent3 4 7 4 2" xfId="28835" xr:uid="{CCE6D134-2EFD-4988-90C9-63E4B546FA7D}"/>
    <cellStyle name="40% - Accent3 4 7 5" xfId="11350" xr:uid="{90A1142B-F89E-4265-9593-9D6C2BD4C322}"/>
    <cellStyle name="40% - Accent3 4 7 5 2" xfId="28836" xr:uid="{8178CED3-F2C4-4B55-AA73-FC0A3C2BB1D8}"/>
    <cellStyle name="40% - Accent3 4 7 6" xfId="28830" xr:uid="{FAA0CDDA-F4DF-4FC0-B1D2-9FAFB1CBDCEC}"/>
    <cellStyle name="40% - Accent3 4 8" xfId="11351" xr:uid="{C1B800AF-B567-4DC8-802A-DC390F1E152F}"/>
    <cellStyle name="40% - Accent3 4 8 2" xfId="11352" xr:uid="{3211A8BA-09E7-4611-A49A-CB4BCCFEBCC1}"/>
    <cellStyle name="40% - Accent3 4 8 2 2" xfId="28838" xr:uid="{15AD5C06-609C-409C-93D0-7C8508D39C7E}"/>
    <cellStyle name="40% - Accent3 4 8 3" xfId="11353" xr:uid="{F051E82D-8121-4555-A118-5C48F5418763}"/>
    <cellStyle name="40% - Accent3 4 8 3 2" xfId="28839" xr:uid="{86D059C0-240F-4827-A3DC-1EA62499B58F}"/>
    <cellStyle name="40% - Accent3 4 8 4" xfId="28837" xr:uid="{E966DE73-A47C-48A9-972F-6124FA9BB842}"/>
    <cellStyle name="40% - Accent3 4 9" xfId="11354" xr:uid="{4BEC7B13-C42A-4362-882A-905A8D95F576}"/>
    <cellStyle name="40% - Accent3 4 9 2" xfId="28840" xr:uid="{F30C6FC8-B01E-4D04-ACC6-CE43925458A8}"/>
    <cellStyle name="40% - Accent3 5" xfId="214" xr:uid="{ABF35D7C-938F-479B-AA86-6696312A3552}"/>
    <cellStyle name="40% - Accent3 5 10" xfId="11356" xr:uid="{B587939F-5396-4A6D-83D3-2BB4FFCA599B}"/>
    <cellStyle name="40% - Accent3 5 10 2" xfId="28842" xr:uid="{73B4EB73-A2B7-47A7-8316-C8791E0BE6C9}"/>
    <cellStyle name="40% - Accent3 5 11" xfId="11357" xr:uid="{1FCC6A82-8F54-4FB4-95A9-FD395396F069}"/>
    <cellStyle name="40% - Accent3 5 11 2" xfId="28843" xr:uid="{975095C9-97A7-41B0-88B0-4B4E47C27EFB}"/>
    <cellStyle name="40% - Accent3 5 12" xfId="17260" xr:uid="{0CD4C2F9-9F51-4818-B7ED-301D1694D4FB}"/>
    <cellStyle name="40% - Accent3 5 12 2" xfId="34550" xr:uid="{EEE7D502-5E8B-4E98-8782-55CDF145E7CD}"/>
    <cellStyle name="40% - Accent3 5 13" xfId="11355" xr:uid="{AAF85FA2-6DF3-47D8-B871-DCC163C3A4A3}"/>
    <cellStyle name="40% - Accent3 5 13 2" xfId="28841" xr:uid="{14023B40-6C12-4693-A6FA-EE3892C7CF7E}"/>
    <cellStyle name="40% - Accent3 5 14" xfId="1029" xr:uid="{82BC40BF-872E-4660-8ACC-742C423CD39A}"/>
    <cellStyle name="40% - Accent3 5 15" xfId="18640" xr:uid="{3F07390B-7FA2-4929-8D98-EA0B8DE472B6}"/>
    <cellStyle name="40% - Accent3 5 2" xfId="337" xr:uid="{2588404F-EAB9-4287-A116-B2091D4CC5FE}"/>
    <cellStyle name="40% - Accent3 5 2 10" xfId="17434" xr:uid="{E0F2CD23-8D1A-4CA8-A435-FA11D2300F42}"/>
    <cellStyle name="40% - Accent3 5 2 10 2" xfId="34790" xr:uid="{4380516B-7A40-4539-8CE3-DD625AE04944}"/>
    <cellStyle name="40% - Accent3 5 2 11" xfId="11358" xr:uid="{949B378C-AB32-401D-9897-785934AA1DA4}"/>
    <cellStyle name="40% - Accent3 5 2 11 2" xfId="28844" xr:uid="{D0594320-BBDE-4B1C-B932-E3768B67282F}"/>
    <cellStyle name="40% - Accent3 5 2 12" xfId="1316" xr:uid="{2AC0320B-6E18-49E2-B06B-E5E8D6B845D5}"/>
    <cellStyle name="40% - Accent3 5 2 13" xfId="18920" xr:uid="{CBFBE99D-C412-4940-A785-702543C0A59B}"/>
    <cellStyle name="40% - Accent3 5 2 2" xfId="556" xr:uid="{D9E60F6B-30AF-4333-B541-AC9CA2721073}"/>
    <cellStyle name="40% - Accent3 5 2 2 10" xfId="2361" xr:uid="{6B543C0E-A954-4D7E-8B1B-36CB6E3BB1CE}"/>
    <cellStyle name="40% - Accent3 5 2 2 11" xfId="19961" xr:uid="{3DCA19D3-A165-4474-9CE0-0ADEDE4FF175}"/>
    <cellStyle name="40% - Accent3 5 2 2 2" xfId="11360" xr:uid="{FFF997AF-1553-4A2C-9FAD-EBEF9127BF38}"/>
    <cellStyle name="40% - Accent3 5 2 2 2 2" xfId="11361" xr:uid="{77F339B3-9191-4E09-BF2D-49E857EC2271}"/>
    <cellStyle name="40% - Accent3 5 2 2 2 2 2" xfId="11362" xr:uid="{9A98F25B-E8F8-4DDC-B56B-9C9EBA6F7DE9}"/>
    <cellStyle name="40% - Accent3 5 2 2 2 2 2 2" xfId="28848" xr:uid="{130886F6-A061-4DD8-9D0C-6F125A97AB9B}"/>
    <cellStyle name="40% - Accent3 5 2 2 2 2 3" xfId="11363" xr:uid="{DC2C9913-C2DB-4FF5-9E5B-7A4675564983}"/>
    <cellStyle name="40% - Accent3 5 2 2 2 2 3 2" xfId="28849" xr:uid="{29EFCCE5-B58A-4F08-9F95-E17AF9EAD431}"/>
    <cellStyle name="40% - Accent3 5 2 2 2 2 4" xfId="28847" xr:uid="{95D41DBB-4B5E-4D47-AEB7-77D0A0D4E321}"/>
    <cellStyle name="40% - Accent3 5 2 2 2 3" xfId="11364" xr:uid="{A5B3E7AB-205F-4D4D-8034-EB8716D53D61}"/>
    <cellStyle name="40% - Accent3 5 2 2 2 3 2" xfId="28850" xr:uid="{A4C831AD-888B-4ABD-9C27-21537EACDEE8}"/>
    <cellStyle name="40% - Accent3 5 2 2 2 4" xfId="11365" xr:uid="{AB196550-362A-4A62-AE4C-56B75414BCD1}"/>
    <cellStyle name="40% - Accent3 5 2 2 2 4 2" xfId="28851" xr:uid="{DE63FA97-E16F-4C32-A99A-8140D75CF6A3}"/>
    <cellStyle name="40% - Accent3 5 2 2 2 5" xfId="11366" xr:uid="{852EC594-657A-40F8-88A3-0E8CABA9CDF2}"/>
    <cellStyle name="40% - Accent3 5 2 2 2 5 2" xfId="28852" xr:uid="{C7B49DCA-BD87-4100-B07D-4173AD86239E}"/>
    <cellStyle name="40% - Accent3 5 2 2 2 6" xfId="28846" xr:uid="{596AB305-C529-4068-AFA8-1164379CD950}"/>
    <cellStyle name="40% - Accent3 5 2 2 3" xfId="11367" xr:uid="{C9D8C37F-EDCE-44BD-8233-E39D7ADAE237}"/>
    <cellStyle name="40% - Accent3 5 2 2 3 2" xfId="11368" xr:uid="{AC3510A5-063C-4DC8-9F08-BD5D9601B447}"/>
    <cellStyle name="40% - Accent3 5 2 2 3 2 2" xfId="11369" xr:uid="{4C7166A4-D053-4E85-970D-18065DC9E84D}"/>
    <cellStyle name="40% - Accent3 5 2 2 3 2 2 2" xfId="28855" xr:uid="{48A9C627-41F5-42AD-968E-7B52F624C985}"/>
    <cellStyle name="40% - Accent3 5 2 2 3 2 3" xfId="11370" xr:uid="{54E882CC-E304-425B-8082-72E8E8AACF99}"/>
    <cellStyle name="40% - Accent3 5 2 2 3 2 3 2" xfId="28856" xr:uid="{7B59595A-5C52-4087-8E73-8231B0158857}"/>
    <cellStyle name="40% - Accent3 5 2 2 3 2 4" xfId="28854" xr:uid="{18803C53-F792-4DE0-ABC4-9F200C4827B8}"/>
    <cellStyle name="40% - Accent3 5 2 2 3 3" xfId="11371" xr:uid="{0620744D-AC97-463C-BB9A-446EEF23A236}"/>
    <cellStyle name="40% - Accent3 5 2 2 3 3 2" xfId="28857" xr:uid="{EBB7AAD8-CCF6-4397-9E81-0EFACFBC5D34}"/>
    <cellStyle name="40% - Accent3 5 2 2 3 4" xfId="11372" xr:uid="{B0547561-2A94-4EFD-8BAE-7A6CC76B3056}"/>
    <cellStyle name="40% - Accent3 5 2 2 3 4 2" xfId="28858" xr:uid="{C56B0763-3F6F-4837-8633-2EFD9F5E733B}"/>
    <cellStyle name="40% - Accent3 5 2 2 3 5" xfId="11373" xr:uid="{21B502C2-8DD0-4EF8-A192-2557AF7527E7}"/>
    <cellStyle name="40% - Accent3 5 2 2 3 5 2" xfId="28859" xr:uid="{4372BD6E-56C5-4968-B103-F9BAEBB919AC}"/>
    <cellStyle name="40% - Accent3 5 2 2 3 6" xfId="28853" xr:uid="{81B8BD81-2C89-4D2E-A1BB-8E101721926F}"/>
    <cellStyle name="40% - Accent3 5 2 2 4" xfId="11374" xr:uid="{0ED59832-57D9-4E28-85E0-61786D39DCF5}"/>
    <cellStyle name="40% - Accent3 5 2 2 4 2" xfId="11375" xr:uid="{413BF922-4D2E-4F40-8F59-E65CE56A7162}"/>
    <cellStyle name="40% - Accent3 5 2 2 4 2 2" xfId="28861" xr:uid="{A697B640-60F3-4002-8751-D3D8D3E92CC2}"/>
    <cellStyle name="40% - Accent3 5 2 2 4 3" xfId="11376" xr:uid="{E4C540DA-8CC3-4684-B182-89E8DF0E1A65}"/>
    <cellStyle name="40% - Accent3 5 2 2 4 3 2" xfId="28862" xr:uid="{3DAB9DCE-FA80-4C00-818D-82E0633BF003}"/>
    <cellStyle name="40% - Accent3 5 2 2 4 4" xfId="28860" xr:uid="{F879B74D-96ED-4603-9422-4402E18159BB}"/>
    <cellStyle name="40% - Accent3 5 2 2 5" xfId="11377" xr:uid="{E412A364-F105-41E0-847F-6BD4DCEFA7B3}"/>
    <cellStyle name="40% - Accent3 5 2 2 5 2" xfId="28863" xr:uid="{14C9DBBF-5699-47BB-9D2A-54BB8F4D9EC8}"/>
    <cellStyle name="40% - Accent3 5 2 2 6" xfId="11378" xr:uid="{993D064B-00B7-4DC0-9B03-CA4F6DBE173E}"/>
    <cellStyle name="40% - Accent3 5 2 2 6 2" xfId="28864" xr:uid="{C9B4F434-A216-420E-BF93-FA753C807E98}"/>
    <cellStyle name="40% - Accent3 5 2 2 7" xfId="11379" xr:uid="{E1AAF781-58ED-4ED6-91AC-C5AE1BEA83FA}"/>
    <cellStyle name="40% - Accent3 5 2 2 7 2" xfId="28865" xr:uid="{D082C037-4BB0-431B-970C-B6AE3AF6CC31}"/>
    <cellStyle name="40% - Accent3 5 2 2 8" xfId="18005" xr:uid="{3E38F280-9367-48EC-9A48-5A776889C3FD}"/>
    <cellStyle name="40% - Accent3 5 2 2 8 2" xfId="35773" xr:uid="{19A4A270-E627-4912-B4C3-FFC01C3F049E}"/>
    <cellStyle name="40% - Accent3 5 2 2 9" xfId="11359" xr:uid="{D0E33C00-9D4B-4AFF-9BA5-8379D6B2F0E6}"/>
    <cellStyle name="40% - Accent3 5 2 2 9 2" xfId="28845" xr:uid="{AE1A6ADB-2C92-452A-9EB8-402D7D270415}"/>
    <cellStyle name="40% - Accent3 5 2 3" xfId="11380" xr:uid="{18E2CBE4-76DF-45A9-82FF-E656F424E498}"/>
    <cellStyle name="40% - Accent3 5 2 3 2" xfId="11381" xr:uid="{409FD4EE-5CB8-45BE-87D9-375DF0621160}"/>
    <cellStyle name="40% - Accent3 5 2 3 2 2" xfId="11382" xr:uid="{1A7F30DB-E123-4968-83B4-AF8F912B5DBF}"/>
    <cellStyle name="40% - Accent3 5 2 3 2 2 2" xfId="11383" xr:uid="{61073F9A-3CF3-4836-84FC-CA256A2AE3D4}"/>
    <cellStyle name="40% - Accent3 5 2 3 2 2 2 2" xfId="28869" xr:uid="{2642A542-31CA-41C1-A2A6-8E9670CEA6E7}"/>
    <cellStyle name="40% - Accent3 5 2 3 2 2 3" xfId="11384" xr:uid="{E2D7CFA4-C1F3-4F4B-9575-90B57DF2FDEB}"/>
    <cellStyle name="40% - Accent3 5 2 3 2 2 3 2" xfId="28870" xr:uid="{C4EF46D4-6A32-4CC5-A53D-93792020E2F9}"/>
    <cellStyle name="40% - Accent3 5 2 3 2 2 4" xfId="28868" xr:uid="{3A9FCF1C-F262-40C0-AA77-359ED432DE52}"/>
    <cellStyle name="40% - Accent3 5 2 3 2 3" xfId="11385" xr:uid="{B6492E7B-EB33-4DE6-A538-F39EB039091A}"/>
    <cellStyle name="40% - Accent3 5 2 3 2 3 2" xfId="28871" xr:uid="{A5414861-D7FB-4030-B7C1-E0F0BC0F26F2}"/>
    <cellStyle name="40% - Accent3 5 2 3 2 4" xfId="11386" xr:uid="{F456409D-9260-492F-BCBE-5CF64B5B4C4E}"/>
    <cellStyle name="40% - Accent3 5 2 3 2 4 2" xfId="28872" xr:uid="{1F1DC4D9-ECE0-4515-BA43-55C93EFFCC85}"/>
    <cellStyle name="40% - Accent3 5 2 3 2 5" xfId="11387" xr:uid="{0D95F7E7-FAB5-4F43-8212-11C3A6EE9E39}"/>
    <cellStyle name="40% - Accent3 5 2 3 2 5 2" xfId="28873" xr:uid="{9A714C3B-40D1-4A1B-B85F-A2382B0D93AE}"/>
    <cellStyle name="40% - Accent3 5 2 3 2 6" xfId="28867" xr:uid="{A17B488A-BB55-4CDF-844B-B4D45B963684}"/>
    <cellStyle name="40% - Accent3 5 2 3 3" xfId="11388" xr:uid="{661BE81A-E33C-460A-8C76-64DCD9B4CAEC}"/>
    <cellStyle name="40% - Accent3 5 2 3 3 2" xfId="11389" xr:uid="{79795468-E130-4419-B930-92D766FF4E3F}"/>
    <cellStyle name="40% - Accent3 5 2 3 3 2 2" xfId="11390" xr:uid="{E216820D-CFC6-46D1-A28D-EEC82EC354EA}"/>
    <cellStyle name="40% - Accent3 5 2 3 3 2 2 2" xfId="28876" xr:uid="{11A5E80D-117F-4D43-81FC-17D6640EDFBA}"/>
    <cellStyle name="40% - Accent3 5 2 3 3 2 3" xfId="11391" xr:uid="{718E28F6-5A18-42D0-A029-CC450C526888}"/>
    <cellStyle name="40% - Accent3 5 2 3 3 2 3 2" xfId="28877" xr:uid="{FBF651E4-6C99-4FB9-B8EA-3DB8817077BA}"/>
    <cellStyle name="40% - Accent3 5 2 3 3 2 4" xfId="28875" xr:uid="{B11AB473-0E15-4612-93B4-F152D234DDAF}"/>
    <cellStyle name="40% - Accent3 5 2 3 3 3" xfId="11392" xr:uid="{FF3D9730-E0C7-4B41-B704-B95908092BF4}"/>
    <cellStyle name="40% - Accent3 5 2 3 3 3 2" xfId="28878" xr:uid="{031F0750-9375-4BEC-A777-4E3D38912DA7}"/>
    <cellStyle name="40% - Accent3 5 2 3 3 4" xfId="11393" xr:uid="{438ED8F3-184E-4787-A72E-BAF059CB62D6}"/>
    <cellStyle name="40% - Accent3 5 2 3 3 4 2" xfId="28879" xr:uid="{DC73C022-33C9-42F7-817F-A03EBBA37596}"/>
    <cellStyle name="40% - Accent3 5 2 3 3 5" xfId="11394" xr:uid="{06F4D1DF-9728-44AA-A936-F2A9D8520DE7}"/>
    <cellStyle name="40% - Accent3 5 2 3 3 5 2" xfId="28880" xr:uid="{4126129F-2B58-40B8-BED0-1C74CAB80297}"/>
    <cellStyle name="40% - Accent3 5 2 3 3 6" xfId="28874" xr:uid="{F6513F39-40AA-4C66-96F1-E7EA5A61A8F2}"/>
    <cellStyle name="40% - Accent3 5 2 3 4" xfId="11395" xr:uid="{A78F6F9C-8D2F-4792-AF74-53B2E64511FA}"/>
    <cellStyle name="40% - Accent3 5 2 3 4 2" xfId="11396" xr:uid="{1BDDB332-2882-403A-AE2C-5E0F934FD9A0}"/>
    <cellStyle name="40% - Accent3 5 2 3 4 2 2" xfId="28882" xr:uid="{209FA084-FBA2-4CF8-B0EA-500BE91354B6}"/>
    <cellStyle name="40% - Accent3 5 2 3 4 3" xfId="11397" xr:uid="{A795D0F6-2F7B-47EC-82DB-7456E6D70752}"/>
    <cellStyle name="40% - Accent3 5 2 3 4 3 2" xfId="28883" xr:uid="{48CD26B9-411D-4EC7-ADF6-18B8693EB324}"/>
    <cellStyle name="40% - Accent3 5 2 3 4 4" xfId="28881" xr:uid="{6831A23F-EAC0-4BBF-8D6E-A94E6D29A012}"/>
    <cellStyle name="40% - Accent3 5 2 3 5" xfId="11398" xr:uid="{2565B0BA-F242-47DC-BB87-513C33C072B7}"/>
    <cellStyle name="40% - Accent3 5 2 3 5 2" xfId="28884" xr:uid="{C57D50C6-6603-48C5-865B-5CA2F99EF63D}"/>
    <cellStyle name="40% - Accent3 5 2 3 6" xfId="11399" xr:uid="{7B74EBAD-B546-4FB8-BC83-436FFCC50B9C}"/>
    <cellStyle name="40% - Accent3 5 2 3 6 2" xfId="28885" xr:uid="{4364108A-FA8E-4678-AC8F-05CF2ECE6E5B}"/>
    <cellStyle name="40% - Accent3 5 2 3 7" xfId="11400" xr:uid="{71957F17-D00A-4BAD-B19F-322700CB5359}"/>
    <cellStyle name="40% - Accent3 5 2 3 7 2" xfId="28886" xr:uid="{4C870B7D-F2BA-4F73-BE8D-51A9B9C507F1}"/>
    <cellStyle name="40% - Accent3 5 2 3 8" xfId="28866" xr:uid="{2F24C491-0E7D-4CE9-AD0B-F5ED76E7A4CF}"/>
    <cellStyle name="40% - Accent3 5 2 4" xfId="11401" xr:uid="{F5E8E625-A444-4EA9-9BC7-676CB40CC0E3}"/>
    <cellStyle name="40% - Accent3 5 2 4 2" xfId="11402" xr:uid="{9B4B9104-7EDB-48BA-83F7-0DD50EE5AD29}"/>
    <cellStyle name="40% - Accent3 5 2 4 2 2" xfId="11403" xr:uid="{6BBB2E4B-76ED-4B2E-9B47-EDE3E392F7FD}"/>
    <cellStyle name="40% - Accent3 5 2 4 2 2 2" xfId="28889" xr:uid="{3A7CF1E2-134C-4199-9717-208788DCBCEA}"/>
    <cellStyle name="40% - Accent3 5 2 4 2 3" xfId="11404" xr:uid="{19582631-BCF0-425D-AAF3-953493CC48AF}"/>
    <cellStyle name="40% - Accent3 5 2 4 2 3 2" xfId="28890" xr:uid="{E7CF583B-0945-4441-9FED-743ADC85E214}"/>
    <cellStyle name="40% - Accent3 5 2 4 2 4" xfId="28888" xr:uid="{801224EF-E2C3-4342-83F6-021B3124648A}"/>
    <cellStyle name="40% - Accent3 5 2 4 3" xfId="11405" xr:uid="{A4B46B59-BFCF-4DD7-B946-E0595ED241B9}"/>
    <cellStyle name="40% - Accent3 5 2 4 3 2" xfId="28891" xr:uid="{6854BB15-BC63-4392-B1CC-D413262BCAA6}"/>
    <cellStyle name="40% - Accent3 5 2 4 4" xfId="11406" xr:uid="{DA4E3FC4-0EA0-43C5-892F-7753CF799B6D}"/>
    <cellStyle name="40% - Accent3 5 2 4 4 2" xfId="28892" xr:uid="{A0EB1F94-A438-4D9A-8410-C1B8EA457985}"/>
    <cellStyle name="40% - Accent3 5 2 4 5" xfId="11407" xr:uid="{4332B412-CBC0-461D-BEBC-0056F4AA3D65}"/>
    <cellStyle name="40% - Accent3 5 2 4 5 2" xfId="28893" xr:uid="{9710931A-AFD5-4058-8416-ACB3050E0794}"/>
    <cellStyle name="40% - Accent3 5 2 4 6" xfId="28887" xr:uid="{985C35D3-46B7-4063-9FD3-E9B18FFE9443}"/>
    <cellStyle name="40% - Accent3 5 2 5" xfId="11408" xr:uid="{4CE32D58-5C6E-4435-8545-41BFE566F644}"/>
    <cellStyle name="40% - Accent3 5 2 5 2" xfId="11409" xr:uid="{2E8C3B00-BF27-4BBC-8FB0-82DC592FAEEF}"/>
    <cellStyle name="40% - Accent3 5 2 5 2 2" xfId="11410" xr:uid="{D0C51E27-0EE5-4556-AEAF-C774A9132DF3}"/>
    <cellStyle name="40% - Accent3 5 2 5 2 2 2" xfId="28896" xr:uid="{4D22C2E4-0CCE-4976-BC57-96F25941F6C1}"/>
    <cellStyle name="40% - Accent3 5 2 5 2 3" xfId="11411" xr:uid="{85D1F69F-7D72-4F64-A8A0-C45C9D979342}"/>
    <cellStyle name="40% - Accent3 5 2 5 2 3 2" xfId="28897" xr:uid="{AA54AE2E-98CC-4BE7-B43C-117F57A9B1D7}"/>
    <cellStyle name="40% - Accent3 5 2 5 2 4" xfId="28895" xr:uid="{320F9E3F-2E89-4683-A277-0381C77CEF10}"/>
    <cellStyle name="40% - Accent3 5 2 5 3" xfId="11412" xr:uid="{985F1F91-9C99-46D4-901A-73683DFDE465}"/>
    <cellStyle name="40% - Accent3 5 2 5 3 2" xfId="28898" xr:uid="{70B77265-183E-48C4-836C-15E382420206}"/>
    <cellStyle name="40% - Accent3 5 2 5 4" xfId="11413" xr:uid="{0693762C-7898-44E3-9F4E-DE9174A22339}"/>
    <cellStyle name="40% - Accent3 5 2 5 4 2" xfId="28899" xr:uid="{6D53C1BE-FE57-4B1E-B696-D2480FCFE66E}"/>
    <cellStyle name="40% - Accent3 5 2 5 5" xfId="11414" xr:uid="{CD7C9B0B-1820-4BD9-9BF9-27CC7C1C78D6}"/>
    <cellStyle name="40% - Accent3 5 2 5 5 2" xfId="28900" xr:uid="{BDC35564-6195-4BDD-BB1C-1FB429BA7FE2}"/>
    <cellStyle name="40% - Accent3 5 2 5 6" xfId="28894" xr:uid="{0A8BACE5-C8EF-4520-BEBF-614644E60752}"/>
    <cellStyle name="40% - Accent3 5 2 6" xfId="11415" xr:uid="{62C8F7E3-C37F-4192-BFB7-035AFB839912}"/>
    <cellStyle name="40% - Accent3 5 2 6 2" xfId="11416" xr:uid="{0D215F42-8CEE-4F9B-B28B-8DC40979ED59}"/>
    <cellStyle name="40% - Accent3 5 2 6 2 2" xfId="28902" xr:uid="{86C73B11-1DD6-4FCE-A2AB-F0062FBCC85E}"/>
    <cellStyle name="40% - Accent3 5 2 6 3" xfId="11417" xr:uid="{9FD5C7D6-83E5-4C33-9319-34C8B8CA1EA9}"/>
    <cellStyle name="40% - Accent3 5 2 6 3 2" xfId="28903" xr:uid="{7A969873-1D5C-4802-9686-ACD9E0F325A3}"/>
    <cellStyle name="40% - Accent3 5 2 6 4" xfId="28901" xr:uid="{904F776C-D875-4904-8C87-6F8DC9F3DDD3}"/>
    <cellStyle name="40% - Accent3 5 2 7" xfId="11418" xr:uid="{57FDDCDA-B272-4A65-942F-D916AB6B620D}"/>
    <cellStyle name="40% - Accent3 5 2 7 2" xfId="28904" xr:uid="{9D6CA355-CD50-439F-AA0B-B09B1739298D}"/>
    <cellStyle name="40% - Accent3 5 2 8" xfId="11419" xr:uid="{FEB442DC-E711-44ED-B4ED-5B673ABEAFB7}"/>
    <cellStyle name="40% - Accent3 5 2 8 2" xfId="28905" xr:uid="{CA418991-0374-4D7A-8640-4B56D3663C8F}"/>
    <cellStyle name="40% - Accent3 5 2 9" xfId="11420" xr:uid="{692406A8-FD83-4BFA-87A4-544B6203398E}"/>
    <cellStyle name="40% - Accent3 5 2 9 2" xfId="28906" xr:uid="{AAFC7F4F-20F6-461C-8958-BF5E185D2E88}"/>
    <cellStyle name="40% - Accent3 5 3" xfId="446" xr:uid="{3C6E0D16-C94A-495D-82AD-37EAA3B430F9}"/>
    <cellStyle name="40% - Accent3 5 3 10" xfId="1587" xr:uid="{673A0A05-9F8D-4DC2-B6B5-D3BE0EAD31C8}"/>
    <cellStyle name="40% - Accent3 5 3 11" xfId="19190" xr:uid="{B063B393-FE61-4FFD-A4D4-891E6D0E5F3B}"/>
    <cellStyle name="40% - Accent3 5 3 2" xfId="2628" xr:uid="{C214FB6E-69CF-408D-B840-61566F90B082}"/>
    <cellStyle name="40% - Accent3 5 3 2 2" xfId="11423" xr:uid="{AC609894-8B86-4F1A-9CD4-95F5A585BF83}"/>
    <cellStyle name="40% - Accent3 5 3 2 2 2" xfId="11424" xr:uid="{A007EA17-39D8-437E-9CD7-D65FB341BBA7}"/>
    <cellStyle name="40% - Accent3 5 3 2 2 2 2" xfId="28910" xr:uid="{35FF4CD5-FD11-4D49-B5D3-64830CAC65C8}"/>
    <cellStyle name="40% - Accent3 5 3 2 2 3" xfId="11425" xr:uid="{5E72EF36-6A92-461E-BFA0-17125EDF93A5}"/>
    <cellStyle name="40% - Accent3 5 3 2 2 3 2" xfId="28911" xr:uid="{EBEBD594-05E8-4A92-8281-DA84C5A3A116}"/>
    <cellStyle name="40% - Accent3 5 3 2 2 4" xfId="28909" xr:uid="{259D0910-6D71-475E-AFDA-7CEB3A8EA0BB}"/>
    <cellStyle name="40% - Accent3 5 3 2 3" xfId="11426" xr:uid="{A32F02C7-64F6-4BC8-B17C-8D171B449570}"/>
    <cellStyle name="40% - Accent3 5 3 2 3 2" xfId="28912" xr:uid="{9B16B22A-AAD5-4AA7-A641-EF47AAF6FB85}"/>
    <cellStyle name="40% - Accent3 5 3 2 4" xfId="11427" xr:uid="{1683A962-719D-4BE4-B87E-B7C84CCC975D}"/>
    <cellStyle name="40% - Accent3 5 3 2 4 2" xfId="28913" xr:uid="{2D8F246D-C08D-4272-A54F-7CB5442C2BF6}"/>
    <cellStyle name="40% - Accent3 5 3 2 5" xfId="11428" xr:uid="{F2A1A480-650A-4314-806D-8661364CD70A}"/>
    <cellStyle name="40% - Accent3 5 3 2 5 2" xfId="28914" xr:uid="{50B9628E-F274-45FD-954A-4C03188E249D}"/>
    <cellStyle name="40% - Accent3 5 3 2 6" xfId="18141" xr:uid="{09223DA2-E647-43F9-84F1-24BF73F25AF8}"/>
    <cellStyle name="40% - Accent3 5 3 2 6 2" xfId="36035" xr:uid="{75DC1BCA-5C42-46A2-8D68-361123EE9C14}"/>
    <cellStyle name="40% - Accent3 5 3 2 7" xfId="11422" xr:uid="{1F21C2E4-B8E0-4788-BCB0-50D37C1F79DA}"/>
    <cellStyle name="40% - Accent3 5 3 2 7 2" xfId="28908" xr:uid="{DC483E03-753B-4D2E-8A15-DCECC4D572E8}"/>
    <cellStyle name="40% - Accent3 5 3 2 8" xfId="20228" xr:uid="{A11265B8-9DF9-4085-AC0B-E534698A6A9C}"/>
    <cellStyle name="40% - Accent3 5 3 3" xfId="11429" xr:uid="{C0FF32B4-2EF5-4F17-8FAC-2BDFA5813195}"/>
    <cellStyle name="40% - Accent3 5 3 3 2" xfId="11430" xr:uid="{412A2E45-1063-4FB6-BFA1-ABACD72EC4DB}"/>
    <cellStyle name="40% - Accent3 5 3 3 2 2" xfId="11431" xr:uid="{F9996ABF-9FF6-4D70-AC37-4E943AB5BF4D}"/>
    <cellStyle name="40% - Accent3 5 3 3 2 2 2" xfId="28917" xr:uid="{2844E55F-B6F8-4619-91D5-20925992FB56}"/>
    <cellStyle name="40% - Accent3 5 3 3 2 3" xfId="11432" xr:uid="{70281C52-44AA-4C61-9968-435306E3C736}"/>
    <cellStyle name="40% - Accent3 5 3 3 2 3 2" xfId="28918" xr:uid="{7746FBD0-459C-42CB-A77C-A435C3AC00B0}"/>
    <cellStyle name="40% - Accent3 5 3 3 2 4" xfId="28916" xr:uid="{6A1C45F4-DC41-43A1-95C7-6A9AA60A765A}"/>
    <cellStyle name="40% - Accent3 5 3 3 3" xfId="11433" xr:uid="{A92A8F2B-CAAF-471F-8A06-F9126DF79097}"/>
    <cellStyle name="40% - Accent3 5 3 3 3 2" xfId="28919" xr:uid="{AB68A77C-D2F4-4946-9134-80159BAB6915}"/>
    <cellStyle name="40% - Accent3 5 3 3 4" xfId="11434" xr:uid="{F11EC223-7929-410A-92F1-9755D306347D}"/>
    <cellStyle name="40% - Accent3 5 3 3 4 2" xfId="28920" xr:uid="{1631EF50-6414-45DA-8F18-19C3876C8D22}"/>
    <cellStyle name="40% - Accent3 5 3 3 5" xfId="11435" xr:uid="{15DD58BD-6C68-4370-A511-8584794839FB}"/>
    <cellStyle name="40% - Accent3 5 3 3 5 2" xfId="28921" xr:uid="{8661CFF9-EA1B-48C0-B00D-81C79198D1E4}"/>
    <cellStyle name="40% - Accent3 5 3 3 6" xfId="28915" xr:uid="{683C79CA-9411-40B5-ACE3-F6B4F75CFF66}"/>
    <cellStyle name="40% - Accent3 5 3 4" xfId="11436" xr:uid="{9F2D5224-C727-4D9D-B280-E3230CE9B6DF}"/>
    <cellStyle name="40% - Accent3 5 3 4 2" xfId="11437" xr:uid="{578DE660-CCE5-4692-9016-711C612BA37F}"/>
    <cellStyle name="40% - Accent3 5 3 4 2 2" xfId="28923" xr:uid="{BD00A191-BBDC-489B-BA17-B14B0DA219D9}"/>
    <cellStyle name="40% - Accent3 5 3 4 3" xfId="11438" xr:uid="{C5577419-ABB7-458D-B7C2-9A81B1BD249F}"/>
    <cellStyle name="40% - Accent3 5 3 4 3 2" xfId="28924" xr:uid="{DCABB5F1-5294-447E-BF25-CC2D088B6EC9}"/>
    <cellStyle name="40% - Accent3 5 3 4 4" xfId="28922" xr:uid="{34DEBA41-BEC7-4350-92F4-8341AF303C56}"/>
    <cellStyle name="40% - Accent3 5 3 5" xfId="11439" xr:uid="{24EBEAB1-DBC8-4BAE-92D8-664EF3759493}"/>
    <cellStyle name="40% - Accent3 5 3 5 2" xfId="28925" xr:uid="{15145319-6DA5-4CB9-92DA-3496FD4A6AC6}"/>
    <cellStyle name="40% - Accent3 5 3 6" xfId="11440" xr:uid="{C4C31BBE-C63B-4C5C-9BD2-F5128CCFE15D}"/>
    <cellStyle name="40% - Accent3 5 3 6 2" xfId="28926" xr:uid="{1D3A58A8-A57D-4891-98AF-D860841C7D55}"/>
    <cellStyle name="40% - Accent3 5 3 7" xfId="11441" xr:uid="{BE0D5E5B-5D06-4B6B-B254-25BFEA603922}"/>
    <cellStyle name="40% - Accent3 5 3 7 2" xfId="28927" xr:uid="{8289BA00-9383-4C46-8925-931740CC9A38}"/>
    <cellStyle name="40% - Accent3 5 3 8" xfId="17583" xr:uid="{19FE658F-9A36-45F4-AEB2-4C36E250EC38}"/>
    <cellStyle name="40% - Accent3 5 3 8 2" xfId="35037" xr:uid="{682796F3-E013-466E-ADBA-1146947C0236}"/>
    <cellStyle name="40% - Accent3 5 3 9" xfId="11421" xr:uid="{2BAE4B04-3944-42C7-B80C-D13E1F4B1622}"/>
    <cellStyle name="40% - Accent3 5 3 9 2" xfId="28907" xr:uid="{86FB86B7-6E28-411D-9653-5887368957F8}"/>
    <cellStyle name="40% - Accent3 5 4" xfId="2094" xr:uid="{2A3FFD9A-5589-4250-BD14-44D5FF37C2AB}"/>
    <cellStyle name="40% - Accent3 5 4 10" xfId="19694" xr:uid="{41274349-D608-4202-83FE-907A83F3905A}"/>
    <cellStyle name="40% - Accent3 5 4 2" xfId="11443" xr:uid="{D0700B4C-49B9-4F9A-AA1E-99CFBD82A471}"/>
    <cellStyle name="40% - Accent3 5 4 2 2" xfId="11444" xr:uid="{63F3257E-E206-4544-878D-24F2C0EFC05A}"/>
    <cellStyle name="40% - Accent3 5 4 2 2 2" xfId="11445" xr:uid="{E8C1B8AF-A2FC-4351-B7D3-CC38987727D2}"/>
    <cellStyle name="40% - Accent3 5 4 2 2 2 2" xfId="28931" xr:uid="{CE36A245-0073-4B11-9349-F1623C27EAE4}"/>
    <cellStyle name="40% - Accent3 5 4 2 2 3" xfId="11446" xr:uid="{B82E60C6-24A9-45C2-940C-842989EE4891}"/>
    <cellStyle name="40% - Accent3 5 4 2 2 3 2" xfId="28932" xr:uid="{08DB5C69-FA3F-4A1D-8420-AAF052EA800E}"/>
    <cellStyle name="40% - Accent3 5 4 2 2 4" xfId="28930" xr:uid="{C3B03E77-55DE-4D0D-81D9-CFC96916ECCA}"/>
    <cellStyle name="40% - Accent3 5 4 2 3" xfId="11447" xr:uid="{E89DF679-9703-47B8-98AF-C68DDB8693C5}"/>
    <cellStyle name="40% - Accent3 5 4 2 3 2" xfId="28933" xr:uid="{205E4F38-803B-4A19-8A59-D13D19E39A48}"/>
    <cellStyle name="40% - Accent3 5 4 2 4" xfId="11448" xr:uid="{DB5B6CD0-77A5-42AB-8998-1775FEA2700D}"/>
    <cellStyle name="40% - Accent3 5 4 2 4 2" xfId="28934" xr:uid="{7A69B65A-ED0C-49E4-8779-034290796561}"/>
    <cellStyle name="40% - Accent3 5 4 2 5" xfId="11449" xr:uid="{DF528CA4-F62D-4DF3-8F58-8A6708CA81EF}"/>
    <cellStyle name="40% - Accent3 5 4 2 5 2" xfId="28935" xr:uid="{348B1D9A-1A87-4DA0-983F-9E73422E5465}"/>
    <cellStyle name="40% - Accent3 5 4 2 6" xfId="28929" xr:uid="{A925C01F-B9A0-41A8-A1D0-3857A885A0A9}"/>
    <cellStyle name="40% - Accent3 5 4 3" xfId="11450" xr:uid="{EAD03493-C7EF-4725-A4D9-72579E8516FF}"/>
    <cellStyle name="40% - Accent3 5 4 3 2" xfId="11451" xr:uid="{738B21E8-939E-40E5-A6DE-A394AC435DAB}"/>
    <cellStyle name="40% - Accent3 5 4 3 2 2" xfId="11452" xr:uid="{1230B301-488B-41BE-8332-A105B5D08E34}"/>
    <cellStyle name="40% - Accent3 5 4 3 2 2 2" xfId="28938" xr:uid="{4F64B8FE-2AB3-4FCE-97F9-E4EBF3243BBE}"/>
    <cellStyle name="40% - Accent3 5 4 3 2 3" xfId="11453" xr:uid="{6B06B480-7CB7-43EF-B940-1329527422DE}"/>
    <cellStyle name="40% - Accent3 5 4 3 2 3 2" xfId="28939" xr:uid="{188A5A1B-E622-45D8-A1EF-34A9BF59A3A4}"/>
    <cellStyle name="40% - Accent3 5 4 3 2 4" xfId="28937" xr:uid="{5C23EF20-ED17-4F11-B306-A8ED21A721CC}"/>
    <cellStyle name="40% - Accent3 5 4 3 3" xfId="11454" xr:uid="{7FF1C776-B1C0-4DA8-81F7-B5D5690C1BF4}"/>
    <cellStyle name="40% - Accent3 5 4 3 3 2" xfId="28940" xr:uid="{F74E95F7-5E9E-4A94-8161-9E5B7050DF9F}"/>
    <cellStyle name="40% - Accent3 5 4 3 4" xfId="11455" xr:uid="{63B3D2A0-2D7C-4589-8E36-AE31DC052856}"/>
    <cellStyle name="40% - Accent3 5 4 3 4 2" xfId="28941" xr:uid="{EBC43FC3-0C2D-4EC0-AE8A-663314225A95}"/>
    <cellStyle name="40% - Accent3 5 4 3 5" xfId="11456" xr:uid="{649888B9-158C-4FBF-856F-7D1F7AA49260}"/>
    <cellStyle name="40% - Accent3 5 4 3 5 2" xfId="28942" xr:uid="{B23474D7-0E2A-4E67-BD67-11322DD9318A}"/>
    <cellStyle name="40% - Accent3 5 4 3 6" xfId="28936" xr:uid="{5CAB18E6-586C-4806-BBFA-61C2F7DD511D}"/>
    <cellStyle name="40% - Accent3 5 4 4" xfId="11457" xr:uid="{22368FFD-9812-407C-BA20-785D54760C33}"/>
    <cellStyle name="40% - Accent3 5 4 4 2" xfId="11458" xr:uid="{849DFD6D-2222-464A-9D81-78D69E70A4A0}"/>
    <cellStyle name="40% - Accent3 5 4 4 2 2" xfId="28944" xr:uid="{48B64D3D-3BEA-4D20-9320-18CE9E3F3AA3}"/>
    <cellStyle name="40% - Accent3 5 4 4 3" xfId="11459" xr:uid="{7ED7748D-DE96-4801-9BB8-6BDBC1A4051B}"/>
    <cellStyle name="40% - Accent3 5 4 4 3 2" xfId="28945" xr:uid="{BFAB5280-8501-45CB-AEDE-C9F3121FDE2A}"/>
    <cellStyle name="40% - Accent3 5 4 4 4" xfId="28943" xr:uid="{B4473ADD-73DF-47D9-BF5C-7E8AE8A4FE08}"/>
    <cellStyle name="40% - Accent3 5 4 5" xfId="11460" xr:uid="{ACA5865C-B01D-4988-90E5-8F92824F7363}"/>
    <cellStyle name="40% - Accent3 5 4 5 2" xfId="28946" xr:uid="{B020B854-09D6-4E7D-8417-FE3C892A0357}"/>
    <cellStyle name="40% - Accent3 5 4 6" xfId="11461" xr:uid="{A35F8D0D-F706-4F64-A9D4-91C76FC33037}"/>
    <cellStyle name="40% - Accent3 5 4 6 2" xfId="28947" xr:uid="{3A821ABA-142C-4AD3-9FAF-60FE24138BBA}"/>
    <cellStyle name="40% - Accent3 5 4 7" xfId="11462" xr:uid="{D3C80237-00FA-45C6-9817-95D97B5B8E78}"/>
    <cellStyle name="40% - Accent3 5 4 7 2" xfId="28948" xr:uid="{B9273393-9027-4FEE-8E04-D28580A7E63B}"/>
    <cellStyle name="40% - Accent3 5 4 8" xfId="17876" xr:uid="{89D56416-15DD-41EA-B31F-61AD1CC2AA22}"/>
    <cellStyle name="40% - Accent3 5 4 8 2" xfId="35526" xr:uid="{F0E13DA9-9544-4788-9296-BBEF7A223806}"/>
    <cellStyle name="40% - Accent3 5 4 9" xfId="11442" xr:uid="{2F2EB37A-F29B-4F2D-8A0C-60799C2F307C}"/>
    <cellStyle name="40% - Accent3 5 4 9 2" xfId="28928" xr:uid="{619C6463-DB49-47B6-8E3F-49F3295A7286}"/>
    <cellStyle name="40% - Accent3 5 5" xfId="11463" xr:uid="{D350D5CC-642A-48CC-9336-CE9ADE7B0DA7}"/>
    <cellStyle name="40% - Accent3 5 5 2" xfId="11464" xr:uid="{26AC9FC6-C279-47D7-82BC-48CD19C1269B}"/>
    <cellStyle name="40% - Accent3 5 5 2 2" xfId="11465" xr:uid="{32C4181D-16D3-4FEB-A45C-602C28755919}"/>
    <cellStyle name="40% - Accent3 5 5 2 2 2" xfId="11466" xr:uid="{8501A8A6-1C92-4D02-B0A7-08FE3EBFE2F0}"/>
    <cellStyle name="40% - Accent3 5 5 2 2 2 2" xfId="28952" xr:uid="{47303160-BF63-45F1-AC7C-D26224D2B564}"/>
    <cellStyle name="40% - Accent3 5 5 2 2 3" xfId="11467" xr:uid="{9FFB28F3-6E97-4CD4-B1E6-2FE06E256DFD}"/>
    <cellStyle name="40% - Accent3 5 5 2 2 3 2" xfId="28953" xr:uid="{F2DCEB65-09D7-45CD-90BD-831395E47798}"/>
    <cellStyle name="40% - Accent3 5 5 2 2 4" xfId="28951" xr:uid="{CDB7EFE4-B0B1-45E8-8A7E-5479F86E0A70}"/>
    <cellStyle name="40% - Accent3 5 5 2 3" xfId="11468" xr:uid="{B2C74B55-8EB9-4C1E-8928-519D29B1A483}"/>
    <cellStyle name="40% - Accent3 5 5 2 3 2" xfId="28954" xr:uid="{BF191133-4084-4F43-B683-4632D3AE0DFD}"/>
    <cellStyle name="40% - Accent3 5 5 2 4" xfId="11469" xr:uid="{ED8F5BF3-9CB7-4CB4-A404-5580634F9890}"/>
    <cellStyle name="40% - Accent3 5 5 2 4 2" xfId="28955" xr:uid="{A528264D-B39E-4323-A4A8-78B9D47C3ABD}"/>
    <cellStyle name="40% - Accent3 5 5 2 5" xfId="11470" xr:uid="{36B341DA-9F52-4832-8577-37328B587097}"/>
    <cellStyle name="40% - Accent3 5 5 2 5 2" xfId="28956" xr:uid="{E6C187E9-C4C5-44E6-B99D-4CA0FA1ECFDF}"/>
    <cellStyle name="40% - Accent3 5 5 2 6" xfId="28950" xr:uid="{F53F02C5-2253-4BF6-A41A-FED6ED568ABD}"/>
    <cellStyle name="40% - Accent3 5 5 3" xfId="11471" xr:uid="{05581225-86FD-4410-93B7-70F8543FC1B6}"/>
    <cellStyle name="40% - Accent3 5 5 3 2" xfId="11472" xr:uid="{BC5134F4-3B3A-42F6-B28D-87B22BC8E8F8}"/>
    <cellStyle name="40% - Accent3 5 5 3 2 2" xfId="11473" xr:uid="{A510FEFA-211C-48CF-B3A6-081829D1882E}"/>
    <cellStyle name="40% - Accent3 5 5 3 2 2 2" xfId="28959" xr:uid="{A3097427-588A-4064-AECC-9024B9766EAD}"/>
    <cellStyle name="40% - Accent3 5 5 3 2 3" xfId="11474" xr:uid="{EB68D35A-1028-4F05-9C71-9FBE349F78A2}"/>
    <cellStyle name="40% - Accent3 5 5 3 2 3 2" xfId="28960" xr:uid="{4D7B768F-F8E9-4EAE-BDCF-433CC65F2CDD}"/>
    <cellStyle name="40% - Accent3 5 5 3 2 4" xfId="28958" xr:uid="{8C4AC76B-1D44-4067-9F70-E0AC96D10BCB}"/>
    <cellStyle name="40% - Accent3 5 5 3 3" xfId="11475" xr:uid="{AEE7903C-B4CF-4425-ACAF-B49AB96DC660}"/>
    <cellStyle name="40% - Accent3 5 5 3 3 2" xfId="28961" xr:uid="{BAA23F49-39CC-4CCD-B60C-815C1566AE84}"/>
    <cellStyle name="40% - Accent3 5 5 3 4" xfId="11476" xr:uid="{57F16EE4-F879-401B-838B-E2DB74307A88}"/>
    <cellStyle name="40% - Accent3 5 5 3 4 2" xfId="28962" xr:uid="{EEEA634D-B43F-4B6A-9C02-7DDA7B378F85}"/>
    <cellStyle name="40% - Accent3 5 5 3 5" xfId="11477" xr:uid="{C6BD688E-36AD-4BBE-9ABC-AE1CDF946ABF}"/>
    <cellStyle name="40% - Accent3 5 5 3 5 2" xfId="28963" xr:uid="{083B1759-C598-4B93-85B7-C69B709F1250}"/>
    <cellStyle name="40% - Accent3 5 5 3 6" xfId="28957" xr:uid="{B0D73E83-07E7-4948-97AC-134618F9CE61}"/>
    <cellStyle name="40% - Accent3 5 5 4" xfId="11478" xr:uid="{7B6A6355-9F96-46B5-81A6-809E97754A93}"/>
    <cellStyle name="40% - Accent3 5 5 4 2" xfId="11479" xr:uid="{392E79FD-478F-463B-8A6F-CCD39A352147}"/>
    <cellStyle name="40% - Accent3 5 5 4 2 2" xfId="28965" xr:uid="{9D93DFC8-73DE-4E9F-808F-18F378237A9F}"/>
    <cellStyle name="40% - Accent3 5 5 4 3" xfId="11480" xr:uid="{B3E338CD-9796-4770-8638-21FBD04336E1}"/>
    <cellStyle name="40% - Accent3 5 5 4 3 2" xfId="28966" xr:uid="{905D0C59-920E-4F91-BCB9-F739D3A213BD}"/>
    <cellStyle name="40% - Accent3 5 5 4 4" xfId="28964" xr:uid="{445445ED-9CCB-44D9-BEA5-AFCD96BB90F7}"/>
    <cellStyle name="40% - Accent3 5 5 5" xfId="11481" xr:uid="{BD770FC9-0A20-4615-A72B-4A25B2EA3955}"/>
    <cellStyle name="40% - Accent3 5 5 5 2" xfId="28967" xr:uid="{6E2D1EA7-95C5-4484-8E2B-874A89D6A0B9}"/>
    <cellStyle name="40% - Accent3 5 5 6" xfId="11482" xr:uid="{62D8AC93-1542-4134-8FD3-19A6EFC616D3}"/>
    <cellStyle name="40% - Accent3 5 5 6 2" xfId="28968" xr:uid="{25A600C9-B62D-4E17-94E9-6FACAED0E658}"/>
    <cellStyle name="40% - Accent3 5 5 7" xfId="11483" xr:uid="{C580A8DC-B43B-47C4-B150-5353462EE9F8}"/>
    <cellStyle name="40% - Accent3 5 5 7 2" xfId="28969" xr:uid="{88103E2A-911E-40DD-831D-708FBC541B2D}"/>
    <cellStyle name="40% - Accent3 5 5 8" xfId="28949" xr:uid="{0C8018FC-04DB-4043-9B77-58D4878964A4}"/>
    <cellStyle name="40% - Accent3 5 6" xfId="11484" xr:uid="{F44A9D24-657E-4910-B36C-4F75B681B362}"/>
    <cellStyle name="40% - Accent3 5 6 2" xfId="11485" xr:uid="{94CCDDC2-694E-4C86-A6F9-173155EE3B22}"/>
    <cellStyle name="40% - Accent3 5 6 2 2" xfId="11486" xr:uid="{26A1FF36-B4AA-4E5F-9908-ACA5A01E5A07}"/>
    <cellStyle name="40% - Accent3 5 6 2 2 2" xfId="28972" xr:uid="{588CC604-E0BB-468B-A1E1-0D8E8F17EF54}"/>
    <cellStyle name="40% - Accent3 5 6 2 3" xfId="11487" xr:uid="{380E7788-794B-43B6-A5ED-FADD24A50A51}"/>
    <cellStyle name="40% - Accent3 5 6 2 3 2" xfId="28973" xr:uid="{23DCCEC7-EF9F-4E71-BB40-E4EE24FFD5EE}"/>
    <cellStyle name="40% - Accent3 5 6 2 4" xfId="28971" xr:uid="{12919FAF-6BD3-45AE-8077-13AB17EFB04E}"/>
    <cellStyle name="40% - Accent3 5 6 3" xfId="11488" xr:uid="{BEFE3A80-34C3-4C84-AB86-DB28822D0C0B}"/>
    <cellStyle name="40% - Accent3 5 6 3 2" xfId="28974" xr:uid="{6BA85486-0C8A-4068-9074-605EB5B1CADE}"/>
    <cellStyle name="40% - Accent3 5 6 4" xfId="11489" xr:uid="{92D1D66B-3717-4AB1-8DDF-3EAC410A87B1}"/>
    <cellStyle name="40% - Accent3 5 6 4 2" xfId="28975" xr:uid="{E69E8062-A741-48E2-ABF9-2D6DA4216A0A}"/>
    <cellStyle name="40% - Accent3 5 6 5" xfId="11490" xr:uid="{ECEAEC47-5DF5-4E68-84B1-48E22571F6B1}"/>
    <cellStyle name="40% - Accent3 5 6 5 2" xfId="28976" xr:uid="{93899DFA-7C92-41FA-A103-B313BD6E3DBD}"/>
    <cellStyle name="40% - Accent3 5 6 6" xfId="28970" xr:uid="{62732BA9-E989-46EF-AB86-624CE4C14C04}"/>
    <cellStyle name="40% - Accent3 5 7" xfId="11491" xr:uid="{8391CBC3-00FB-422B-9A75-2C58A87ADAD3}"/>
    <cellStyle name="40% - Accent3 5 7 2" xfId="11492" xr:uid="{8C46E46C-DFE2-4011-BFA9-CBD8094EC619}"/>
    <cellStyle name="40% - Accent3 5 7 2 2" xfId="11493" xr:uid="{4F70A5AC-CC52-4BD8-8855-3E05065C0D24}"/>
    <cellStyle name="40% - Accent3 5 7 2 2 2" xfId="28979" xr:uid="{A39B05B0-82E9-4FE6-8F38-4AB91C1C6CB3}"/>
    <cellStyle name="40% - Accent3 5 7 2 3" xfId="11494" xr:uid="{AF7E673D-0FE3-41CD-B854-E86E471DAE8B}"/>
    <cellStyle name="40% - Accent3 5 7 2 3 2" xfId="28980" xr:uid="{64416B23-88B6-4E89-8A2B-027C44237E5D}"/>
    <cellStyle name="40% - Accent3 5 7 2 4" xfId="28978" xr:uid="{B5D158B5-A133-4689-95FA-CD6B3B37D240}"/>
    <cellStyle name="40% - Accent3 5 7 3" xfId="11495" xr:uid="{18DF2F1E-12CA-4E6F-96FB-5AF6F183ECCC}"/>
    <cellStyle name="40% - Accent3 5 7 3 2" xfId="28981" xr:uid="{8CBFC468-46CA-4347-B02B-0B2310A9FAAD}"/>
    <cellStyle name="40% - Accent3 5 7 4" xfId="11496" xr:uid="{319A13A1-109A-49B5-B417-54A183FD7E02}"/>
    <cellStyle name="40% - Accent3 5 7 4 2" xfId="28982" xr:uid="{5F20BB96-8739-4A12-B8C0-A8FA7FE59AAF}"/>
    <cellStyle name="40% - Accent3 5 7 5" xfId="11497" xr:uid="{B10856E1-5CFE-4015-8164-95DBC688E8C5}"/>
    <cellStyle name="40% - Accent3 5 7 5 2" xfId="28983" xr:uid="{2179E5C4-F851-4138-9D2D-5B3BF103824B}"/>
    <cellStyle name="40% - Accent3 5 7 6" xfId="28977" xr:uid="{76DB8AE6-2389-46F1-8BF3-FE5B8616676B}"/>
    <cellStyle name="40% - Accent3 5 8" xfId="11498" xr:uid="{B01D6BD1-F565-4DD5-BB2E-E802DE6B1F92}"/>
    <cellStyle name="40% - Accent3 5 8 2" xfId="11499" xr:uid="{8AF6D159-CCE5-4EF1-94F2-8EA520E7B03D}"/>
    <cellStyle name="40% - Accent3 5 8 2 2" xfId="28985" xr:uid="{2A377FE9-C6DF-4593-A3D9-6C5AD0663B1F}"/>
    <cellStyle name="40% - Accent3 5 8 3" xfId="11500" xr:uid="{A03BC4A3-606A-483D-9A5E-C00DAFC765C0}"/>
    <cellStyle name="40% - Accent3 5 8 3 2" xfId="28986" xr:uid="{C57A3867-F869-4762-B161-7F4CEC042D6C}"/>
    <cellStyle name="40% - Accent3 5 8 4" xfId="28984" xr:uid="{402C3A55-1400-4418-B243-CCF17B4F6207}"/>
    <cellStyle name="40% - Accent3 5 9" xfId="11501" xr:uid="{EAF53F3B-7FEA-46E4-ADC9-F34F0B84399A}"/>
    <cellStyle name="40% - Accent3 5 9 2" xfId="28987" xr:uid="{06B06116-3387-4D8F-A753-BF7B1E93E40C}"/>
    <cellStyle name="40% - Accent3 6" xfId="288" xr:uid="{CF4AD7C1-CCF4-442E-B68B-F7203ED8074E}"/>
    <cellStyle name="40% - Accent3 6 10" xfId="11503" xr:uid="{94B4204A-F0FB-4219-8E5A-97218DEE813E}"/>
    <cellStyle name="40% - Accent3 6 10 2" xfId="28989" xr:uid="{516AF020-D152-4919-8821-34C75704B1D7}"/>
    <cellStyle name="40% - Accent3 6 11" xfId="17276" xr:uid="{F404BACB-34A8-45BA-BEA5-60886B7C6FEC}"/>
    <cellStyle name="40% - Accent3 6 11 2" xfId="34567" xr:uid="{A2C2BF29-17F8-4D9F-B70D-B6ADFC642C66}"/>
    <cellStyle name="40% - Accent3 6 12" xfId="11502" xr:uid="{FC13B261-9C4B-46DB-91F4-0D3E622F754B}"/>
    <cellStyle name="40% - Accent3 6 12 2" xfId="28988" xr:uid="{5867A31E-7F9D-4DBF-9999-6BAC5D19026C}"/>
    <cellStyle name="40% - Accent3 6 13" xfId="1047" xr:uid="{A09CD83F-A9A9-419A-B834-DFFC33A7D258}"/>
    <cellStyle name="40% - Accent3 6 14" xfId="18658" xr:uid="{82B3DFF1-F011-4446-9B99-90A9AA6030C3}"/>
    <cellStyle name="40% - Accent3 6 2" xfId="510" xr:uid="{EFE94E68-853D-41B2-97A4-523EC53DE8DA}"/>
    <cellStyle name="40% - Accent3 6 2 10" xfId="1337" xr:uid="{108F84D8-11D1-43A6-9D08-52A2D6E61233}"/>
    <cellStyle name="40% - Accent3 6 2 11" xfId="18941" xr:uid="{DC30FB95-1482-49A5-8874-4F03023E4F31}"/>
    <cellStyle name="40% - Accent3 6 2 2" xfId="2382" xr:uid="{21F498F6-1918-443E-B258-3E3F2CD27F59}"/>
    <cellStyle name="40% - Accent3 6 2 2 2" xfId="11506" xr:uid="{50FC628B-648D-4EC4-9A06-C4F6B8071795}"/>
    <cellStyle name="40% - Accent3 6 2 2 2 2" xfId="11507" xr:uid="{F41B5395-379A-4362-86DB-48798E1A2E2E}"/>
    <cellStyle name="40% - Accent3 6 2 2 2 2 2" xfId="28993" xr:uid="{789D973C-08BB-4AAC-85B8-75DE2BA8257B}"/>
    <cellStyle name="40% - Accent3 6 2 2 2 3" xfId="11508" xr:uid="{252F8A91-DA65-4848-9B31-C9972F615ABD}"/>
    <cellStyle name="40% - Accent3 6 2 2 2 3 2" xfId="28994" xr:uid="{F6FD5ABB-8EB9-4898-A346-2F074F0FE524}"/>
    <cellStyle name="40% - Accent3 6 2 2 2 4" xfId="28992" xr:uid="{729AEF3C-9A9B-4CD8-ACAD-1DAE455DAA82}"/>
    <cellStyle name="40% - Accent3 6 2 2 3" xfId="11509" xr:uid="{D151BE45-F013-4129-9FA4-80B79D6DADB0}"/>
    <cellStyle name="40% - Accent3 6 2 2 3 2" xfId="28995" xr:uid="{467B9C42-6E6D-4B5F-BBF4-A62D222B234D}"/>
    <cellStyle name="40% - Accent3 6 2 2 4" xfId="11510" xr:uid="{14B74AEA-9CE1-4C5F-9695-4CB705C190ED}"/>
    <cellStyle name="40% - Accent3 6 2 2 4 2" xfId="28996" xr:uid="{C98F56C6-790C-4C31-96F5-C181AB544BA5}"/>
    <cellStyle name="40% - Accent3 6 2 2 5" xfId="11511" xr:uid="{8B42C1E2-74AB-4DD5-9E4D-7B9DCA70CC61}"/>
    <cellStyle name="40% - Accent3 6 2 2 5 2" xfId="28997" xr:uid="{44DF9085-365A-4565-8627-9723B877582F}"/>
    <cellStyle name="40% - Accent3 6 2 2 6" xfId="18021" xr:uid="{A04C7F48-F940-4405-8104-AFC46A3DA81B}"/>
    <cellStyle name="40% - Accent3 6 2 2 6 2" xfId="35793" xr:uid="{1475F28F-0938-472F-8C3D-CCC5449E25E2}"/>
    <cellStyle name="40% - Accent3 6 2 2 7" xfId="11505" xr:uid="{D5F886BD-080D-40CB-AD5A-F65F8CC11267}"/>
    <cellStyle name="40% - Accent3 6 2 2 7 2" xfId="28991" xr:uid="{7FE05AFF-A07C-4E66-89F5-34E0EE1C4195}"/>
    <cellStyle name="40% - Accent3 6 2 2 8" xfId="19982" xr:uid="{E2759EF1-FFEC-4B7B-B3A6-51B18EAFB68F}"/>
    <cellStyle name="40% - Accent3 6 2 3" xfId="11512" xr:uid="{8A4AD9E0-936B-4452-92C4-DDB1CA67DE81}"/>
    <cellStyle name="40% - Accent3 6 2 3 2" xfId="11513" xr:uid="{675C0082-D18C-42AC-8FB9-6F93F9488A35}"/>
    <cellStyle name="40% - Accent3 6 2 3 2 2" xfId="11514" xr:uid="{FC288E6A-97EF-4B8F-B564-5CFAC6963B65}"/>
    <cellStyle name="40% - Accent3 6 2 3 2 2 2" xfId="29000" xr:uid="{8DF3310A-8184-456E-B6C0-5FEB65BB8D63}"/>
    <cellStyle name="40% - Accent3 6 2 3 2 3" xfId="11515" xr:uid="{65014D1A-62EB-4DB4-9ADC-41ADB4A3EC2A}"/>
    <cellStyle name="40% - Accent3 6 2 3 2 3 2" xfId="29001" xr:uid="{4CF2364A-A1AB-4611-800D-9A769C2078CB}"/>
    <cellStyle name="40% - Accent3 6 2 3 2 4" xfId="28999" xr:uid="{B8EBF60B-96DD-4FC8-9B3C-919C358CF0C0}"/>
    <cellStyle name="40% - Accent3 6 2 3 3" xfId="11516" xr:uid="{1A098B1E-9954-4982-A823-A01A1951CFD0}"/>
    <cellStyle name="40% - Accent3 6 2 3 3 2" xfId="29002" xr:uid="{DD234748-C564-4A76-A889-30E4485D8C22}"/>
    <cellStyle name="40% - Accent3 6 2 3 4" xfId="11517" xr:uid="{3AE0FEEF-CAB5-4052-8022-63BC5718CF91}"/>
    <cellStyle name="40% - Accent3 6 2 3 4 2" xfId="29003" xr:uid="{D34BAD8F-E2BA-4BEB-9664-E6354CD6F7E1}"/>
    <cellStyle name="40% - Accent3 6 2 3 5" xfId="11518" xr:uid="{F25D3283-FA09-4275-8DD0-42F6AE2DE5C7}"/>
    <cellStyle name="40% - Accent3 6 2 3 5 2" xfId="29004" xr:uid="{4128A68A-1C02-4938-A836-D1CA55B44124}"/>
    <cellStyle name="40% - Accent3 6 2 3 6" xfId="28998" xr:uid="{8B880B3B-3B31-4EF7-BD6E-4B5DB63FDA53}"/>
    <cellStyle name="40% - Accent3 6 2 4" xfId="11519" xr:uid="{2ACC7D66-567C-4C33-81B0-ACCAB10B1BF0}"/>
    <cellStyle name="40% - Accent3 6 2 4 2" xfId="11520" xr:uid="{8851C8CF-E537-46E0-B84C-BC577E172528}"/>
    <cellStyle name="40% - Accent3 6 2 4 2 2" xfId="29006" xr:uid="{0F8A4897-F479-4B4F-989E-307CE9EBF768}"/>
    <cellStyle name="40% - Accent3 6 2 4 3" xfId="11521" xr:uid="{3E973249-3CBF-4649-909B-85C12B5D2BBC}"/>
    <cellStyle name="40% - Accent3 6 2 4 3 2" xfId="29007" xr:uid="{28352C26-4A0E-43B6-8AB2-7AA66F7F6FDF}"/>
    <cellStyle name="40% - Accent3 6 2 4 4" xfId="29005" xr:uid="{7251D482-9A10-4745-9F36-E80D5865BD82}"/>
    <cellStyle name="40% - Accent3 6 2 5" xfId="11522" xr:uid="{23691938-A585-4E89-9BF5-BF0917E05B24}"/>
    <cellStyle name="40% - Accent3 6 2 5 2" xfId="29008" xr:uid="{C447DDF7-E2A8-4677-8199-5977301E0D56}"/>
    <cellStyle name="40% - Accent3 6 2 6" xfId="11523" xr:uid="{C181F571-CF86-449A-9F47-41C7F1E620AD}"/>
    <cellStyle name="40% - Accent3 6 2 6 2" xfId="29009" xr:uid="{C0BE440C-FEF1-48AB-9383-C56563425422}"/>
    <cellStyle name="40% - Accent3 6 2 7" xfId="11524" xr:uid="{A1E3E313-8131-4BF7-8FE6-993B56AEDE79}"/>
    <cellStyle name="40% - Accent3 6 2 7 2" xfId="29010" xr:uid="{807062D4-3104-47F4-95D0-EDF6A96AC6A1}"/>
    <cellStyle name="40% - Accent3 6 2 8" xfId="17451" xr:uid="{1AC00314-A410-46DA-BEFD-6B589E366FDC}"/>
    <cellStyle name="40% - Accent3 6 2 8 2" xfId="34809" xr:uid="{E5A09891-3F25-4ACA-A9E4-1E1AB0322467}"/>
    <cellStyle name="40% - Accent3 6 2 9" xfId="11504" xr:uid="{87F609AB-4544-4299-AE4A-D5BC72B2F29B}"/>
    <cellStyle name="40% - Accent3 6 2 9 2" xfId="28990" xr:uid="{87747902-CEC2-473E-B1B6-6722490408D2}"/>
    <cellStyle name="40% - Accent3 6 3" xfId="1608" xr:uid="{1ABBBF9A-D2BD-4865-9659-51D31BBDAF9D}"/>
    <cellStyle name="40% - Accent3 6 3 10" xfId="19211" xr:uid="{03746A26-5468-4421-A465-D8C929627EB7}"/>
    <cellStyle name="40% - Accent3 6 3 2" xfId="2649" xr:uid="{24EC7D17-1944-467F-8BD0-5B4D84014908}"/>
    <cellStyle name="40% - Accent3 6 3 2 2" xfId="11527" xr:uid="{873FD9FD-D9FA-48A9-9192-6009439433B7}"/>
    <cellStyle name="40% - Accent3 6 3 2 2 2" xfId="11528" xr:uid="{D8809F34-58D5-4687-A173-B28EFFD80FED}"/>
    <cellStyle name="40% - Accent3 6 3 2 2 2 2" xfId="29014" xr:uid="{795B56B9-4210-4527-89E5-765A40C08042}"/>
    <cellStyle name="40% - Accent3 6 3 2 2 3" xfId="11529" xr:uid="{04C6A386-8608-48C1-A3F6-8D25B96A3339}"/>
    <cellStyle name="40% - Accent3 6 3 2 2 3 2" xfId="29015" xr:uid="{C6EBF6D0-98D7-4F10-AA5A-FC1C66D44432}"/>
    <cellStyle name="40% - Accent3 6 3 2 2 4" xfId="29013" xr:uid="{F1591A76-DED3-4286-B0EA-ADE1C180BD58}"/>
    <cellStyle name="40% - Accent3 6 3 2 3" xfId="11530" xr:uid="{FC9EE3B8-CAC8-4F51-A1C9-6F18363F1790}"/>
    <cellStyle name="40% - Accent3 6 3 2 3 2" xfId="29016" xr:uid="{92DF9584-0FCC-4763-9410-E658433AF1B4}"/>
    <cellStyle name="40% - Accent3 6 3 2 4" xfId="11531" xr:uid="{ED591F7D-1BF2-4C26-9678-85CC3F19AB71}"/>
    <cellStyle name="40% - Accent3 6 3 2 4 2" xfId="29017" xr:uid="{D92D40D6-6C10-42BD-A1DB-D6D1E24AA45E}"/>
    <cellStyle name="40% - Accent3 6 3 2 5" xfId="11532" xr:uid="{8997E01E-E06D-4E05-ADAE-231924B2BD0B}"/>
    <cellStyle name="40% - Accent3 6 3 2 5 2" xfId="29018" xr:uid="{F71EB6E4-1BC2-4B85-8ECA-7CDE9FAFC912}"/>
    <cellStyle name="40% - Accent3 6 3 2 6" xfId="18156" xr:uid="{247B76C6-FFCD-45F5-A708-B0E2DA2EB2AE}"/>
    <cellStyle name="40% - Accent3 6 3 2 6 2" xfId="36056" xr:uid="{49AE600D-AFBA-48BD-B463-706B0FC62C5A}"/>
    <cellStyle name="40% - Accent3 6 3 2 7" xfId="11526" xr:uid="{38D402FC-52F8-4364-BEAF-6646451AD4EE}"/>
    <cellStyle name="40% - Accent3 6 3 2 7 2" xfId="29012" xr:uid="{C40C1383-9957-4392-A52B-237F0FD385D6}"/>
    <cellStyle name="40% - Accent3 6 3 2 8" xfId="20249" xr:uid="{278982E3-379C-4E4A-961E-0AFFF0F83318}"/>
    <cellStyle name="40% - Accent3 6 3 3" xfId="11533" xr:uid="{748EAE67-4507-4356-8929-6976C1DF72C4}"/>
    <cellStyle name="40% - Accent3 6 3 3 2" xfId="11534" xr:uid="{877D4EAD-9308-450F-86E3-3F632BAA7F25}"/>
    <cellStyle name="40% - Accent3 6 3 3 2 2" xfId="11535" xr:uid="{BBA06A39-FFC0-4488-A345-2F84F9C51A35}"/>
    <cellStyle name="40% - Accent3 6 3 3 2 2 2" xfId="29021" xr:uid="{2E4DC2F5-D445-4E88-BFF9-594D5D10DF69}"/>
    <cellStyle name="40% - Accent3 6 3 3 2 3" xfId="11536" xr:uid="{645491D7-88E1-479A-8DF7-A9EAECFC558F}"/>
    <cellStyle name="40% - Accent3 6 3 3 2 3 2" xfId="29022" xr:uid="{098D4BB9-5DD6-4605-9884-30460D5F7B7C}"/>
    <cellStyle name="40% - Accent3 6 3 3 2 4" xfId="29020" xr:uid="{3ABBE638-8FE1-4FFB-B93F-6EF66098295E}"/>
    <cellStyle name="40% - Accent3 6 3 3 3" xfId="11537" xr:uid="{94A85A71-799F-4FC1-8355-0375957C4674}"/>
    <cellStyle name="40% - Accent3 6 3 3 3 2" xfId="29023" xr:uid="{7EABA67B-3AC0-46A3-A7E5-447CBA479001}"/>
    <cellStyle name="40% - Accent3 6 3 3 4" xfId="11538" xr:uid="{05BE5DDF-4011-47D4-B291-AC9C3A97F2AB}"/>
    <cellStyle name="40% - Accent3 6 3 3 4 2" xfId="29024" xr:uid="{F9FEC495-3BB3-4248-9199-313039E15EF6}"/>
    <cellStyle name="40% - Accent3 6 3 3 5" xfId="11539" xr:uid="{BF265F4F-3887-423F-BFC2-ABE565854CBE}"/>
    <cellStyle name="40% - Accent3 6 3 3 5 2" xfId="29025" xr:uid="{91F1DF8D-B684-49A7-AF7A-2519755EAA42}"/>
    <cellStyle name="40% - Accent3 6 3 3 6" xfId="29019" xr:uid="{E3769D8E-9EB0-4A08-9F6E-A6C68D17E8C3}"/>
    <cellStyle name="40% - Accent3 6 3 4" xfId="11540" xr:uid="{B2A0CACA-DE5E-4D06-AD69-C8FCBBB4E0E4}"/>
    <cellStyle name="40% - Accent3 6 3 4 2" xfId="11541" xr:uid="{2F0D5918-E43A-4053-B3C8-41FA66AB3C2B}"/>
    <cellStyle name="40% - Accent3 6 3 4 2 2" xfId="29027" xr:uid="{6D2AC4F3-094B-44C2-8593-C27AEDA50F15}"/>
    <cellStyle name="40% - Accent3 6 3 4 3" xfId="11542" xr:uid="{ACDDAD09-0F74-46FE-AA44-67C5978E0A96}"/>
    <cellStyle name="40% - Accent3 6 3 4 3 2" xfId="29028" xr:uid="{1569823A-09C8-4A07-9E11-B331DD33651E}"/>
    <cellStyle name="40% - Accent3 6 3 4 4" xfId="29026" xr:uid="{3AC9A4F9-F9A1-49CC-AF76-C4553FEA01D6}"/>
    <cellStyle name="40% - Accent3 6 3 5" xfId="11543" xr:uid="{8FDD43D1-383D-4666-A8B2-7A14F542B83E}"/>
    <cellStyle name="40% - Accent3 6 3 5 2" xfId="29029" xr:uid="{E9ACF4CE-704E-419B-BF67-B9F3BDE40BE2}"/>
    <cellStyle name="40% - Accent3 6 3 6" xfId="11544" xr:uid="{B6E2CA19-E080-4EE9-B493-B136BA96B657}"/>
    <cellStyle name="40% - Accent3 6 3 6 2" xfId="29030" xr:uid="{3DAD612C-7C7C-48C8-80B6-09BF8EF151B0}"/>
    <cellStyle name="40% - Accent3 6 3 7" xfId="11545" xr:uid="{97BE4516-2026-49EC-B5AA-2CF68538A14E}"/>
    <cellStyle name="40% - Accent3 6 3 7 2" xfId="29031" xr:uid="{F2C689A0-E047-4D12-A1EA-B03C6BB7406B}"/>
    <cellStyle name="40% - Accent3 6 3 8" xfId="17599" xr:uid="{86339030-57F7-41CA-866F-3D50DE1A1F49}"/>
    <cellStyle name="40% - Accent3 6 3 8 2" xfId="35057" xr:uid="{A7DB91D5-BDFE-40B1-B38D-0B3F05F4489B}"/>
    <cellStyle name="40% - Accent3 6 3 9" xfId="11525" xr:uid="{7FD20730-9A50-4AE2-8640-ACF88ACEE97C}"/>
    <cellStyle name="40% - Accent3 6 3 9 2" xfId="29011" xr:uid="{64C05BD0-DB91-499B-93B1-75D5BA49E745}"/>
    <cellStyle name="40% - Accent3 6 4" xfId="2112" xr:uid="{799F3256-1D2E-4436-9D87-BAE767FBAE00}"/>
    <cellStyle name="40% - Accent3 6 4 10" xfId="19712" xr:uid="{A28D20C1-9689-435C-A006-6BEE7DE4A370}"/>
    <cellStyle name="40% - Accent3 6 4 2" xfId="11547" xr:uid="{BF7B8AE9-8953-4DA1-BBAC-064D34BB7D33}"/>
    <cellStyle name="40% - Accent3 6 4 2 2" xfId="11548" xr:uid="{156A006F-4AC0-4A56-B543-E0B93E713BB7}"/>
    <cellStyle name="40% - Accent3 6 4 2 2 2" xfId="11549" xr:uid="{A926C608-66C7-4669-BD5A-8172C9A48241}"/>
    <cellStyle name="40% - Accent3 6 4 2 2 2 2" xfId="29035" xr:uid="{4F6C496D-430B-49B8-992F-8F3FA0ACB183}"/>
    <cellStyle name="40% - Accent3 6 4 2 2 3" xfId="11550" xr:uid="{8676EA4A-1170-4AB5-AC51-3ABF2A64F15D}"/>
    <cellStyle name="40% - Accent3 6 4 2 2 3 2" xfId="29036" xr:uid="{B006E2BA-B21C-4D6F-93E1-7866F8BE2DB4}"/>
    <cellStyle name="40% - Accent3 6 4 2 2 4" xfId="29034" xr:uid="{58D29EC4-DCA9-4119-8CBD-32748AAE98F4}"/>
    <cellStyle name="40% - Accent3 6 4 2 3" xfId="11551" xr:uid="{0065661F-5BBE-4B72-B953-CE472AD7A3CE}"/>
    <cellStyle name="40% - Accent3 6 4 2 3 2" xfId="29037" xr:uid="{D4F8F9EA-ADFA-47D8-9BA8-5C2144F289EF}"/>
    <cellStyle name="40% - Accent3 6 4 2 4" xfId="11552" xr:uid="{217B31D3-62DC-4A55-B238-39AF6532C474}"/>
    <cellStyle name="40% - Accent3 6 4 2 4 2" xfId="29038" xr:uid="{D7C180CD-625F-49AE-8D2C-1B3D46690EFF}"/>
    <cellStyle name="40% - Accent3 6 4 2 5" xfId="11553" xr:uid="{E25E7F27-85B6-4B4A-8C8C-1F39E2E79B8B}"/>
    <cellStyle name="40% - Accent3 6 4 2 5 2" xfId="29039" xr:uid="{EFAE3E77-D0F6-4485-BEA1-F1B70667353C}"/>
    <cellStyle name="40% - Accent3 6 4 2 6" xfId="29033" xr:uid="{1147CCC9-BDED-43DF-A92E-8C6D878B48AB}"/>
    <cellStyle name="40% - Accent3 6 4 3" xfId="11554" xr:uid="{424B4490-CB28-4DF0-917F-B77CAE0B994A}"/>
    <cellStyle name="40% - Accent3 6 4 3 2" xfId="11555" xr:uid="{3B272A57-52B7-46A5-8601-6E1EB1B011B3}"/>
    <cellStyle name="40% - Accent3 6 4 3 2 2" xfId="11556" xr:uid="{D65A9C2A-AECF-4CBB-ADFD-D580A16022F0}"/>
    <cellStyle name="40% - Accent3 6 4 3 2 2 2" xfId="29042" xr:uid="{9306BBF7-802B-4713-9230-14E45ACDB986}"/>
    <cellStyle name="40% - Accent3 6 4 3 2 3" xfId="11557" xr:uid="{B2F0FE6F-22E3-439D-8779-91534B2A2622}"/>
    <cellStyle name="40% - Accent3 6 4 3 2 3 2" xfId="29043" xr:uid="{E73A471C-E076-43B3-BBCA-F27D290FD5B6}"/>
    <cellStyle name="40% - Accent3 6 4 3 2 4" xfId="29041" xr:uid="{61544754-3E7C-4C22-8823-93E7E89F19F3}"/>
    <cellStyle name="40% - Accent3 6 4 3 3" xfId="11558" xr:uid="{5FEED99B-59F6-4B1C-B8FC-A158731FABD9}"/>
    <cellStyle name="40% - Accent3 6 4 3 3 2" xfId="29044" xr:uid="{8C637105-EFDD-49C6-8BFB-6678D42EADDB}"/>
    <cellStyle name="40% - Accent3 6 4 3 4" xfId="11559" xr:uid="{DEB69328-8CC2-4BD7-9221-CFA08AECEAF8}"/>
    <cellStyle name="40% - Accent3 6 4 3 4 2" xfId="29045" xr:uid="{194E4687-A6A3-4A3F-ACFF-0A03529F7ED8}"/>
    <cellStyle name="40% - Accent3 6 4 3 5" xfId="11560" xr:uid="{22CF582A-356E-4160-BC85-BB1CB724A6EC}"/>
    <cellStyle name="40% - Accent3 6 4 3 5 2" xfId="29046" xr:uid="{1173F82B-76E5-4D6B-BCE7-4E644BC630CE}"/>
    <cellStyle name="40% - Accent3 6 4 3 6" xfId="29040" xr:uid="{15BB4206-56D5-4561-A8D4-0B1E6352F188}"/>
    <cellStyle name="40% - Accent3 6 4 4" xfId="11561" xr:uid="{5D68008D-175A-4817-A506-32CA47788CFD}"/>
    <cellStyle name="40% - Accent3 6 4 4 2" xfId="11562" xr:uid="{5332E3B3-3B3F-4DC9-9880-D6E9C3410BBD}"/>
    <cellStyle name="40% - Accent3 6 4 4 2 2" xfId="29048" xr:uid="{4B08D8FC-514E-4DA9-8DC8-713BCCC946EF}"/>
    <cellStyle name="40% - Accent3 6 4 4 3" xfId="11563" xr:uid="{EA6A5ED2-7F08-4D1D-AACE-75CF21489741}"/>
    <cellStyle name="40% - Accent3 6 4 4 3 2" xfId="29049" xr:uid="{59235EFF-D2ED-4853-801D-192BCC495953}"/>
    <cellStyle name="40% - Accent3 6 4 4 4" xfId="29047" xr:uid="{040C0AFD-8162-4397-B926-74B4F4770197}"/>
    <cellStyle name="40% - Accent3 6 4 5" xfId="11564" xr:uid="{2BFEB47A-0B58-44AB-A48A-5FC6A8488AA2}"/>
    <cellStyle name="40% - Accent3 6 4 5 2" xfId="29050" xr:uid="{318465DE-5EB6-4A3B-A2B4-9950ADE3E663}"/>
    <cellStyle name="40% - Accent3 6 4 6" xfId="11565" xr:uid="{A98E8EE9-E1F6-4CFD-8159-E2A4CBB4D38E}"/>
    <cellStyle name="40% - Accent3 6 4 6 2" xfId="29051" xr:uid="{DEDE20B7-A280-46D1-8B97-F8C242B871DB}"/>
    <cellStyle name="40% - Accent3 6 4 7" xfId="11566" xr:uid="{C5B505B9-66D8-4066-8C04-2658208C4C0A}"/>
    <cellStyle name="40% - Accent3 6 4 7 2" xfId="29052" xr:uid="{B6EA22D0-A50D-4A4E-9B3B-A4D1D987EEB2}"/>
    <cellStyle name="40% - Accent3 6 4 8" xfId="17889" xr:uid="{82FC514F-6D90-4155-8AD9-255788BCA8FC}"/>
    <cellStyle name="40% - Accent3 6 4 8 2" xfId="35543" xr:uid="{DC59FDDA-ADA9-4E1D-BA44-D8B49B926618}"/>
    <cellStyle name="40% - Accent3 6 4 9" xfId="11546" xr:uid="{25664C97-0548-4C3B-8D92-A2CB4CCD7479}"/>
    <cellStyle name="40% - Accent3 6 4 9 2" xfId="29032" xr:uid="{8235EECC-E33B-4C0C-BEFF-92B7604CD7AC}"/>
    <cellStyle name="40% - Accent3 6 5" xfId="11567" xr:uid="{073F3496-2627-490C-B683-591E2859BA71}"/>
    <cellStyle name="40% - Accent3 6 5 2" xfId="11568" xr:uid="{BFB832FB-60B6-4A2F-BA7C-FB99DD2040DC}"/>
    <cellStyle name="40% - Accent3 6 5 2 2" xfId="11569" xr:uid="{DFD2E67A-4C39-4540-B1CC-CB1A4319B81F}"/>
    <cellStyle name="40% - Accent3 6 5 2 2 2" xfId="29055" xr:uid="{4BB56ABF-0A9A-4AF5-ADA9-257123D77F32}"/>
    <cellStyle name="40% - Accent3 6 5 2 3" xfId="11570" xr:uid="{9DEC0AFA-2536-441A-ABBD-1DE1D5F7E456}"/>
    <cellStyle name="40% - Accent3 6 5 2 3 2" xfId="29056" xr:uid="{BDA490ED-8E8E-41AA-AC8B-C765071597FB}"/>
    <cellStyle name="40% - Accent3 6 5 2 4" xfId="29054" xr:uid="{D33BEE68-ED4C-4F66-9D49-A0A5B8818C0E}"/>
    <cellStyle name="40% - Accent3 6 5 3" xfId="11571" xr:uid="{68D87A21-AC8A-437C-8B5C-D97DF9D7F63F}"/>
    <cellStyle name="40% - Accent3 6 5 3 2" xfId="29057" xr:uid="{57515811-4E9A-4C0C-B73A-D1CD5F7354C0}"/>
    <cellStyle name="40% - Accent3 6 5 4" xfId="11572" xr:uid="{8EB9883A-7A30-4F4F-BC64-D83D36DEBF7A}"/>
    <cellStyle name="40% - Accent3 6 5 4 2" xfId="29058" xr:uid="{F9191C5C-D1FA-42DE-8966-E3836B5FFA07}"/>
    <cellStyle name="40% - Accent3 6 5 5" xfId="11573" xr:uid="{FE011BDB-4764-4870-B89A-285D97E2D628}"/>
    <cellStyle name="40% - Accent3 6 5 5 2" xfId="29059" xr:uid="{85A973EE-0F6F-4964-81DF-EA139ED4C8ED}"/>
    <cellStyle name="40% - Accent3 6 5 6" xfId="29053" xr:uid="{15AC76A0-8727-48C0-A58B-5484E580C480}"/>
    <cellStyle name="40% - Accent3 6 6" xfId="11574" xr:uid="{250CB958-2A2E-446E-A641-E431FD76C7DC}"/>
    <cellStyle name="40% - Accent3 6 6 2" xfId="11575" xr:uid="{26AAFCBE-147D-4E1D-B30F-8FEA84355824}"/>
    <cellStyle name="40% - Accent3 6 6 2 2" xfId="11576" xr:uid="{499FAE05-66B4-4CC5-B442-25EEDECB457C}"/>
    <cellStyle name="40% - Accent3 6 6 2 2 2" xfId="29062" xr:uid="{F95CAD2B-30CC-45E5-9159-47FC244BC55F}"/>
    <cellStyle name="40% - Accent3 6 6 2 3" xfId="11577" xr:uid="{AC6F246E-5D30-451C-BE8B-0E04252DBF9D}"/>
    <cellStyle name="40% - Accent3 6 6 2 3 2" xfId="29063" xr:uid="{45BB6E67-D4BB-4653-B8B0-0B01F8F8061E}"/>
    <cellStyle name="40% - Accent3 6 6 2 4" xfId="29061" xr:uid="{FA642D65-5AFD-4C3B-BF92-EDA110810121}"/>
    <cellStyle name="40% - Accent3 6 6 3" xfId="11578" xr:uid="{A665F0E7-AA12-4443-91E4-966C5397F8E0}"/>
    <cellStyle name="40% - Accent3 6 6 3 2" xfId="29064" xr:uid="{B4A7C96C-E7DB-4886-A26D-42307AE9FF7B}"/>
    <cellStyle name="40% - Accent3 6 6 4" xfId="11579" xr:uid="{0612788F-70F3-48DD-AE81-539ECDB8A80C}"/>
    <cellStyle name="40% - Accent3 6 6 4 2" xfId="29065" xr:uid="{893ED94A-10FB-4EE1-9840-6EDDE17CF06D}"/>
    <cellStyle name="40% - Accent3 6 6 5" xfId="11580" xr:uid="{00A19679-0B17-4380-8359-556031A4C0EA}"/>
    <cellStyle name="40% - Accent3 6 6 5 2" xfId="29066" xr:uid="{2F4F2A1C-5689-4656-91C3-AF6B6E3F17B6}"/>
    <cellStyle name="40% - Accent3 6 6 6" xfId="29060" xr:uid="{FABE07E4-BC1E-41D3-9B17-A43AF7A9BFFF}"/>
    <cellStyle name="40% - Accent3 6 7" xfId="11581" xr:uid="{DBB7C3E2-6277-48D9-BED8-05877862C6B7}"/>
    <cellStyle name="40% - Accent3 6 7 2" xfId="11582" xr:uid="{06F05FA3-6B96-4484-99CD-343EA042FF4E}"/>
    <cellStyle name="40% - Accent3 6 7 2 2" xfId="29068" xr:uid="{6D654502-9662-4726-8C67-FCF115B652B8}"/>
    <cellStyle name="40% - Accent3 6 7 3" xfId="11583" xr:uid="{A963E353-075A-49F8-9D39-9EB0347D0A54}"/>
    <cellStyle name="40% - Accent3 6 7 3 2" xfId="29069" xr:uid="{A03B30A1-0115-4C23-B03F-F2B9BC623437}"/>
    <cellStyle name="40% - Accent3 6 7 4" xfId="29067" xr:uid="{3D023589-B395-48DA-988E-DC0A4A260077}"/>
    <cellStyle name="40% - Accent3 6 8" xfId="11584" xr:uid="{BF58F9AD-CD08-4B52-B206-7CB5A6F2DB19}"/>
    <cellStyle name="40% - Accent3 6 8 2" xfId="29070" xr:uid="{9443084D-D830-4EBA-A042-F7799C3E734A}"/>
    <cellStyle name="40% - Accent3 6 9" xfId="11585" xr:uid="{427C5EA7-E11D-4F3A-A3AD-14976CBFAEE7}"/>
    <cellStyle name="40% - Accent3 6 9 2" xfId="29071" xr:uid="{72CD9336-57C6-4851-BE2E-2E63F9669A90}"/>
    <cellStyle name="40% - Accent3 7" xfId="400" xr:uid="{8E678EBE-4C2A-41CD-81EA-38CEC7D715E8}"/>
    <cellStyle name="40% - Accent3 7 10" xfId="17294" xr:uid="{634C3796-3CAA-4E52-B8B8-A3B834C2B2E1}"/>
    <cellStyle name="40% - Accent3 7 10 2" xfId="34585" xr:uid="{3ECD4FC3-BE0F-401B-8F88-635D42373B36}"/>
    <cellStyle name="40% - Accent3 7 11" xfId="11586" xr:uid="{DC3A6EC9-1A45-4848-B033-1AD6EF46B07C}"/>
    <cellStyle name="40% - Accent3 7 11 2" xfId="29072" xr:uid="{C0E19EE6-CED0-4E5B-A957-2D4FDE320AD6}"/>
    <cellStyle name="40% - Accent3 7 12" xfId="1069" xr:uid="{45B8ACF8-2594-467B-A3D9-60D093D58F4B}"/>
    <cellStyle name="40% - Accent3 7 13" xfId="18679" xr:uid="{BFBA54E1-31E0-4729-8FC5-8E1F10BC9A06}"/>
    <cellStyle name="40% - Accent3 7 2" xfId="1364" xr:uid="{C4A22A7D-90EA-429D-94E8-2BC57DE72E86}"/>
    <cellStyle name="40% - Accent3 7 2 10" xfId="18968" xr:uid="{7AF98B79-B5B2-430A-94D8-2EAF9D9BEE1E}"/>
    <cellStyle name="40% - Accent3 7 2 2" xfId="2409" xr:uid="{908EA7F5-CF91-426C-91A2-418D30CE0570}"/>
    <cellStyle name="40% - Accent3 7 2 2 2" xfId="11589" xr:uid="{4E4E6942-716A-4CEB-B29E-65176C91D8C8}"/>
    <cellStyle name="40% - Accent3 7 2 2 2 2" xfId="11590" xr:uid="{23A48F33-0056-4B24-B410-A5A1D6D19B11}"/>
    <cellStyle name="40% - Accent3 7 2 2 2 2 2" xfId="29076" xr:uid="{617EF97D-7A53-4CF3-80A5-7BF9D31669ED}"/>
    <cellStyle name="40% - Accent3 7 2 2 2 3" xfId="11591" xr:uid="{7F974082-42C5-4CE4-B9A1-FBBFBEFB5AE4}"/>
    <cellStyle name="40% - Accent3 7 2 2 2 3 2" xfId="29077" xr:uid="{C8DB1061-13E9-4CC8-A1A5-3507627610C3}"/>
    <cellStyle name="40% - Accent3 7 2 2 2 4" xfId="29075" xr:uid="{7F5BA9DF-89E9-46FF-80CA-1FD24046F6D1}"/>
    <cellStyle name="40% - Accent3 7 2 2 3" xfId="11592" xr:uid="{04AD848D-1013-4749-91C9-9A225BDA4BA6}"/>
    <cellStyle name="40% - Accent3 7 2 2 3 2" xfId="29078" xr:uid="{76F5BBF3-CFF8-4531-B408-F372B3B1CB27}"/>
    <cellStyle name="40% - Accent3 7 2 2 4" xfId="11593" xr:uid="{124BF155-24FA-474C-A8CC-55504432FB42}"/>
    <cellStyle name="40% - Accent3 7 2 2 4 2" xfId="29079" xr:uid="{AD8999FC-37EF-4B83-92D9-F73953948DBC}"/>
    <cellStyle name="40% - Accent3 7 2 2 5" xfId="11594" xr:uid="{F7EAF138-B7D6-47CF-ADCD-CE228263C8FB}"/>
    <cellStyle name="40% - Accent3 7 2 2 5 2" xfId="29080" xr:uid="{DD8D6B82-5445-420D-B2C2-370808A51436}"/>
    <cellStyle name="40% - Accent3 7 2 2 6" xfId="18036" xr:uid="{3BD71095-4816-4933-AF36-69E5B5E5FD65}"/>
    <cellStyle name="40% - Accent3 7 2 2 6 2" xfId="35820" xr:uid="{86636CCD-1725-4DB7-8B9F-7BCDD98C2DC0}"/>
    <cellStyle name="40% - Accent3 7 2 2 7" xfId="11588" xr:uid="{47542247-92A6-40FA-9197-E8CB6F620BA7}"/>
    <cellStyle name="40% - Accent3 7 2 2 7 2" xfId="29074" xr:uid="{3C770360-8300-4918-9D44-C852177344B1}"/>
    <cellStyle name="40% - Accent3 7 2 2 8" xfId="20009" xr:uid="{A7197421-93EA-40F5-9867-C24522C16AF1}"/>
    <cellStyle name="40% - Accent3 7 2 3" xfId="11595" xr:uid="{9AFCA833-BDD3-479A-B1C4-E88EE5D7FA76}"/>
    <cellStyle name="40% - Accent3 7 2 3 2" xfId="11596" xr:uid="{10ED8D6F-990C-4649-BCDB-2AFD4574629B}"/>
    <cellStyle name="40% - Accent3 7 2 3 2 2" xfId="11597" xr:uid="{F238FA24-DD42-4C3D-96DB-AE7465AF25EF}"/>
    <cellStyle name="40% - Accent3 7 2 3 2 2 2" xfId="29083" xr:uid="{DC270216-1B03-4579-980A-F9CCFE89ACE9}"/>
    <cellStyle name="40% - Accent3 7 2 3 2 3" xfId="11598" xr:uid="{0E6FF0B2-65FA-4947-B8D9-1E2372151293}"/>
    <cellStyle name="40% - Accent3 7 2 3 2 3 2" xfId="29084" xr:uid="{062E484E-2666-44EB-8AED-E276C92A9477}"/>
    <cellStyle name="40% - Accent3 7 2 3 2 4" xfId="29082" xr:uid="{DFF8ABE4-6052-43B1-8B8F-872151AB6BE1}"/>
    <cellStyle name="40% - Accent3 7 2 3 3" xfId="11599" xr:uid="{B639DA70-ED09-4A36-8FB5-2DE1A8E39379}"/>
    <cellStyle name="40% - Accent3 7 2 3 3 2" xfId="29085" xr:uid="{DEFD65CA-A586-4FD5-81DE-3E01B0E671DA}"/>
    <cellStyle name="40% - Accent3 7 2 3 4" xfId="11600" xr:uid="{5FA63520-09CF-41E7-912B-CA3434C99ABB}"/>
    <cellStyle name="40% - Accent3 7 2 3 4 2" xfId="29086" xr:uid="{3CE2F28E-A958-447C-AC26-A268D20A5EB1}"/>
    <cellStyle name="40% - Accent3 7 2 3 5" xfId="11601" xr:uid="{D4E313BC-E25C-40E6-99DC-D63390D8FE76}"/>
    <cellStyle name="40% - Accent3 7 2 3 5 2" xfId="29087" xr:uid="{2CE729ED-62A6-4AB9-B5E7-707D10B993EB}"/>
    <cellStyle name="40% - Accent3 7 2 3 6" xfId="29081" xr:uid="{8C98628A-0B79-4706-B508-256A44B02578}"/>
    <cellStyle name="40% - Accent3 7 2 4" xfId="11602" xr:uid="{5DEDD1F4-5D3B-424C-B1E6-1C150683A3AF}"/>
    <cellStyle name="40% - Accent3 7 2 4 2" xfId="11603" xr:uid="{361F4607-3349-4FBE-A87F-67FB8B2F83BB}"/>
    <cellStyle name="40% - Accent3 7 2 4 2 2" xfId="29089" xr:uid="{D6FA046A-CE91-442D-8277-7F4F406AEC95}"/>
    <cellStyle name="40% - Accent3 7 2 4 3" xfId="11604" xr:uid="{E5A33D31-E8B9-4031-AB11-E5BFED246011}"/>
    <cellStyle name="40% - Accent3 7 2 4 3 2" xfId="29090" xr:uid="{B9D4132C-3C09-4E24-A718-41E428AB9FF4}"/>
    <cellStyle name="40% - Accent3 7 2 4 4" xfId="29088" xr:uid="{4FF38A1E-DEEC-427D-93A0-BE292EE09223}"/>
    <cellStyle name="40% - Accent3 7 2 5" xfId="11605" xr:uid="{DEBCAB48-91FC-4701-8C23-926CE5B7EE99}"/>
    <cellStyle name="40% - Accent3 7 2 5 2" xfId="29091" xr:uid="{CDEB8656-6548-4673-9ED7-D1C85474B32C}"/>
    <cellStyle name="40% - Accent3 7 2 6" xfId="11606" xr:uid="{64AC4653-71B8-4DB8-898C-93495CBBF3A1}"/>
    <cellStyle name="40% - Accent3 7 2 6 2" xfId="29092" xr:uid="{7157D012-F546-4CB5-BA1F-E9F762DB696F}"/>
    <cellStyle name="40% - Accent3 7 2 7" xfId="11607" xr:uid="{2EEC3E54-FEB9-45B1-B625-357E760CC1D9}"/>
    <cellStyle name="40% - Accent3 7 2 7 2" xfId="29093" xr:uid="{9E19B651-CC10-4A83-95E4-8FF61685764C}"/>
    <cellStyle name="40% - Accent3 7 2 8" xfId="17469" xr:uid="{5930BA90-4B3E-4411-B1E6-29D12676D387}"/>
    <cellStyle name="40% - Accent3 7 2 8 2" xfId="34834" xr:uid="{4DD079F3-9668-4EEE-BB09-4F323BEBCE89}"/>
    <cellStyle name="40% - Accent3 7 2 9" xfId="11587" xr:uid="{989EC42D-BF8C-4CDB-A34A-7627D79404CD}"/>
    <cellStyle name="40% - Accent3 7 2 9 2" xfId="29073" xr:uid="{D0D9C10E-189A-4BBD-9BC5-679A1F8B1372}"/>
    <cellStyle name="40% - Accent3 7 3" xfId="1635" xr:uid="{B2D92590-4B2F-4520-935E-92DAC3D3CD8A}"/>
    <cellStyle name="40% - Accent3 7 3 10" xfId="19238" xr:uid="{C9B6B370-DA12-4339-BE35-A8E058F18D1A}"/>
    <cellStyle name="40% - Accent3 7 3 2" xfId="2676" xr:uid="{7660A294-02BD-4CE6-86C5-0EF44C22896C}"/>
    <cellStyle name="40% - Accent3 7 3 2 2" xfId="11610" xr:uid="{44271515-2333-4BB0-8A91-344CF9AF3B94}"/>
    <cellStyle name="40% - Accent3 7 3 2 2 2" xfId="11611" xr:uid="{BBD4AE7E-E73C-43B6-927C-765609456C91}"/>
    <cellStyle name="40% - Accent3 7 3 2 2 2 2" xfId="29097" xr:uid="{BEA36E95-32DD-4AB1-91D4-F8C2BE2DB93E}"/>
    <cellStyle name="40% - Accent3 7 3 2 2 3" xfId="11612" xr:uid="{9CB6F545-853C-474E-9B2B-3699B2FD5723}"/>
    <cellStyle name="40% - Accent3 7 3 2 2 3 2" xfId="29098" xr:uid="{96CD2025-A477-4780-A198-0BDFA749FF57}"/>
    <cellStyle name="40% - Accent3 7 3 2 2 4" xfId="29096" xr:uid="{E81B08D8-D256-45B2-9E61-A95ED4D01106}"/>
    <cellStyle name="40% - Accent3 7 3 2 3" xfId="11613" xr:uid="{A2449C19-5ECA-4881-A7FB-E7C55036039E}"/>
    <cellStyle name="40% - Accent3 7 3 2 3 2" xfId="29099" xr:uid="{D66197BE-387F-467B-93C9-B75819ACB554}"/>
    <cellStyle name="40% - Accent3 7 3 2 4" xfId="11614" xr:uid="{FF4FEF3D-BBEB-47AE-A666-EE354ADC0485}"/>
    <cellStyle name="40% - Accent3 7 3 2 4 2" xfId="29100" xr:uid="{32F79D1E-39E1-4DF2-AFC6-1E23E768AC71}"/>
    <cellStyle name="40% - Accent3 7 3 2 5" xfId="11615" xr:uid="{E904EE55-4AAC-455B-B729-6897E821F638}"/>
    <cellStyle name="40% - Accent3 7 3 2 5 2" xfId="29101" xr:uid="{A169F82B-1F3B-406A-AFF2-E94C6D6879FD}"/>
    <cellStyle name="40% - Accent3 7 3 2 6" xfId="18169" xr:uid="{FBEC94F5-2D4F-49CF-A4B2-F7B96A6AD1D7}"/>
    <cellStyle name="40% - Accent3 7 3 2 6 2" xfId="36083" xr:uid="{2B409479-E43D-4331-9548-F643F7F5E59F}"/>
    <cellStyle name="40% - Accent3 7 3 2 7" xfId="11609" xr:uid="{53D70692-A122-40FD-AA61-964F84D006BD}"/>
    <cellStyle name="40% - Accent3 7 3 2 7 2" xfId="29095" xr:uid="{5D210984-9A62-4ACD-BD71-D80EF5E65906}"/>
    <cellStyle name="40% - Accent3 7 3 2 8" xfId="20276" xr:uid="{4248C107-1384-4105-A0E2-CF1D858A1DDA}"/>
    <cellStyle name="40% - Accent3 7 3 3" xfId="11616" xr:uid="{68EE3205-E72E-4E70-BAAE-2C3F746C3B4D}"/>
    <cellStyle name="40% - Accent3 7 3 3 2" xfId="11617" xr:uid="{EE0AB942-155F-4C21-9A1C-A83A9A51FC07}"/>
    <cellStyle name="40% - Accent3 7 3 3 2 2" xfId="11618" xr:uid="{3440EE2C-7512-4DC3-86E2-E2F77E9367A1}"/>
    <cellStyle name="40% - Accent3 7 3 3 2 2 2" xfId="29104" xr:uid="{214D1FF8-56F1-4F4D-8B5D-6D7F4F9CA63B}"/>
    <cellStyle name="40% - Accent3 7 3 3 2 3" xfId="11619" xr:uid="{B1205F58-3DFF-468C-B043-9345C2FBF6CC}"/>
    <cellStyle name="40% - Accent3 7 3 3 2 3 2" xfId="29105" xr:uid="{28DEFD3E-E5CC-4769-90A8-604EF782A27D}"/>
    <cellStyle name="40% - Accent3 7 3 3 2 4" xfId="29103" xr:uid="{B4721A39-3013-4E2F-BA28-C2FA09F775BB}"/>
    <cellStyle name="40% - Accent3 7 3 3 3" xfId="11620" xr:uid="{F1591410-6B64-4076-9B29-8D173C93C73C}"/>
    <cellStyle name="40% - Accent3 7 3 3 3 2" xfId="29106" xr:uid="{8155CD5F-A40E-4B7C-A9E7-3D369F1BB942}"/>
    <cellStyle name="40% - Accent3 7 3 3 4" xfId="11621" xr:uid="{FCD70678-9D43-4A0F-B3E2-CA66250A1596}"/>
    <cellStyle name="40% - Accent3 7 3 3 4 2" xfId="29107" xr:uid="{24767398-52EE-4874-8028-C61E4CC84C9A}"/>
    <cellStyle name="40% - Accent3 7 3 3 5" xfId="11622" xr:uid="{E20F8AE2-1CF5-4E65-BCBA-335AF3FFFF22}"/>
    <cellStyle name="40% - Accent3 7 3 3 5 2" xfId="29108" xr:uid="{7CB8CB6C-9E2D-41B0-872C-D5F96945F08D}"/>
    <cellStyle name="40% - Accent3 7 3 3 6" xfId="29102" xr:uid="{8D0ACD23-9B1F-402B-839B-90E131F41777}"/>
    <cellStyle name="40% - Accent3 7 3 4" xfId="11623" xr:uid="{52308DE4-E205-419B-9BDF-896B3744331A}"/>
    <cellStyle name="40% - Accent3 7 3 4 2" xfId="11624" xr:uid="{AF805C97-823A-4ACE-BA60-F12858316B92}"/>
    <cellStyle name="40% - Accent3 7 3 4 2 2" xfId="29110" xr:uid="{6C01B42C-F391-4CCA-BA0A-D1DE9B01E2D7}"/>
    <cellStyle name="40% - Accent3 7 3 4 3" xfId="11625" xr:uid="{C1DC5FE8-9B89-4D45-B0B5-734465188B02}"/>
    <cellStyle name="40% - Accent3 7 3 4 3 2" xfId="29111" xr:uid="{14E1A5B6-4380-4B7D-A21A-9AECACAA358B}"/>
    <cellStyle name="40% - Accent3 7 3 4 4" xfId="29109" xr:uid="{4E5F9A77-0309-40CA-9711-50FDEF6A15D7}"/>
    <cellStyle name="40% - Accent3 7 3 5" xfId="11626" xr:uid="{26B2FA96-C289-4789-8186-D54ECB4C913B}"/>
    <cellStyle name="40% - Accent3 7 3 5 2" xfId="29112" xr:uid="{DAF6132D-8D39-4FB8-B62A-2CA60D1BE192}"/>
    <cellStyle name="40% - Accent3 7 3 6" xfId="11627" xr:uid="{D37BDDDE-201C-425F-A614-49855E421D0B}"/>
    <cellStyle name="40% - Accent3 7 3 6 2" xfId="29113" xr:uid="{099F8EE0-D269-4BD9-B46B-1DE44E5C452A}"/>
    <cellStyle name="40% - Accent3 7 3 7" xfId="11628" xr:uid="{E6123D5E-92F4-431A-96FC-683AF13029C7}"/>
    <cellStyle name="40% - Accent3 7 3 7 2" xfId="29114" xr:uid="{69ED502F-BCC6-4F76-8BEC-4CA048557DBE}"/>
    <cellStyle name="40% - Accent3 7 3 8" xfId="17614" xr:uid="{C26AD2E5-9B6C-4D3B-823D-87B03D4B16EB}"/>
    <cellStyle name="40% - Accent3 7 3 8 2" xfId="35083" xr:uid="{8D1A482F-902E-4996-8EDF-7994B6BD11A2}"/>
    <cellStyle name="40% - Accent3 7 3 9" xfId="11608" xr:uid="{39B4C7EE-5E13-419C-B543-244351219822}"/>
    <cellStyle name="40% - Accent3 7 3 9 2" xfId="29094" xr:uid="{5CC7533D-8F27-4554-8FEC-1AC699CD69F8}"/>
    <cellStyle name="40% - Accent3 7 4" xfId="2133" xr:uid="{741B1B4E-0F9D-41F3-9670-8D487646DA6D}"/>
    <cellStyle name="40% - Accent3 7 4 2" xfId="11630" xr:uid="{1566E2A2-6883-45E8-A527-327A12CF5F63}"/>
    <cellStyle name="40% - Accent3 7 4 2 2" xfId="11631" xr:uid="{EFE5497D-163D-43B8-B719-C4A8F2758C14}"/>
    <cellStyle name="40% - Accent3 7 4 2 2 2" xfId="29117" xr:uid="{ABAC9C99-BB36-4CAB-9347-63FBE10E64F4}"/>
    <cellStyle name="40% - Accent3 7 4 2 3" xfId="11632" xr:uid="{AA58B9B1-F311-4A8E-8ABC-8741C73FDDED}"/>
    <cellStyle name="40% - Accent3 7 4 2 3 2" xfId="29118" xr:uid="{DD35A2C2-8302-4131-92D7-0108E3362B5A}"/>
    <cellStyle name="40% - Accent3 7 4 2 4" xfId="29116" xr:uid="{D94A3E76-C427-4668-8A30-3461B1A5432B}"/>
    <cellStyle name="40% - Accent3 7 4 3" xfId="11633" xr:uid="{9F3366D3-A96B-44AB-B0D3-966563F8B122}"/>
    <cellStyle name="40% - Accent3 7 4 3 2" xfId="29119" xr:uid="{2AFD6B67-804C-4ACD-AFCE-0D0739B37BC7}"/>
    <cellStyle name="40% - Accent3 7 4 4" xfId="11634" xr:uid="{35328BDC-D1ED-4C4E-8212-7D0EAEACC6B0}"/>
    <cellStyle name="40% - Accent3 7 4 4 2" xfId="29120" xr:uid="{6D40985D-E093-48D3-9EDD-2EC5A8838D2B}"/>
    <cellStyle name="40% - Accent3 7 4 5" xfId="11635" xr:uid="{D1A5C6E6-9BDE-4C39-8CB9-408F8642718E}"/>
    <cellStyle name="40% - Accent3 7 4 5 2" xfId="29121" xr:uid="{032CFC07-3E92-44C2-9425-D3B8B93302FD}"/>
    <cellStyle name="40% - Accent3 7 4 6" xfId="17904" xr:uid="{9F017DD2-7442-4195-9DC2-9019195CF772}"/>
    <cellStyle name="40% - Accent3 7 4 6 2" xfId="35563" xr:uid="{80D56AD3-E8CC-4E8A-BAA0-732DBFD1DB19}"/>
    <cellStyle name="40% - Accent3 7 4 7" xfId="11629" xr:uid="{12A5D80E-0852-4985-A2CB-E398C9A4FD04}"/>
    <cellStyle name="40% - Accent3 7 4 7 2" xfId="29115" xr:uid="{F7565C98-F543-4022-B784-7973B241E3F9}"/>
    <cellStyle name="40% - Accent3 7 4 8" xfId="19733" xr:uid="{812B4342-9D5A-42D9-A366-BC06A85A9E44}"/>
    <cellStyle name="40% - Accent3 7 5" xfId="11636" xr:uid="{65E8535E-71A8-425E-9D9E-8CBE074ECCD9}"/>
    <cellStyle name="40% - Accent3 7 5 2" xfId="11637" xr:uid="{A9421A7F-D27B-4F7E-983D-130D562AFE91}"/>
    <cellStyle name="40% - Accent3 7 5 2 2" xfId="11638" xr:uid="{3A5E9524-3605-4704-AF62-0440F8E8DF91}"/>
    <cellStyle name="40% - Accent3 7 5 2 2 2" xfId="29124" xr:uid="{1A9CEFA5-CE06-4553-A2D8-D761A5F5C54B}"/>
    <cellStyle name="40% - Accent3 7 5 2 3" xfId="11639" xr:uid="{E4D810F2-3FDC-4975-A57A-725E8DDA8149}"/>
    <cellStyle name="40% - Accent3 7 5 2 3 2" xfId="29125" xr:uid="{F858FFAB-2B87-4953-8B30-826AD58439A5}"/>
    <cellStyle name="40% - Accent3 7 5 2 4" xfId="29123" xr:uid="{3F6CD1AE-653B-46D8-A344-5B64E4BA52DD}"/>
    <cellStyle name="40% - Accent3 7 5 3" xfId="11640" xr:uid="{4EEA02A5-AE6D-4C17-A9C2-E50AC869148E}"/>
    <cellStyle name="40% - Accent3 7 5 3 2" xfId="29126" xr:uid="{671EF54F-7F1E-4A67-B00B-D0DEB00D0C7D}"/>
    <cellStyle name="40% - Accent3 7 5 4" xfId="11641" xr:uid="{621DA11D-4AA6-43C6-A06E-C2DE34CBE4EA}"/>
    <cellStyle name="40% - Accent3 7 5 4 2" xfId="29127" xr:uid="{46D2EF71-48A2-4ECD-AFFA-641E94A63414}"/>
    <cellStyle name="40% - Accent3 7 5 5" xfId="11642" xr:uid="{C43A1D3C-C585-43D2-948E-FEF4D9629161}"/>
    <cellStyle name="40% - Accent3 7 5 5 2" xfId="29128" xr:uid="{2BE361CC-CCFA-4BEA-ACED-F1BC455C3624}"/>
    <cellStyle name="40% - Accent3 7 5 6" xfId="29122" xr:uid="{2BC97C53-D29A-4ACD-AA1B-85D422481779}"/>
    <cellStyle name="40% - Accent3 7 6" xfId="11643" xr:uid="{4BF4A3D0-2E63-45E7-B14F-D64C527FE97D}"/>
    <cellStyle name="40% - Accent3 7 6 2" xfId="11644" xr:uid="{7BC92361-79A2-465C-9E96-05778BB1E6FD}"/>
    <cellStyle name="40% - Accent3 7 6 2 2" xfId="29130" xr:uid="{90273C2C-D911-4C85-A044-1FCF9A4AA0A4}"/>
    <cellStyle name="40% - Accent3 7 6 3" xfId="11645" xr:uid="{A15F31B5-547A-40B3-B901-0DF6F51779E5}"/>
    <cellStyle name="40% - Accent3 7 6 3 2" xfId="29131" xr:uid="{A491F65C-872C-4620-BB40-4D83CF730810}"/>
    <cellStyle name="40% - Accent3 7 6 4" xfId="29129" xr:uid="{7F39BD07-4864-4C3A-94C2-747D4F02B587}"/>
    <cellStyle name="40% - Accent3 7 7" xfId="11646" xr:uid="{9032AB75-6321-4057-8822-6ABA52D87E94}"/>
    <cellStyle name="40% - Accent3 7 7 2" xfId="29132" xr:uid="{67574050-87E1-4FB6-8747-E21129295B70}"/>
    <cellStyle name="40% - Accent3 7 8" xfId="11647" xr:uid="{D2FD30F9-8081-49FA-9994-3FEC76BE257C}"/>
    <cellStyle name="40% - Accent3 7 8 2" xfId="29133" xr:uid="{2EF737EC-8CA2-4402-B1BC-813E7EC43987}"/>
    <cellStyle name="40% - Accent3 7 9" xfId="11648" xr:uid="{97D68D8D-DD59-4B70-8205-27C49A845543}"/>
    <cellStyle name="40% - Accent3 7 9 2" xfId="29134" xr:uid="{450E64E6-4ABF-4EB5-87EE-F4D0ED92AA90}"/>
    <cellStyle name="40% - Accent3 8" xfId="166" xr:uid="{937D5601-572A-4CFE-B15F-DEDB98BFC867}"/>
    <cellStyle name="40% - Accent3 8 10" xfId="1099" xr:uid="{F595A695-9D36-4594-B93A-E37562DCBC7B}"/>
    <cellStyle name="40% - Accent3 8 11" xfId="18707" xr:uid="{4DD66BE0-EAE7-4958-977F-E3A1361006DF}"/>
    <cellStyle name="40% - Accent3 8 2" xfId="1386" xr:uid="{7DB06DAB-C378-4383-9ECC-BC3FF155C675}"/>
    <cellStyle name="40% - Accent3 8 2 2" xfId="2427" xr:uid="{A8CD0AC7-E64A-4962-9840-BBF3806B2DF7}"/>
    <cellStyle name="40% - Accent3 8 2 2 2" xfId="11652" xr:uid="{B0777755-E958-4B76-B312-906D0AA551F8}"/>
    <cellStyle name="40% - Accent3 8 2 2 2 2" xfId="29138" xr:uid="{DF98F59A-E13B-4F8D-A4B9-0944E7098F01}"/>
    <cellStyle name="40% - Accent3 8 2 2 3" xfId="11653" xr:uid="{F0210FAE-EE1F-4AE2-8046-E86E90980906}"/>
    <cellStyle name="40% - Accent3 8 2 2 3 2" xfId="29139" xr:uid="{F76F8076-EF5B-43D2-9D20-F683EE671BDE}"/>
    <cellStyle name="40% - Accent3 8 2 2 4" xfId="18049" xr:uid="{63EE112F-5007-49C0-B8FF-10730A39974B}"/>
    <cellStyle name="40% - Accent3 8 2 2 4 2" xfId="35838" xr:uid="{F09187DA-14CC-4D4B-BD13-4812DA1F9B70}"/>
    <cellStyle name="40% - Accent3 8 2 2 5" xfId="11651" xr:uid="{88B1CC24-D864-436D-A2F5-61C2F4D5F6BB}"/>
    <cellStyle name="40% - Accent3 8 2 2 5 2" xfId="29137" xr:uid="{84908055-F853-427E-A600-7924DBF0720B}"/>
    <cellStyle name="40% - Accent3 8 2 2 6" xfId="20027" xr:uid="{23BD5ADA-B8C8-41D9-89C9-DE2BE9390456}"/>
    <cellStyle name="40% - Accent3 8 2 3" xfId="11654" xr:uid="{28C5890D-1E37-40A1-AF41-2A7EC25D0C4B}"/>
    <cellStyle name="40% - Accent3 8 2 3 2" xfId="29140" xr:uid="{BAB3296C-E094-4110-B4F2-AD583051E23A}"/>
    <cellStyle name="40% - Accent3 8 2 4" xfId="11655" xr:uid="{DD54E0AF-67E6-496C-BD91-884FCD43EC15}"/>
    <cellStyle name="40% - Accent3 8 2 4 2" xfId="29141" xr:uid="{B03F8563-8D2C-467C-8C75-077249A455B2}"/>
    <cellStyle name="40% - Accent3 8 2 5" xfId="11656" xr:uid="{1ADCB6AD-54FC-498D-8804-D8185BC0A080}"/>
    <cellStyle name="40% - Accent3 8 2 5 2" xfId="29142" xr:uid="{F4CF7CB2-5A97-4F22-B5F8-54560544D875}"/>
    <cellStyle name="40% - Accent3 8 2 6" xfId="17485" xr:uid="{C43CB88A-C297-4E0F-AF4F-4C759CA83FCC}"/>
    <cellStyle name="40% - Accent3 8 2 6 2" xfId="34854" xr:uid="{0663F486-51C0-47FA-B097-613FC7DA3212}"/>
    <cellStyle name="40% - Accent3 8 2 7" xfId="11650" xr:uid="{6EBF2E27-B907-4028-B05C-639A1C67F5B4}"/>
    <cellStyle name="40% - Accent3 8 2 7 2" xfId="29136" xr:uid="{2F6DFC24-91A9-4DAB-8D52-285460A91988}"/>
    <cellStyle name="40% - Accent3 8 2 8" xfId="18989" xr:uid="{2220D49C-E7AB-414B-8AF6-E5EF41DC27F0}"/>
    <cellStyle name="40% - Accent3 8 3" xfId="1653" xr:uid="{BEBF76BD-BEE2-4435-B8AF-F4C6DE40DC51}"/>
    <cellStyle name="40% - Accent3 8 3 2" xfId="2694" xr:uid="{8BD5B496-777F-4FE4-92A6-CC9350801222}"/>
    <cellStyle name="40% - Accent3 8 3 2 2" xfId="11659" xr:uid="{C6B9B9B7-7F1C-4F0F-986F-CDF545D39CA6}"/>
    <cellStyle name="40% - Accent3 8 3 2 2 2" xfId="29145" xr:uid="{D82AE94B-523D-49E0-B1D4-197DDCBC4E63}"/>
    <cellStyle name="40% - Accent3 8 3 2 3" xfId="11660" xr:uid="{4AD720B1-3E63-49AE-A254-A9B8B6889EB8}"/>
    <cellStyle name="40% - Accent3 8 3 2 3 2" xfId="29146" xr:uid="{F3B0A71D-6D77-4BC0-8BEC-148198050152}"/>
    <cellStyle name="40% - Accent3 8 3 2 4" xfId="18181" xr:uid="{658E1827-06F9-4212-AA50-F06E7FD188E3}"/>
    <cellStyle name="40% - Accent3 8 3 2 4 2" xfId="36101" xr:uid="{8CFAF6A7-32EF-405E-8287-B5924BA5FFAB}"/>
    <cellStyle name="40% - Accent3 8 3 2 5" xfId="11658" xr:uid="{69760D40-1178-4491-8094-344A1A784A5C}"/>
    <cellStyle name="40% - Accent3 8 3 2 5 2" xfId="29144" xr:uid="{7E2C5C31-39C2-4D59-B14B-D5306C87E6FD}"/>
    <cellStyle name="40% - Accent3 8 3 2 6" xfId="20294" xr:uid="{59F7D8B1-08E4-422E-82BD-281C8734F3DC}"/>
    <cellStyle name="40% - Accent3 8 3 3" xfId="11661" xr:uid="{E9F3E501-6656-4591-AFAF-C0340232D5F0}"/>
    <cellStyle name="40% - Accent3 8 3 3 2" xfId="29147" xr:uid="{FF3BDFE2-9CBC-4901-9B7D-C1536B784639}"/>
    <cellStyle name="40% - Accent3 8 3 4" xfId="11662" xr:uid="{A5EE3BC4-2469-4A66-86B3-4A3B3F06E49C}"/>
    <cellStyle name="40% - Accent3 8 3 4 2" xfId="29148" xr:uid="{09AA2278-EECF-4856-9D13-F27392C35836}"/>
    <cellStyle name="40% - Accent3 8 3 5" xfId="11663" xr:uid="{C2EF7FB8-FF45-4113-9EBE-E48C2BDCEADE}"/>
    <cellStyle name="40% - Accent3 8 3 5 2" xfId="29149" xr:uid="{1634C8F9-3B5E-43B2-BC4E-EB620D562172}"/>
    <cellStyle name="40% - Accent3 8 3 6" xfId="17627" xr:uid="{5A796F3C-A1BE-4D05-94B6-DC1A984C33A5}"/>
    <cellStyle name="40% - Accent3 8 3 6 2" xfId="35101" xr:uid="{67AECCC9-DA32-4C37-B962-D92AFF355D38}"/>
    <cellStyle name="40% - Accent3 8 3 7" xfId="11657" xr:uid="{DDFD4E4F-B23F-4AFF-8CD7-CDA887A0FAA6}"/>
    <cellStyle name="40% - Accent3 8 3 7 2" xfId="29143" xr:uid="{EE601E25-0BE5-4F83-B7E5-0884587AB329}"/>
    <cellStyle name="40% - Accent3 8 3 8" xfId="19256" xr:uid="{260B3C52-14DC-4C46-8653-ECEE2E7986EC}"/>
    <cellStyle name="40% - Accent3 8 4" xfId="2157" xr:uid="{C578EFA9-5719-4744-BAB0-3AF4D6893EFD}"/>
    <cellStyle name="40% - Accent3 8 4 2" xfId="11665" xr:uid="{48149583-B260-41EB-AE24-E7404B004237}"/>
    <cellStyle name="40% - Accent3 8 4 2 2" xfId="29151" xr:uid="{1F7FB709-5F29-4C8D-957B-995B668B882D}"/>
    <cellStyle name="40% - Accent3 8 4 3" xfId="11666" xr:uid="{1C73E26A-0C16-474E-908C-5866F9DA4355}"/>
    <cellStyle name="40% - Accent3 8 4 3 2" xfId="29152" xr:uid="{D33021BD-1283-4A4D-8911-9DA140D8E54C}"/>
    <cellStyle name="40% - Accent3 8 4 4" xfId="17919" xr:uid="{FDA1E94E-7BC0-4A26-9B63-66005BF64333}"/>
    <cellStyle name="40% - Accent3 8 4 4 2" xfId="35587" xr:uid="{2C1BBD15-4231-4D8A-9D38-B55FB2EE446E}"/>
    <cellStyle name="40% - Accent3 8 4 5" xfId="11664" xr:uid="{6D966606-D297-4CB9-92CC-6EE9289EBC1E}"/>
    <cellStyle name="40% - Accent3 8 4 5 2" xfId="29150" xr:uid="{11716FD1-35FC-4559-96C6-2ADDF6C3EE32}"/>
    <cellStyle name="40% - Accent3 8 4 6" xfId="19757" xr:uid="{DFF9348C-68FB-4EE6-9F62-C6492DE2BE30}"/>
    <cellStyle name="40% - Accent3 8 5" xfId="11667" xr:uid="{F80E101E-34B6-4FCA-B2ED-C819B9924450}"/>
    <cellStyle name="40% - Accent3 8 5 2" xfId="29153" xr:uid="{68C23620-7DF4-490B-B207-9CDAA2492698}"/>
    <cellStyle name="40% - Accent3 8 6" xfId="11668" xr:uid="{F24ADCC0-D282-4AFF-A0F8-ECFA45D64C06}"/>
    <cellStyle name="40% - Accent3 8 6 2" xfId="29154" xr:uid="{0A01618E-3981-4DB6-8082-0AD8F5937F9D}"/>
    <cellStyle name="40% - Accent3 8 7" xfId="11669" xr:uid="{EB37F0AB-C543-4930-A070-6B665B2A4707}"/>
    <cellStyle name="40% - Accent3 8 7 2" xfId="29155" xr:uid="{F7705468-BD3B-489E-BB66-FA29AEEC581C}"/>
    <cellStyle name="40% - Accent3 8 8" xfId="17320" xr:uid="{08A81CF6-E14C-448F-B4B4-EFEF4C056AF6}"/>
    <cellStyle name="40% - Accent3 8 8 2" xfId="34610" xr:uid="{5287DDBF-69C5-4222-9B91-87ED504E4F42}"/>
    <cellStyle name="40% - Accent3 8 9" xfId="11649" xr:uid="{EA90E67E-21ED-4BA2-9F30-5DEB850D9D9C}"/>
    <cellStyle name="40% - Accent3 8 9 2" xfId="29135" xr:uid="{0F673764-368B-4360-BB35-CD04E828D1E9}"/>
    <cellStyle name="40% - Accent3 9" xfId="1123" xr:uid="{C076C2C9-CF68-481A-B9B6-3041A0393334}"/>
    <cellStyle name="40% - Accent3 9 10" xfId="18731" xr:uid="{1EBA7839-8A8F-41FE-A904-1E4D82EDE754}"/>
    <cellStyle name="40% - Accent3 9 2" xfId="1407" xr:uid="{BCBF356E-021B-4D55-9BD7-1AA38E4681EA}"/>
    <cellStyle name="40% - Accent3 9 2 2" xfId="2448" xr:uid="{A8C05B28-E159-4CFA-AC30-664D12F55939}"/>
    <cellStyle name="40% - Accent3 9 2 2 2" xfId="11673" xr:uid="{BD2427FC-B581-404A-8090-13C3B5230452}"/>
    <cellStyle name="40% - Accent3 9 2 2 2 2" xfId="29159" xr:uid="{F9E2EDD1-5B28-4B65-9C6C-57DD6D237344}"/>
    <cellStyle name="40% - Accent3 9 2 2 3" xfId="11674" xr:uid="{4D3B7B73-AA53-4DAD-99D1-6A3D245B0CA8}"/>
    <cellStyle name="40% - Accent3 9 2 2 3 2" xfId="29160" xr:uid="{339BB796-6D42-4960-886D-6EE7FCC600AC}"/>
    <cellStyle name="40% - Accent3 9 2 2 4" xfId="18062" xr:uid="{9F89D3A1-1762-4B83-A9AB-0539AC4BCDAE}"/>
    <cellStyle name="40% - Accent3 9 2 2 4 2" xfId="35859" xr:uid="{D4F0C12A-8CD4-4C1E-9285-1AA141BF58F4}"/>
    <cellStyle name="40% - Accent3 9 2 2 5" xfId="11672" xr:uid="{14741BD0-51B0-4AF2-9116-422AC41CCE74}"/>
    <cellStyle name="40% - Accent3 9 2 2 5 2" xfId="29158" xr:uid="{A8900878-42D3-4117-8127-22213C398A68}"/>
    <cellStyle name="40% - Accent3 9 2 2 6" xfId="20048" xr:uid="{CA0CC40A-12C4-40EC-814D-3F2571BB304B}"/>
    <cellStyle name="40% - Accent3 9 2 3" xfId="11675" xr:uid="{B9ADEDAD-ABBE-42E4-ABE5-BD04298DD8C6}"/>
    <cellStyle name="40% - Accent3 9 2 3 2" xfId="29161" xr:uid="{34FE56EF-E099-44D2-9DB6-ACD7005609E3}"/>
    <cellStyle name="40% - Accent3 9 2 4" xfId="11676" xr:uid="{E4D06A9D-7DD2-4057-85F7-D856F34B7C06}"/>
    <cellStyle name="40% - Accent3 9 2 4 2" xfId="29162" xr:uid="{BAC1EE9E-2C59-4B6D-8D01-5E87A48E8753}"/>
    <cellStyle name="40% - Accent3 9 2 5" xfId="11677" xr:uid="{457199A3-8A7C-490A-AA5E-5F2FDC93722E}"/>
    <cellStyle name="40% - Accent3 9 2 5 2" xfId="29163" xr:uid="{F17815ED-D0A1-4230-A924-4C54B33D71A7}"/>
    <cellStyle name="40% - Accent3 9 2 6" xfId="17499" xr:uid="{2DF2AFE4-BB7B-4616-BA70-FF894BFC612C}"/>
    <cellStyle name="40% - Accent3 9 2 6 2" xfId="34874" xr:uid="{CA9F7614-F762-483A-9264-C7378933FB69}"/>
    <cellStyle name="40% - Accent3 9 2 7" xfId="11671" xr:uid="{A40592C6-352D-4C08-B3E7-D933AA85553A}"/>
    <cellStyle name="40% - Accent3 9 2 7 2" xfId="29157" xr:uid="{F28478FC-86B1-4456-9EF9-B1179B80AB71}"/>
    <cellStyle name="40% - Accent3 9 2 8" xfId="19010" xr:uid="{E5756B75-E238-4DAE-B82D-1ABD04E52D91}"/>
    <cellStyle name="40% - Accent3 9 3" xfId="1674" xr:uid="{8CBD5FB8-84CB-47CF-A1AC-C8A32B7C6AD2}"/>
    <cellStyle name="40% - Accent3 9 3 2" xfId="2715" xr:uid="{D4D6BBD6-397F-4A2A-975D-5C3CB86E80A6}"/>
    <cellStyle name="40% - Accent3 9 3 2 2" xfId="11680" xr:uid="{A3F47423-E1F5-474B-8595-46ED2D31B45F}"/>
    <cellStyle name="40% - Accent3 9 3 2 2 2" xfId="29166" xr:uid="{1C4707B9-6F03-4D21-9B3E-2968EF5B576E}"/>
    <cellStyle name="40% - Accent3 9 3 2 3" xfId="11681" xr:uid="{35F4B27B-2275-4233-86EE-FDB036790292}"/>
    <cellStyle name="40% - Accent3 9 3 2 3 2" xfId="29167" xr:uid="{4ABF6CB0-136D-4D18-9E63-2AA9B3E67818}"/>
    <cellStyle name="40% - Accent3 9 3 2 4" xfId="18194" xr:uid="{0E00F547-8800-423C-8D74-DC3D4C41CF59}"/>
    <cellStyle name="40% - Accent3 9 3 2 4 2" xfId="36122" xr:uid="{2B4F11D8-7905-423E-9020-4F385C8DEA31}"/>
    <cellStyle name="40% - Accent3 9 3 2 5" xfId="11679" xr:uid="{E4BAFA3F-8A3A-43CC-9808-BF727F43206A}"/>
    <cellStyle name="40% - Accent3 9 3 2 5 2" xfId="29165" xr:uid="{DBBBDAB6-B8C6-4E94-B482-E086F073BB82}"/>
    <cellStyle name="40% - Accent3 9 3 2 6" xfId="20315" xr:uid="{EB328B73-C0C2-4826-BEC4-7B525CFF689A}"/>
    <cellStyle name="40% - Accent3 9 3 3" xfId="11682" xr:uid="{4C40E0AE-6E09-4D4C-A0E7-36BAE830D1B3}"/>
    <cellStyle name="40% - Accent3 9 3 3 2" xfId="29168" xr:uid="{25660070-E6BD-434B-8C53-D1578AACAACB}"/>
    <cellStyle name="40% - Accent3 9 3 4" xfId="11683" xr:uid="{E0920717-35BB-4CB8-83FB-019A59143077}"/>
    <cellStyle name="40% - Accent3 9 3 4 2" xfId="29169" xr:uid="{372AC427-BD05-403D-9402-13E777F5FBA6}"/>
    <cellStyle name="40% - Accent3 9 3 5" xfId="11684" xr:uid="{6E69078A-AF64-4BED-B4DA-8AE4E072CF6E}"/>
    <cellStyle name="40% - Accent3 9 3 5 2" xfId="29170" xr:uid="{3AB21D4A-FA48-4185-BD15-4C66214A900A}"/>
    <cellStyle name="40% - Accent3 9 3 6" xfId="17641" xr:uid="{4BF74B5C-D5A6-455A-A323-EFBEFF8A1CE3}"/>
    <cellStyle name="40% - Accent3 9 3 6 2" xfId="35122" xr:uid="{7923728B-6555-46C7-97A3-3CA0860BE953}"/>
    <cellStyle name="40% - Accent3 9 3 7" xfId="11678" xr:uid="{7068BC07-BC3D-485C-840B-753E1D8757E8}"/>
    <cellStyle name="40% - Accent3 9 3 7 2" xfId="29164" xr:uid="{504D61E7-A951-437D-9A31-B52A35DDE1BB}"/>
    <cellStyle name="40% - Accent3 9 3 8" xfId="19277" xr:uid="{6DE56200-FBDA-40D5-AE0B-E2DE0A189364}"/>
    <cellStyle name="40% - Accent3 9 4" xfId="2181" xr:uid="{3BAC2768-DF5C-4AE3-9567-48F36A12DF0F}"/>
    <cellStyle name="40% - Accent3 9 4 2" xfId="11686" xr:uid="{80E56D31-C27B-4A09-B0EA-2708A9E0773C}"/>
    <cellStyle name="40% - Accent3 9 4 2 2" xfId="29172" xr:uid="{A31D55FE-3846-40FD-88F2-CD31E7793BBB}"/>
    <cellStyle name="40% - Accent3 9 4 3" xfId="11687" xr:uid="{130A37EF-B24A-44F6-94CA-F7879343499D}"/>
    <cellStyle name="40% - Accent3 9 4 3 2" xfId="29173" xr:uid="{E6647561-1EF6-41E1-B449-B40811D32E4F}"/>
    <cellStyle name="40% - Accent3 9 4 4" xfId="17934" xr:uid="{A59AA75C-7C86-41ED-8A1C-AF7F3696BAFA}"/>
    <cellStyle name="40% - Accent3 9 4 4 2" xfId="35611" xr:uid="{4C08E225-3D5E-44DC-A7F0-365E8008C7ED}"/>
    <cellStyle name="40% - Accent3 9 4 5" xfId="11685" xr:uid="{BF531135-3B33-4179-A72D-FA948E6EAB4C}"/>
    <cellStyle name="40% - Accent3 9 4 5 2" xfId="29171" xr:uid="{C05C47BB-7073-42BD-89FE-C3D5B1EABFC4}"/>
    <cellStyle name="40% - Accent3 9 4 6" xfId="19781" xr:uid="{D9B0FA0B-04AC-425E-B102-41E895F97ADC}"/>
    <cellStyle name="40% - Accent3 9 5" xfId="11688" xr:uid="{3F8414E8-7319-4D14-AFAE-0D6520C4463F}"/>
    <cellStyle name="40% - Accent3 9 5 2" xfId="29174" xr:uid="{448A2865-D76C-4140-9069-B122905A4DCD}"/>
    <cellStyle name="40% - Accent3 9 6" xfId="11689" xr:uid="{2B860150-B382-4B2D-83B6-293F30072BC2}"/>
    <cellStyle name="40% - Accent3 9 6 2" xfId="29175" xr:uid="{5066B183-B13C-4680-A472-40F9E01D09C7}"/>
    <cellStyle name="40% - Accent3 9 7" xfId="11690" xr:uid="{483D0154-2CB5-410C-8509-52382C9359AA}"/>
    <cellStyle name="40% - Accent3 9 7 2" xfId="29176" xr:uid="{1C756969-5DE9-44E6-9231-8EBE81672E79}"/>
    <cellStyle name="40% - Accent3 9 8" xfId="17340" xr:uid="{F7FE9EC9-08B2-4CB9-A700-E398660878D8}"/>
    <cellStyle name="40% - Accent3 9 8 2" xfId="34631" xr:uid="{F5A2018C-A296-4343-AAA4-9635C7279792}"/>
    <cellStyle name="40% - Accent3 9 9" xfId="11670" xr:uid="{CBFAF2E8-C93F-4AB5-9A66-6A0C487B99C5}"/>
    <cellStyle name="40% - Accent3 9 9 2" xfId="29156" xr:uid="{7F2BC5BC-145C-4E27-A110-F9698D30EE0D}"/>
    <cellStyle name="40% - Accent4" xfId="30" builtinId="43" customBuiltin="1"/>
    <cellStyle name="40% - Accent4 10" xfId="1149" xr:uid="{B4666EF7-7FBF-42C5-94F7-2CCF4DF05884}"/>
    <cellStyle name="40% - Accent4 10 10" xfId="18757" xr:uid="{23DE64D2-C64A-4236-B399-8B66BE5B46B5}"/>
    <cellStyle name="40% - Accent4 10 2" xfId="2207" xr:uid="{459606A5-D145-40E5-A36F-4C27F6DA6AAA}"/>
    <cellStyle name="40% - Accent4 10 2 2" xfId="11694" xr:uid="{929620AE-9BDE-4775-B7CB-61EBF7AD2B5E}"/>
    <cellStyle name="40% - Accent4 10 2 2 2" xfId="11695" xr:uid="{D2B4BE62-5263-41BD-A690-9832B4A7915C}"/>
    <cellStyle name="40% - Accent4 10 2 2 2 2" xfId="29181" xr:uid="{D3E9D584-199A-4485-B66E-3F1DB5B8594C}"/>
    <cellStyle name="40% - Accent4 10 2 2 3" xfId="11696" xr:uid="{F5169473-E75D-45C0-910D-37EC0BBE08FB}"/>
    <cellStyle name="40% - Accent4 10 2 2 3 2" xfId="29182" xr:uid="{28C16AD6-9EC2-4AB1-A2A0-B837B439BF6C}"/>
    <cellStyle name="40% - Accent4 10 2 2 4" xfId="29180" xr:uid="{FD07F6CE-9421-4CC0-99CF-E8B35D999844}"/>
    <cellStyle name="40% - Accent4 10 2 3" xfId="11697" xr:uid="{3E006C28-742C-40CB-BA06-9E5C7C2144D0}"/>
    <cellStyle name="40% - Accent4 10 2 3 2" xfId="29183" xr:uid="{578C847C-F099-41CF-8C47-3AC514918D79}"/>
    <cellStyle name="40% - Accent4 10 2 4" xfId="11698" xr:uid="{B372CBD4-A1AA-4074-B1C0-BC3B0727C841}"/>
    <cellStyle name="40% - Accent4 10 2 4 2" xfId="29184" xr:uid="{B4FECE83-392B-42D7-851B-63BA80E9A4FD}"/>
    <cellStyle name="40% - Accent4 10 2 5" xfId="11699" xr:uid="{C6E0AF6A-BE3A-4873-A63A-57D47D7A0E4D}"/>
    <cellStyle name="40% - Accent4 10 2 5 2" xfId="29185" xr:uid="{EA3A0D27-98EB-4EFB-B4A9-23E654D31A75}"/>
    <cellStyle name="40% - Accent4 10 2 6" xfId="17950" xr:uid="{867E46CB-F98C-4C38-A62D-FEA380A21065}"/>
    <cellStyle name="40% - Accent4 10 2 6 2" xfId="35637" xr:uid="{20E4C025-9729-4E7C-A6AE-1FD25D74B7F3}"/>
    <cellStyle name="40% - Accent4 10 2 7" xfId="11693" xr:uid="{937FD3E3-A4D5-4E5D-B9BD-BBFCA1AA590C}"/>
    <cellStyle name="40% - Accent4 10 2 7 2" xfId="29179" xr:uid="{BA1A059D-2E9C-4803-9FBB-B4BF101695F7}"/>
    <cellStyle name="40% - Accent4 10 2 8" xfId="19807" xr:uid="{6D52BC57-8D6B-464A-ABD2-E2CD803A647D}"/>
    <cellStyle name="40% - Accent4 10 3" xfId="11700" xr:uid="{128FB265-E682-4268-97C6-837D2DB1A0B8}"/>
    <cellStyle name="40% - Accent4 10 3 2" xfId="11701" xr:uid="{991A23EA-EAF3-40AD-B2A5-CD2CF860878B}"/>
    <cellStyle name="40% - Accent4 10 3 2 2" xfId="11702" xr:uid="{B34AD476-900A-4CB1-9A88-AB6605026D69}"/>
    <cellStyle name="40% - Accent4 10 3 2 2 2" xfId="29188" xr:uid="{38262670-15F2-423D-BF93-63B062BC5839}"/>
    <cellStyle name="40% - Accent4 10 3 2 3" xfId="11703" xr:uid="{F916FD55-66A7-4770-B669-0017E86881B5}"/>
    <cellStyle name="40% - Accent4 10 3 2 3 2" xfId="29189" xr:uid="{6FC0064F-586D-46AF-B22A-B661D160CB3C}"/>
    <cellStyle name="40% - Accent4 10 3 2 4" xfId="29187" xr:uid="{48822538-0D2B-4872-BC64-37A35A96741C}"/>
    <cellStyle name="40% - Accent4 10 3 3" xfId="11704" xr:uid="{B5000A6A-CC37-49DD-9D06-8A9CB5858C8D}"/>
    <cellStyle name="40% - Accent4 10 3 3 2" xfId="29190" xr:uid="{5D16E650-59B2-4B53-ABC4-DE063F679DDB}"/>
    <cellStyle name="40% - Accent4 10 3 4" xfId="11705" xr:uid="{7404DAD6-C421-442F-BFDA-AF6656F1D66B}"/>
    <cellStyle name="40% - Accent4 10 3 4 2" xfId="29191" xr:uid="{DDA97281-3220-465D-8FCD-F3DDF01D2029}"/>
    <cellStyle name="40% - Accent4 10 3 5" xfId="11706" xr:uid="{93D4657C-B73E-48B7-8C7D-F2FEB41CAA93}"/>
    <cellStyle name="40% - Accent4 10 3 5 2" xfId="29192" xr:uid="{B447F31B-A6DF-44F3-BCB3-22C1CE451C20}"/>
    <cellStyle name="40% - Accent4 10 3 6" xfId="29186" xr:uid="{D7944171-347F-484E-A8C5-444E9692C2D2}"/>
    <cellStyle name="40% - Accent4 10 4" xfId="11707" xr:uid="{768380FC-D749-4F27-8A2D-A078F795B680}"/>
    <cellStyle name="40% - Accent4 10 4 2" xfId="11708" xr:uid="{C933181B-DBE9-48F0-A89D-443155198647}"/>
    <cellStyle name="40% - Accent4 10 4 2 2" xfId="29194" xr:uid="{40BC0752-B81A-41D8-9F59-D752F5632C39}"/>
    <cellStyle name="40% - Accent4 10 4 3" xfId="11709" xr:uid="{61F42FF5-8E89-437C-8B58-AFBF6D7326F3}"/>
    <cellStyle name="40% - Accent4 10 4 3 2" xfId="29195" xr:uid="{056A3281-1991-42D3-B4B1-36CF1054C9D7}"/>
    <cellStyle name="40% - Accent4 10 4 4" xfId="29193" xr:uid="{85942328-F169-4C6E-B7A3-806E0E6EA6C4}"/>
    <cellStyle name="40% - Accent4 10 5" xfId="11710" xr:uid="{E57477AA-64D9-460F-B4F2-B54ED1BA8DE4}"/>
    <cellStyle name="40% - Accent4 10 5 2" xfId="29196" xr:uid="{A89B2968-F3AF-4B6E-9DF7-147713991ECF}"/>
    <cellStyle name="40% - Accent4 10 6" xfId="11711" xr:uid="{E1EC3B3A-8AA4-4014-BC79-B801A721D1C3}"/>
    <cellStyle name="40% - Accent4 10 6 2" xfId="29197" xr:uid="{D6FA1632-5F5F-4D78-8679-FE919B8049AA}"/>
    <cellStyle name="40% - Accent4 10 7" xfId="11712" xr:uid="{DEF9A60D-9DA1-466F-8335-74DA0F20D64F}"/>
    <cellStyle name="40% - Accent4 10 7 2" xfId="29198" xr:uid="{E2401C6A-C32D-4606-B795-374574B035E6}"/>
    <cellStyle name="40% - Accent4 10 8" xfId="17362" xr:uid="{7C5C266A-3BC4-4465-A2EB-6F6201843FDE}"/>
    <cellStyle name="40% - Accent4 10 8 2" xfId="34654" xr:uid="{A515DC36-8FC9-403F-B869-2655482DFBC0}"/>
    <cellStyle name="40% - Accent4 10 9" xfId="11692" xr:uid="{7085646E-A753-4D81-ABCD-92D874954A30}"/>
    <cellStyle name="40% - Accent4 10 9 2" xfId="29178" xr:uid="{F2CEF09C-53E8-43DB-A074-55E145002C35}"/>
    <cellStyle name="40% - Accent4 11" xfId="1433" xr:uid="{AFC51816-A29D-46EA-B783-6F01F80F1BF8}"/>
    <cellStyle name="40% - Accent4 11 10" xfId="19036" xr:uid="{ED2CDAB8-5B06-45D8-ACAF-D27F7BBB204D}"/>
    <cellStyle name="40% - Accent4 11 2" xfId="2474" xr:uid="{BE00662D-8ADD-4B22-A4CC-AEB7ACA8FF5C}"/>
    <cellStyle name="40% - Accent4 11 2 2" xfId="11715" xr:uid="{822960E4-B5C1-4841-B416-E9F106888684}"/>
    <cellStyle name="40% - Accent4 11 2 2 2" xfId="11716" xr:uid="{B1AED4E3-2B29-484E-8608-123BD05D4314}"/>
    <cellStyle name="40% - Accent4 11 2 2 2 2" xfId="29202" xr:uid="{5B948C80-3FB5-4CC7-AAB3-15756DAA9E64}"/>
    <cellStyle name="40% - Accent4 11 2 2 3" xfId="11717" xr:uid="{7A3466F4-AFE5-460D-AB1F-639FCF8F196D}"/>
    <cellStyle name="40% - Accent4 11 2 2 3 2" xfId="29203" xr:uid="{CAE02BEA-E41B-4B16-946C-54CF541C6AD6}"/>
    <cellStyle name="40% - Accent4 11 2 2 4" xfId="29201" xr:uid="{760FA221-138E-453F-84B8-FEB575F66E46}"/>
    <cellStyle name="40% - Accent4 11 2 3" xfId="11718" xr:uid="{449C6BE8-683B-4FBC-B616-EB1938DB76F0}"/>
    <cellStyle name="40% - Accent4 11 2 3 2" xfId="29204" xr:uid="{71E3B61D-F7EE-4DBC-B017-6705CF81B42F}"/>
    <cellStyle name="40% - Accent4 11 2 4" xfId="11719" xr:uid="{25E87875-D812-4E2A-AA03-F52078274C5A}"/>
    <cellStyle name="40% - Accent4 11 2 4 2" xfId="29205" xr:uid="{59CAB2E2-8DF0-40DA-B7D9-401F2E8403F3}"/>
    <cellStyle name="40% - Accent4 11 2 5" xfId="11720" xr:uid="{1F512AAA-0C4B-46CF-8D41-71B90EEAAE2B}"/>
    <cellStyle name="40% - Accent4 11 2 5 2" xfId="29206" xr:uid="{87FEB0CC-ACDA-4C56-84A0-0468D9B1AB6A}"/>
    <cellStyle name="40% - Accent4 11 2 6" xfId="18078" xr:uid="{E181281A-102C-4EB4-BC75-5DCD58ABD9E2}"/>
    <cellStyle name="40% - Accent4 11 2 6 2" xfId="35885" xr:uid="{91E04F03-056F-4F0A-B092-E5B439CDB201}"/>
    <cellStyle name="40% - Accent4 11 2 7" xfId="11714" xr:uid="{C508995E-0891-4794-8CE2-6A63438DB19B}"/>
    <cellStyle name="40% - Accent4 11 2 7 2" xfId="29200" xr:uid="{8A6CDCED-6E09-4DF0-BC3B-ADE9C09ABF33}"/>
    <cellStyle name="40% - Accent4 11 2 8" xfId="20074" xr:uid="{5DA0E1D0-2807-46B8-A802-996AEEAF5212}"/>
    <cellStyle name="40% - Accent4 11 3" xfId="11721" xr:uid="{04E9EC00-2021-47D8-BD56-206BF8A1EB46}"/>
    <cellStyle name="40% - Accent4 11 3 2" xfId="11722" xr:uid="{A7ED90AC-9FCB-43A9-B91E-B0A6BD40F738}"/>
    <cellStyle name="40% - Accent4 11 3 2 2" xfId="11723" xr:uid="{EBD0F333-5203-47FF-90CE-C5DE2AFA893B}"/>
    <cellStyle name="40% - Accent4 11 3 2 2 2" xfId="29209" xr:uid="{C10850C8-092E-4D2F-BE1B-227B2D0C16C3}"/>
    <cellStyle name="40% - Accent4 11 3 2 3" xfId="11724" xr:uid="{43BB0D1A-D4D4-44A9-BEB9-CD62C4AC424D}"/>
    <cellStyle name="40% - Accent4 11 3 2 3 2" xfId="29210" xr:uid="{84BD0C31-E21B-46CC-AA3C-5C07C0059FDB}"/>
    <cellStyle name="40% - Accent4 11 3 2 4" xfId="29208" xr:uid="{3AAAB752-7561-47AE-A044-C6F58EA38B94}"/>
    <cellStyle name="40% - Accent4 11 3 3" xfId="11725" xr:uid="{F9244AC7-27E5-4DCE-A58F-4A87D066C7DB}"/>
    <cellStyle name="40% - Accent4 11 3 3 2" xfId="29211" xr:uid="{41B7B42D-890B-4F16-BF25-FE931B0B388F}"/>
    <cellStyle name="40% - Accent4 11 3 4" xfId="11726" xr:uid="{E29919E6-5330-4EA2-A592-69D812AF2083}"/>
    <cellStyle name="40% - Accent4 11 3 4 2" xfId="29212" xr:uid="{9D77B3B1-E841-4166-ADB8-20AB3B447523}"/>
    <cellStyle name="40% - Accent4 11 3 5" xfId="11727" xr:uid="{C51D123A-4DCF-4E29-8867-B71117544034}"/>
    <cellStyle name="40% - Accent4 11 3 5 2" xfId="29213" xr:uid="{C9532E47-46C0-46A3-B50F-C254F3BA5931}"/>
    <cellStyle name="40% - Accent4 11 3 6" xfId="29207" xr:uid="{3E4863E4-5C86-45A2-82CE-5FD383DC9949}"/>
    <cellStyle name="40% - Accent4 11 4" xfId="11728" xr:uid="{90936A9B-6835-49C2-AA4A-88C679BA6E07}"/>
    <cellStyle name="40% - Accent4 11 4 2" xfId="11729" xr:uid="{45979DCB-727F-4A73-99FA-AE5FF1C49904}"/>
    <cellStyle name="40% - Accent4 11 4 2 2" xfId="29215" xr:uid="{50941C2D-536B-4A8A-BFF4-8AAE06947705}"/>
    <cellStyle name="40% - Accent4 11 4 3" xfId="11730" xr:uid="{3DF408E5-7E9C-4636-9641-9FAC65FB75F5}"/>
    <cellStyle name="40% - Accent4 11 4 3 2" xfId="29216" xr:uid="{E6964942-25DA-4B5C-A682-9EBD401B6292}"/>
    <cellStyle name="40% - Accent4 11 4 4" xfId="29214" xr:uid="{16DD1AA1-C7A6-4104-9D89-D542838A98BC}"/>
    <cellStyle name="40% - Accent4 11 5" xfId="11731" xr:uid="{2431EA62-B99F-44F5-9B59-C13E294B9999}"/>
    <cellStyle name="40% - Accent4 11 5 2" xfId="29217" xr:uid="{AC85D551-FF04-4C70-BE63-9E1236253807}"/>
    <cellStyle name="40% - Accent4 11 6" xfId="11732" xr:uid="{9D0C0C34-E0E7-4189-853D-7AC3C74A10AF}"/>
    <cellStyle name="40% - Accent4 11 6 2" xfId="29218" xr:uid="{AF716A2C-1FC3-4F05-BC90-EB7C20F2622B}"/>
    <cellStyle name="40% - Accent4 11 7" xfId="11733" xr:uid="{671003D8-AEEB-4B37-BEFA-07929E98A36C}"/>
    <cellStyle name="40% - Accent4 11 7 2" xfId="29219" xr:uid="{E69F56B2-5883-4029-857D-5113A73F2A1A}"/>
    <cellStyle name="40% - Accent4 11 8" xfId="17517" xr:uid="{10BE8CD4-6DAE-4B3B-8B62-23CC7B729D07}"/>
    <cellStyle name="40% - Accent4 11 8 2" xfId="34900" xr:uid="{6C260467-5FB7-457E-AD64-596F5A8D79E3}"/>
    <cellStyle name="40% - Accent4 11 9" xfId="11713" xr:uid="{37B4C14D-0A77-4635-A1F6-9F02DA65BCBC}"/>
    <cellStyle name="40% - Accent4 11 9 2" xfId="29199" xr:uid="{50336597-BC0D-4E53-A5AB-A418B3859889}"/>
    <cellStyle name="40% - Accent4 12" xfId="1702" xr:uid="{831BD664-EE6B-4C98-9E81-3C7275674A38}"/>
    <cellStyle name="40% - Accent4 12 10" xfId="19305" xr:uid="{159AAB22-B1D6-4FB5-A123-B5C5148C1C5A}"/>
    <cellStyle name="40% - Accent4 12 2" xfId="2743" xr:uid="{964DE9B8-A97C-4DEA-8A47-00796C4F9323}"/>
    <cellStyle name="40% - Accent4 12 2 2" xfId="11736" xr:uid="{0ABD5A83-3886-448F-AC15-4828DF17EB01}"/>
    <cellStyle name="40% - Accent4 12 2 2 2" xfId="11737" xr:uid="{A1F6A891-DF2A-4AEA-8EB7-544AAC3ACD45}"/>
    <cellStyle name="40% - Accent4 12 2 2 2 2" xfId="29223" xr:uid="{3638AF80-BA86-44C9-9B3D-900277E59EC9}"/>
    <cellStyle name="40% - Accent4 12 2 2 3" xfId="11738" xr:uid="{F1FEF0CB-F206-4A81-84C8-FADD33ED18A5}"/>
    <cellStyle name="40% - Accent4 12 2 2 3 2" xfId="29224" xr:uid="{12E60CED-DC50-47D7-BFDE-23520CD6FC83}"/>
    <cellStyle name="40% - Accent4 12 2 2 4" xfId="29222" xr:uid="{E3A90AE1-A3A8-455A-972A-BA8ED18BFFBA}"/>
    <cellStyle name="40% - Accent4 12 2 3" xfId="11739" xr:uid="{F2E74F0C-FDD6-4AFA-9E4D-1313B0864F39}"/>
    <cellStyle name="40% - Accent4 12 2 3 2" xfId="29225" xr:uid="{19DE0936-C93B-473D-B49A-26DE31EA4A28}"/>
    <cellStyle name="40% - Accent4 12 2 4" xfId="11740" xr:uid="{7B143B0A-985C-4FE6-8D4A-8F02D5664821}"/>
    <cellStyle name="40% - Accent4 12 2 4 2" xfId="29226" xr:uid="{BE271452-AD45-4347-A539-B4298C1EDAFB}"/>
    <cellStyle name="40% - Accent4 12 2 5" xfId="11741" xr:uid="{45BCFD29-F43F-47D5-B8DB-D76A56059A2C}"/>
    <cellStyle name="40% - Accent4 12 2 5 2" xfId="29227" xr:uid="{C400EDE6-B5FD-4987-88C7-207D28282BA1}"/>
    <cellStyle name="40% - Accent4 12 2 6" xfId="18208" xr:uid="{92213B0D-5C8B-4B09-8FB7-57506DAB4275}"/>
    <cellStyle name="40% - Accent4 12 2 6 2" xfId="36150" xr:uid="{9272DB8E-4DD7-47DC-BA54-19EF90B2650B}"/>
    <cellStyle name="40% - Accent4 12 2 7" xfId="11735" xr:uid="{D5049FF7-1DBE-45AD-8C6B-381EB44CB965}"/>
    <cellStyle name="40% - Accent4 12 2 7 2" xfId="29221" xr:uid="{00FAC3D3-6963-4387-9819-16E424069E87}"/>
    <cellStyle name="40% - Accent4 12 2 8" xfId="20343" xr:uid="{86DF4715-231B-4DA0-8D48-57FC9CA87B99}"/>
    <cellStyle name="40% - Accent4 12 3" xfId="11742" xr:uid="{BD22454F-34FB-424D-AEE4-63C68C7E80FB}"/>
    <cellStyle name="40% - Accent4 12 3 2" xfId="11743" xr:uid="{3D34466F-240D-4ED7-97E7-48687E21E42F}"/>
    <cellStyle name="40% - Accent4 12 3 2 2" xfId="11744" xr:uid="{21DE488B-B09D-44AA-B82F-D67A5EC4F0EC}"/>
    <cellStyle name="40% - Accent4 12 3 2 2 2" xfId="29230" xr:uid="{31F21CCC-0B3D-4E91-820E-9F0A63D8FA77}"/>
    <cellStyle name="40% - Accent4 12 3 2 3" xfId="11745" xr:uid="{439EBF93-58E3-4387-BB59-257DB91A991D}"/>
    <cellStyle name="40% - Accent4 12 3 2 3 2" xfId="29231" xr:uid="{0F54481C-AC7B-4362-83AC-37B23E11B0BC}"/>
    <cellStyle name="40% - Accent4 12 3 2 4" xfId="29229" xr:uid="{829BEDD7-C471-4B97-99E2-E9D793DDD82A}"/>
    <cellStyle name="40% - Accent4 12 3 3" xfId="11746" xr:uid="{E3E70C29-35F3-4B74-931C-7AB5876070D4}"/>
    <cellStyle name="40% - Accent4 12 3 3 2" xfId="29232" xr:uid="{A12654A7-3A96-419C-9B88-085744E4A4BF}"/>
    <cellStyle name="40% - Accent4 12 3 4" xfId="11747" xr:uid="{59D0F776-1ECC-46F6-90AA-F6D5D224F6C2}"/>
    <cellStyle name="40% - Accent4 12 3 4 2" xfId="29233" xr:uid="{D9B3AC2A-D9A5-49B3-9E2E-EE92AB82B370}"/>
    <cellStyle name="40% - Accent4 12 3 5" xfId="11748" xr:uid="{9F9AFDD8-EACC-4BE0-97A6-952FE8A0C19D}"/>
    <cellStyle name="40% - Accent4 12 3 5 2" xfId="29234" xr:uid="{850BBCB3-4EF5-48F6-B25A-47E4CE5E44E1}"/>
    <cellStyle name="40% - Accent4 12 3 6" xfId="29228" xr:uid="{366929D0-30BB-4728-86E5-4E4894338E23}"/>
    <cellStyle name="40% - Accent4 12 4" xfId="11749" xr:uid="{13A2D32B-72EE-4F19-BFE4-48147D3D811B}"/>
    <cellStyle name="40% - Accent4 12 4 2" xfId="11750" xr:uid="{F8BAC54A-6EE8-4946-820E-D769D77F61D9}"/>
    <cellStyle name="40% - Accent4 12 4 2 2" xfId="29236" xr:uid="{BA36D0F7-C84E-457E-9A09-751616C5B364}"/>
    <cellStyle name="40% - Accent4 12 4 3" xfId="11751" xr:uid="{A803DDCD-46F9-4BC2-8375-AD1762959DF2}"/>
    <cellStyle name="40% - Accent4 12 4 3 2" xfId="29237" xr:uid="{2F28E7B6-7A33-4BCE-9BFF-3770C3840B44}"/>
    <cellStyle name="40% - Accent4 12 4 4" xfId="29235" xr:uid="{4B10A026-BF48-4C96-9CB4-E0DAE392F6A9}"/>
    <cellStyle name="40% - Accent4 12 5" xfId="11752" xr:uid="{207A374E-8CA6-4C4D-8B18-CFEAE0DEB18B}"/>
    <cellStyle name="40% - Accent4 12 5 2" xfId="29238" xr:uid="{15908F19-4840-48FC-BFF4-F580E9E506B6}"/>
    <cellStyle name="40% - Accent4 12 6" xfId="11753" xr:uid="{3411B754-6CA5-4CE0-835B-CDE3AD655509}"/>
    <cellStyle name="40% - Accent4 12 6 2" xfId="29239" xr:uid="{6A7FC4B8-DB20-4817-9C9E-2676695D17C9}"/>
    <cellStyle name="40% - Accent4 12 7" xfId="11754" xr:uid="{125B1B27-3534-4867-AEDA-0D125B90957F}"/>
    <cellStyle name="40% - Accent4 12 7 2" xfId="29240" xr:uid="{02BEB670-B112-4A79-A12A-8046D2A69E21}"/>
    <cellStyle name="40% - Accent4 12 8" xfId="17661" xr:uid="{91139C8A-B11C-4511-9D87-FC1915BCE394}"/>
    <cellStyle name="40% - Accent4 12 8 2" xfId="35150" xr:uid="{3B5BDA9F-C3BD-4901-9E8B-E9F64BD1100D}"/>
    <cellStyle name="40% - Accent4 12 9" xfId="11734" xr:uid="{52BE4D15-6762-454E-BBA7-8D518F84498C}"/>
    <cellStyle name="40% - Accent4 12 9 2" xfId="29220" xr:uid="{EFEF7AB0-0305-4FA1-B99A-98990DD166F4}"/>
    <cellStyle name="40% - Accent4 13" xfId="1727" xr:uid="{4CA7B3E4-9072-4DE6-8F1A-9B3167678E4A}"/>
    <cellStyle name="40% - Accent4 13 10" xfId="19330" xr:uid="{409CBDEB-669B-4C8E-98FF-B850016B04E3}"/>
    <cellStyle name="40% - Accent4 13 2" xfId="2768" xr:uid="{E5447838-D3F1-49CC-BD7E-95E9B7D26633}"/>
    <cellStyle name="40% - Accent4 13 2 2" xfId="11757" xr:uid="{43FDC893-A4B8-4EA0-BEF0-50F8E8D68297}"/>
    <cellStyle name="40% - Accent4 13 2 2 2" xfId="11758" xr:uid="{8BFCE9AA-CB7A-4DD7-97A7-00BFD46CAFD0}"/>
    <cellStyle name="40% - Accent4 13 2 2 2 2" xfId="29244" xr:uid="{2D15263C-2B99-4E72-9294-B6AE4996FD54}"/>
    <cellStyle name="40% - Accent4 13 2 2 3" xfId="11759" xr:uid="{8FD117FF-19CE-45D9-AC4F-510756F8B339}"/>
    <cellStyle name="40% - Accent4 13 2 2 3 2" xfId="29245" xr:uid="{19C91F60-6483-4AF5-9F50-D31861A5931F}"/>
    <cellStyle name="40% - Accent4 13 2 2 4" xfId="29243" xr:uid="{471FE0D2-A2A4-4094-970F-6C91292E77A2}"/>
    <cellStyle name="40% - Accent4 13 2 3" xfId="11760" xr:uid="{20794D03-7272-4FDE-8091-3F0B61C08295}"/>
    <cellStyle name="40% - Accent4 13 2 3 2" xfId="29246" xr:uid="{1DDFE024-9318-427E-B6AD-A741C8C2EA84}"/>
    <cellStyle name="40% - Accent4 13 2 4" xfId="11761" xr:uid="{09BE8A6C-BF12-4A1D-9BCB-7E2A5A3B59E6}"/>
    <cellStyle name="40% - Accent4 13 2 4 2" xfId="29247" xr:uid="{6D105A46-C6E0-42E4-BAFD-905AB727E160}"/>
    <cellStyle name="40% - Accent4 13 2 5" xfId="11762" xr:uid="{4F6CBF81-C089-4A68-98C1-BD947283E023}"/>
    <cellStyle name="40% - Accent4 13 2 5 2" xfId="29248" xr:uid="{CF4A99A8-E567-4A3F-A47C-99ADB5B8DFFF}"/>
    <cellStyle name="40% - Accent4 13 2 6" xfId="18219" xr:uid="{8F08B578-C972-4D85-BE34-69A515E148CD}"/>
    <cellStyle name="40% - Accent4 13 2 6 2" xfId="36174" xr:uid="{B5EB739A-66CF-4167-B70A-B74E58DCAEF2}"/>
    <cellStyle name="40% - Accent4 13 2 7" xfId="11756" xr:uid="{3C940510-4981-4AE5-8B9C-CC01046CD1B7}"/>
    <cellStyle name="40% - Accent4 13 2 7 2" xfId="29242" xr:uid="{034F8CE2-1373-48D4-99E1-69CF1514A9DD}"/>
    <cellStyle name="40% - Accent4 13 2 8" xfId="20368" xr:uid="{19629876-A3BF-4F05-B545-69489742AE8B}"/>
    <cellStyle name="40% - Accent4 13 3" xfId="11763" xr:uid="{1BEB51D2-C7EF-4682-B409-EE3A79A5B1D5}"/>
    <cellStyle name="40% - Accent4 13 3 2" xfId="11764" xr:uid="{285BE133-426A-4ED7-8EB7-69BE2A5395D8}"/>
    <cellStyle name="40% - Accent4 13 3 2 2" xfId="11765" xr:uid="{691FC5A8-D996-42F0-B1C9-08287220DC86}"/>
    <cellStyle name="40% - Accent4 13 3 2 2 2" xfId="29251" xr:uid="{A52C2904-CF83-4054-A489-0F1B17382BDD}"/>
    <cellStyle name="40% - Accent4 13 3 2 3" xfId="11766" xr:uid="{A73794C4-601A-4F96-BDEF-DEA2C552AB8A}"/>
    <cellStyle name="40% - Accent4 13 3 2 3 2" xfId="29252" xr:uid="{87D7DDD5-6136-4911-BF2B-A39D7779A4D1}"/>
    <cellStyle name="40% - Accent4 13 3 2 4" xfId="29250" xr:uid="{190717A8-EE46-4B01-B92D-37290D7CCD40}"/>
    <cellStyle name="40% - Accent4 13 3 3" xfId="11767" xr:uid="{02FA663E-D09F-4F08-AB10-0A8429993D89}"/>
    <cellStyle name="40% - Accent4 13 3 3 2" xfId="29253" xr:uid="{2F650E91-1F26-4D9F-B2C2-8AE609D3B9C5}"/>
    <cellStyle name="40% - Accent4 13 3 4" xfId="11768" xr:uid="{C043D889-14D7-44F3-A2B2-2224B7DB19A6}"/>
    <cellStyle name="40% - Accent4 13 3 4 2" xfId="29254" xr:uid="{06BC0677-698D-4D04-B663-5385593C29D7}"/>
    <cellStyle name="40% - Accent4 13 3 5" xfId="11769" xr:uid="{5C132BE5-CD69-4D3D-8662-584F9BCE9533}"/>
    <cellStyle name="40% - Accent4 13 3 5 2" xfId="29255" xr:uid="{CB204B6B-52FA-4752-8911-64C694BF27A2}"/>
    <cellStyle name="40% - Accent4 13 3 6" xfId="29249" xr:uid="{198BCAA3-72B8-48C0-A983-10A7C3465C89}"/>
    <cellStyle name="40% - Accent4 13 4" xfId="11770" xr:uid="{B1F8E8A2-2B2C-4424-B1A5-304B828CB055}"/>
    <cellStyle name="40% - Accent4 13 4 2" xfId="11771" xr:uid="{A082231D-F1CA-49DF-BB53-0F9B9AE16369}"/>
    <cellStyle name="40% - Accent4 13 4 2 2" xfId="29257" xr:uid="{F767037F-3B45-4955-BAFA-759EBAC57AC3}"/>
    <cellStyle name="40% - Accent4 13 4 3" xfId="11772" xr:uid="{28EA0E9C-5AD4-4701-99AF-C735D17547A1}"/>
    <cellStyle name="40% - Accent4 13 4 3 2" xfId="29258" xr:uid="{7EE1F66B-340A-42E3-A6FF-DC8304F6E5AC}"/>
    <cellStyle name="40% - Accent4 13 4 4" xfId="29256" xr:uid="{3F1B9CFE-93A1-40C2-AE26-D1D6D52E7202}"/>
    <cellStyle name="40% - Accent4 13 5" xfId="11773" xr:uid="{1020C204-9C8F-490D-9AD3-38803F4A8BC3}"/>
    <cellStyle name="40% - Accent4 13 5 2" xfId="29259" xr:uid="{B49D11FF-A631-4641-90C7-FCBA6194D33C}"/>
    <cellStyle name="40% - Accent4 13 6" xfId="11774" xr:uid="{6675A5BE-399A-4B7F-A382-7037B6A4E639}"/>
    <cellStyle name="40% - Accent4 13 6 2" xfId="29260" xr:uid="{F5FF59F1-4B9D-4E40-9D68-9EF818393E73}"/>
    <cellStyle name="40% - Accent4 13 7" xfId="11775" xr:uid="{27E8389F-ADE0-4B7D-9848-297C2F771346}"/>
    <cellStyle name="40% - Accent4 13 7 2" xfId="29261" xr:uid="{E06D5ABC-9230-41A4-A2B9-D5729641763B}"/>
    <cellStyle name="40% - Accent4 13 8" xfId="17679" xr:uid="{FA58D090-89D1-4971-A80C-7E7C19A1FCA3}"/>
    <cellStyle name="40% - Accent4 13 8 2" xfId="35173" xr:uid="{B9C478F1-1CA1-431B-B0D8-DD0A6C5B2801}"/>
    <cellStyle name="40% - Accent4 13 9" xfId="11755" xr:uid="{479B55CA-3A95-447E-856A-716A58D14EEF}"/>
    <cellStyle name="40% - Accent4 13 9 2" xfId="29241" xr:uid="{EE461EDD-C185-43CD-A15D-DED7EFD0B555}"/>
    <cellStyle name="40% - Accent4 14" xfId="1752" xr:uid="{DB381CB2-72A2-444D-BEFC-F3A1A7CD0ABE}"/>
    <cellStyle name="40% - Accent4 14 10" xfId="19355" xr:uid="{FF647504-FB92-4959-BE2F-34B138A5D2B5}"/>
    <cellStyle name="40% - Accent4 14 2" xfId="2793" xr:uid="{F583B348-793E-402F-85F5-7E2E1794D584}"/>
    <cellStyle name="40% - Accent4 14 2 2" xfId="11778" xr:uid="{18E8F021-1801-4A0E-8657-2EFFBC8A58EB}"/>
    <cellStyle name="40% - Accent4 14 2 2 2" xfId="11779" xr:uid="{8B7E6154-1D4F-47DE-A485-E13BBBE9E9E5}"/>
    <cellStyle name="40% - Accent4 14 2 2 2 2" xfId="29265" xr:uid="{B7A7665F-F81D-4884-9919-6860ED22BE4A}"/>
    <cellStyle name="40% - Accent4 14 2 2 3" xfId="11780" xr:uid="{D78A638D-B8A4-4370-BA90-21BD6450D0C8}"/>
    <cellStyle name="40% - Accent4 14 2 2 3 2" xfId="29266" xr:uid="{10F12CE9-08A5-44A6-94D3-0F5E13E4A818}"/>
    <cellStyle name="40% - Accent4 14 2 2 4" xfId="29264" xr:uid="{697902D4-B501-4DC6-9BF1-6DF32EF4203F}"/>
    <cellStyle name="40% - Accent4 14 2 3" xfId="11781" xr:uid="{664B0D75-C506-48D5-B1CC-03A108EE2CF4}"/>
    <cellStyle name="40% - Accent4 14 2 3 2" xfId="29267" xr:uid="{DF4D6B0D-76D2-4E1F-A282-9D0893885949}"/>
    <cellStyle name="40% - Accent4 14 2 4" xfId="11782" xr:uid="{235C2923-25BB-438F-9CC7-D8789F5396E8}"/>
    <cellStyle name="40% - Accent4 14 2 4 2" xfId="29268" xr:uid="{0E8596BA-7BF8-4D12-A4BE-1E1F49F10E17}"/>
    <cellStyle name="40% - Accent4 14 2 5" xfId="11783" xr:uid="{0A01246D-62CB-4A4D-8DD4-D33C40D51392}"/>
    <cellStyle name="40% - Accent4 14 2 5 2" xfId="29269" xr:uid="{25A08951-61B6-4058-BF2B-A46B59E30401}"/>
    <cellStyle name="40% - Accent4 14 2 6" xfId="18230" xr:uid="{436C8B10-2524-4463-BA0E-17B74A62D142}"/>
    <cellStyle name="40% - Accent4 14 2 6 2" xfId="36198" xr:uid="{901AB7EB-DC3D-40CD-9214-4174E036722D}"/>
    <cellStyle name="40% - Accent4 14 2 7" xfId="11777" xr:uid="{691C0EA8-DCB6-41B9-B611-1099BC096C34}"/>
    <cellStyle name="40% - Accent4 14 2 7 2" xfId="29263" xr:uid="{BF40FC00-09EF-4EED-AAE0-650026EAE697}"/>
    <cellStyle name="40% - Accent4 14 2 8" xfId="20393" xr:uid="{6C4D4FC6-B9A2-455B-813A-2452B28A1409}"/>
    <cellStyle name="40% - Accent4 14 3" xfId="11784" xr:uid="{803C1B6E-0533-4BF7-BBFF-A041EBE72C71}"/>
    <cellStyle name="40% - Accent4 14 3 2" xfId="11785" xr:uid="{C5789B3F-54CF-4256-B0B8-4F4AC2CF420E}"/>
    <cellStyle name="40% - Accent4 14 3 2 2" xfId="11786" xr:uid="{2BF2B4D1-7C1F-4E34-9805-3852C156476E}"/>
    <cellStyle name="40% - Accent4 14 3 2 2 2" xfId="29272" xr:uid="{76CBB780-4DE4-4B37-ACAE-DDEA5BD12317}"/>
    <cellStyle name="40% - Accent4 14 3 2 3" xfId="11787" xr:uid="{5209AD5D-F8CB-471D-B577-0448C5CB10C3}"/>
    <cellStyle name="40% - Accent4 14 3 2 3 2" xfId="29273" xr:uid="{1CE9D290-0C2A-4837-9DBA-CBF0EE9A5CBE}"/>
    <cellStyle name="40% - Accent4 14 3 2 4" xfId="29271" xr:uid="{5B79F074-1417-40DF-B490-7CFB20AE297D}"/>
    <cellStyle name="40% - Accent4 14 3 3" xfId="11788" xr:uid="{479424DC-FB1B-4D74-A1D1-31FB6D5C26D6}"/>
    <cellStyle name="40% - Accent4 14 3 3 2" xfId="29274" xr:uid="{77064BC1-BEA7-472C-9875-C3D10334AE55}"/>
    <cellStyle name="40% - Accent4 14 3 4" xfId="11789" xr:uid="{1B9A9D92-9BEF-45EE-8276-0F4884D0A350}"/>
    <cellStyle name="40% - Accent4 14 3 4 2" xfId="29275" xr:uid="{8ADE3B65-4666-48B3-83AA-D0C97CFDA06F}"/>
    <cellStyle name="40% - Accent4 14 3 5" xfId="11790" xr:uid="{1A813971-7E43-41C0-9713-B288C2035B2E}"/>
    <cellStyle name="40% - Accent4 14 3 5 2" xfId="29276" xr:uid="{A564FFC6-EA7C-480F-A27C-86358D639A27}"/>
    <cellStyle name="40% - Accent4 14 3 6" xfId="29270" xr:uid="{DD3B005F-1487-4F97-94DF-F351468DBE74}"/>
    <cellStyle name="40% - Accent4 14 4" xfId="11791" xr:uid="{20F97679-432D-4682-A4D0-2BD7C9408DB2}"/>
    <cellStyle name="40% - Accent4 14 4 2" xfId="11792" xr:uid="{1ACE7F35-AC21-4CEC-8EC4-4CAF2725A3C7}"/>
    <cellStyle name="40% - Accent4 14 4 2 2" xfId="29278" xr:uid="{BE853540-4ADA-42A7-890C-6945AC129001}"/>
    <cellStyle name="40% - Accent4 14 4 3" xfId="11793" xr:uid="{3AFE6803-B8E4-4AA8-9EBF-612CADE01AD0}"/>
    <cellStyle name="40% - Accent4 14 4 3 2" xfId="29279" xr:uid="{4F618918-005A-45A1-B0AA-EAAD2405ECC5}"/>
    <cellStyle name="40% - Accent4 14 4 4" xfId="29277" xr:uid="{00092640-038A-400A-8F60-FC67902D9E3C}"/>
    <cellStyle name="40% - Accent4 14 5" xfId="11794" xr:uid="{2084EEA1-1AFD-4456-978B-B9C0FB9653F0}"/>
    <cellStyle name="40% - Accent4 14 5 2" xfId="29280" xr:uid="{75229D02-7ADE-4D22-9E2A-9A0286BD6522}"/>
    <cellStyle name="40% - Accent4 14 6" xfId="11795" xr:uid="{32F98366-305E-4284-B7E1-63F4987A5CBF}"/>
    <cellStyle name="40% - Accent4 14 6 2" xfId="29281" xr:uid="{1A06F596-B936-469E-8812-3A38EED44E67}"/>
    <cellStyle name="40% - Accent4 14 7" xfId="11796" xr:uid="{DC1F0410-2C7D-4414-BE60-AF625D9B020B}"/>
    <cellStyle name="40% - Accent4 14 7 2" xfId="29282" xr:uid="{5635A555-7148-4E46-B8BE-3F0C749B725C}"/>
    <cellStyle name="40% - Accent4 14 8" xfId="17696" xr:uid="{60605429-BE72-45D7-9B34-B922981CABFC}"/>
    <cellStyle name="40% - Accent4 14 8 2" xfId="35196" xr:uid="{5207BBB7-5244-4AAC-A644-FD93AAA2D6EF}"/>
    <cellStyle name="40% - Accent4 14 9" xfId="11776" xr:uid="{73A80018-DF2C-4B55-981D-71D33DD1C0E6}"/>
    <cellStyle name="40% - Accent4 14 9 2" xfId="29262" xr:uid="{CA18CDCD-3B4E-43C3-9438-094F45A78027}"/>
    <cellStyle name="40% - Accent4 15" xfId="1775" xr:uid="{4C09B7B4-45F9-4872-B6A5-BC701752EDF6}"/>
    <cellStyle name="40% - Accent4 15 10" xfId="19378" xr:uid="{AC4E3976-F7DC-4421-A9C6-7DB70613F865}"/>
    <cellStyle name="40% - Accent4 15 2" xfId="2816" xr:uid="{200ED498-46A4-4541-8613-047AC6F91ACD}"/>
    <cellStyle name="40% - Accent4 15 2 2" xfId="11799" xr:uid="{012D94CF-04EF-4357-B8A2-321A0C183654}"/>
    <cellStyle name="40% - Accent4 15 2 2 2" xfId="11800" xr:uid="{A1C36A57-F78F-4006-9F80-7F2D2AD41CFF}"/>
    <cellStyle name="40% - Accent4 15 2 2 2 2" xfId="29286" xr:uid="{1D47B111-6EF0-4AE9-B12C-CEAAD0EC9105}"/>
    <cellStyle name="40% - Accent4 15 2 2 3" xfId="11801" xr:uid="{C7FC1A91-E02C-42C9-B218-A28D3E33A2F1}"/>
    <cellStyle name="40% - Accent4 15 2 2 3 2" xfId="29287" xr:uid="{41579146-802C-4495-80B6-4D1531B31375}"/>
    <cellStyle name="40% - Accent4 15 2 2 4" xfId="29285" xr:uid="{33520F48-2B8D-4CA7-880E-332212EA8F09}"/>
    <cellStyle name="40% - Accent4 15 2 3" xfId="11802" xr:uid="{E5972450-DC97-4BDE-80EF-6C5587169DAC}"/>
    <cellStyle name="40% - Accent4 15 2 3 2" xfId="29288" xr:uid="{A0344ABC-A8A8-413F-A331-25ACACAAB310}"/>
    <cellStyle name="40% - Accent4 15 2 4" xfId="11803" xr:uid="{84181F0C-A35A-42F7-A409-8B2E97DFE0C2}"/>
    <cellStyle name="40% - Accent4 15 2 4 2" xfId="29289" xr:uid="{5AE97E59-F825-44E7-A17A-AEE75A654725}"/>
    <cellStyle name="40% - Accent4 15 2 5" xfId="11804" xr:uid="{E6F9D937-4A86-4800-B704-ACE6AA6A0AA8}"/>
    <cellStyle name="40% - Accent4 15 2 5 2" xfId="29290" xr:uid="{6C26A9AB-1C84-49CB-87CD-6D9127DC7158}"/>
    <cellStyle name="40% - Accent4 15 2 6" xfId="18241" xr:uid="{1C83AED3-21AD-45F2-BBCB-11927D953DAA}"/>
    <cellStyle name="40% - Accent4 15 2 6 2" xfId="36220" xr:uid="{EE8C8415-8546-44CA-A0DC-BFABCA6F92B4}"/>
    <cellStyle name="40% - Accent4 15 2 7" xfId="11798" xr:uid="{0A0EEE72-BA44-4396-9A6F-76FC42966EA1}"/>
    <cellStyle name="40% - Accent4 15 2 7 2" xfId="29284" xr:uid="{0CDA7C5B-D479-4417-A8E2-B78770162843}"/>
    <cellStyle name="40% - Accent4 15 2 8" xfId="20416" xr:uid="{F7A3972D-237E-468A-83FC-78BA774E71DA}"/>
    <cellStyle name="40% - Accent4 15 3" xfId="11805" xr:uid="{467557C0-B972-4414-9707-5837C74F60E8}"/>
    <cellStyle name="40% - Accent4 15 3 2" xfId="11806" xr:uid="{1342FA56-CB7B-4333-B96C-21441C17CD33}"/>
    <cellStyle name="40% - Accent4 15 3 2 2" xfId="11807" xr:uid="{5F917C78-D763-4F5B-A5AC-66AA7D19CEBD}"/>
    <cellStyle name="40% - Accent4 15 3 2 2 2" xfId="29293" xr:uid="{CB1C43AE-8085-480B-B618-982154B745E0}"/>
    <cellStyle name="40% - Accent4 15 3 2 3" xfId="11808" xr:uid="{C4FF02E7-6CE2-47A6-94DE-F3ABB713B407}"/>
    <cellStyle name="40% - Accent4 15 3 2 3 2" xfId="29294" xr:uid="{3077FEB3-1541-4CAF-8480-38157E0F7B85}"/>
    <cellStyle name="40% - Accent4 15 3 2 4" xfId="29292" xr:uid="{FE15556C-61A1-4128-AFCC-9C5E2EC4BD28}"/>
    <cellStyle name="40% - Accent4 15 3 3" xfId="11809" xr:uid="{1C4FD8D4-AFA2-45C9-B5F8-C05616EA4E17}"/>
    <cellStyle name="40% - Accent4 15 3 3 2" xfId="29295" xr:uid="{0A6E97D7-6F70-4D42-93E5-0A1EB501BA35}"/>
    <cellStyle name="40% - Accent4 15 3 4" xfId="11810" xr:uid="{2861D024-20BA-4499-9D4B-1270E4D5E8B3}"/>
    <cellStyle name="40% - Accent4 15 3 4 2" xfId="29296" xr:uid="{6A2BCF63-EA97-4BA3-AA6F-B0D93ABA7D12}"/>
    <cellStyle name="40% - Accent4 15 3 5" xfId="11811" xr:uid="{C68D362E-1DBC-4CC4-AD88-67B7672A0F82}"/>
    <cellStyle name="40% - Accent4 15 3 5 2" xfId="29297" xr:uid="{A95897CB-7ECB-49D4-BFF8-38A64C4D3C92}"/>
    <cellStyle name="40% - Accent4 15 3 6" xfId="29291" xr:uid="{965C1ECF-9A01-4F04-AEBC-C46F70CD23D3}"/>
    <cellStyle name="40% - Accent4 15 4" xfId="11812" xr:uid="{256FDA15-A30B-4399-A94B-E31695A698E4}"/>
    <cellStyle name="40% - Accent4 15 4 2" xfId="11813" xr:uid="{25F260A2-A706-48C6-B529-4353165F80F1}"/>
    <cellStyle name="40% - Accent4 15 4 2 2" xfId="29299" xr:uid="{E21BFAD1-23AD-42E5-8672-EF6E4CED11B7}"/>
    <cellStyle name="40% - Accent4 15 4 3" xfId="11814" xr:uid="{6889ACE0-E6F9-4ADD-B06B-3571EA292EDF}"/>
    <cellStyle name="40% - Accent4 15 4 3 2" xfId="29300" xr:uid="{03A57362-49C5-4DB0-8E24-02E2553AF93C}"/>
    <cellStyle name="40% - Accent4 15 4 4" xfId="29298" xr:uid="{1094C92D-6004-4F5F-9345-A6CBD51A490E}"/>
    <cellStyle name="40% - Accent4 15 5" xfId="11815" xr:uid="{4F0BFEDC-0FE7-469E-8FE4-4D04CDF439F0}"/>
    <cellStyle name="40% - Accent4 15 5 2" xfId="29301" xr:uid="{D9ADC75D-8505-4E2C-B62A-2EDBA572D3E6}"/>
    <cellStyle name="40% - Accent4 15 6" xfId="11816" xr:uid="{6E299EBA-DBC6-4B53-A26D-F4802AA440ED}"/>
    <cellStyle name="40% - Accent4 15 6 2" xfId="29302" xr:uid="{6BA88A64-2B48-4A5E-909E-6DECEF8A259A}"/>
    <cellStyle name="40% - Accent4 15 7" xfId="11817" xr:uid="{1272BA5F-30ED-4356-BD3C-5E4F9E2C280D}"/>
    <cellStyle name="40% - Accent4 15 7 2" xfId="29303" xr:uid="{552EC05F-28AD-4CCA-ABD6-0DC80BEF0F39}"/>
    <cellStyle name="40% - Accent4 15 8" xfId="17711" xr:uid="{398CB64A-241B-4A6F-A40C-D2909AD87A06}"/>
    <cellStyle name="40% - Accent4 15 8 2" xfId="35218" xr:uid="{72DE8C32-03B1-41ED-9EFC-AD3F2891CEF0}"/>
    <cellStyle name="40% - Accent4 15 9" xfId="11797" xr:uid="{E15E0C80-F8A7-404D-8C70-48D9DC505AD9}"/>
    <cellStyle name="40% - Accent4 15 9 2" xfId="29283" xr:uid="{0ACE28DC-BF6C-4AD1-9A44-59E61E3D479C}"/>
    <cellStyle name="40% - Accent4 16" xfId="1799" xr:uid="{0A04A0F5-5190-48B7-93E9-DC0725739983}"/>
    <cellStyle name="40% - Accent4 16 10" xfId="19402" xr:uid="{CC2CB179-2E2F-484F-9DDF-94F44FC3C5C9}"/>
    <cellStyle name="40% - Accent4 16 2" xfId="2840" xr:uid="{614B503F-160C-4852-AB68-89651B0FB9D3}"/>
    <cellStyle name="40% - Accent4 16 2 2" xfId="11820" xr:uid="{F31B3FFB-500F-4631-B82B-20DD1FFB2821}"/>
    <cellStyle name="40% - Accent4 16 2 2 2" xfId="11821" xr:uid="{537BFBC5-B22C-47E1-98E4-B16BF00554CE}"/>
    <cellStyle name="40% - Accent4 16 2 2 2 2" xfId="29307" xr:uid="{124B6667-EBB9-4AB3-ACBA-E1E1CCEF7FCB}"/>
    <cellStyle name="40% - Accent4 16 2 2 3" xfId="11822" xr:uid="{D1F0E854-B223-4B98-913A-DD21BFC3B916}"/>
    <cellStyle name="40% - Accent4 16 2 2 3 2" xfId="29308" xr:uid="{CB574C7B-EE23-41C6-9E5D-C956D6471CC4}"/>
    <cellStyle name="40% - Accent4 16 2 2 4" xfId="29306" xr:uid="{6D45D014-40CB-41A4-9E22-5B0DDCDA52F2}"/>
    <cellStyle name="40% - Accent4 16 2 3" xfId="11823" xr:uid="{AC816B88-2E78-4658-9AAA-BECACD12506A}"/>
    <cellStyle name="40% - Accent4 16 2 3 2" xfId="29309" xr:uid="{DBF66DFE-1021-434E-AC27-550A34976624}"/>
    <cellStyle name="40% - Accent4 16 2 4" xfId="11824" xr:uid="{DDEEEF63-F103-4467-97BE-632C2437847F}"/>
    <cellStyle name="40% - Accent4 16 2 4 2" xfId="29310" xr:uid="{166DBB45-5205-4DE9-B89D-BC94DED9A7A6}"/>
    <cellStyle name="40% - Accent4 16 2 5" xfId="11825" xr:uid="{BCB668EA-8E6E-422B-BDF4-D73E49AFD550}"/>
    <cellStyle name="40% - Accent4 16 2 5 2" xfId="29311" xr:uid="{41AE5020-CADA-4565-806E-19C351B5BEA2}"/>
    <cellStyle name="40% - Accent4 16 2 6" xfId="18252" xr:uid="{A33AD258-FC58-41FE-B2C8-363DD5645F73}"/>
    <cellStyle name="40% - Accent4 16 2 6 2" xfId="36243" xr:uid="{C694384F-E508-42C9-B15E-37D948B43301}"/>
    <cellStyle name="40% - Accent4 16 2 7" xfId="11819" xr:uid="{3FF38D36-4C67-42B9-9D3D-26E21BF7DE17}"/>
    <cellStyle name="40% - Accent4 16 2 7 2" xfId="29305" xr:uid="{F1C92A59-B273-48E9-9BB6-B1FF1B2C5848}"/>
    <cellStyle name="40% - Accent4 16 2 8" xfId="20440" xr:uid="{E73E1DDD-7A4B-4336-90A4-4027B96B60E7}"/>
    <cellStyle name="40% - Accent4 16 3" xfId="11826" xr:uid="{CBBFEA0F-293D-40DA-B5C5-75B74A43240F}"/>
    <cellStyle name="40% - Accent4 16 3 2" xfId="11827" xr:uid="{70600548-20F0-4C84-A771-3F0DA9CFA0F8}"/>
    <cellStyle name="40% - Accent4 16 3 2 2" xfId="11828" xr:uid="{E16F2E4A-D78A-48D6-813C-9608336E18D1}"/>
    <cellStyle name="40% - Accent4 16 3 2 2 2" xfId="29314" xr:uid="{814657C7-AB85-4682-BF7B-8AA1CAE0A71E}"/>
    <cellStyle name="40% - Accent4 16 3 2 3" xfId="11829" xr:uid="{C557261E-8693-4096-B9F9-BB8D25F64D66}"/>
    <cellStyle name="40% - Accent4 16 3 2 3 2" xfId="29315" xr:uid="{1AA8A6C7-8E81-44A1-BE62-52DB00BD579B}"/>
    <cellStyle name="40% - Accent4 16 3 2 4" xfId="29313" xr:uid="{379BAAF7-BBAB-492A-80A9-59CF258670BF}"/>
    <cellStyle name="40% - Accent4 16 3 3" xfId="11830" xr:uid="{BDD64A13-1477-4BF1-B29B-28235C7EA59E}"/>
    <cellStyle name="40% - Accent4 16 3 3 2" xfId="29316" xr:uid="{92ECF089-B3A9-478C-970D-AB145D49BCE0}"/>
    <cellStyle name="40% - Accent4 16 3 4" xfId="11831" xr:uid="{7542B834-939F-417F-AC58-C15706E1C1AF}"/>
    <cellStyle name="40% - Accent4 16 3 4 2" xfId="29317" xr:uid="{2739EE17-F65B-465A-BE8C-FCA216566341}"/>
    <cellStyle name="40% - Accent4 16 3 5" xfId="11832" xr:uid="{0568B3A0-4416-4EA5-896E-91A175ED12FC}"/>
    <cellStyle name="40% - Accent4 16 3 5 2" xfId="29318" xr:uid="{DC11AD9D-8A61-402E-8A3C-98335BB0BFB6}"/>
    <cellStyle name="40% - Accent4 16 3 6" xfId="29312" xr:uid="{EC941085-D861-462E-9FD7-9DCA28E62664}"/>
    <cellStyle name="40% - Accent4 16 4" xfId="11833" xr:uid="{3E02408F-C196-4A26-B529-95DBAC987A15}"/>
    <cellStyle name="40% - Accent4 16 4 2" xfId="11834" xr:uid="{EF0EAD69-0315-4CB1-B8B5-8181807BA3AA}"/>
    <cellStyle name="40% - Accent4 16 4 2 2" xfId="29320" xr:uid="{574A253D-9533-4BD6-8A9A-957170CBD44C}"/>
    <cellStyle name="40% - Accent4 16 4 3" xfId="11835" xr:uid="{D2DEF28F-C09F-4B69-9802-D826D847E619}"/>
    <cellStyle name="40% - Accent4 16 4 3 2" xfId="29321" xr:uid="{3B848BD7-47D3-452F-8406-79A7BE4177F8}"/>
    <cellStyle name="40% - Accent4 16 4 4" xfId="29319" xr:uid="{FAB554BE-969E-47CD-8B5F-774452AB066D}"/>
    <cellStyle name="40% - Accent4 16 5" xfId="11836" xr:uid="{8F88FC58-6994-4A43-8541-478F3C3D16F6}"/>
    <cellStyle name="40% - Accent4 16 5 2" xfId="29322" xr:uid="{709966B4-A672-4621-9992-F0E454C407EF}"/>
    <cellStyle name="40% - Accent4 16 6" xfId="11837" xr:uid="{F4EA3745-CF2F-4C40-9113-936A3BD30CAC}"/>
    <cellStyle name="40% - Accent4 16 6 2" xfId="29323" xr:uid="{B05408FA-0067-4374-A3A3-43B854D93035}"/>
    <cellStyle name="40% - Accent4 16 7" xfId="11838" xr:uid="{079F1212-D01B-452A-8285-0498C99CF89C}"/>
    <cellStyle name="40% - Accent4 16 7 2" xfId="29324" xr:uid="{CA40141E-92C7-4513-8D14-955F3A488EF6}"/>
    <cellStyle name="40% - Accent4 16 8" xfId="17726" xr:uid="{BAEFDF7B-3DEC-49A4-BE85-AE0B364A244A}"/>
    <cellStyle name="40% - Accent4 16 8 2" xfId="35241" xr:uid="{C6260F8B-6858-498A-A615-5F45429FD3AB}"/>
    <cellStyle name="40% - Accent4 16 9" xfId="11818" xr:uid="{65EA6EF6-7D78-4396-B1C6-FFA30BA49AD4}"/>
    <cellStyle name="40% - Accent4 16 9 2" xfId="29304" xr:uid="{DDD52740-247B-43CB-A2A9-1DFF6B850B06}"/>
    <cellStyle name="40% - Accent4 17" xfId="1823" xr:uid="{DCE3F25D-50BA-400D-AB38-3F4BD47C6450}"/>
    <cellStyle name="40% - Accent4 17 2" xfId="2864" xr:uid="{2F023C3D-1AD7-4A6A-B353-1417ECFD971A}"/>
    <cellStyle name="40% - Accent4 17 2 2" xfId="11841" xr:uid="{7D683DA8-7EBE-45E8-8B42-F69C4CBC8CF0}"/>
    <cellStyle name="40% - Accent4 17 2 2 2" xfId="29327" xr:uid="{CD55C10B-9B2B-46A1-9CF6-5201D76939B1}"/>
    <cellStyle name="40% - Accent4 17 2 3" xfId="11842" xr:uid="{3E02BCB0-A5B0-46C2-BB4E-DACCC1DEA562}"/>
    <cellStyle name="40% - Accent4 17 2 3 2" xfId="29328" xr:uid="{8681F38F-3EED-4CC6-820F-BE892D42FECC}"/>
    <cellStyle name="40% - Accent4 17 2 4" xfId="18263" xr:uid="{09EE548F-4723-420E-8321-E8FFD7C7FE87}"/>
    <cellStyle name="40% - Accent4 17 2 4 2" xfId="36266" xr:uid="{F029EE13-F0BD-4849-8BC8-B9261164659F}"/>
    <cellStyle name="40% - Accent4 17 2 5" xfId="11840" xr:uid="{2330576F-0491-41FD-A307-F12F26D96821}"/>
    <cellStyle name="40% - Accent4 17 2 5 2" xfId="29326" xr:uid="{A15E2125-6DA9-4C0E-9E49-F8F13943DF9F}"/>
    <cellStyle name="40% - Accent4 17 2 6" xfId="20464" xr:uid="{3331135E-0C3E-4914-B4C2-180F77DB021C}"/>
    <cellStyle name="40% - Accent4 17 3" xfId="11843" xr:uid="{86F6D935-69BC-45FA-8FFA-54364C0660CA}"/>
    <cellStyle name="40% - Accent4 17 3 2" xfId="29329" xr:uid="{0A36A6D3-831D-4F0D-BAE3-7D58259CF90B}"/>
    <cellStyle name="40% - Accent4 17 4" xfId="11844" xr:uid="{FF69C09F-33DA-42AC-B2D9-9F3A124339FB}"/>
    <cellStyle name="40% - Accent4 17 4 2" xfId="29330" xr:uid="{F08474C4-4895-4D66-80A8-FAE502489580}"/>
    <cellStyle name="40% - Accent4 17 5" xfId="11845" xr:uid="{6D7ABD44-312B-4428-BFAC-C224691658E2}"/>
    <cellStyle name="40% - Accent4 17 5 2" xfId="29331" xr:uid="{99956354-FF63-4AB7-895C-CF5135A3174A}"/>
    <cellStyle name="40% - Accent4 17 6" xfId="17741" xr:uid="{28550D98-5675-4206-8F8A-16C0C2A15566}"/>
    <cellStyle name="40% - Accent4 17 6 2" xfId="35264" xr:uid="{CBBC5AE2-BE1C-4E32-9070-3610F4602ADE}"/>
    <cellStyle name="40% - Accent4 17 7" xfId="11839" xr:uid="{79D5A67E-A8D4-4A6C-BC3D-CB9E0A49401E}"/>
    <cellStyle name="40% - Accent4 17 7 2" xfId="29325" xr:uid="{94EB9BD3-8850-4436-A83B-A43650ED3FB5}"/>
    <cellStyle name="40% - Accent4 17 8" xfId="19426" xr:uid="{EB77D3B9-08DF-49DA-AA37-FFC50D8245C4}"/>
    <cellStyle name="40% - Accent4 18" xfId="1848" xr:uid="{DDF625A5-9D15-4E30-BF20-960FEED61878}"/>
    <cellStyle name="40% - Accent4 18 2" xfId="11847" xr:uid="{91F27D08-0868-4A03-8A20-DBA1FAADE903}"/>
    <cellStyle name="40% - Accent4 18 2 2" xfId="11848" xr:uid="{2B0AB9E8-53AE-4653-93C6-39C6A7234F47}"/>
    <cellStyle name="40% - Accent4 18 2 2 2" xfId="29334" xr:uid="{C726B7A0-1E37-4BD8-B871-EB3DB5EE2CF9}"/>
    <cellStyle name="40% - Accent4 18 2 3" xfId="11849" xr:uid="{487BD863-C856-49E3-B232-E58C14C7654A}"/>
    <cellStyle name="40% - Accent4 18 2 3 2" xfId="29335" xr:uid="{039D8B49-5134-4DE7-BB7A-F41AB7153AE3}"/>
    <cellStyle name="40% - Accent4 18 2 4" xfId="29333" xr:uid="{614E50EF-E847-4152-A557-4C5C0531DE00}"/>
    <cellStyle name="40% - Accent4 18 3" xfId="11850" xr:uid="{8A5F8959-4817-4AE1-B60D-B2B8AAEEAB27}"/>
    <cellStyle name="40% - Accent4 18 3 2" xfId="29336" xr:uid="{83DD5F3B-697B-4CD0-84BB-4D3767898C8C}"/>
    <cellStyle name="40% - Accent4 18 4" xfId="11851" xr:uid="{8F9FD7F4-3BB7-446D-9124-3E7047CFF954}"/>
    <cellStyle name="40% - Accent4 18 4 2" xfId="29337" xr:uid="{1029C78F-C517-40E4-A2DF-43F04466C56C}"/>
    <cellStyle name="40% - Accent4 18 5" xfId="11852" xr:uid="{599D994D-974D-4612-92C3-6BE90ACF1D00}"/>
    <cellStyle name="40% - Accent4 18 5 2" xfId="29338" xr:uid="{03F9FBAC-B654-4D2B-9384-69ADB5ED1751}"/>
    <cellStyle name="40% - Accent4 18 6" xfId="17756" xr:uid="{04F6E40A-4CF6-43F0-BF09-7E960128C796}"/>
    <cellStyle name="40% - Accent4 18 6 2" xfId="35288" xr:uid="{C9A454C5-FCD8-489C-B8C2-CE0E10B12F16}"/>
    <cellStyle name="40% - Accent4 18 7" xfId="11846" xr:uid="{7CADEA36-74DC-48ED-B58F-B4099CABDEB5}"/>
    <cellStyle name="40% - Accent4 18 7 2" xfId="29332" xr:uid="{09364A19-2CF5-4229-9347-0706A4910BE6}"/>
    <cellStyle name="40% - Accent4 18 8" xfId="19451" xr:uid="{DD55DCB6-2DAA-4B45-90E6-949E3CC4746E}"/>
    <cellStyle name="40% - Accent4 19" xfId="1872" xr:uid="{E6E42BEC-251D-46B0-A5D2-E3948FB9BB23}"/>
    <cellStyle name="40% - Accent4 19 2" xfId="11854" xr:uid="{90A3A61D-CC6D-4398-AA35-FD89E5720479}"/>
    <cellStyle name="40% - Accent4 19 2 2" xfId="29340" xr:uid="{6CE80846-5434-4A4D-AC5A-04A54DCE9627}"/>
    <cellStyle name="40% - Accent4 19 3" xfId="11855" xr:uid="{462D469F-6203-4B0C-8020-AC5CB9788F94}"/>
    <cellStyle name="40% - Accent4 19 3 2" xfId="29341" xr:uid="{0735C0E4-D916-48D4-8205-7A45011BA2CC}"/>
    <cellStyle name="40% - Accent4 19 4" xfId="11856" xr:uid="{28ABC2C3-74FD-476B-8531-5B231FC0210C}"/>
    <cellStyle name="40% - Accent4 19 4 2" xfId="29342" xr:uid="{CA994D06-9044-4A75-B562-0B497668BF16}"/>
    <cellStyle name="40% - Accent4 19 5" xfId="17768" xr:uid="{D4A10DC8-C2D2-418F-906A-D97D2F8FE32A}"/>
    <cellStyle name="40% - Accent4 19 5 2" xfId="35311" xr:uid="{39A089C1-862A-4E13-A8DE-D5DB094C19E3}"/>
    <cellStyle name="40% - Accent4 19 6" xfId="11853" xr:uid="{5A34935A-6229-4E60-ACB4-55273D1E9762}"/>
    <cellStyle name="40% - Accent4 19 6 2" xfId="29339" xr:uid="{BF0C646E-392C-4EEC-A9BC-52AABDD8C397}"/>
    <cellStyle name="40% - Accent4 19 7" xfId="19475" xr:uid="{55354705-81D9-43E0-861C-781A97D0356C}"/>
    <cellStyle name="40% - Accent4 2" xfId="66" xr:uid="{2B470AAC-6E07-4425-B4BF-46B028FAF5E0}"/>
    <cellStyle name="40% - Accent4 2 10" xfId="11858" xr:uid="{7BF0F335-C0AD-460F-9880-92E07BFAAAA5}"/>
    <cellStyle name="40% - Accent4 2 10 2" xfId="29344" xr:uid="{B293EC9A-10DA-4B11-B785-BBE5A10B0916}"/>
    <cellStyle name="40% - Accent4 2 11" xfId="11859" xr:uid="{967789D2-2476-4B48-85C1-2E445C6BABEC}"/>
    <cellStyle name="40% - Accent4 2 11 2" xfId="29345" xr:uid="{1C7216A2-8FEA-4683-8F60-57A460F16BDD}"/>
    <cellStyle name="40% - Accent4 2 12" xfId="11860" xr:uid="{AEB37BD5-D6CB-4CF6-A261-CF5F0118D39E}"/>
    <cellStyle name="40% - Accent4 2 12 2" xfId="29346" xr:uid="{F3628BC7-922D-4F78-BC5D-9BBC45158842}"/>
    <cellStyle name="40% - Accent4 2 13" xfId="16921" xr:uid="{925790CD-CE43-42BC-AA4F-80B915EBAE7B}"/>
    <cellStyle name="40% - Accent4 2 13 2" xfId="34325" xr:uid="{B4DE9242-1816-494B-A15B-90BDAAB86D55}"/>
    <cellStyle name="40% - Accent4 2 14" xfId="11857" xr:uid="{62612F6D-6D5E-46AD-B70D-E6B659206CA0}"/>
    <cellStyle name="40% - Accent4 2 14 2" xfId="29343" xr:uid="{BC44099E-7053-4C17-9896-8BD0170C5E18}"/>
    <cellStyle name="40% - Accent4 2 15" xfId="951" xr:uid="{05556098-08B1-4BB7-9ED1-A4B55BBD3C24}"/>
    <cellStyle name="40% - Accent4 2 15 2" xfId="20510" xr:uid="{B6898CDD-6FA0-4046-BA5F-F44893568C44}"/>
    <cellStyle name="40% - Accent4 2 16" xfId="18567" xr:uid="{9F6AA3FC-4935-4752-9F31-46E0378723B7}"/>
    <cellStyle name="40% - Accent4 2 17" xfId="36617" xr:uid="{9B292DED-F8CA-4D67-A055-2EED3EF0DBF9}"/>
    <cellStyle name="40% - Accent4 2 2" xfId="1188" xr:uid="{0FE97C55-3993-4D25-B3A4-5E8856FEA3EE}"/>
    <cellStyle name="40% - Accent4 2 2 10" xfId="16922" xr:uid="{E59671FB-241C-4162-B3E5-7662759403DD}"/>
    <cellStyle name="40% - Accent4 2 2 10 2" xfId="34326" xr:uid="{6650B5E1-407F-4A38-A2DB-C63D300E99AA}"/>
    <cellStyle name="40% - Accent4 2 2 11" xfId="11861" xr:uid="{67607548-969C-49D3-9DD3-3CF4D6492576}"/>
    <cellStyle name="40% - Accent4 2 2 11 2" xfId="29347" xr:uid="{DFFDFC1E-C480-44F4-B78D-3B1F0E2F0565}"/>
    <cellStyle name="40% - Accent4 2 2 12" xfId="18792" xr:uid="{A244F72D-E83A-4641-BA64-A6A59DC5C017}"/>
    <cellStyle name="40% - Accent4 2 2 2" xfId="2235" xr:uid="{14ED8E82-40CC-4309-BF0C-BD6496130E80}"/>
    <cellStyle name="40% - Accent4 2 2 2 10" xfId="19835" xr:uid="{1F55ADF4-FDCC-4E38-B51C-A9DD569099D9}"/>
    <cellStyle name="40% - Accent4 2 2 2 2" xfId="11863" xr:uid="{E9112D8C-11C6-4BC2-8BE4-CCCEDE325DA7}"/>
    <cellStyle name="40% - Accent4 2 2 2 2 2" xfId="11864" xr:uid="{571FF2AF-451B-4D2A-BB2F-BF29B8EED639}"/>
    <cellStyle name="40% - Accent4 2 2 2 2 2 2" xfId="11865" xr:uid="{FC10E298-2E47-473D-87A3-88401D8664AF}"/>
    <cellStyle name="40% - Accent4 2 2 2 2 2 2 2" xfId="29351" xr:uid="{4ADB8A12-38A4-4EBD-B4DB-FE3393D2ACEF}"/>
    <cellStyle name="40% - Accent4 2 2 2 2 2 3" xfId="11866" xr:uid="{1014783B-CEED-493A-B461-6CB4B1542971}"/>
    <cellStyle name="40% - Accent4 2 2 2 2 2 3 2" xfId="29352" xr:uid="{9236A150-7302-4970-BD60-DEAB7A65E5B7}"/>
    <cellStyle name="40% - Accent4 2 2 2 2 2 4" xfId="29350" xr:uid="{04D4BA86-87A6-401A-93F9-39369AE39428}"/>
    <cellStyle name="40% - Accent4 2 2 2 2 3" xfId="11867" xr:uid="{8EFCB1FF-E054-4B9E-819F-C40693AB6F6D}"/>
    <cellStyle name="40% - Accent4 2 2 2 2 3 2" xfId="29353" xr:uid="{1CB5CCEF-6734-4D2F-86A3-E31EBF83B985}"/>
    <cellStyle name="40% - Accent4 2 2 2 2 4" xfId="11868" xr:uid="{29031E24-7DB5-4BB9-A489-D29416E512A0}"/>
    <cellStyle name="40% - Accent4 2 2 2 2 4 2" xfId="29354" xr:uid="{19AFD94D-408E-4004-A7C0-4686D97534CC}"/>
    <cellStyle name="40% - Accent4 2 2 2 2 5" xfId="11869" xr:uid="{593A6F22-5467-4AFE-BF59-1A8D31326F0F}"/>
    <cellStyle name="40% - Accent4 2 2 2 2 5 2" xfId="29355" xr:uid="{D0ECD67C-E3B0-4879-B5F9-75F6918F0936}"/>
    <cellStyle name="40% - Accent4 2 2 2 2 6" xfId="29349" xr:uid="{4DFB9798-AF57-47BA-96C1-C0CB3C04CB96}"/>
    <cellStyle name="40% - Accent4 2 2 2 3" xfId="11870" xr:uid="{734BF74E-A162-45E0-A8A4-20EC24FBDCA6}"/>
    <cellStyle name="40% - Accent4 2 2 2 3 2" xfId="11871" xr:uid="{11282856-5AA9-43C4-9852-B1F85D86CD7B}"/>
    <cellStyle name="40% - Accent4 2 2 2 3 2 2" xfId="11872" xr:uid="{A5CAC7F6-8BDE-4B50-A257-92E6BC9A0163}"/>
    <cellStyle name="40% - Accent4 2 2 2 3 2 2 2" xfId="29358" xr:uid="{7F3CD82A-0805-475B-ABD7-2FB4DD77B0FF}"/>
    <cellStyle name="40% - Accent4 2 2 2 3 2 3" xfId="11873" xr:uid="{9C9963E9-D763-49BF-ACFF-6FFFABFDC790}"/>
    <cellStyle name="40% - Accent4 2 2 2 3 2 3 2" xfId="29359" xr:uid="{D1CB97A0-E869-4EAA-A864-92FC4845E94C}"/>
    <cellStyle name="40% - Accent4 2 2 2 3 2 4" xfId="29357" xr:uid="{A5AD566A-50B5-4530-848F-3EE851365A6E}"/>
    <cellStyle name="40% - Accent4 2 2 2 3 3" xfId="11874" xr:uid="{5DF6588D-C6C8-45FD-A0DB-D4B551A79278}"/>
    <cellStyle name="40% - Accent4 2 2 2 3 3 2" xfId="29360" xr:uid="{7004C389-B4B0-4CB9-A437-6AA6A558A198}"/>
    <cellStyle name="40% - Accent4 2 2 2 3 4" xfId="11875" xr:uid="{9E4A0E91-4103-4DAE-B22B-9B74C1E19067}"/>
    <cellStyle name="40% - Accent4 2 2 2 3 4 2" xfId="29361" xr:uid="{96A52A29-E246-4FC8-8E52-BA8E86C43C64}"/>
    <cellStyle name="40% - Accent4 2 2 2 3 5" xfId="11876" xr:uid="{94346535-1DA6-4447-9A0E-F7BDF58B18D9}"/>
    <cellStyle name="40% - Accent4 2 2 2 3 5 2" xfId="29362" xr:uid="{087F5F10-0F59-496C-8A5C-513F59908BD1}"/>
    <cellStyle name="40% - Accent4 2 2 2 3 6" xfId="29356" xr:uid="{04417596-E90E-4C0F-A939-4201C263EBF4}"/>
    <cellStyle name="40% - Accent4 2 2 2 4" xfId="11877" xr:uid="{8824846E-E95B-4EB6-A7AD-F93D531313E5}"/>
    <cellStyle name="40% - Accent4 2 2 2 4 2" xfId="11878" xr:uid="{ACF052A1-E6EE-4F3B-B76A-FE867E0D2695}"/>
    <cellStyle name="40% - Accent4 2 2 2 4 2 2" xfId="29364" xr:uid="{F46B39AE-D40D-437B-A73A-52A357CC2167}"/>
    <cellStyle name="40% - Accent4 2 2 2 4 3" xfId="11879" xr:uid="{F5A73853-76DF-41A6-8A7F-A6C5E15C4C2B}"/>
    <cellStyle name="40% - Accent4 2 2 2 4 3 2" xfId="29365" xr:uid="{58B3BE0D-E369-4C8D-AE4D-CA896E06258C}"/>
    <cellStyle name="40% - Accent4 2 2 2 4 4" xfId="29363" xr:uid="{FA7B3015-1C55-47B6-BC06-B844C94C4623}"/>
    <cellStyle name="40% - Accent4 2 2 2 5" xfId="11880" xr:uid="{1352B8CA-7199-4231-90B9-4FDF96C1A08C}"/>
    <cellStyle name="40% - Accent4 2 2 2 5 2" xfId="29366" xr:uid="{B7D81809-4093-4D53-A10E-923C4E16879A}"/>
    <cellStyle name="40% - Accent4 2 2 2 6" xfId="11881" xr:uid="{1778C380-EDE1-4083-A369-02677101CBD2}"/>
    <cellStyle name="40% - Accent4 2 2 2 6 2" xfId="29367" xr:uid="{24639F2C-984C-4644-89A9-82B21D360B7E}"/>
    <cellStyle name="40% - Accent4 2 2 2 7" xfId="11882" xr:uid="{196471BD-6468-479D-80EF-64CF76184DAA}"/>
    <cellStyle name="40% - Accent4 2 2 2 7 2" xfId="29368" xr:uid="{26E1A1BE-7092-4737-BBA6-CE6537641EFA}"/>
    <cellStyle name="40% - Accent4 2 2 2 8" xfId="17020" xr:uid="{960E9CD9-2EC9-4DA1-97E0-63B20C54D824}"/>
    <cellStyle name="40% - Accent4 2 2 2 8 2" xfId="34377" xr:uid="{1D40A1FF-1B12-48AB-B149-71545E1DBFA7}"/>
    <cellStyle name="40% - Accent4 2 2 2 9" xfId="11862" xr:uid="{7028A1AB-CBDB-4416-82D3-3EDCFDB2158A}"/>
    <cellStyle name="40% - Accent4 2 2 2 9 2" xfId="29348" xr:uid="{E483859E-D982-4BCB-8468-6B8AC0548D1B}"/>
    <cellStyle name="40% - Accent4 2 2 3" xfId="11883" xr:uid="{1DBF6D4A-8E15-4829-983C-ED717F8DE8CB}"/>
    <cellStyle name="40% - Accent4 2 2 3 2" xfId="11884" xr:uid="{79081140-1A8D-4704-97F7-DA2EFA29DEEB}"/>
    <cellStyle name="40% - Accent4 2 2 3 2 2" xfId="11885" xr:uid="{6AF19D5C-5315-48C4-B45F-50141B184161}"/>
    <cellStyle name="40% - Accent4 2 2 3 2 2 2" xfId="11886" xr:uid="{084A92BD-5D67-4E0B-A5C8-0DEDB5058D80}"/>
    <cellStyle name="40% - Accent4 2 2 3 2 2 2 2" xfId="29372" xr:uid="{BE2171F7-87A2-40E2-9FEE-FE1D2DBC6041}"/>
    <cellStyle name="40% - Accent4 2 2 3 2 2 3" xfId="11887" xr:uid="{8FBD9051-5FED-4786-871D-15C4A531CD90}"/>
    <cellStyle name="40% - Accent4 2 2 3 2 2 3 2" xfId="29373" xr:uid="{6BDC7C13-CC49-4E3D-A857-633690532BB7}"/>
    <cellStyle name="40% - Accent4 2 2 3 2 2 4" xfId="29371" xr:uid="{13E7734A-F148-4605-BB90-5D63D7F32FD2}"/>
    <cellStyle name="40% - Accent4 2 2 3 2 3" xfId="11888" xr:uid="{0939A9AB-D1E8-47E3-9662-5C32724F4FEB}"/>
    <cellStyle name="40% - Accent4 2 2 3 2 3 2" xfId="29374" xr:uid="{6339F071-D39B-4DA2-8AAF-82791F6CFA15}"/>
    <cellStyle name="40% - Accent4 2 2 3 2 4" xfId="11889" xr:uid="{8A734E50-1C9B-4017-892F-5A24364D2D58}"/>
    <cellStyle name="40% - Accent4 2 2 3 2 4 2" xfId="29375" xr:uid="{F358F04E-595B-4724-8599-4D147D9711D4}"/>
    <cellStyle name="40% - Accent4 2 2 3 2 5" xfId="11890" xr:uid="{8EF4BBB7-EE0F-4F3A-9FE4-9EC20FCF6DC4}"/>
    <cellStyle name="40% - Accent4 2 2 3 2 5 2" xfId="29376" xr:uid="{A67958DC-3699-4F27-9FB3-ADAE9892CF9C}"/>
    <cellStyle name="40% - Accent4 2 2 3 2 6" xfId="29370" xr:uid="{1590C0E4-E5DF-4813-9CA9-619280ABF6AC}"/>
    <cellStyle name="40% - Accent4 2 2 3 3" xfId="11891" xr:uid="{0D165CEA-B92B-4CB3-9B15-32ED5B4B4B8C}"/>
    <cellStyle name="40% - Accent4 2 2 3 3 2" xfId="11892" xr:uid="{88A22AC4-D901-4DAA-ABAB-803E0C9BA2A0}"/>
    <cellStyle name="40% - Accent4 2 2 3 3 2 2" xfId="11893" xr:uid="{B8B99180-AADC-4272-B44C-EB1DF6B62B04}"/>
    <cellStyle name="40% - Accent4 2 2 3 3 2 2 2" xfId="29379" xr:uid="{A39FA4BD-E37B-44DC-B119-012286F2E1BF}"/>
    <cellStyle name="40% - Accent4 2 2 3 3 2 3" xfId="11894" xr:uid="{D38ADFE5-D5CB-4981-B962-778FE2718FD2}"/>
    <cellStyle name="40% - Accent4 2 2 3 3 2 3 2" xfId="29380" xr:uid="{1654C62C-4019-4416-A3A7-971D04D5AFDC}"/>
    <cellStyle name="40% - Accent4 2 2 3 3 2 4" xfId="29378" xr:uid="{F71AE2C4-BF02-494A-8957-18DC2AEED3E8}"/>
    <cellStyle name="40% - Accent4 2 2 3 3 3" xfId="11895" xr:uid="{A0FD7EF9-5D01-4707-B838-5332C7EC65F3}"/>
    <cellStyle name="40% - Accent4 2 2 3 3 3 2" xfId="29381" xr:uid="{430F00F7-0C70-4390-BBB5-94851A22755B}"/>
    <cellStyle name="40% - Accent4 2 2 3 3 4" xfId="11896" xr:uid="{E450E6B4-BADB-4575-B44F-1A031FA2A50E}"/>
    <cellStyle name="40% - Accent4 2 2 3 3 4 2" xfId="29382" xr:uid="{37929C05-9E10-496B-AE18-0A364B17A93A}"/>
    <cellStyle name="40% - Accent4 2 2 3 3 5" xfId="11897" xr:uid="{C9284D37-F3E3-4422-A9AB-F87125F2E993}"/>
    <cellStyle name="40% - Accent4 2 2 3 3 5 2" xfId="29383" xr:uid="{9D65DD3C-53F2-49B9-9462-711C2778ED14}"/>
    <cellStyle name="40% - Accent4 2 2 3 3 6" xfId="29377" xr:uid="{E143C97D-A34F-493C-ADFF-B56EDA36C1A0}"/>
    <cellStyle name="40% - Accent4 2 2 3 4" xfId="11898" xr:uid="{8DB646FD-6823-4606-8E64-000AF6B86C9E}"/>
    <cellStyle name="40% - Accent4 2 2 3 4 2" xfId="11899" xr:uid="{FEE2BE5E-BA51-4FBB-AB71-221F33B42D40}"/>
    <cellStyle name="40% - Accent4 2 2 3 4 2 2" xfId="29385" xr:uid="{88556AD0-F174-4A3C-9571-DE4CB3338F70}"/>
    <cellStyle name="40% - Accent4 2 2 3 4 3" xfId="11900" xr:uid="{455600E9-5CFA-4C6F-B214-1EC5D22DBE4A}"/>
    <cellStyle name="40% - Accent4 2 2 3 4 3 2" xfId="29386" xr:uid="{D0B7EFCA-7AC0-497F-AF05-5317B7CE20D7}"/>
    <cellStyle name="40% - Accent4 2 2 3 4 4" xfId="29384" xr:uid="{34F2E2DE-7A21-47F6-BB78-4F5A598BF6F4}"/>
    <cellStyle name="40% - Accent4 2 2 3 5" xfId="11901" xr:uid="{A9723EA3-1533-48E4-A370-94CB6F79E8C1}"/>
    <cellStyle name="40% - Accent4 2 2 3 5 2" xfId="29387" xr:uid="{56BD6FEB-72C5-4320-B031-0797FE788D05}"/>
    <cellStyle name="40% - Accent4 2 2 3 6" xfId="11902" xr:uid="{87730496-0541-4370-A727-2AE7E693F80D}"/>
    <cellStyle name="40% - Accent4 2 2 3 6 2" xfId="29388" xr:uid="{D63D266E-0C34-406F-BCF9-18192D726368}"/>
    <cellStyle name="40% - Accent4 2 2 3 7" xfId="11903" xr:uid="{7A312C3E-B3C6-49CA-A2F6-A9D6002AD63E}"/>
    <cellStyle name="40% - Accent4 2 2 3 7 2" xfId="29389" xr:uid="{B521E5D6-323F-4AEA-86F5-C5316DD86BED}"/>
    <cellStyle name="40% - Accent4 2 2 3 8" xfId="29369" xr:uid="{677395A5-796C-4AC9-879A-C3EC0CE270D2}"/>
    <cellStyle name="40% - Accent4 2 2 4" xfId="11904" xr:uid="{7D325F78-A0D3-41DA-B64C-FF06C6CECDFE}"/>
    <cellStyle name="40% - Accent4 2 2 4 2" xfId="11905" xr:uid="{6CEA688D-EF1F-4236-945D-397FD22DB579}"/>
    <cellStyle name="40% - Accent4 2 2 4 2 2" xfId="11906" xr:uid="{D5FC6F71-FDDC-4422-8155-034B6805DF36}"/>
    <cellStyle name="40% - Accent4 2 2 4 2 2 2" xfId="29392" xr:uid="{27E2E26B-BE1A-4940-8D96-C18658862D3A}"/>
    <cellStyle name="40% - Accent4 2 2 4 2 3" xfId="11907" xr:uid="{30ADCC32-CC2A-4679-BF87-AF879F49299A}"/>
    <cellStyle name="40% - Accent4 2 2 4 2 3 2" xfId="29393" xr:uid="{A419D54F-8D29-4C36-A583-B43926A852E2}"/>
    <cellStyle name="40% - Accent4 2 2 4 2 4" xfId="29391" xr:uid="{592976F0-BA74-4930-ACB8-C65A1CB345F0}"/>
    <cellStyle name="40% - Accent4 2 2 4 3" xfId="11908" xr:uid="{9C1674F8-D453-4B45-BE51-A9DB736DD111}"/>
    <cellStyle name="40% - Accent4 2 2 4 3 2" xfId="29394" xr:uid="{160FDE64-4AF8-4611-8A52-812E48D1626A}"/>
    <cellStyle name="40% - Accent4 2 2 4 4" xfId="11909" xr:uid="{4AB8AD98-5C5C-4C06-A296-C602A28CAFB5}"/>
    <cellStyle name="40% - Accent4 2 2 4 4 2" xfId="29395" xr:uid="{6E9352F1-850D-4EE2-82CE-C708BAEAE106}"/>
    <cellStyle name="40% - Accent4 2 2 4 5" xfId="11910" xr:uid="{01222AAC-6F86-4272-B802-510EE3F1E49D}"/>
    <cellStyle name="40% - Accent4 2 2 4 5 2" xfId="29396" xr:uid="{BC48634A-231D-4F0A-A288-A52CCB04A8FF}"/>
    <cellStyle name="40% - Accent4 2 2 4 6" xfId="29390" xr:uid="{2A99B44B-37E4-4102-92AE-C0BA4B93D2BF}"/>
    <cellStyle name="40% - Accent4 2 2 5" xfId="11911" xr:uid="{7CC9E87B-8362-42CE-9DC6-3A6F1C568220}"/>
    <cellStyle name="40% - Accent4 2 2 5 2" xfId="11912" xr:uid="{20BB1D93-8E3D-4B18-8079-C45E40330CA4}"/>
    <cellStyle name="40% - Accent4 2 2 5 2 2" xfId="11913" xr:uid="{3F861051-AF75-4468-BFAC-2C7EFC7696B6}"/>
    <cellStyle name="40% - Accent4 2 2 5 2 2 2" xfId="29399" xr:uid="{CBB2C6FB-C663-4721-8012-F2720D7469CF}"/>
    <cellStyle name="40% - Accent4 2 2 5 2 3" xfId="11914" xr:uid="{924193CB-4339-48FC-83FA-410E26450022}"/>
    <cellStyle name="40% - Accent4 2 2 5 2 3 2" xfId="29400" xr:uid="{4700CABC-6437-4AD1-9B9D-0B973CD49F4A}"/>
    <cellStyle name="40% - Accent4 2 2 5 2 4" xfId="29398" xr:uid="{7EE0432D-71CA-484D-8EE0-C689AD6E7D5E}"/>
    <cellStyle name="40% - Accent4 2 2 5 3" xfId="11915" xr:uid="{5D34950E-D422-4F51-AC28-50EFF7EA0223}"/>
    <cellStyle name="40% - Accent4 2 2 5 3 2" xfId="29401" xr:uid="{502A9FD9-F42C-4DF0-A616-1F66186204B9}"/>
    <cellStyle name="40% - Accent4 2 2 5 4" xfId="11916" xr:uid="{8DA6302F-4678-4332-9C2C-E9AD637D3980}"/>
    <cellStyle name="40% - Accent4 2 2 5 4 2" xfId="29402" xr:uid="{D72C411E-9EBA-4C31-83BD-FE62DC7B9F59}"/>
    <cellStyle name="40% - Accent4 2 2 5 5" xfId="11917" xr:uid="{268032B9-F2C9-4423-95C1-48E6EF31EA1D}"/>
    <cellStyle name="40% - Accent4 2 2 5 5 2" xfId="29403" xr:uid="{52C1A16A-6933-4AC8-84C0-15BA9A9D7582}"/>
    <cellStyle name="40% - Accent4 2 2 5 6" xfId="29397" xr:uid="{8EFDBED0-503E-4B00-ADB9-85D877C6D90E}"/>
    <cellStyle name="40% - Accent4 2 2 6" xfId="11918" xr:uid="{D7266FEA-D7B6-480D-B29F-4F62AD92F0C5}"/>
    <cellStyle name="40% - Accent4 2 2 6 2" xfId="11919" xr:uid="{DF449F4D-C808-4641-9DB7-B5871E84E003}"/>
    <cellStyle name="40% - Accent4 2 2 6 2 2" xfId="29405" xr:uid="{9E0391B3-804B-40E0-862B-DB614990D7B8}"/>
    <cellStyle name="40% - Accent4 2 2 6 3" xfId="11920" xr:uid="{8DF1ECAD-566E-41E9-B5B5-FCB508B2304E}"/>
    <cellStyle name="40% - Accent4 2 2 6 3 2" xfId="29406" xr:uid="{8C7AED39-3B5F-46AF-ACF7-F54F7D079499}"/>
    <cellStyle name="40% - Accent4 2 2 6 4" xfId="29404" xr:uid="{A746E797-91DC-4BD2-B6B8-8C0BE4D068B4}"/>
    <cellStyle name="40% - Accent4 2 2 7" xfId="11921" xr:uid="{A10D3160-3197-4221-8826-CB2A6FA810A4}"/>
    <cellStyle name="40% - Accent4 2 2 7 2" xfId="29407" xr:uid="{49FACB09-3242-4E0D-AB25-760313103F09}"/>
    <cellStyle name="40% - Accent4 2 2 8" xfId="11922" xr:uid="{8D61E45D-D8AB-498B-858C-8024A1CE8FB0}"/>
    <cellStyle name="40% - Accent4 2 2 8 2" xfId="29408" xr:uid="{9A8ADE92-91B8-4426-B628-025DBAB07FFE}"/>
    <cellStyle name="40% - Accent4 2 2 9" xfId="11923" xr:uid="{7E0A1CC7-E40A-4DF1-896F-F0E27496FF55}"/>
    <cellStyle name="40% - Accent4 2 2 9 2" xfId="29409" xr:uid="{C90A019E-FF56-4F92-91D9-AA3E00BF3514}"/>
    <cellStyle name="40% - Accent4 2 3" xfId="1461" xr:uid="{D2F33736-2E26-4D7F-8E93-FAF3822ACD11}"/>
    <cellStyle name="40% - Accent4 2 3 10" xfId="19064" xr:uid="{ED6563AC-414D-464C-A888-602F3B66D011}"/>
    <cellStyle name="40% - Accent4 2 3 2" xfId="2502" xr:uid="{78A0C445-D15D-4ECE-9408-637B14CC1BB4}"/>
    <cellStyle name="40% - Accent4 2 3 2 2" xfId="11926" xr:uid="{B90C68F3-B3B3-46D4-B156-F53D52A08E14}"/>
    <cellStyle name="40% - Accent4 2 3 2 2 2" xfId="11927" xr:uid="{A5AEDBF8-6BB8-47E4-9725-68DFF4946B4D}"/>
    <cellStyle name="40% - Accent4 2 3 2 2 2 2" xfId="29413" xr:uid="{53F74D84-AB1C-4A29-B0B4-BFCC1DE77CC2}"/>
    <cellStyle name="40% - Accent4 2 3 2 2 3" xfId="11928" xr:uid="{FE5EBBDA-09B3-4D68-8D7C-FFF2D682D0FE}"/>
    <cellStyle name="40% - Accent4 2 3 2 2 3 2" xfId="29414" xr:uid="{E1FD9F89-AEBD-473C-B275-303915D8F3A8}"/>
    <cellStyle name="40% - Accent4 2 3 2 2 4" xfId="29412" xr:uid="{CE9CA34A-D717-46FB-A1EE-43EA30212A87}"/>
    <cellStyle name="40% - Accent4 2 3 2 3" xfId="11929" xr:uid="{D2BF3C8C-14B4-4EF2-8D39-A781C8B31B79}"/>
    <cellStyle name="40% - Accent4 2 3 2 3 2" xfId="29415" xr:uid="{60812AE6-1FB5-4005-92E6-59AEDB647FE8}"/>
    <cellStyle name="40% - Accent4 2 3 2 4" xfId="11930" xr:uid="{6816FC80-6C73-4A5F-B409-414C0FD0C84C}"/>
    <cellStyle name="40% - Accent4 2 3 2 4 2" xfId="29416" xr:uid="{CFA5EE9C-A84E-4737-8675-413F2B51F18E}"/>
    <cellStyle name="40% - Accent4 2 3 2 5" xfId="11931" xr:uid="{D369D525-0485-49F6-8A13-BC83BA1F6F82}"/>
    <cellStyle name="40% - Accent4 2 3 2 5 2" xfId="29417" xr:uid="{B84A3975-FC97-47EF-8F11-E2A74814EC6B}"/>
    <cellStyle name="40% - Accent4 2 3 2 6" xfId="18091" xr:uid="{0D4813D0-B406-49F9-A3FE-AD2175C74FAA}"/>
    <cellStyle name="40% - Accent4 2 3 2 6 2" xfId="35911" xr:uid="{96023AAE-57BE-476D-A305-93C57BD421C4}"/>
    <cellStyle name="40% - Accent4 2 3 2 7" xfId="11925" xr:uid="{F80734AF-2F80-4497-AF19-41E24A959E57}"/>
    <cellStyle name="40% - Accent4 2 3 2 7 2" xfId="29411" xr:uid="{994A219A-69A0-4861-920B-80D9D7699255}"/>
    <cellStyle name="40% - Accent4 2 3 2 8" xfId="20102" xr:uid="{2BE8267E-198F-4497-9D45-BB5B4F49A29E}"/>
    <cellStyle name="40% - Accent4 2 3 3" xfId="11932" xr:uid="{54D3D805-C431-4E75-B960-A04C4995A57A}"/>
    <cellStyle name="40% - Accent4 2 3 3 2" xfId="11933" xr:uid="{84D8A3C5-8730-4371-B757-A74DE27798A5}"/>
    <cellStyle name="40% - Accent4 2 3 3 2 2" xfId="11934" xr:uid="{D1F746F8-C245-4872-883B-5D049AE3E4FF}"/>
    <cellStyle name="40% - Accent4 2 3 3 2 2 2" xfId="29420" xr:uid="{60CB2C3C-4675-4AA2-B12A-30ED8F6021E4}"/>
    <cellStyle name="40% - Accent4 2 3 3 2 3" xfId="11935" xr:uid="{F2EC115A-FECB-4B4E-BF4A-7156549A3FDA}"/>
    <cellStyle name="40% - Accent4 2 3 3 2 3 2" xfId="29421" xr:uid="{3F595443-2277-4220-A83F-EBC5F3D09E0C}"/>
    <cellStyle name="40% - Accent4 2 3 3 2 4" xfId="29419" xr:uid="{13595F85-60A6-4C22-A6BF-50229397ECFA}"/>
    <cellStyle name="40% - Accent4 2 3 3 3" xfId="11936" xr:uid="{21D51FE4-6C61-4EB2-82E5-0121BF565B77}"/>
    <cellStyle name="40% - Accent4 2 3 3 3 2" xfId="29422" xr:uid="{53116AF0-13D5-472A-90BB-7EB1BF9C087A}"/>
    <cellStyle name="40% - Accent4 2 3 3 4" xfId="11937" xr:uid="{48608101-7050-4D1B-87E4-9C4190DB606B}"/>
    <cellStyle name="40% - Accent4 2 3 3 4 2" xfId="29423" xr:uid="{4ECDB45A-2E92-4842-8D9C-092E26F882EF}"/>
    <cellStyle name="40% - Accent4 2 3 3 5" xfId="11938" xr:uid="{FF0634BD-ED90-410D-B9A3-3A3718375CAE}"/>
    <cellStyle name="40% - Accent4 2 3 3 5 2" xfId="29424" xr:uid="{E17FBC0F-50C2-48FE-9C0E-B96D3C35A580}"/>
    <cellStyle name="40% - Accent4 2 3 3 6" xfId="29418" xr:uid="{845748FF-54B4-4C57-A7AB-7C6FDBBFEB61}"/>
    <cellStyle name="40% - Accent4 2 3 4" xfId="11939" xr:uid="{ACF4D4C0-00BD-4B36-B706-1DE31FAF3010}"/>
    <cellStyle name="40% - Accent4 2 3 4 2" xfId="11940" xr:uid="{9985DE47-13B2-4BA2-AA9B-E4E4882E78DC}"/>
    <cellStyle name="40% - Accent4 2 3 4 2 2" xfId="29426" xr:uid="{1E39B918-A24F-418E-BE44-C8F032D0B0B5}"/>
    <cellStyle name="40% - Accent4 2 3 4 3" xfId="11941" xr:uid="{EFCB038F-F7E6-4A80-927F-E5F3D728B2DF}"/>
    <cellStyle name="40% - Accent4 2 3 4 3 2" xfId="29427" xr:uid="{5D6E2ECA-490A-458B-842B-6290784C8F9F}"/>
    <cellStyle name="40% - Accent4 2 3 4 4" xfId="29425" xr:uid="{269CABA8-7EB0-4BD7-B04E-CBA57C379012}"/>
    <cellStyle name="40% - Accent4 2 3 5" xfId="11942" xr:uid="{3955CA82-B721-4260-9A86-8EA9B9E65CC4}"/>
    <cellStyle name="40% - Accent4 2 3 5 2" xfId="29428" xr:uid="{366D2C14-6ED9-45B4-B9C3-AC38FB1A8522}"/>
    <cellStyle name="40% - Accent4 2 3 6" xfId="11943" xr:uid="{D7AA4085-CE99-46D0-9E15-C3D805CFFB8C}"/>
    <cellStyle name="40% - Accent4 2 3 6 2" xfId="29429" xr:uid="{579F12D0-9240-4609-B942-DF40D2B5DF99}"/>
    <cellStyle name="40% - Accent4 2 3 7" xfId="11944" xr:uid="{0BBF4DA7-E6D4-455D-BC69-A2430C13B804}"/>
    <cellStyle name="40% - Accent4 2 3 7 2" xfId="29430" xr:uid="{2C45D395-AB75-4A76-B86E-21DC5E059BB8}"/>
    <cellStyle name="40% - Accent4 2 3 8" xfId="17019" xr:uid="{C256679C-83E5-458C-9931-C9190C8C4B4D}"/>
    <cellStyle name="40% - Accent4 2 3 8 2" xfId="34376" xr:uid="{154244EA-F8A2-4D8D-8734-0B0F1DDD10C3}"/>
    <cellStyle name="40% - Accent4 2 3 9" xfId="11924" xr:uid="{EB05D0C1-B0A0-4284-92DD-6BCFE51CF932}"/>
    <cellStyle name="40% - Accent4 2 3 9 2" xfId="29410" xr:uid="{206975E8-E8D7-4D7E-91E4-1223F936B8EA}"/>
    <cellStyle name="40% - Accent4 2 4" xfId="1965" xr:uid="{D57E6D19-E07A-4265-ABB3-77C8D7DB3D19}"/>
    <cellStyle name="40% - Accent4 2 4 10" xfId="19567" xr:uid="{60FAE17B-D9D8-47A3-969A-99EDF37121F0}"/>
    <cellStyle name="40% - Accent4 2 4 2" xfId="11946" xr:uid="{F7CD67CE-F744-4C23-AF6C-10E576849551}"/>
    <cellStyle name="40% - Accent4 2 4 2 2" xfId="11947" xr:uid="{FF838CD3-57D4-4C43-BC9C-60D8EF306DDA}"/>
    <cellStyle name="40% - Accent4 2 4 2 2 2" xfId="11948" xr:uid="{9858E9C4-C3CE-41A4-8494-1866CE5CD8B1}"/>
    <cellStyle name="40% - Accent4 2 4 2 2 2 2" xfId="29434" xr:uid="{400E58F1-C419-40E5-A251-B5B4BE38645C}"/>
    <cellStyle name="40% - Accent4 2 4 2 2 3" xfId="11949" xr:uid="{8E448F79-E3DE-42C8-BC34-66E7F4CE872C}"/>
    <cellStyle name="40% - Accent4 2 4 2 2 3 2" xfId="29435" xr:uid="{F27B0F9B-2776-4194-A3DF-F1C64439C766}"/>
    <cellStyle name="40% - Accent4 2 4 2 2 4" xfId="29433" xr:uid="{59A2987C-45C6-49D6-B941-581BE25B3FCA}"/>
    <cellStyle name="40% - Accent4 2 4 2 3" xfId="11950" xr:uid="{101F65CD-39F0-486C-B605-0695F8EF849F}"/>
    <cellStyle name="40% - Accent4 2 4 2 3 2" xfId="29436" xr:uid="{E39C6654-C1C9-4273-8E86-3C74DFAF2A32}"/>
    <cellStyle name="40% - Accent4 2 4 2 4" xfId="11951" xr:uid="{12ED9B46-C8CD-4471-8C33-A77FC9EC6689}"/>
    <cellStyle name="40% - Accent4 2 4 2 4 2" xfId="29437" xr:uid="{53FE9D54-E667-45A2-9904-E376AA4859AB}"/>
    <cellStyle name="40% - Accent4 2 4 2 5" xfId="11952" xr:uid="{6F393AB0-DCA5-4D0D-A2CF-68B4401C7793}"/>
    <cellStyle name="40% - Accent4 2 4 2 5 2" xfId="29438" xr:uid="{060A70BC-58CC-4677-98AF-8A2F2E155D03}"/>
    <cellStyle name="40% - Accent4 2 4 2 6" xfId="29432" xr:uid="{9D41D813-2781-4C77-87E2-7CD243C69323}"/>
    <cellStyle name="40% - Accent4 2 4 3" xfId="11953" xr:uid="{8ACB836D-A845-4979-84A9-04F0C5413BCF}"/>
    <cellStyle name="40% - Accent4 2 4 3 2" xfId="11954" xr:uid="{1A051C6A-7107-442F-AF84-D2620C8D8874}"/>
    <cellStyle name="40% - Accent4 2 4 3 2 2" xfId="11955" xr:uid="{30CE859C-FF94-4785-93BC-A2771E7D10DC}"/>
    <cellStyle name="40% - Accent4 2 4 3 2 2 2" xfId="29441" xr:uid="{9FD19101-BAF5-4A41-9939-44B7DC4FA939}"/>
    <cellStyle name="40% - Accent4 2 4 3 2 3" xfId="11956" xr:uid="{29B21EDE-90AF-47AB-8A0B-9ED4E63DFDB0}"/>
    <cellStyle name="40% - Accent4 2 4 3 2 3 2" xfId="29442" xr:uid="{5090DD17-B940-403E-BE58-A856BA4E21D9}"/>
    <cellStyle name="40% - Accent4 2 4 3 2 4" xfId="29440" xr:uid="{79187472-8FDE-4801-897E-2772FE4148F4}"/>
    <cellStyle name="40% - Accent4 2 4 3 3" xfId="11957" xr:uid="{DB11F012-4F53-4B31-9FFC-58CC92565312}"/>
    <cellStyle name="40% - Accent4 2 4 3 3 2" xfId="29443" xr:uid="{72A507C9-5357-4501-B185-1F271FF4AFBC}"/>
    <cellStyle name="40% - Accent4 2 4 3 4" xfId="11958" xr:uid="{90696608-9805-4DE3-AE7C-0B941A35FC54}"/>
    <cellStyle name="40% - Accent4 2 4 3 4 2" xfId="29444" xr:uid="{44D8E98D-6538-4331-95DA-4E56E44A877E}"/>
    <cellStyle name="40% - Accent4 2 4 3 5" xfId="11959" xr:uid="{B198D743-040D-4EC5-B45A-2709FE985AB2}"/>
    <cellStyle name="40% - Accent4 2 4 3 5 2" xfId="29445" xr:uid="{E64A179E-DC58-488F-A255-40483DCE1CEA}"/>
    <cellStyle name="40% - Accent4 2 4 3 6" xfId="29439" xr:uid="{3C3CE3C7-8A8E-45BA-ABB5-40D23302153D}"/>
    <cellStyle name="40% - Accent4 2 4 4" xfId="11960" xr:uid="{D41C16A0-674D-4848-8C82-B1EA39D8F8A6}"/>
    <cellStyle name="40% - Accent4 2 4 4 2" xfId="11961" xr:uid="{412A0EA3-300B-40DE-8C1E-9F23F99C0537}"/>
    <cellStyle name="40% - Accent4 2 4 4 2 2" xfId="29447" xr:uid="{5D7DC099-3853-4165-B989-22F158662E3A}"/>
    <cellStyle name="40% - Accent4 2 4 4 3" xfId="11962" xr:uid="{048EF4B4-E855-4177-A636-911B790F492B}"/>
    <cellStyle name="40% - Accent4 2 4 4 3 2" xfId="29448" xr:uid="{B3542194-D60F-4476-8D1A-6DB3BF664917}"/>
    <cellStyle name="40% - Accent4 2 4 4 4" xfId="29446" xr:uid="{EF8353F6-5C1F-4DD1-AF06-7072456ED435}"/>
    <cellStyle name="40% - Accent4 2 4 5" xfId="11963" xr:uid="{E814EF58-3008-4587-8874-83D23AC4269E}"/>
    <cellStyle name="40% - Accent4 2 4 5 2" xfId="29449" xr:uid="{B52DFD82-4910-4829-9109-625F7A39B410}"/>
    <cellStyle name="40% - Accent4 2 4 6" xfId="11964" xr:uid="{3F48FE9C-2D52-4FF0-88D9-63B3DB3C941A}"/>
    <cellStyle name="40% - Accent4 2 4 6 2" xfId="29450" xr:uid="{8B151FF4-1629-4CF6-B7C3-9428939421D1}"/>
    <cellStyle name="40% - Accent4 2 4 7" xfId="11965" xr:uid="{D6CC5C00-162F-4573-8388-7EE1115A6CF5}"/>
    <cellStyle name="40% - Accent4 2 4 7 2" xfId="29451" xr:uid="{BEA50481-12B1-4D18-A36E-2BB689A459EF}"/>
    <cellStyle name="40% - Accent4 2 4 8" xfId="17819" xr:uid="{D8071734-62DC-4F68-AAF7-186901A90317}"/>
    <cellStyle name="40% - Accent4 2 4 8 2" xfId="35401" xr:uid="{9932FEE6-B772-4FE6-B65C-955E3A145F96}"/>
    <cellStyle name="40% - Accent4 2 4 9" xfId="11945" xr:uid="{886E3D7A-EDE8-496B-B0D4-72C6B38F3B3F}"/>
    <cellStyle name="40% - Accent4 2 4 9 2" xfId="29431" xr:uid="{7D9968B3-4717-441B-9573-B07632C712CC}"/>
    <cellStyle name="40% - Accent4 2 5" xfId="11966" xr:uid="{53D5B37A-432F-4126-A859-00872072E069}"/>
    <cellStyle name="40% - Accent4 2 5 2" xfId="11967" xr:uid="{86E9E3B6-0D26-49FA-A2E2-58B11D68DE90}"/>
    <cellStyle name="40% - Accent4 2 5 2 2" xfId="11968" xr:uid="{4A012462-3894-495E-ACB7-A5CC80B6F56F}"/>
    <cellStyle name="40% - Accent4 2 5 2 2 2" xfId="11969" xr:uid="{048EAD29-A402-4EAA-99F2-75FD6E97EA41}"/>
    <cellStyle name="40% - Accent4 2 5 2 2 2 2" xfId="29455" xr:uid="{2F46B7A2-70A2-42E4-AB2F-D7E4D07F1F44}"/>
    <cellStyle name="40% - Accent4 2 5 2 2 3" xfId="11970" xr:uid="{8F0652EE-D432-4D20-B515-592F94F873D2}"/>
    <cellStyle name="40% - Accent4 2 5 2 2 3 2" xfId="29456" xr:uid="{3E2112E0-69FB-4268-949C-FBEEB36F0A29}"/>
    <cellStyle name="40% - Accent4 2 5 2 2 4" xfId="29454" xr:uid="{C0F2A2BB-8824-466E-AE7A-711947D87C8A}"/>
    <cellStyle name="40% - Accent4 2 5 2 3" xfId="11971" xr:uid="{B633BAFE-D167-47DF-A7D8-F764C33B87A8}"/>
    <cellStyle name="40% - Accent4 2 5 2 3 2" xfId="29457" xr:uid="{93502D65-3639-4D7A-8BBD-3518D2F1B288}"/>
    <cellStyle name="40% - Accent4 2 5 2 4" xfId="11972" xr:uid="{0DE380F4-D3CA-4167-9BBA-DA701FF787E4}"/>
    <cellStyle name="40% - Accent4 2 5 2 4 2" xfId="29458" xr:uid="{1E68BBC8-1BBC-4727-B888-00A0A4C8EA3C}"/>
    <cellStyle name="40% - Accent4 2 5 2 5" xfId="11973" xr:uid="{33352411-3309-4729-8747-FB7DCAC35D81}"/>
    <cellStyle name="40% - Accent4 2 5 2 5 2" xfId="29459" xr:uid="{51A89EEE-FCBF-4537-8457-0322CE594506}"/>
    <cellStyle name="40% - Accent4 2 5 2 6" xfId="29453" xr:uid="{7B801348-15BC-4AA5-9B7A-BCA7058D1328}"/>
    <cellStyle name="40% - Accent4 2 5 3" xfId="11974" xr:uid="{2A639D29-6A1E-4DE5-B4D6-8830C76D5BBA}"/>
    <cellStyle name="40% - Accent4 2 5 3 2" xfId="11975" xr:uid="{B81F8435-6D33-4BB6-9549-B8BA83517703}"/>
    <cellStyle name="40% - Accent4 2 5 3 2 2" xfId="11976" xr:uid="{0F2F3EBA-C80E-4663-848A-6312F6B9B238}"/>
    <cellStyle name="40% - Accent4 2 5 3 2 2 2" xfId="29462" xr:uid="{97C6AEC6-6C8D-429D-B72A-AE9194A73AF5}"/>
    <cellStyle name="40% - Accent4 2 5 3 2 3" xfId="11977" xr:uid="{09588F99-49BE-4393-96F9-8337847D4807}"/>
    <cellStyle name="40% - Accent4 2 5 3 2 3 2" xfId="29463" xr:uid="{3A34A288-698B-4235-B478-B0F8A16D611E}"/>
    <cellStyle name="40% - Accent4 2 5 3 2 4" xfId="29461" xr:uid="{C92B04F2-6BA0-47FF-8355-DCC90D4493AE}"/>
    <cellStyle name="40% - Accent4 2 5 3 3" xfId="11978" xr:uid="{B54B9D05-BE13-43C0-8F63-1955381B8894}"/>
    <cellStyle name="40% - Accent4 2 5 3 3 2" xfId="29464" xr:uid="{5021F215-B438-40CF-A869-43061F0E47FA}"/>
    <cellStyle name="40% - Accent4 2 5 3 4" xfId="11979" xr:uid="{02A386FD-9FCE-4A62-8D83-A94BFCC97864}"/>
    <cellStyle name="40% - Accent4 2 5 3 4 2" xfId="29465" xr:uid="{9AB1DA2F-FC3F-4060-8922-8A4252428D9D}"/>
    <cellStyle name="40% - Accent4 2 5 3 5" xfId="11980" xr:uid="{C0CB3FEF-7AC4-414D-8C12-42D7A774ACFD}"/>
    <cellStyle name="40% - Accent4 2 5 3 5 2" xfId="29466" xr:uid="{892B3D18-8BF1-4A11-ABBE-4F7358B94741}"/>
    <cellStyle name="40% - Accent4 2 5 3 6" xfId="29460" xr:uid="{F2CCEBF8-698D-4A0D-A4D3-464A847E7838}"/>
    <cellStyle name="40% - Accent4 2 5 4" xfId="11981" xr:uid="{688D9724-740D-4D02-A77F-A6C8CF26C3A3}"/>
    <cellStyle name="40% - Accent4 2 5 4 2" xfId="11982" xr:uid="{6A6D3DD2-5B69-43D9-9F87-26053F16BB3F}"/>
    <cellStyle name="40% - Accent4 2 5 4 2 2" xfId="29468" xr:uid="{D0D0B36A-FBEC-4E6F-A8E5-B90FD05F65A1}"/>
    <cellStyle name="40% - Accent4 2 5 4 3" xfId="11983" xr:uid="{B79D5E8D-6EB8-44CB-B705-9F8500C43A4A}"/>
    <cellStyle name="40% - Accent4 2 5 4 3 2" xfId="29469" xr:uid="{09FC7372-8843-4959-A29D-AE600F1DBA63}"/>
    <cellStyle name="40% - Accent4 2 5 4 4" xfId="29467" xr:uid="{B2997E01-53E4-4ABD-A4AC-DFD5BC2EAC3D}"/>
    <cellStyle name="40% - Accent4 2 5 5" xfId="11984" xr:uid="{B50047DA-5C4B-4E35-ADE1-CB6472CE3EF7}"/>
    <cellStyle name="40% - Accent4 2 5 5 2" xfId="29470" xr:uid="{6109452F-7611-4A79-AD36-47EB64BB8D63}"/>
    <cellStyle name="40% - Accent4 2 5 6" xfId="11985" xr:uid="{17B061F6-474B-4DD2-9048-449CFDA10FA4}"/>
    <cellStyle name="40% - Accent4 2 5 6 2" xfId="29471" xr:uid="{FAB4278E-B8B6-4ADF-B6E6-B27751BD50D3}"/>
    <cellStyle name="40% - Accent4 2 5 7" xfId="11986" xr:uid="{CB5509BA-7F91-4473-8413-BBC2B1E55220}"/>
    <cellStyle name="40% - Accent4 2 5 7 2" xfId="29472" xr:uid="{3B7E0B46-5709-4350-90CC-BD46F06DF610}"/>
    <cellStyle name="40% - Accent4 2 5 8" xfId="29452" xr:uid="{FD098BC8-EE0F-40BD-9F33-97A20B3C22F6}"/>
    <cellStyle name="40% - Accent4 2 6" xfId="11987" xr:uid="{4DB08D03-896D-453F-80CE-AEDA12D3B0FE}"/>
    <cellStyle name="40% - Accent4 2 6 2" xfId="11988" xr:uid="{75C689B9-CDD9-4E9E-9278-6F90BE3DA7E1}"/>
    <cellStyle name="40% - Accent4 2 6 2 2" xfId="11989" xr:uid="{35968D68-1DD3-4D16-8486-AD9E24C96B8F}"/>
    <cellStyle name="40% - Accent4 2 6 2 2 2" xfId="29475" xr:uid="{EAA42382-38EE-4774-B57C-FEA9A2B0499F}"/>
    <cellStyle name="40% - Accent4 2 6 2 3" xfId="11990" xr:uid="{68D75AD7-5209-4435-A55A-2D37DEFDA219}"/>
    <cellStyle name="40% - Accent4 2 6 2 3 2" xfId="29476" xr:uid="{06E2B338-4A9B-4C36-8BC5-1C28836848C9}"/>
    <cellStyle name="40% - Accent4 2 6 2 4" xfId="29474" xr:uid="{E81631CE-E204-4CD3-9843-529ED75ACDEE}"/>
    <cellStyle name="40% - Accent4 2 6 3" xfId="11991" xr:uid="{1EE873FD-433B-4DDB-9E82-5864E526E34E}"/>
    <cellStyle name="40% - Accent4 2 6 3 2" xfId="29477" xr:uid="{8327336C-3E13-41F6-A5D6-CE413470BE9A}"/>
    <cellStyle name="40% - Accent4 2 6 4" xfId="11992" xr:uid="{515A39D2-B6B1-4752-8B81-DD96BC59BCC0}"/>
    <cellStyle name="40% - Accent4 2 6 4 2" xfId="29478" xr:uid="{60672B04-2E71-4A86-B0FA-6CAE384099AB}"/>
    <cellStyle name="40% - Accent4 2 6 5" xfId="11993" xr:uid="{B74ED5EC-7A25-4315-B21D-E9A0AC7ECDE1}"/>
    <cellStyle name="40% - Accent4 2 6 5 2" xfId="29479" xr:uid="{45EEF53D-FDAE-4A88-B330-98E0AF53E8CF}"/>
    <cellStyle name="40% - Accent4 2 6 6" xfId="29473" xr:uid="{4762BA9D-D152-4D3A-8B58-3C1055456801}"/>
    <cellStyle name="40% - Accent4 2 7" xfId="11994" xr:uid="{D1CF5A22-F333-44BC-9C38-A8CF4DD636C6}"/>
    <cellStyle name="40% - Accent4 2 7 2" xfId="11995" xr:uid="{72CA4835-D988-4C4B-9F90-0AF4E8CBDF6A}"/>
    <cellStyle name="40% - Accent4 2 7 2 2" xfId="11996" xr:uid="{89683711-6BEC-4726-BFBE-755EFB83FD66}"/>
    <cellStyle name="40% - Accent4 2 7 2 2 2" xfId="29482" xr:uid="{74B6DEBD-CE0D-4905-85AA-5481F1AF6E2A}"/>
    <cellStyle name="40% - Accent4 2 7 2 3" xfId="11997" xr:uid="{8EE72517-4926-49C0-A493-EAF1D1A99431}"/>
    <cellStyle name="40% - Accent4 2 7 2 3 2" xfId="29483" xr:uid="{DE45C7BA-6F91-4CFC-8749-D20CA304ABD9}"/>
    <cellStyle name="40% - Accent4 2 7 2 4" xfId="29481" xr:uid="{60CABBA5-BC88-4269-9B5D-0960E7EBAB5F}"/>
    <cellStyle name="40% - Accent4 2 7 3" xfId="11998" xr:uid="{FB1612B4-84A2-407C-9B94-BD0970E01E53}"/>
    <cellStyle name="40% - Accent4 2 7 3 2" xfId="29484" xr:uid="{AFED25EC-6187-439F-9E67-629C6E22EA68}"/>
    <cellStyle name="40% - Accent4 2 7 4" xfId="11999" xr:uid="{8A0FB357-2161-48CB-AF42-D56CC663AF67}"/>
    <cellStyle name="40% - Accent4 2 7 4 2" xfId="29485" xr:uid="{3AE3A8C8-5EEC-423F-BFA8-8052E8CCA2F0}"/>
    <cellStyle name="40% - Accent4 2 7 5" xfId="12000" xr:uid="{8581ABEC-0CE6-4764-B5D8-D731CADC7F75}"/>
    <cellStyle name="40% - Accent4 2 7 5 2" xfId="29486" xr:uid="{39107EDD-2576-44FB-B737-DE6615843B2E}"/>
    <cellStyle name="40% - Accent4 2 7 6" xfId="29480" xr:uid="{DCD7DAC2-C119-42C8-B710-4ABDC1FDAC89}"/>
    <cellStyle name="40% - Accent4 2 8" xfId="12001" xr:uid="{352AD972-A689-431F-B376-ED63902D313C}"/>
    <cellStyle name="40% - Accent4 2 8 2" xfId="12002" xr:uid="{D86FF1AE-D7A1-4162-BC2E-B056709704A5}"/>
    <cellStyle name="40% - Accent4 2 8 2 2" xfId="29488" xr:uid="{505A014D-6481-4774-88AC-4E96A2EE0477}"/>
    <cellStyle name="40% - Accent4 2 8 3" xfId="12003" xr:uid="{A027AFAF-882E-4CC3-9C88-56AABD304F5C}"/>
    <cellStyle name="40% - Accent4 2 8 3 2" xfId="29489" xr:uid="{B15CAEDE-515F-444C-B9C6-ACD91EB07E43}"/>
    <cellStyle name="40% - Accent4 2 8 4" xfId="29487" xr:uid="{442A849F-5A19-4EC6-86EA-39A4ACEE5AB9}"/>
    <cellStyle name="40% - Accent4 2 9" xfId="12004" xr:uid="{15E510CB-09FC-4990-8AAB-C7AEC41B9F19}"/>
    <cellStyle name="40% - Accent4 2 9 2" xfId="29490" xr:uid="{D0321C85-9EE2-4B1E-9FA0-87F29C8E2E9A}"/>
    <cellStyle name="40% - Accent4 20" xfId="1896" xr:uid="{D508DF92-B912-4190-A28A-F0DAD007A5CA}"/>
    <cellStyle name="40% - Accent4 20 2" xfId="17780" xr:uid="{FE401BF0-60A6-4BB0-A5B5-C3B39C674BBF}"/>
    <cellStyle name="40% - Accent4 20 2 2" xfId="35334" xr:uid="{8CAD58A5-CC47-4A48-A9BF-27DB6B67CCCB}"/>
    <cellStyle name="40% - Accent4 20 3" xfId="12005" xr:uid="{16F881E6-F70C-4D8E-8D8A-751CDDB70D25}"/>
    <cellStyle name="40% - Accent4 20 3 2" xfId="29491" xr:uid="{D3119099-CE24-4A41-B1A8-34630CFAC18D}"/>
    <cellStyle name="40% - Accent4 20 4" xfId="19499" xr:uid="{E3186A33-A15A-4A8F-9AF7-BADB0690BE06}"/>
    <cellStyle name="40% - Accent4 21" xfId="1920" xr:uid="{72343AEF-416B-43BA-A012-2CBE6320873B}"/>
    <cellStyle name="40% - Accent4 21 2" xfId="17793" xr:uid="{102BD539-91DC-4BCA-9EA3-E12E218D21E0}"/>
    <cellStyle name="40% - Accent4 21 2 2" xfId="35358" xr:uid="{F8BB7DB4-B1A2-4E5F-8E9C-4D3979573269}"/>
    <cellStyle name="40% - Accent4 21 3" xfId="12006" xr:uid="{E194B204-16F4-436F-A604-F1DF88304D59}"/>
    <cellStyle name="40% - Accent4 21 3 2" xfId="29492" xr:uid="{A91438EF-5B03-4DC2-A2AB-1271D3090F44}"/>
    <cellStyle name="40% - Accent4 21 4" xfId="19523" xr:uid="{E39DC4B3-3AE3-478E-9DD1-575850E6985D}"/>
    <cellStyle name="40% - Accent4 22" xfId="1946" xr:uid="{7A751AA8-E32F-4506-BE93-76489832531E}"/>
    <cellStyle name="40% - Accent4 22 2" xfId="17806" xr:uid="{619FD511-B961-4AAC-B5CF-F8F39512363F}"/>
    <cellStyle name="40% - Accent4 22 2 2" xfId="35383" xr:uid="{FAF7D6B6-7EB6-4BB8-BC7A-42D307630938}"/>
    <cellStyle name="40% - Accent4 22 3" xfId="12007" xr:uid="{D2B9A09F-E867-4D0E-B421-9E4EE0E52117}"/>
    <cellStyle name="40% - Accent4 22 3 2" xfId="29493" xr:uid="{42934CC2-DE15-4324-A276-F4244C9B5E1D}"/>
    <cellStyle name="40% - Accent4 22 4" xfId="19548" xr:uid="{3F885C49-8478-45B1-87C6-4BB7066490AC}"/>
    <cellStyle name="40% - Accent4 23" xfId="12008" xr:uid="{A02666D7-4768-47E7-8382-31C461B6CF23}"/>
    <cellStyle name="40% - Accent4 23 2" xfId="29494" xr:uid="{137ADB0E-8823-4A9A-ACB3-7A510A64AB0B}"/>
    <cellStyle name="40% - Accent4 23 3" xfId="18422" xr:uid="{88CE7AB0-30C7-46D2-9288-9089D1FD3A53}"/>
    <cellStyle name="40% - Accent4 24" xfId="12009" xr:uid="{E848815F-7ABE-43F9-A429-802A4AD54619}"/>
    <cellStyle name="40% - Accent4 24 2" xfId="29495" xr:uid="{C7C7168E-1355-4C81-92AD-DC82CEB5C9A9}"/>
    <cellStyle name="40% - Accent4 25" xfId="12010" xr:uid="{BB5982DD-4BC7-40F3-9ACB-4987CA4A998B}"/>
    <cellStyle name="40% - Accent4 25 2" xfId="29496" xr:uid="{11FBE314-F21F-4CB9-96AD-7F26C6671240}"/>
    <cellStyle name="40% - Accent4 26" xfId="12011" xr:uid="{2D777031-F9EF-4251-BAFC-1D02581003F0}"/>
    <cellStyle name="40% - Accent4 26 2" xfId="29497" xr:uid="{642DA474-FCF4-452F-9786-6C2DFC21BDCC}"/>
    <cellStyle name="40% - Accent4 27" xfId="12012" xr:uid="{C139F1A9-41E5-4087-9900-C8A080639363}"/>
    <cellStyle name="40% - Accent4 27 2" xfId="29498" xr:uid="{1BF22053-0356-4E21-AFBD-FD9439FF536D}"/>
    <cellStyle name="40% - Accent4 28" xfId="12013" xr:uid="{2E013E32-7BD8-4A83-A999-E659F4A5DEFE}"/>
    <cellStyle name="40% - Accent4 28 2" xfId="29499" xr:uid="{8E05FC9A-578C-4538-97FA-A1B7822345CE}"/>
    <cellStyle name="40% - Accent4 29" xfId="12014" xr:uid="{E238E189-9685-4BB9-A19F-EFC035104D4B}"/>
    <cellStyle name="40% - Accent4 29 2" xfId="29500" xr:uid="{5FDDEECD-E7DE-491D-BEA6-6FC7FA5A7D22}"/>
    <cellStyle name="40% - Accent4 3" xfId="144" xr:uid="{5CF3E277-223D-4D4D-8D7C-6285C3A5BB42}"/>
    <cellStyle name="40% - Accent4 3 10" xfId="12016" xr:uid="{15E9E9CA-A6E6-4C97-A01B-E652F26C1DE9}"/>
    <cellStyle name="40% - Accent4 3 10 2" xfId="29502" xr:uid="{331FC7ED-52C3-48CA-92D7-339F1E241DE6}"/>
    <cellStyle name="40% - Accent4 3 11" xfId="12017" xr:uid="{F86397B7-A5AA-484B-9F8E-0AF223FB7C52}"/>
    <cellStyle name="40% - Accent4 3 11 2" xfId="29503" xr:uid="{786A99F8-964D-4799-913E-4F41A0D5C3AE}"/>
    <cellStyle name="40% - Accent4 3 12" xfId="12018" xr:uid="{A75DB37F-B247-4958-957E-CDA26B6D59ED}"/>
    <cellStyle name="40% - Accent4 3 13" xfId="12015" xr:uid="{2EC69043-8572-4B83-A224-40B86A29FC99}"/>
    <cellStyle name="40% - Accent4 3 13 2" xfId="29501" xr:uid="{ECF864A8-96DD-49DD-A316-2FE91ADEAD86}"/>
    <cellStyle name="40% - Accent4 3 14" xfId="17242" xr:uid="{8B1F3524-C83F-47AC-8E2F-51A3A2B26A16}"/>
    <cellStyle name="40% - Accent4 3 14 2" xfId="34531" xr:uid="{0C459CC3-27B0-4A29-8FC6-3329ACCB8D8D}"/>
    <cellStyle name="40% - Accent4 3 15" xfId="2951" xr:uid="{F076F620-7FDF-4A69-BBB7-D504CD144A09}"/>
    <cellStyle name="40% - Accent4 3 16" xfId="994" xr:uid="{8A5DACF1-78AF-4C0B-B45A-2DA99F155C04}"/>
    <cellStyle name="40% - Accent4 3 17" xfId="18605" xr:uid="{AF738171-560A-4C25-8A8A-61F258E7EF24}"/>
    <cellStyle name="40% - Accent4 3 18" xfId="36618" xr:uid="{89CB0635-C303-419E-8D17-292F533A1CF8}"/>
    <cellStyle name="40% - Accent4 3 2" xfId="240" xr:uid="{15E8F520-EC9A-4195-B9CB-43B66C7D4085}"/>
    <cellStyle name="40% - Accent4 3 2 10" xfId="17405" xr:uid="{062BFEB2-D93B-4752-91F6-1CB64C069C06}"/>
    <cellStyle name="40% - Accent4 3 2 10 2" xfId="34757" xr:uid="{661E892C-E21B-46F5-90AE-AF42F32C39DC}"/>
    <cellStyle name="40% - Accent4 3 2 11" xfId="12019" xr:uid="{FFA3153F-3B56-44CD-934A-20DEB58C8DE8}"/>
    <cellStyle name="40% - Accent4 3 2 11 2" xfId="29504" xr:uid="{37E4D62F-1E1C-442E-8256-09738C707853}"/>
    <cellStyle name="40% - Accent4 3 2 12" xfId="1281" xr:uid="{D3FACDCB-E12C-4261-A09D-534DFB08727F}"/>
    <cellStyle name="40% - Accent4 3 2 13" xfId="18885" xr:uid="{81C72E48-DCD4-4333-B115-7676058E72E8}"/>
    <cellStyle name="40% - Accent4 3 2 14" xfId="36926" xr:uid="{83CCE679-7A01-48FA-9502-D88B37BC3980}"/>
    <cellStyle name="40% - Accent4 3 2 2" xfId="358" xr:uid="{5916478B-5993-40AC-B2AE-86144D71E6D9}"/>
    <cellStyle name="40% - Accent4 3 2 2 10" xfId="2326" xr:uid="{9504B8F2-33D3-4CBB-AA6B-B8CE8554578C}"/>
    <cellStyle name="40% - Accent4 3 2 2 11" xfId="19926" xr:uid="{24CA9D60-A378-4FFB-9315-C9DD3ACFF45A}"/>
    <cellStyle name="40% - Accent4 3 2 2 2" xfId="577" xr:uid="{2B2C78EA-9705-4632-A01A-A3E8E7236EFD}"/>
    <cellStyle name="40% - Accent4 3 2 2 2 2" xfId="12022" xr:uid="{2905AF31-AADA-4DD1-8AC7-87D5739192C2}"/>
    <cellStyle name="40% - Accent4 3 2 2 2 2 2" xfId="12023" xr:uid="{6E315B68-2299-4073-8D64-8DCC02FDCCD7}"/>
    <cellStyle name="40% - Accent4 3 2 2 2 2 2 2" xfId="29508" xr:uid="{3DBA4807-0A04-4AEF-9804-056E3B503808}"/>
    <cellStyle name="40% - Accent4 3 2 2 2 2 3" xfId="12024" xr:uid="{EDE247CA-5FEC-4D74-AE2B-A0B8F1620DA3}"/>
    <cellStyle name="40% - Accent4 3 2 2 2 2 3 2" xfId="29509" xr:uid="{20ACDDE8-49A4-4CE8-A18A-EE4EC774E90F}"/>
    <cellStyle name="40% - Accent4 3 2 2 2 2 4" xfId="29507" xr:uid="{89A4F1C6-0642-404C-9215-3C0DB0A6BDD9}"/>
    <cellStyle name="40% - Accent4 3 2 2 2 3" xfId="12025" xr:uid="{F76C52A1-24C8-4C58-B194-6E7EA0CDC4FA}"/>
    <cellStyle name="40% - Accent4 3 2 2 2 3 2" xfId="29510" xr:uid="{766FBF65-BE3F-458B-B65A-183A7D35220E}"/>
    <cellStyle name="40% - Accent4 3 2 2 2 4" xfId="12026" xr:uid="{F784A1AE-07C9-4DD1-9AE9-6DFFACCAB2A8}"/>
    <cellStyle name="40% - Accent4 3 2 2 2 4 2" xfId="29511" xr:uid="{3119624E-4779-40C5-BD47-32B0F8B2357E}"/>
    <cellStyle name="40% - Accent4 3 2 2 2 5" xfId="12027" xr:uid="{E7E02E6A-854A-4002-A3F5-A436122467FD}"/>
    <cellStyle name="40% - Accent4 3 2 2 2 5 2" xfId="29512" xr:uid="{313134D2-7EFA-40F1-BE6C-0A8FD2C6868F}"/>
    <cellStyle name="40% - Accent4 3 2 2 2 6" xfId="12021" xr:uid="{46A84824-BF1C-4519-A0EB-D74DF1C24E93}"/>
    <cellStyle name="40% - Accent4 3 2 2 2 7" xfId="29506" xr:uid="{C49AAC93-F3CF-47E1-A2D0-D89382ABABB7}"/>
    <cellStyle name="40% - Accent4 3 2 2 3" xfId="12028" xr:uid="{E0439A13-2E37-4399-A85A-4A44A63FD736}"/>
    <cellStyle name="40% - Accent4 3 2 2 3 2" xfId="12029" xr:uid="{9A2F035B-E2CB-4657-8999-02D4237A3D14}"/>
    <cellStyle name="40% - Accent4 3 2 2 3 2 2" xfId="12030" xr:uid="{61B6B4FD-51B9-420C-BBE8-08E37B063E49}"/>
    <cellStyle name="40% - Accent4 3 2 2 3 2 2 2" xfId="29515" xr:uid="{6A865693-2967-4278-A192-8859C5631D59}"/>
    <cellStyle name="40% - Accent4 3 2 2 3 2 3" xfId="12031" xr:uid="{43854BC9-AF4B-40C9-A075-C2441E2BAE5A}"/>
    <cellStyle name="40% - Accent4 3 2 2 3 2 3 2" xfId="29516" xr:uid="{BCA61E77-603A-4244-9E25-8D9EC6280252}"/>
    <cellStyle name="40% - Accent4 3 2 2 3 2 4" xfId="29514" xr:uid="{3FC3744A-C71F-47ED-A75E-FE5B5F227323}"/>
    <cellStyle name="40% - Accent4 3 2 2 3 3" xfId="12032" xr:uid="{F2954E2D-DFD2-4D92-9F69-AFD68B917657}"/>
    <cellStyle name="40% - Accent4 3 2 2 3 3 2" xfId="29517" xr:uid="{3DDD2B05-7689-42AA-B789-6D01BACF3773}"/>
    <cellStyle name="40% - Accent4 3 2 2 3 4" xfId="12033" xr:uid="{153CBA6C-CF4D-4941-85C0-13DB7F8AEF0E}"/>
    <cellStyle name="40% - Accent4 3 2 2 3 4 2" xfId="29518" xr:uid="{3B3FF7AA-B933-4B1F-8F68-9C3AB9B4FCE2}"/>
    <cellStyle name="40% - Accent4 3 2 2 3 5" xfId="12034" xr:uid="{A4807062-0CCD-4177-B2C1-816D37DD3A8F}"/>
    <cellStyle name="40% - Accent4 3 2 2 3 5 2" xfId="29519" xr:uid="{492BEC27-9F9F-439C-9345-9925643AD36E}"/>
    <cellStyle name="40% - Accent4 3 2 2 3 6" xfId="29513" xr:uid="{AD2EE6BD-AAD5-47C0-87E0-5EE7FFDE4B85}"/>
    <cellStyle name="40% - Accent4 3 2 2 4" xfId="12035" xr:uid="{1A163AB5-EFFD-4A8A-A890-A886A78E3A3B}"/>
    <cellStyle name="40% - Accent4 3 2 2 4 2" xfId="12036" xr:uid="{ABD8C83A-C8F5-45F7-8DF8-83B288F6B798}"/>
    <cellStyle name="40% - Accent4 3 2 2 4 2 2" xfId="29521" xr:uid="{44ED5D93-EF75-4C8D-B357-5462A9784579}"/>
    <cellStyle name="40% - Accent4 3 2 2 4 3" xfId="12037" xr:uid="{9B89ED4F-2B75-4E31-BBCC-BFE31694FA41}"/>
    <cellStyle name="40% - Accent4 3 2 2 4 3 2" xfId="29522" xr:uid="{9D6A18D3-33B6-482C-B900-8A2A2C96EBFB}"/>
    <cellStyle name="40% - Accent4 3 2 2 4 4" xfId="29520" xr:uid="{3D2DCE8F-D039-483C-942C-7EADB735DE20}"/>
    <cellStyle name="40% - Accent4 3 2 2 5" xfId="12038" xr:uid="{FF147468-9E8E-4A88-BAF0-6DD3A6AF5137}"/>
    <cellStyle name="40% - Accent4 3 2 2 5 2" xfId="29523" xr:uid="{3C4BE63A-1C77-4BCA-B156-DC7CDC046112}"/>
    <cellStyle name="40% - Accent4 3 2 2 6" xfId="12039" xr:uid="{2F3B720B-2917-4F6A-ABB3-A9A5CE01CE27}"/>
    <cellStyle name="40% - Accent4 3 2 2 6 2" xfId="29524" xr:uid="{5C85B7B4-A60E-4E84-9649-D3F825B37612}"/>
    <cellStyle name="40% - Accent4 3 2 2 7" xfId="12040" xr:uid="{EEEF6A74-BEBD-4C8F-8EE2-19374648E3DF}"/>
    <cellStyle name="40% - Accent4 3 2 2 7 2" xfId="29525" xr:uid="{57F88AC7-D94E-4B85-B8CC-976B591381CD}"/>
    <cellStyle name="40% - Accent4 3 2 2 8" xfId="17981" xr:uid="{E9C9AF60-4CEC-4C37-B29D-8237BD5E26BA}"/>
    <cellStyle name="40% - Accent4 3 2 2 8 2" xfId="35740" xr:uid="{83C0877E-A2B1-4EF1-937F-700EC7754C5C}"/>
    <cellStyle name="40% - Accent4 3 2 2 9" xfId="12020" xr:uid="{7A7110C7-1991-41F0-8BA8-45464D8BF003}"/>
    <cellStyle name="40% - Accent4 3 2 2 9 2" xfId="29505" xr:uid="{41D01050-525A-4FF9-A1AC-81A3C452CFD6}"/>
    <cellStyle name="40% - Accent4 3 2 3" xfId="467" xr:uid="{A2E148FE-FC70-4F45-B8CD-91951B459D3B}"/>
    <cellStyle name="40% - Accent4 3 2 3 2" xfId="12042" xr:uid="{D56B1DF4-70F5-4891-8E4C-6E4468B23AE7}"/>
    <cellStyle name="40% - Accent4 3 2 3 2 2" xfId="12043" xr:uid="{61DF0EDE-33AA-41E1-8DFA-951D440B0ADF}"/>
    <cellStyle name="40% - Accent4 3 2 3 2 2 2" xfId="12044" xr:uid="{76306057-A5FB-43FC-8F39-484D923FFD15}"/>
    <cellStyle name="40% - Accent4 3 2 3 2 2 2 2" xfId="29529" xr:uid="{13E8C164-3B5E-4A5A-A54B-2316735759A8}"/>
    <cellStyle name="40% - Accent4 3 2 3 2 2 3" xfId="12045" xr:uid="{76F4721F-1AC5-4C65-81E0-523C274CADAE}"/>
    <cellStyle name="40% - Accent4 3 2 3 2 2 3 2" xfId="29530" xr:uid="{0B205083-0D5D-4A10-906B-034C5862E487}"/>
    <cellStyle name="40% - Accent4 3 2 3 2 2 4" xfId="29528" xr:uid="{E42259E8-EDCF-46F0-A789-3A83D2BB81BF}"/>
    <cellStyle name="40% - Accent4 3 2 3 2 3" xfId="12046" xr:uid="{0231151A-7B5F-4257-B14C-8643A4BCD3C0}"/>
    <cellStyle name="40% - Accent4 3 2 3 2 3 2" xfId="29531" xr:uid="{3145D1C9-DE93-4E46-85D1-C39483F0E9AA}"/>
    <cellStyle name="40% - Accent4 3 2 3 2 4" xfId="12047" xr:uid="{6D8C621C-19F7-4EF6-9DF9-6FCF5CF82F0D}"/>
    <cellStyle name="40% - Accent4 3 2 3 2 4 2" xfId="29532" xr:uid="{F0BBB3FF-4402-49B7-B553-1A915DE64F7B}"/>
    <cellStyle name="40% - Accent4 3 2 3 2 5" xfId="12048" xr:uid="{2F878BD3-4CE7-4CAD-97AC-4B9C58C19387}"/>
    <cellStyle name="40% - Accent4 3 2 3 2 5 2" xfId="29533" xr:uid="{F6D8FD9D-8983-42E4-B02A-6315C5C58242}"/>
    <cellStyle name="40% - Accent4 3 2 3 2 6" xfId="29527" xr:uid="{C386429C-0506-448F-96E5-766E88186972}"/>
    <cellStyle name="40% - Accent4 3 2 3 3" xfId="12049" xr:uid="{69D27DD3-300A-4E44-8A80-270206B79853}"/>
    <cellStyle name="40% - Accent4 3 2 3 3 2" xfId="12050" xr:uid="{D37AED90-90AF-4B8A-8D9E-813C4C28BD95}"/>
    <cellStyle name="40% - Accent4 3 2 3 3 2 2" xfId="12051" xr:uid="{1ABABAE5-EA6B-4976-8E71-BE2B8B2C9043}"/>
    <cellStyle name="40% - Accent4 3 2 3 3 2 2 2" xfId="29536" xr:uid="{1A59D360-8DBC-4E86-AF7E-31186103A789}"/>
    <cellStyle name="40% - Accent4 3 2 3 3 2 3" xfId="12052" xr:uid="{58F4E8C8-A276-4CAE-8EED-769756A4B626}"/>
    <cellStyle name="40% - Accent4 3 2 3 3 2 3 2" xfId="29537" xr:uid="{DA2D2C1E-BFF4-4B74-B04D-BC74B836320D}"/>
    <cellStyle name="40% - Accent4 3 2 3 3 2 4" xfId="29535" xr:uid="{FB459719-C324-466C-BAB3-8D26D110676E}"/>
    <cellStyle name="40% - Accent4 3 2 3 3 3" xfId="12053" xr:uid="{B6D61E6A-092E-42B8-8B8B-8A5C07D19D0D}"/>
    <cellStyle name="40% - Accent4 3 2 3 3 3 2" xfId="29538" xr:uid="{43BD5F21-348F-4410-B3B8-7BEAAAF1FC81}"/>
    <cellStyle name="40% - Accent4 3 2 3 3 4" xfId="12054" xr:uid="{633B5B8E-AD19-45BB-B989-2806C8F4C001}"/>
    <cellStyle name="40% - Accent4 3 2 3 3 4 2" xfId="29539" xr:uid="{0BCC5F73-BB47-4CC8-AC51-F9175608AE14}"/>
    <cellStyle name="40% - Accent4 3 2 3 3 5" xfId="12055" xr:uid="{5CFAF4CD-004D-4D31-ADE1-8980158FBA9B}"/>
    <cellStyle name="40% - Accent4 3 2 3 3 5 2" xfId="29540" xr:uid="{5A285933-8186-46C2-B077-11BB0D47CAD9}"/>
    <cellStyle name="40% - Accent4 3 2 3 3 6" xfId="29534" xr:uid="{A0870501-D0EA-4489-B7DD-C8F05C7C3DC9}"/>
    <cellStyle name="40% - Accent4 3 2 3 4" xfId="12056" xr:uid="{C7C8F05B-6705-40AF-9DBA-8567D3407129}"/>
    <cellStyle name="40% - Accent4 3 2 3 4 2" xfId="12057" xr:uid="{4A8B9E18-3FED-483F-8EF4-75163F214CC9}"/>
    <cellStyle name="40% - Accent4 3 2 3 4 2 2" xfId="29542" xr:uid="{BBDB3DFD-79E1-42DA-BFB9-1736E20F57AA}"/>
    <cellStyle name="40% - Accent4 3 2 3 4 3" xfId="12058" xr:uid="{B2F04883-916B-411C-9864-2619A2B53974}"/>
    <cellStyle name="40% - Accent4 3 2 3 4 3 2" xfId="29543" xr:uid="{5C721DF1-D346-422C-8774-5280C95B473C}"/>
    <cellStyle name="40% - Accent4 3 2 3 4 4" xfId="29541" xr:uid="{43473C63-9B2E-42AA-BB72-D9F7BFF1FD21}"/>
    <cellStyle name="40% - Accent4 3 2 3 5" xfId="12059" xr:uid="{ECDD8093-3770-45E2-A123-08BEF64DB6DF}"/>
    <cellStyle name="40% - Accent4 3 2 3 5 2" xfId="29544" xr:uid="{5B2CE725-88E6-4124-B5B2-7EA7C9AA4285}"/>
    <cellStyle name="40% - Accent4 3 2 3 6" xfId="12060" xr:uid="{09FF9C60-7BEE-4D9A-BC9E-F7DB3FB5D73B}"/>
    <cellStyle name="40% - Accent4 3 2 3 6 2" xfId="29545" xr:uid="{56C6FBC0-B3A5-4DF6-8FAF-EC8A66EC11F2}"/>
    <cellStyle name="40% - Accent4 3 2 3 7" xfId="12061" xr:uid="{9C0322C8-C08E-496E-AC82-A19294CB916D}"/>
    <cellStyle name="40% - Accent4 3 2 3 7 2" xfId="29546" xr:uid="{2CCC5DC4-4C9E-4706-B0CE-3F0915DBF77A}"/>
    <cellStyle name="40% - Accent4 3 2 3 8" xfId="12041" xr:uid="{5743D3A7-4281-4F9C-8A98-EF8DE168DED6}"/>
    <cellStyle name="40% - Accent4 3 2 3 9" xfId="29526" xr:uid="{7A596C12-BDEE-4014-B376-AF96743FB5CD}"/>
    <cellStyle name="40% - Accent4 3 2 4" xfId="12062" xr:uid="{10644A92-AB0E-449E-AB7E-C468776831FB}"/>
    <cellStyle name="40% - Accent4 3 2 4 2" xfId="12063" xr:uid="{A4A99964-F5E1-4126-9A6D-B3CCD5AC9ED4}"/>
    <cellStyle name="40% - Accent4 3 2 4 2 2" xfId="12064" xr:uid="{DECFB54A-196F-46CF-8C09-724CB166719C}"/>
    <cellStyle name="40% - Accent4 3 2 4 2 2 2" xfId="29549" xr:uid="{4438BA99-896E-418F-A3F1-74507D7DA043}"/>
    <cellStyle name="40% - Accent4 3 2 4 2 3" xfId="12065" xr:uid="{877A6492-A71B-430A-BD01-AF9764670438}"/>
    <cellStyle name="40% - Accent4 3 2 4 2 3 2" xfId="29550" xr:uid="{61A20AA0-2512-415B-8614-97A89716ADFB}"/>
    <cellStyle name="40% - Accent4 3 2 4 2 4" xfId="29548" xr:uid="{27BFFC1C-9553-4397-8A7A-C94A86159900}"/>
    <cellStyle name="40% - Accent4 3 2 4 3" xfId="12066" xr:uid="{DF517A29-DA1B-44E8-941E-5D96B3681690}"/>
    <cellStyle name="40% - Accent4 3 2 4 3 2" xfId="29551" xr:uid="{3B4017AC-6CBA-4D6F-AA98-6FCBB40E2AA3}"/>
    <cellStyle name="40% - Accent4 3 2 4 4" xfId="12067" xr:uid="{DE9EEDB6-0007-49F3-A434-57ACD7CFC586}"/>
    <cellStyle name="40% - Accent4 3 2 4 4 2" xfId="29552" xr:uid="{3C979DB9-8F2F-4ED0-A063-AC19ED38C654}"/>
    <cellStyle name="40% - Accent4 3 2 4 5" xfId="12068" xr:uid="{1BC9C066-A25A-4790-BBAF-EA8AAD54EA5F}"/>
    <cellStyle name="40% - Accent4 3 2 4 5 2" xfId="29553" xr:uid="{833AC34D-10D2-4E1E-A483-FB9FD0A1DE42}"/>
    <cellStyle name="40% - Accent4 3 2 4 6" xfId="29547" xr:uid="{E1FF3D10-CF82-44E3-9215-AFDC397A4E9C}"/>
    <cellStyle name="40% - Accent4 3 2 5" xfId="12069" xr:uid="{02C09315-7291-4FDC-8AD3-02C8AD170507}"/>
    <cellStyle name="40% - Accent4 3 2 5 2" xfId="12070" xr:uid="{26C2375E-9C6D-4816-B092-462782D341DE}"/>
    <cellStyle name="40% - Accent4 3 2 5 2 2" xfId="12071" xr:uid="{A62C1933-55C1-4BA7-ACC2-80BCB31F7DA4}"/>
    <cellStyle name="40% - Accent4 3 2 5 2 2 2" xfId="29556" xr:uid="{169A5D0B-2FD8-4892-B15D-16B9A485AA45}"/>
    <cellStyle name="40% - Accent4 3 2 5 2 3" xfId="12072" xr:uid="{E03A7A9D-A4D5-417A-8685-B220F5453F98}"/>
    <cellStyle name="40% - Accent4 3 2 5 2 3 2" xfId="29557" xr:uid="{394044FB-5DFF-4EA7-BC00-5FD42526F37E}"/>
    <cellStyle name="40% - Accent4 3 2 5 2 4" xfId="29555" xr:uid="{F7FE5461-2D05-4007-BACD-49705280F34C}"/>
    <cellStyle name="40% - Accent4 3 2 5 3" xfId="12073" xr:uid="{9EB77B2A-655B-4154-8B98-3E4ED269E3DA}"/>
    <cellStyle name="40% - Accent4 3 2 5 3 2" xfId="29558" xr:uid="{D5549CD8-E09F-4AF8-963F-1CDC466D23E2}"/>
    <cellStyle name="40% - Accent4 3 2 5 4" xfId="12074" xr:uid="{E78B7D72-86B6-448F-A787-168C3DEC0245}"/>
    <cellStyle name="40% - Accent4 3 2 5 4 2" xfId="29559" xr:uid="{4E6377FB-4CE3-412F-8839-1AD7C78BADEC}"/>
    <cellStyle name="40% - Accent4 3 2 5 5" xfId="12075" xr:uid="{65C9A776-5929-44CA-9EDB-848A8AB6A3FB}"/>
    <cellStyle name="40% - Accent4 3 2 5 5 2" xfId="29560" xr:uid="{1E8109F1-7F65-4277-B718-C96AFD79CEB8}"/>
    <cellStyle name="40% - Accent4 3 2 5 6" xfId="29554" xr:uid="{C21E9CAB-5A5B-4520-B803-3F8560B566FE}"/>
    <cellStyle name="40% - Accent4 3 2 6" xfId="12076" xr:uid="{86259DC8-4A85-4F72-98C7-D3C724B5427F}"/>
    <cellStyle name="40% - Accent4 3 2 6 2" xfId="12077" xr:uid="{800F8C68-CCA2-418C-8607-B25247C343C7}"/>
    <cellStyle name="40% - Accent4 3 2 6 2 2" xfId="29562" xr:uid="{1A2ED1FB-C9D9-40CF-A5A5-15C8A775B124}"/>
    <cellStyle name="40% - Accent4 3 2 6 3" xfId="12078" xr:uid="{8B8E9C4C-A192-40AB-AAB9-FA070F1AB6FC}"/>
    <cellStyle name="40% - Accent4 3 2 6 3 2" xfId="29563" xr:uid="{A2F3639E-5A8F-492E-9655-22A1E0216178}"/>
    <cellStyle name="40% - Accent4 3 2 6 4" xfId="29561" xr:uid="{15A3F967-93DF-42A6-B75F-3EC746C1FD10}"/>
    <cellStyle name="40% - Accent4 3 2 7" xfId="12079" xr:uid="{8593BDE2-4782-4639-81AB-CF2766A50FE7}"/>
    <cellStyle name="40% - Accent4 3 2 7 2" xfId="29564" xr:uid="{A760A31B-33D7-4704-B87B-755BAE6B66DC}"/>
    <cellStyle name="40% - Accent4 3 2 8" xfId="12080" xr:uid="{8AAE74DC-9C02-43F9-81AA-8D445BF99BA0}"/>
    <cellStyle name="40% - Accent4 3 2 8 2" xfId="29565" xr:uid="{CAA71309-F8A4-44E0-965A-D79D4AAB2641}"/>
    <cellStyle name="40% - Accent4 3 2 9" xfId="12081" xr:uid="{6F3C6F95-BEED-40D7-ABAF-F1F31B7832E1}"/>
    <cellStyle name="40% - Accent4 3 2 9 2" xfId="29566" xr:uid="{C6DF753F-CA3B-48D8-AB22-FADD2384134D}"/>
    <cellStyle name="40% - Accent4 3 3" xfId="315" xr:uid="{5E9F6437-8BCB-42BC-A622-88E919ACB8FE}"/>
    <cellStyle name="40% - Accent4 3 3 10" xfId="1552" xr:uid="{44CB7199-3ADE-44AF-9BFC-E58DB6AF1BCA}"/>
    <cellStyle name="40% - Accent4 3 3 11" xfId="19155" xr:uid="{F0EC091A-38A3-4776-AAB6-51D03A5C13FB}"/>
    <cellStyle name="40% - Accent4 3 3 12" xfId="37025" xr:uid="{444347EA-F492-4EF7-8EE4-B6AC106CAE2B}"/>
    <cellStyle name="40% - Accent4 3 3 2" xfId="534" xr:uid="{9BC753F1-BCE9-408C-A8CA-2920C4FAE258}"/>
    <cellStyle name="40% - Accent4 3 3 2 2" xfId="12084" xr:uid="{8BE63690-01E3-48A1-97D1-4002B671EFFE}"/>
    <cellStyle name="40% - Accent4 3 3 2 2 2" xfId="12085" xr:uid="{EC95FEBF-2357-40D8-AE34-4D716C64DAD0}"/>
    <cellStyle name="40% - Accent4 3 3 2 2 2 2" xfId="29570" xr:uid="{98842ED8-8F66-4C21-A642-1410D5C61C13}"/>
    <cellStyle name="40% - Accent4 3 3 2 2 3" xfId="12086" xr:uid="{4A9848ED-EFF3-415B-87E4-48D5A22F7F48}"/>
    <cellStyle name="40% - Accent4 3 3 2 2 3 2" xfId="29571" xr:uid="{76A087E0-542F-4912-8D4B-8C835CFA318F}"/>
    <cellStyle name="40% - Accent4 3 3 2 2 4" xfId="29569" xr:uid="{9C78B1E2-34A5-4CCA-B95C-BFBAAE727CE5}"/>
    <cellStyle name="40% - Accent4 3 3 2 3" xfId="12087" xr:uid="{A03547A3-5D26-42A5-A5AE-5A18ABA2B45A}"/>
    <cellStyle name="40% - Accent4 3 3 2 3 2" xfId="29572" xr:uid="{4F194083-A836-4302-BD8C-CAAFF0C94962}"/>
    <cellStyle name="40% - Accent4 3 3 2 4" xfId="12088" xr:uid="{8BB88667-4700-4268-8C55-891D65993820}"/>
    <cellStyle name="40% - Accent4 3 3 2 4 2" xfId="29573" xr:uid="{B4012D71-8FD6-4A76-8852-99AA49C40A61}"/>
    <cellStyle name="40% - Accent4 3 3 2 5" xfId="12089" xr:uid="{F4DAC361-7E6E-41C8-802F-9A66F79A3921}"/>
    <cellStyle name="40% - Accent4 3 3 2 5 2" xfId="29574" xr:uid="{3583A5B6-1F68-40FA-8412-B9988DA37DA7}"/>
    <cellStyle name="40% - Accent4 3 3 2 6" xfId="18117" xr:uid="{0B7031B0-96CA-43D0-B863-CEED66CF0487}"/>
    <cellStyle name="40% - Accent4 3 3 2 6 2" xfId="36001" xr:uid="{2A3B2B84-7E2B-4776-A3B9-D35EC0E03CF5}"/>
    <cellStyle name="40% - Accent4 3 3 2 7" xfId="12083" xr:uid="{A0615200-D89B-4BCE-960A-B519F57E2507}"/>
    <cellStyle name="40% - Accent4 3 3 2 7 2" xfId="29568" xr:uid="{2BAC61D5-B036-47FC-B242-02BF1B9CB04D}"/>
    <cellStyle name="40% - Accent4 3 3 2 8" xfId="2593" xr:uid="{A5FCD616-4F06-47CF-A801-14F4F4527909}"/>
    <cellStyle name="40% - Accent4 3 3 2 9" xfId="20193" xr:uid="{44D87AC3-6301-4C92-B4D4-520376164CC8}"/>
    <cellStyle name="40% - Accent4 3 3 3" xfId="12090" xr:uid="{93B9FE2F-4BE7-4137-A479-BFE5A773A8FF}"/>
    <cellStyle name="40% - Accent4 3 3 3 2" xfId="12091" xr:uid="{A4627583-43E2-47A6-89C7-BAEAD50C12E5}"/>
    <cellStyle name="40% - Accent4 3 3 3 2 2" xfId="12092" xr:uid="{7F0FE9A6-AA85-445A-98FE-6926F4E11289}"/>
    <cellStyle name="40% - Accent4 3 3 3 2 2 2" xfId="29577" xr:uid="{0833CA0C-CA82-4D04-8C71-B198E86DB8B9}"/>
    <cellStyle name="40% - Accent4 3 3 3 2 3" xfId="12093" xr:uid="{C0985A7A-AE69-4ADF-8B9E-39F560D70803}"/>
    <cellStyle name="40% - Accent4 3 3 3 2 3 2" xfId="29578" xr:uid="{5DECE522-47E1-4525-ABD8-B962B9A30FC6}"/>
    <cellStyle name="40% - Accent4 3 3 3 2 4" xfId="29576" xr:uid="{CC616D18-720F-41B8-8116-14EE4A6DC8EF}"/>
    <cellStyle name="40% - Accent4 3 3 3 3" xfId="12094" xr:uid="{8979117E-9CAA-48EE-91BB-40AEBE528C61}"/>
    <cellStyle name="40% - Accent4 3 3 3 3 2" xfId="29579" xr:uid="{F8FD87D7-1870-466D-8BBD-49E20AD86A38}"/>
    <cellStyle name="40% - Accent4 3 3 3 4" xfId="12095" xr:uid="{384097DE-3159-4BEE-B2D2-49B1A0AF1792}"/>
    <cellStyle name="40% - Accent4 3 3 3 4 2" xfId="29580" xr:uid="{328FFE65-EA6F-4B69-838B-1DB46690ED02}"/>
    <cellStyle name="40% - Accent4 3 3 3 5" xfId="12096" xr:uid="{84B7B198-3BDC-475A-BD31-13662C8B3C58}"/>
    <cellStyle name="40% - Accent4 3 3 3 5 2" xfId="29581" xr:uid="{718C7B9F-FC6B-4F24-97C8-A74171C9580A}"/>
    <cellStyle name="40% - Accent4 3 3 3 6" xfId="29575" xr:uid="{024CE053-3F4E-4ED9-BF97-486BA192733A}"/>
    <cellStyle name="40% - Accent4 3 3 4" xfId="12097" xr:uid="{BD3EDF08-D349-4C99-8E20-150F92A80FB7}"/>
    <cellStyle name="40% - Accent4 3 3 4 2" xfId="12098" xr:uid="{254FCABB-FB05-451E-A967-FA260BB33CF3}"/>
    <cellStyle name="40% - Accent4 3 3 4 2 2" xfId="29583" xr:uid="{3F2F47E6-4946-4E9B-9FEB-7A7220D5C5D1}"/>
    <cellStyle name="40% - Accent4 3 3 4 3" xfId="12099" xr:uid="{877BF907-C130-432B-BC1D-1C89BC05B4B8}"/>
    <cellStyle name="40% - Accent4 3 3 4 3 2" xfId="29584" xr:uid="{D6F8ABA5-168F-4BF8-A1B5-DB92289DF62B}"/>
    <cellStyle name="40% - Accent4 3 3 4 4" xfId="29582" xr:uid="{318F0530-52B0-437A-ADFE-F74F014B2E8C}"/>
    <cellStyle name="40% - Accent4 3 3 5" xfId="12100" xr:uid="{54AF91D3-322B-4FEF-8285-E25186D79B35}"/>
    <cellStyle name="40% - Accent4 3 3 5 2" xfId="29585" xr:uid="{840CD22F-A35A-45EE-B8AB-87FB15E33876}"/>
    <cellStyle name="40% - Accent4 3 3 6" xfId="12101" xr:uid="{8718D270-B0DD-4E9D-B88A-8CA1A2AA631E}"/>
    <cellStyle name="40% - Accent4 3 3 6 2" xfId="29586" xr:uid="{3870FFB8-8C26-413D-885F-A86D5E61C941}"/>
    <cellStyle name="40% - Accent4 3 3 7" xfId="12102" xr:uid="{1FCB512D-1292-46A5-BA44-CA2A7B90EA80}"/>
    <cellStyle name="40% - Accent4 3 3 7 2" xfId="29587" xr:uid="{E5FD2E0C-D454-4405-9028-484F38D70AAA}"/>
    <cellStyle name="40% - Accent4 3 3 8" xfId="17556" xr:uid="{BB2911F9-7AF0-4961-BB4D-39B597361200}"/>
    <cellStyle name="40% - Accent4 3 3 8 2" xfId="35004" xr:uid="{725ED982-B03C-4A65-8A40-2AADB81104A0}"/>
    <cellStyle name="40% - Accent4 3 3 9" xfId="12082" xr:uid="{BE4B8E93-F89F-46BE-A478-7CE0D1EECA73}"/>
    <cellStyle name="40% - Accent4 3 3 9 2" xfId="29567" xr:uid="{53511293-143C-4EC4-8E0A-8FB5A50746DA}"/>
    <cellStyle name="40% - Accent4 3 4" xfId="424" xr:uid="{C4B9E71F-1959-4390-8FCC-1AFCE08B5083}"/>
    <cellStyle name="40% - Accent4 3 4 10" xfId="2059" xr:uid="{7DFF3AB2-5A8B-408D-B226-D643096D863C}"/>
    <cellStyle name="40% - Accent4 3 4 11" xfId="19659" xr:uid="{FB0388D0-A3FA-45F6-B432-22250C0C3D55}"/>
    <cellStyle name="40% - Accent4 3 4 12" xfId="36849" xr:uid="{2FB2F5C7-0157-4135-827C-54BC171CEC7A}"/>
    <cellStyle name="40% - Accent4 3 4 2" xfId="12104" xr:uid="{CBED668B-99CC-4205-9D2F-A9C0DB5D0005}"/>
    <cellStyle name="40% - Accent4 3 4 2 2" xfId="12105" xr:uid="{84CD40B9-C2C9-497E-A01D-DC0F4AC4FA48}"/>
    <cellStyle name="40% - Accent4 3 4 2 2 2" xfId="12106" xr:uid="{04FFAD6F-C161-4C54-BE24-8FCD7FEB8F93}"/>
    <cellStyle name="40% - Accent4 3 4 2 2 2 2" xfId="29591" xr:uid="{E3F3C3BD-B925-4548-B00E-F325E2491001}"/>
    <cellStyle name="40% - Accent4 3 4 2 2 3" xfId="12107" xr:uid="{7C052B4A-2568-444C-9591-D7AD375803E5}"/>
    <cellStyle name="40% - Accent4 3 4 2 2 3 2" xfId="29592" xr:uid="{6C566480-02D0-4970-86E0-8EFE8A7885C7}"/>
    <cellStyle name="40% - Accent4 3 4 2 2 4" xfId="29590" xr:uid="{6A80A759-2F13-4036-8F91-4D9460A63091}"/>
    <cellStyle name="40% - Accent4 3 4 2 3" xfId="12108" xr:uid="{1C04C975-11F1-44F0-913F-46B444CFED00}"/>
    <cellStyle name="40% - Accent4 3 4 2 3 2" xfId="29593" xr:uid="{709BA7FB-410C-4752-92F7-0A2A00696541}"/>
    <cellStyle name="40% - Accent4 3 4 2 4" xfId="12109" xr:uid="{828A2039-077D-455B-B5A2-A3044F54F89B}"/>
    <cellStyle name="40% - Accent4 3 4 2 4 2" xfId="29594" xr:uid="{02EA78D8-41AE-45BC-981F-71DD58367593}"/>
    <cellStyle name="40% - Accent4 3 4 2 5" xfId="12110" xr:uid="{89F90D00-79A9-4192-A3E5-50E3FE9ED64B}"/>
    <cellStyle name="40% - Accent4 3 4 2 5 2" xfId="29595" xr:uid="{3605A56E-F6E5-4807-8564-4A0DD21AC3F0}"/>
    <cellStyle name="40% - Accent4 3 4 2 6" xfId="29589" xr:uid="{79F0A52B-62F7-4237-BA86-FAE3B56146D4}"/>
    <cellStyle name="40% - Accent4 3 4 3" xfId="12111" xr:uid="{80E22473-0704-4647-B054-5E57A9D59AA8}"/>
    <cellStyle name="40% - Accent4 3 4 3 2" xfId="12112" xr:uid="{8D437681-9FE8-4FD6-A169-C72869695BF3}"/>
    <cellStyle name="40% - Accent4 3 4 3 2 2" xfId="12113" xr:uid="{85CEEAF0-72F4-4E32-A4B5-FB007A517A1B}"/>
    <cellStyle name="40% - Accent4 3 4 3 2 2 2" xfId="29598" xr:uid="{50C0BB86-202B-461B-AD2D-C41711D1D419}"/>
    <cellStyle name="40% - Accent4 3 4 3 2 3" xfId="12114" xr:uid="{A1FBA703-F72C-4FF3-AF04-12650E968A8D}"/>
    <cellStyle name="40% - Accent4 3 4 3 2 3 2" xfId="29599" xr:uid="{6A71FC1C-9628-41B1-880E-6F78F348BFA2}"/>
    <cellStyle name="40% - Accent4 3 4 3 2 4" xfId="29597" xr:uid="{305D2AA5-12B2-4B86-9584-D43639471A85}"/>
    <cellStyle name="40% - Accent4 3 4 3 3" xfId="12115" xr:uid="{9D3B34AF-E5B1-46D0-8C83-F3B247D347AD}"/>
    <cellStyle name="40% - Accent4 3 4 3 3 2" xfId="29600" xr:uid="{B7A67E53-95F1-4B8B-A7D3-45A1D51B6005}"/>
    <cellStyle name="40% - Accent4 3 4 3 4" xfId="12116" xr:uid="{E7BBF1C0-9771-4DCE-AF3F-AEB187432140}"/>
    <cellStyle name="40% - Accent4 3 4 3 4 2" xfId="29601" xr:uid="{26DAB459-E858-4FE0-8A3C-595D62800D43}"/>
    <cellStyle name="40% - Accent4 3 4 3 5" xfId="12117" xr:uid="{AA5F8025-15BB-49BB-A7BC-7456060CFF18}"/>
    <cellStyle name="40% - Accent4 3 4 3 5 2" xfId="29602" xr:uid="{AD094ABA-051B-4F72-9C12-089824E89132}"/>
    <cellStyle name="40% - Accent4 3 4 3 6" xfId="29596" xr:uid="{BD1BDE83-FBAC-4A59-918C-EDB2C6D32644}"/>
    <cellStyle name="40% - Accent4 3 4 4" xfId="12118" xr:uid="{39E2F19E-5A1E-4013-A9DF-9BCBC6F91853}"/>
    <cellStyle name="40% - Accent4 3 4 4 2" xfId="12119" xr:uid="{540613EC-083C-45F0-8A50-741842BB0D8F}"/>
    <cellStyle name="40% - Accent4 3 4 4 2 2" xfId="29604" xr:uid="{8372E0FD-6429-457A-8769-702491AE7CA7}"/>
    <cellStyle name="40% - Accent4 3 4 4 3" xfId="12120" xr:uid="{DC5A07FF-9F3C-40C3-A8B3-6D9387B59A4A}"/>
    <cellStyle name="40% - Accent4 3 4 4 3 2" xfId="29605" xr:uid="{424CD42C-ABCC-42A5-8C63-D5263F8437FC}"/>
    <cellStyle name="40% - Accent4 3 4 4 4" xfId="29603" xr:uid="{CF521249-C0D3-4092-B49A-E53C129D5930}"/>
    <cellStyle name="40% - Accent4 3 4 5" xfId="12121" xr:uid="{3144C2F6-8E91-4A1B-9EA9-3D4BEDF47C9E}"/>
    <cellStyle name="40% - Accent4 3 4 5 2" xfId="29606" xr:uid="{9C6F746F-903B-4BDF-BF54-E56A62CD9DD3}"/>
    <cellStyle name="40% - Accent4 3 4 6" xfId="12122" xr:uid="{746C6893-8881-485C-84A0-232C8C66922D}"/>
    <cellStyle name="40% - Accent4 3 4 6 2" xfId="29607" xr:uid="{D9EED475-6B81-44FF-BB3E-126DA19C60F8}"/>
    <cellStyle name="40% - Accent4 3 4 7" xfId="12123" xr:uid="{B92C03A0-A96A-4AF9-879D-96A64154BBE3}"/>
    <cellStyle name="40% - Accent4 3 4 7 2" xfId="29608" xr:uid="{383491C2-F169-4784-A1F6-036B7A94A271}"/>
    <cellStyle name="40% - Accent4 3 4 8" xfId="17851" xr:uid="{5477AC5A-C788-4AFC-834F-108B11BEBEF8}"/>
    <cellStyle name="40% - Accent4 3 4 8 2" xfId="35493" xr:uid="{E3CB1D67-DD63-4D13-AD91-41D4BB9686E9}"/>
    <cellStyle name="40% - Accent4 3 4 9" xfId="12103" xr:uid="{6A56F1A8-BA15-4002-9225-C15BDE4CBD25}"/>
    <cellStyle name="40% - Accent4 3 4 9 2" xfId="29588" xr:uid="{EB039C54-ECD7-4449-891D-EAF8B5626CC2}"/>
    <cellStyle name="40% - Accent4 3 5" xfId="192" xr:uid="{4E2146C8-4C0F-4C0B-BF53-AD2F7C8EF789}"/>
    <cellStyle name="40% - Accent4 3 5 10" xfId="37118" xr:uid="{FCEE9512-6ABC-4576-98D4-5F76A5E711E3}"/>
    <cellStyle name="40% - Accent4 3 5 2" xfId="12125" xr:uid="{9789CB80-DEA2-46E5-A70E-CB1A3D0FB265}"/>
    <cellStyle name="40% - Accent4 3 5 2 2" xfId="12126" xr:uid="{7CC4EC80-70C2-4B34-BABF-0ED19F625DE3}"/>
    <cellStyle name="40% - Accent4 3 5 2 2 2" xfId="12127" xr:uid="{714ABFA3-464B-42B0-A689-36DD5BDA105D}"/>
    <cellStyle name="40% - Accent4 3 5 2 2 2 2" xfId="29612" xr:uid="{14496CFC-D77D-4AEA-8912-9DAB35254ED5}"/>
    <cellStyle name="40% - Accent4 3 5 2 2 3" xfId="12128" xr:uid="{0AA3CD10-AF40-4DDD-B2CE-084498A41C2B}"/>
    <cellStyle name="40% - Accent4 3 5 2 2 3 2" xfId="29613" xr:uid="{FAF7D1F3-19CC-4888-8859-1195E71B663C}"/>
    <cellStyle name="40% - Accent4 3 5 2 2 4" xfId="29611" xr:uid="{65B4BFF0-85C5-4F72-8990-4694F8E67BE7}"/>
    <cellStyle name="40% - Accent4 3 5 2 3" xfId="12129" xr:uid="{F1DD870B-A547-4E6B-909F-26F8C5FCA8EC}"/>
    <cellStyle name="40% - Accent4 3 5 2 3 2" xfId="29614" xr:uid="{6DB47670-E66C-4EA5-9F99-C99C1EF1DFCB}"/>
    <cellStyle name="40% - Accent4 3 5 2 4" xfId="12130" xr:uid="{064F369E-0F9C-4F2B-B700-720546ED9A61}"/>
    <cellStyle name="40% - Accent4 3 5 2 4 2" xfId="29615" xr:uid="{AB94A698-7CDF-4A2C-9B8B-85472C5BDA76}"/>
    <cellStyle name="40% - Accent4 3 5 2 5" xfId="12131" xr:uid="{59329ACC-9A83-449C-BD79-A0FC17E402C9}"/>
    <cellStyle name="40% - Accent4 3 5 2 5 2" xfId="29616" xr:uid="{35330BAD-580E-4F11-A933-3F95EA82A8B6}"/>
    <cellStyle name="40% - Accent4 3 5 2 6" xfId="29610" xr:uid="{443BD85B-D336-4446-9A2A-A58188147FDC}"/>
    <cellStyle name="40% - Accent4 3 5 3" xfId="12132" xr:uid="{DFEEC979-959E-4061-AFD1-8C4EDC77E1E4}"/>
    <cellStyle name="40% - Accent4 3 5 3 2" xfId="12133" xr:uid="{3EB312CC-AAB1-4C6F-93F0-D15D2267014A}"/>
    <cellStyle name="40% - Accent4 3 5 3 2 2" xfId="12134" xr:uid="{6FFAEBE0-FD62-4F43-A03F-0B49989BEA79}"/>
    <cellStyle name="40% - Accent4 3 5 3 2 2 2" xfId="29619" xr:uid="{6F7DFD91-CDC1-4F92-8916-E75D912707EF}"/>
    <cellStyle name="40% - Accent4 3 5 3 2 3" xfId="12135" xr:uid="{F52A3BF6-DFFB-4678-866E-0703562D58AD}"/>
    <cellStyle name="40% - Accent4 3 5 3 2 3 2" xfId="29620" xr:uid="{D2052BA7-4421-4ABC-A842-180516D19156}"/>
    <cellStyle name="40% - Accent4 3 5 3 2 4" xfId="29618" xr:uid="{6378C54C-3F9E-4FFF-893A-FAFC8E86C83C}"/>
    <cellStyle name="40% - Accent4 3 5 3 3" xfId="12136" xr:uid="{A244061D-0A1F-4A6B-984D-CD7812D67615}"/>
    <cellStyle name="40% - Accent4 3 5 3 3 2" xfId="29621" xr:uid="{6D87C1A0-017A-4D37-8886-4D42F10A687E}"/>
    <cellStyle name="40% - Accent4 3 5 3 4" xfId="12137" xr:uid="{9245D21D-68FC-4BE1-854B-B365D91F0736}"/>
    <cellStyle name="40% - Accent4 3 5 3 4 2" xfId="29622" xr:uid="{CF32EAFE-097A-439A-B786-971F5F9221E0}"/>
    <cellStyle name="40% - Accent4 3 5 3 5" xfId="12138" xr:uid="{22DF2322-A6F6-4154-9988-252FC8A8C7DB}"/>
    <cellStyle name="40% - Accent4 3 5 3 5 2" xfId="29623" xr:uid="{2CA7ED8A-547E-41F2-BBC4-A34440867EAA}"/>
    <cellStyle name="40% - Accent4 3 5 3 6" xfId="29617" xr:uid="{4B44B133-E620-4977-AD5B-9905C7590C0B}"/>
    <cellStyle name="40% - Accent4 3 5 4" xfId="12139" xr:uid="{70EA6EBC-0D7D-4D55-B374-56B999221E50}"/>
    <cellStyle name="40% - Accent4 3 5 4 2" xfId="12140" xr:uid="{CC77D250-A6A6-4528-9B74-6C6BA33F7221}"/>
    <cellStyle name="40% - Accent4 3 5 4 2 2" xfId="29625" xr:uid="{298A781B-B90A-49B6-B255-06C0EF344305}"/>
    <cellStyle name="40% - Accent4 3 5 4 3" xfId="12141" xr:uid="{D7FF5466-A52B-4D69-910C-399EF88DBB56}"/>
    <cellStyle name="40% - Accent4 3 5 4 3 2" xfId="29626" xr:uid="{628D6C16-6725-41FE-92B4-662F89D1AA08}"/>
    <cellStyle name="40% - Accent4 3 5 4 4" xfId="29624" xr:uid="{796E5387-5AAD-406F-ABBD-7C90A2043E1C}"/>
    <cellStyle name="40% - Accent4 3 5 5" xfId="12142" xr:uid="{15139418-423C-40DD-8201-34E5451640BB}"/>
    <cellStyle name="40% - Accent4 3 5 5 2" xfId="29627" xr:uid="{C5BFDFC6-B382-4628-9EA4-02A8BA4FC1CA}"/>
    <cellStyle name="40% - Accent4 3 5 6" xfId="12143" xr:uid="{34D01833-4670-4B7C-A94C-1673D6FADD36}"/>
    <cellStyle name="40% - Accent4 3 5 6 2" xfId="29628" xr:uid="{543B7AE6-C4AC-4D6D-AA29-6707878913E5}"/>
    <cellStyle name="40% - Accent4 3 5 7" xfId="12144" xr:uid="{62120CCD-74AD-4D91-986F-2EE7A3A2C0EF}"/>
    <cellStyle name="40% - Accent4 3 5 7 2" xfId="29629" xr:uid="{BE32F0D4-4DAF-4E3C-850B-36BF30DF0930}"/>
    <cellStyle name="40% - Accent4 3 5 8" xfId="12124" xr:uid="{5305291D-72D1-4AFE-A9C2-3A8E1473EC85}"/>
    <cellStyle name="40% - Accent4 3 5 9" xfId="29609" xr:uid="{3043DC9D-CB9D-4033-BE7C-8CE1122A3807}"/>
    <cellStyle name="40% - Accent4 3 6" xfId="12145" xr:uid="{55FEC39B-3790-4F14-9261-DF8D0DBEA578}"/>
    <cellStyle name="40% - Accent4 3 6 2" xfId="12146" xr:uid="{6893CAA1-51C8-4890-8081-641757B7D4D9}"/>
    <cellStyle name="40% - Accent4 3 6 2 2" xfId="12147" xr:uid="{2A133C7C-BA74-4D49-B57D-F2A3B87D807A}"/>
    <cellStyle name="40% - Accent4 3 6 2 2 2" xfId="29631" xr:uid="{C6299800-DD2A-4BEF-8EBE-5D473436176C}"/>
    <cellStyle name="40% - Accent4 3 6 2 3" xfId="12148" xr:uid="{4A35F47E-10B1-4A28-8F5C-C09C0805B1ED}"/>
    <cellStyle name="40% - Accent4 3 6 2 3 2" xfId="29632" xr:uid="{2AB17156-40D3-4B4C-BAB6-2B1C02E05CFE}"/>
    <cellStyle name="40% - Accent4 3 6 2 4" xfId="29630" xr:uid="{9A96407E-622B-4FC8-A139-EBFD0F91CC6B}"/>
    <cellStyle name="40% - Accent4 3 6 3" xfId="12149" xr:uid="{ECECE61C-28C4-4F51-A9B3-241EF38179AC}"/>
    <cellStyle name="40% - Accent4 3 6 3 2" xfId="29633" xr:uid="{9F2AE1FA-F279-42AA-BD6A-D3621A788BDC}"/>
    <cellStyle name="40% - Accent4 3 6 4" xfId="12150" xr:uid="{D29A196D-A32D-40D5-99F3-96E14C38504C}"/>
    <cellStyle name="40% - Accent4 3 6 4 2" xfId="29634" xr:uid="{A5C5EA94-2E7D-489C-AD12-4BB03FAD2539}"/>
    <cellStyle name="40% - Accent4 3 6 5" xfId="12151" xr:uid="{A692290D-1FE1-4551-9446-7ADA3BE15B68}"/>
    <cellStyle name="40% - Accent4 3 6 5 2" xfId="29635" xr:uid="{6E08EDA4-A6F9-45B1-B6F7-6D0616C354D2}"/>
    <cellStyle name="40% - Accent4 3 6 6" xfId="12152" xr:uid="{DDA304D2-EA06-4503-A16F-733C2977CF20}"/>
    <cellStyle name="40% - Accent4 3 6 6 2" xfId="29636" xr:uid="{ECA9078B-FAE1-4CC1-AC82-59D2352B16DC}"/>
    <cellStyle name="40% - Accent4 3 7" xfId="12153" xr:uid="{3CE01018-B55E-4542-A9F7-7530B0BF1F32}"/>
    <cellStyle name="40% - Accent4 3 7 2" xfId="12154" xr:uid="{702D0DE6-2A81-4197-852C-71E56F0ACABF}"/>
    <cellStyle name="40% - Accent4 3 7 2 2" xfId="12155" xr:uid="{301932AB-0A48-4391-8AFF-9A8371E0CFF9}"/>
    <cellStyle name="40% - Accent4 3 7 2 2 2" xfId="29639" xr:uid="{49476908-F0D8-4AE2-8538-A53B6CE64A7D}"/>
    <cellStyle name="40% - Accent4 3 7 2 3" xfId="12156" xr:uid="{07377430-C68A-41D4-BD6C-AF7E1997F4FA}"/>
    <cellStyle name="40% - Accent4 3 7 2 3 2" xfId="29640" xr:uid="{4B896722-30A1-4FBA-AE39-08EDC5A6DCB1}"/>
    <cellStyle name="40% - Accent4 3 7 2 4" xfId="29638" xr:uid="{9138FEF4-B5F8-4655-B754-EAFB5228F9FC}"/>
    <cellStyle name="40% - Accent4 3 7 3" xfId="12157" xr:uid="{31207718-D23F-485A-AAA2-50D8442E1B35}"/>
    <cellStyle name="40% - Accent4 3 7 3 2" xfId="29641" xr:uid="{1F32D981-884D-4C2C-B442-4D503EAD4D14}"/>
    <cellStyle name="40% - Accent4 3 7 4" xfId="12158" xr:uid="{DC5127E8-B1CA-4916-97FE-63E18C185D45}"/>
    <cellStyle name="40% - Accent4 3 7 4 2" xfId="29642" xr:uid="{B8EAC37D-E369-4E58-9137-9EAF190277E6}"/>
    <cellStyle name="40% - Accent4 3 7 5" xfId="12159" xr:uid="{2FF38542-191A-4F1B-AF08-1E53AD8FA034}"/>
    <cellStyle name="40% - Accent4 3 7 5 2" xfId="29643" xr:uid="{287A4CB7-FBBA-46AC-80B7-E38CEF984A20}"/>
    <cellStyle name="40% - Accent4 3 7 6" xfId="29637" xr:uid="{38876571-CEE1-489A-AF2F-4F7466BE9C11}"/>
    <cellStyle name="40% - Accent4 3 8" xfId="12160" xr:uid="{E1528A41-A8A8-4F7D-B659-1D7F48523739}"/>
    <cellStyle name="40% - Accent4 3 8 2" xfId="12161" xr:uid="{EB675ACA-4292-4C05-B33D-E5B6CEF11AF0}"/>
    <cellStyle name="40% - Accent4 3 8 2 2" xfId="29645" xr:uid="{5C040287-5D89-49C4-946B-3A2E45B98EE2}"/>
    <cellStyle name="40% - Accent4 3 8 3" xfId="12162" xr:uid="{4E015DD4-5121-4091-BB8C-E22DCCD3399D}"/>
    <cellStyle name="40% - Accent4 3 8 3 2" xfId="29646" xr:uid="{B8F8648A-0F15-4C2F-84E7-9C0DEA98D811}"/>
    <cellStyle name="40% - Accent4 3 8 4" xfId="29644" xr:uid="{3DF4548E-578E-42F8-82CD-94323762221C}"/>
    <cellStyle name="40% - Accent4 3 9" xfId="12163" xr:uid="{0CCE7DFC-2F56-4CAF-9C43-4FBFE8320418}"/>
    <cellStyle name="40% - Accent4 3 9 2" xfId="29647" xr:uid="{5CE56404-FA92-477E-8FC6-6EB077A0BB62}"/>
    <cellStyle name="40% - Accent4 30" xfId="12164" xr:uid="{E310FB44-A66A-4E01-88F3-F0467DCE9389}"/>
    <cellStyle name="40% - Accent4 30 2" xfId="29648" xr:uid="{3D646C13-6758-43FD-B84A-89CA8FCF6A78}"/>
    <cellStyle name="40% - Accent4 31" xfId="12165" xr:uid="{79BFF17F-B33F-4F3C-A794-AF1268C3D75E}"/>
    <cellStyle name="40% - Accent4 31 2" xfId="29649" xr:uid="{E72A66BF-77FA-4D46-AFE8-946778B65819}"/>
    <cellStyle name="40% - Accent4 32" xfId="12166" xr:uid="{1AAC4AF8-3003-4904-8E36-8337D49CD263}"/>
    <cellStyle name="40% - Accent4 32 2" xfId="29650" xr:uid="{9D8D947B-7AC8-4823-BEC1-45E7086044DB}"/>
    <cellStyle name="40% - Accent4 33" xfId="12167" xr:uid="{F2F93DE5-3910-4B04-9934-371497653AC6}"/>
    <cellStyle name="40% - Accent4 33 2" xfId="29651" xr:uid="{461BA350-6633-497B-AAB1-D9A243332A89}"/>
    <cellStyle name="40% - Accent4 34" xfId="12168" xr:uid="{667CA6B4-7387-4CB7-A99E-956E31A9C155}"/>
    <cellStyle name="40% - Accent4 34 2" xfId="29652" xr:uid="{CD212A9F-DE94-4E84-B0FE-DC2DCDD01E90}"/>
    <cellStyle name="40% - Accent4 35" xfId="12169" xr:uid="{34CB3062-11DA-4CF4-AD93-1B9BDF77AA39}"/>
    <cellStyle name="40% - Accent4 35 2" xfId="29653" xr:uid="{88291BA7-D039-415B-8C26-A10898808C75}"/>
    <cellStyle name="40% - Accent4 36" xfId="11691" xr:uid="{31EEEF54-6FB7-4954-A4F8-A67D6770611E}"/>
    <cellStyle name="40% - Accent4 36 2" xfId="29177" xr:uid="{984A0242-7A02-463F-9C81-1751A3194E0F}"/>
    <cellStyle name="40% - Accent4 37" xfId="624" xr:uid="{D377A74D-7C82-4C02-AA96-8FAA6C61442B}"/>
    <cellStyle name="40% - Accent4 37 2" xfId="20490" xr:uid="{B00D6E53-E2AC-48C1-8565-38497E85956A}"/>
    <cellStyle name="40% - Accent4 38" xfId="18394" xr:uid="{30198AA7-F332-48FB-BBD2-DCE15559EBE7}"/>
    <cellStyle name="40% - Accent4 39" xfId="36616" xr:uid="{1068FA1B-672C-43C2-887E-57219C1663DE}"/>
    <cellStyle name="40% - Accent4 4" xfId="260" xr:uid="{CF5E5C0C-2BA5-4C4F-AFC6-1B809447FDEF}"/>
    <cellStyle name="40% - Accent4 4 10" xfId="12171" xr:uid="{FBE957DD-3DBE-4503-AB93-B83C8016D5FD}"/>
    <cellStyle name="40% - Accent4 4 10 2" xfId="29655" xr:uid="{E113928C-EEA3-46D6-8FAC-2D79A2B5DED5}"/>
    <cellStyle name="40% - Accent4 4 11" xfId="12172" xr:uid="{06CC26D7-208D-4781-BA03-905450E9563B}"/>
    <cellStyle name="40% - Accent4 4 11 2" xfId="29656" xr:uid="{E3728CFB-EF0F-4CD5-A4A4-71CA88D936CB}"/>
    <cellStyle name="40% - Accent4 4 12" xfId="12170" xr:uid="{0439F8CC-2819-40ED-9764-09C735E9EE3B}"/>
    <cellStyle name="40% - Accent4 4 12 2" xfId="29654" xr:uid="{EA3FEC43-762C-41FD-9252-8EEC6634FE89}"/>
    <cellStyle name="40% - Accent4 4 13" xfId="1012" xr:uid="{B043C1FC-5202-4C65-86EC-61D6767FF4DB}"/>
    <cellStyle name="40% - Accent4 4 13 2" xfId="20532" xr:uid="{CD2650F8-8DB8-4B8B-9912-107188DFDE0F}"/>
    <cellStyle name="40% - Accent4 4 14" xfId="18623" xr:uid="{8F16E75B-205F-4F9B-B7F8-6E02045B35F1}"/>
    <cellStyle name="40% - Accent4 4 15" xfId="36925" xr:uid="{B3C850F8-C384-4709-986C-5AC5F65B671A}"/>
    <cellStyle name="40% - Accent4 4 2" xfId="377" xr:uid="{CF97AAA9-88CA-46FF-8C14-877D2B11FE67}"/>
    <cellStyle name="40% - Accent4 4 2 10" xfId="17421" xr:uid="{43195A6E-B643-4563-AA2A-2D5ACC3AC2E4}"/>
    <cellStyle name="40% - Accent4 4 2 10 2" xfId="34774" xr:uid="{20743F83-FB0A-44CF-90B0-BDE19C98F183}"/>
    <cellStyle name="40% - Accent4 4 2 11" xfId="12173" xr:uid="{DA9876F6-8231-4731-B947-E81D91816F94}"/>
    <cellStyle name="40% - Accent4 4 2 11 2" xfId="29657" xr:uid="{58D511E6-126A-4BFF-B048-092C0B5FB9C7}"/>
    <cellStyle name="40% - Accent4 4 2 12" xfId="1299" xr:uid="{DE531F2C-E610-4AF7-B481-7CBA4DD7AEEE}"/>
    <cellStyle name="40% - Accent4 4 2 13" xfId="18903" xr:uid="{E7F603D3-E007-436C-A048-AC086024D4D2}"/>
    <cellStyle name="40% - Accent4 4 2 2" xfId="596" xr:uid="{45CCB085-170C-4002-B61A-1DD7B1793FC2}"/>
    <cellStyle name="40% - Accent4 4 2 2 10" xfId="2344" xr:uid="{042B2488-CF9F-49C6-8038-30A5E445BD4A}"/>
    <cellStyle name="40% - Accent4 4 2 2 11" xfId="19944" xr:uid="{1F674D67-5CD5-4FFE-8053-F0424AFA3FA3}"/>
    <cellStyle name="40% - Accent4 4 2 2 2" xfId="12175" xr:uid="{CCA609D2-2689-4FA2-9787-844F727F650B}"/>
    <cellStyle name="40% - Accent4 4 2 2 2 2" xfId="12176" xr:uid="{6F07194C-9BB2-407C-B940-F593A9E91562}"/>
    <cellStyle name="40% - Accent4 4 2 2 2 2 2" xfId="12177" xr:uid="{16E5AF95-DE28-4B7D-9559-52AD155BC54A}"/>
    <cellStyle name="40% - Accent4 4 2 2 2 2 2 2" xfId="29661" xr:uid="{7AB154C5-7CFA-4F5E-8377-77F16B8ED715}"/>
    <cellStyle name="40% - Accent4 4 2 2 2 2 3" xfId="12178" xr:uid="{938F9EDE-CAA6-49A7-A204-920D0E5FE737}"/>
    <cellStyle name="40% - Accent4 4 2 2 2 2 3 2" xfId="29662" xr:uid="{2C80128A-5863-408E-B223-A03BDFBF8666}"/>
    <cellStyle name="40% - Accent4 4 2 2 2 2 4" xfId="29660" xr:uid="{918B8E0E-739C-4A72-B607-B66714EDACF1}"/>
    <cellStyle name="40% - Accent4 4 2 2 2 3" xfId="12179" xr:uid="{8E7978BF-97B8-4587-B0D0-329C37DBDEAA}"/>
    <cellStyle name="40% - Accent4 4 2 2 2 3 2" xfId="29663" xr:uid="{0E6F04A9-AF79-47BF-96B8-123643DEDA9B}"/>
    <cellStyle name="40% - Accent4 4 2 2 2 4" xfId="12180" xr:uid="{FB619245-5E69-4C3A-B51F-0B06C1794C1B}"/>
    <cellStyle name="40% - Accent4 4 2 2 2 4 2" xfId="29664" xr:uid="{A8F6E21D-01F3-4400-9B40-E87AB8579DEA}"/>
    <cellStyle name="40% - Accent4 4 2 2 2 5" xfId="12181" xr:uid="{5564F6C6-C02C-497B-AED6-E0DBA593A43B}"/>
    <cellStyle name="40% - Accent4 4 2 2 2 5 2" xfId="29665" xr:uid="{FD744137-1765-464B-9ADF-25672BAC22C2}"/>
    <cellStyle name="40% - Accent4 4 2 2 2 6" xfId="29659" xr:uid="{BC94BDDA-D45B-4B94-A9F9-69DEA22F23FF}"/>
    <cellStyle name="40% - Accent4 4 2 2 3" xfId="12182" xr:uid="{5AB71BFE-FC89-4C91-B5FF-6A7E707E3B57}"/>
    <cellStyle name="40% - Accent4 4 2 2 3 2" xfId="12183" xr:uid="{6CD5E7DE-9072-4E52-A4B6-017F4B7B54DC}"/>
    <cellStyle name="40% - Accent4 4 2 2 3 2 2" xfId="12184" xr:uid="{74640E09-76EB-4A49-A030-D92331C17205}"/>
    <cellStyle name="40% - Accent4 4 2 2 3 2 2 2" xfId="29668" xr:uid="{A8A83BE5-FC9B-44D9-AC3A-A28E17D5D2C4}"/>
    <cellStyle name="40% - Accent4 4 2 2 3 2 3" xfId="12185" xr:uid="{B23929F3-41EB-434F-801A-1496E22F7D09}"/>
    <cellStyle name="40% - Accent4 4 2 2 3 2 3 2" xfId="29669" xr:uid="{E7E86405-3188-4540-808C-5DE635DA697F}"/>
    <cellStyle name="40% - Accent4 4 2 2 3 2 4" xfId="29667" xr:uid="{DC08F1F6-0920-480D-ABF1-092894C17264}"/>
    <cellStyle name="40% - Accent4 4 2 2 3 3" xfId="12186" xr:uid="{D5CB9315-8C16-4FC3-A178-CB24937B2CFC}"/>
    <cellStyle name="40% - Accent4 4 2 2 3 3 2" xfId="29670" xr:uid="{7EADAE7C-B0EA-47AC-B265-FCF34483D323}"/>
    <cellStyle name="40% - Accent4 4 2 2 3 4" xfId="12187" xr:uid="{C92497AB-B784-4215-A99E-BECBD5CE553C}"/>
    <cellStyle name="40% - Accent4 4 2 2 3 4 2" xfId="29671" xr:uid="{B0CB1E19-4C5B-4FD0-A192-A586107A4A04}"/>
    <cellStyle name="40% - Accent4 4 2 2 3 5" xfId="12188" xr:uid="{701BD8A7-1C3A-4753-A4AB-EF3B25CB1DDA}"/>
    <cellStyle name="40% - Accent4 4 2 2 3 5 2" xfId="29672" xr:uid="{B28F2BBD-01D3-4667-ACAD-A9F55A4D8817}"/>
    <cellStyle name="40% - Accent4 4 2 2 3 6" xfId="29666" xr:uid="{29FBDD8E-BF9E-4E10-87D7-8A7857100D0A}"/>
    <cellStyle name="40% - Accent4 4 2 2 4" xfId="12189" xr:uid="{E937073C-8667-4A6A-AF3E-F12690E5AB08}"/>
    <cellStyle name="40% - Accent4 4 2 2 4 2" xfId="12190" xr:uid="{AD06C337-E357-436C-BD3C-3FBA6749A4A7}"/>
    <cellStyle name="40% - Accent4 4 2 2 4 2 2" xfId="29674" xr:uid="{1E7AB00B-16A1-42AB-AF64-F091BD06CF0D}"/>
    <cellStyle name="40% - Accent4 4 2 2 4 3" xfId="12191" xr:uid="{CEBAF6C2-2042-4B14-AD12-865057553E2D}"/>
    <cellStyle name="40% - Accent4 4 2 2 4 3 2" xfId="29675" xr:uid="{51DAB0C0-E06F-4DC3-A6A1-7A13C495131F}"/>
    <cellStyle name="40% - Accent4 4 2 2 4 4" xfId="29673" xr:uid="{889C0CE3-1D18-44A6-BB49-50BED3446E18}"/>
    <cellStyle name="40% - Accent4 4 2 2 5" xfId="12192" xr:uid="{6F201F6E-3018-4B28-8EFA-E2531A7A8C15}"/>
    <cellStyle name="40% - Accent4 4 2 2 5 2" xfId="29676" xr:uid="{684ED363-E1F0-458E-B9CC-28A925127670}"/>
    <cellStyle name="40% - Accent4 4 2 2 6" xfId="12193" xr:uid="{CC50EEB8-66B7-4982-9988-19B1697CD1B9}"/>
    <cellStyle name="40% - Accent4 4 2 2 6 2" xfId="29677" xr:uid="{D152B072-631F-4354-A388-463046D8B330}"/>
    <cellStyle name="40% - Accent4 4 2 2 7" xfId="12194" xr:uid="{16E79D8C-6345-4DCC-A776-0FF6BE0ED4AF}"/>
    <cellStyle name="40% - Accent4 4 2 2 7 2" xfId="29678" xr:uid="{76360C44-CDBA-4A48-9BFC-B90462D65875}"/>
    <cellStyle name="40% - Accent4 4 2 2 8" xfId="17994" xr:uid="{3D0AD506-E2ED-408E-8E04-CFA81E4FAD97}"/>
    <cellStyle name="40% - Accent4 4 2 2 8 2" xfId="35757" xr:uid="{003AF190-EB06-4CAD-9AA9-42AAED59C8DA}"/>
    <cellStyle name="40% - Accent4 4 2 2 9" xfId="12174" xr:uid="{64B9A22E-20FC-469C-BC91-A4E2E03C4025}"/>
    <cellStyle name="40% - Accent4 4 2 2 9 2" xfId="29658" xr:uid="{1D08163A-1D0C-4FB2-8004-2F67A6AAFEB8}"/>
    <cellStyle name="40% - Accent4 4 2 3" xfId="12195" xr:uid="{9E85F928-31D6-4412-A3EF-B085DEF53DA1}"/>
    <cellStyle name="40% - Accent4 4 2 3 2" xfId="12196" xr:uid="{1FB3FAEE-A86A-4FBA-8F31-95EFD8335693}"/>
    <cellStyle name="40% - Accent4 4 2 3 2 2" xfId="12197" xr:uid="{E6EA1AA7-496A-4AD8-B0A8-F3F8D2CFF075}"/>
    <cellStyle name="40% - Accent4 4 2 3 2 2 2" xfId="12198" xr:uid="{98BE92D2-ED30-4FBF-AB44-C70B26D863E3}"/>
    <cellStyle name="40% - Accent4 4 2 3 2 2 2 2" xfId="29682" xr:uid="{9ADDD7CA-E673-4EA5-B02E-9F8F7AEA6432}"/>
    <cellStyle name="40% - Accent4 4 2 3 2 2 3" xfId="12199" xr:uid="{7548F316-D31F-41FB-9543-FD5106426005}"/>
    <cellStyle name="40% - Accent4 4 2 3 2 2 3 2" xfId="29683" xr:uid="{418266AE-188E-4C15-A596-BF3DC338B3A2}"/>
    <cellStyle name="40% - Accent4 4 2 3 2 2 4" xfId="29681" xr:uid="{1B9A943D-48F3-4A77-A8C3-C44541280667}"/>
    <cellStyle name="40% - Accent4 4 2 3 2 3" xfId="12200" xr:uid="{422D6CAA-4B4B-4D55-9D4D-9810FC1EE727}"/>
    <cellStyle name="40% - Accent4 4 2 3 2 3 2" xfId="29684" xr:uid="{13BA938D-87EB-4117-856B-D28579F759DB}"/>
    <cellStyle name="40% - Accent4 4 2 3 2 4" xfId="12201" xr:uid="{2E078318-F3CC-49BD-B711-CAD225630F87}"/>
    <cellStyle name="40% - Accent4 4 2 3 2 4 2" xfId="29685" xr:uid="{249F8066-F428-4CF1-B455-E31D7F4937F3}"/>
    <cellStyle name="40% - Accent4 4 2 3 2 5" xfId="12202" xr:uid="{E658AE00-EB99-4A61-B31C-B8CCFFBA1DB1}"/>
    <cellStyle name="40% - Accent4 4 2 3 2 5 2" xfId="29686" xr:uid="{81AF469E-D65B-4D6F-B4D3-97072CA550E3}"/>
    <cellStyle name="40% - Accent4 4 2 3 2 6" xfId="29680" xr:uid="{00E14101-4951-4D80-A7B5-831374449B99}"/>
    <cellStyle name="40% - Accent4 4 2 3 3" xfId="12203" xr:uid="{1485A0B3-EE63-4D28-8A2C-DBB94DADA71A}"/>
    <cellStyle name="40% - Accent4 4 2 3 3 2" xfId="12204" xr:uid="{47728506-F734-4539-9000-01AFC4904AA2}"/>
    <cellStyle name="40% - Accent4 4 2 3 3 2 2" xfId="12205" xr:uid="{C3C4093E-F845-478E-9FA7-DADD6E8D1B36}"/>
    <cellStyle name="40% - Accent4 4 2 3 3 2 2 2" xfId="29689" xr:uid="{B9A0F093-91B4-4464-8B74-80B0365060C7}"/>
    <cellStyle name="40% - Accent4 4 2 3 3 2 3" xfId="12206" xr:uid="{121DFC9F-246F-4269-AB6C-38F31E9A221D}"/>
    <cellStyle name="40% - Accent4 4 2 3 3 2 3 2" xfId="29690" xr:uid="{2540A892-7735-4A6B-890F-7EDED8AB7E08}"/>
    <cellStyle name="40% - Accent4 4 2 3 3 2 4" xfId="29688" xr:uid="{E4A70EE2-8F75-4A5F-9E7C-C4E489216DBB}"/>
    <cellStyle name="40% - Accent4 4 2 3 3 3" xfId="12207" xr:uid="{34E6F32E-755F-47DA-B50B-B0B17C35FC81}"/>
    <cellStyle name="40% - Accent4 4 2 3 3 3 2" xfId="29691" xr:uid="{2EA6553E-66DF-43B2-B151-9D856858F3AD}"/>
    <cellStyle name="40% - Accent4 4 2 3 3 4" xfId="12208" xr:uid="{BCDF48B8-935F-4C3E-A4E8-75F822E054C8}"/>
    <cellStyle name="40% - Accent4 4 2 3 3 4 2" xfId="29692" xr:uid="{F699ACAB-FD33-409A-83D5-1101E8140EA1}"/>
    <cellStyle name="40% - Accent4 4 2 3 3 5" xfId="12209" xr:uid="{240347F9-10CF-4887-BB6C-DE7E385B2478}"/>
    <cellStyle name="40% - Accent4 4 2 3 3 5 2" xfId="29693" xr:uid="{25099CB9-97CA-47EA-BBDB-C574B8048BB6}"/>
    <cellStyle name="40% - Accent4 4 2 3 3 6" xfId="29687" xr:uid="{CA84EE7B-2481-4CC2-B69F-B43D2B7244AC}"/>
    <cellStyle name="40% - Accent4 4 2 3 4" xfId="12210" xr:uid="{A6588E38-5639-4716-84B2-53271A2B937E}"/>
    <cellStyle name="40% - Accent4 4 2 3 4 2" xfId="12211" xr:uid="{8BEB580F-7C30-47DD-8308-1B5329B6E242}"/>
    <cellStyle name="40% - Accent4 4 2 3 4 2 2" xfId="29695" xr:uid="{9802AEB6-AA11-4A13-9236-BA32D8ABDB6B}"/>
    <cellStyle name="40% - Accent4 4 2 3 4 3" xfId="12212" xr:uid="{EE538944-0017-4B6D-A2F2-7B1A0BC1345F}"/>
    <cellStyle name="40% - Accent4 4 2 3 4 3 2" xfId="29696" xr:uid="{2AE631AE-9C57-40DB-BAB1-B78EA1199178}"/>
    <cellStyle name="40% - Accent4 4 2 3 4 4" xfId="29694" xr:uid="{823C8C51-4EEA-4784-A647-CA09468A6A7D}"/>
    <cellStyle name="40% - Accent4 4 2 3 5" xfId="12213" xr:uid="{2188D7E8-7850-49FA-BA47-D5BD80DC41C6}"/>
    <cellStyle name="40% - Accent4 4 2 3 5 2" xfId="29697" xr:uid="{423DAC92-EB5B-439E-9EF2-FAC1D510C789}"/>
    <cellStyle name="40% - Accent4 4 2 3 6" xfId="12214" xr:uid="{A12E2F7A-A6B2-43D0-A2E2-0534BBF2CD10}"/>
    <cellStyle name="40% - Accent4 4 2 3 6 2" xfId="29698" xr:uid="{1F379744-642D-4825-BE40-41E2D2435A1B}"/>
    <cellStyle name="40% - Accent4 4 2 3 7" xfId="12215" xr:uid="{5026CE8C-7B7F-4E4D-8E70-B34C6A70195D}"/>
    <cellStyle name="40% - Accent4 4 2 3 7 2" xfId="29699" xr:uid="{01DA4562-B60F-413D-9861-C470EC993A54}"/>
    <cellStyle name="40% - Accent4 4 2 3 8" xfId="29679" xr:uid="{81ECBE59-8C60-4AB2-BBBB-03A38BC6D431}"/>
    <cellStyle name="40% - Accent4 4 2 4" xfId="12216" xr:uid="{24B5F16D-E3EA-4197-A848-1D9AA16F9D1C}"/>
    <cellStyle name="40% - Accent4 4 2 4 2" xfId="12217" xr:uid="{290D017E-785B-4600-9E35-DA91E38BB80E}"/>
    <cellStyle name="40% - Accent4 4 2 4 2 2" xfId="12218" xr:uid="{BB0E482B-3862-461C-A028-E6CBC09CDF76}"/>
    <cellStyle name="40% - Accent4 4 2 4 2 2 2" xfId="29702" xr:uid="{4AFCB81E-23D6-4FB5-A089-6B2F720C2BDD}"/>
    <cellStyle name="40% - Accent4 4 2 4 2 3" xfId="12219" xr:uid="{B1A05529-1DA4-440D-8C0C-B86A9CA73D3C}"/>
    <cellStyle name="40% - Accent4 4 2 4 2 3 2" xfId="29703" xr:uid="{13A224EE-EC12-4E12-B628-2933DECA108C}"/>
    <cellStyle name="40% - Accent4 4 2 4 2 4" xfId="29701" xr:uid="{B4506B34-E71C-4430-85E9-03F688261006}"/>
    <cellStyle name="40% - Accent4 4 2 4 3" xfId="12220" xr:uid="{5BD755DD-1A55-432F-8231-DBA7777FEF7C}"/>
    <cellStyle name="40% - Accent4 4 2 4 3 2" xfId="29704" xr:uid="{0B867E2B-5296-4437-9E17-9B0324F805DF}"/>
    <cellStyle name="40% - Accent4 4 2 4 4" xfId="12221" xr:uid="{49B7403E-258E-4C09-AA53-15CF35229CD7}"/>
    <cellStyle name="40% - Accent4 4 2 4 4 2" xfId="29705" xr:uid="{60D4648E-9A95-42AC-A1FC-978941455CE6}"/>
    <cellStyle name="40% - Accent4 4 2 4 5" xfId="12222" xr:uid="{74B1547A-9E3F-4A81-91EF-5D453E94A3B5}"/>
    <cellStyle name="40% - Accent4 4 2 4 5 2" xfId="29706" xr:uid="{957EB563-8E51-48A0-86DB-BEBEE3774EA1}"/>
    <cellStyle name="40% - Accent4 4 2 4 6" xfId="29700" xr:uid="{A5DD5FD2-2C41-45BE-980E-95B1421AA9FE}"/>
    <cellStyle name="40% - Accent4 4 2 5" xfId="12223" xr:uid="{22ECFF8F-4F9B-437E-B69E-13FE6E1B9685}"/>
    <cellStyle name="40% - Accent4 4 2 5 2" xfId="12224" xr:uid="{E3362A63-EC1E-46A8-BEB5-7E9234E95FC9}"/>
    <cellStyle name="40% - Accent4 4 2 5 2 2" xfId="12225" xr:uid="{CA01B8BA-6A15-467B-94F3-BDDFDF397FA4}"/>
    <cellStyle name="40% - Accent4 4 2 5 2 2 2" xfId="29709" xr:uid="{B9D54C24-B71D-4487-B2CE-8CC239267B61}"/>
    <cellStyle name="40% - Accent4 4 2 5 2 3" xfId="12226" xr:uid="{C5C6DB1A-53BC-4D65-8305-2BAE1AE33802}"/>
    <cellStyle name="40% - Accent4 4 2 5 2 3 2" xfId="29710" xr:uid="{55E6F6EF-0277-404C-93D7-9A5D6064470E}"/>
    <cellStyle name="40% - Accent4 4 2 5 2 4" xfId="29708" xr:uid="{D4DF98FF-7132-493E-9A92-16E1F6B3AD5D}"/>
    <cellStyle name="40% - Accent4 4 2 5 3" xfId="12227" xr:uid="{D13B8695-327A-4779-8212-8B666332DA0E}"/>
    <cellStyle name="40% - Accent4 4 2 5 3 2" xfId="29711" xr:uid="{30AFEFF0-3DAD-4B10-88E9-799E37539F3D}"/>
    <cellStyle name="40% - Accent4 4 2 5 4" xfId="12228" xr:uid="{6863CAA5-7CA4-465C-B65E-8E40B4F0D990}"/>
    <cellStyle name="40% - Accent4 4 2 5 4 2" xfId="29712" xr:uid="{CEDDA521-D4B9-4687-94D8-E0FAA5230E67}"/>
    <cellStyle name="40% - Accent4 4 2 5 5" xfId="12229" xr:uid="{CFC2C076-656E-4FC2-ADC0-35547089896E}"/>
    <cellStyle name="40% - Accent4 4 2 5 5 2" xfId="29713" xr:uid="{954EDCB5-3C56-43C5-9A79-E72EB908354A}"/>
    <cellStyle name="40% - Accent4 4 2 5 6" xfId="29707" xr:uid="{9B759031-55F5-4510-8F68-BC52FDB19DAE}"/>
    <cellStyle name="40% - Accent4 4 2 6" xfId="12230" xr:uid="{1E0B5E37-5BB8-4018-A6DC-50676B13F978}"/>
    <cellStyle name="40% - Accent4 4 2 6 2" xfId="12231" xr:uid="{A5FD00FA-A3E9-4398-B716-682FC19B7100}"/>
    <cellStyle name="40% - Accent4 4 2 6 2 2" xfId="29715" xr:uid="{986BC486-33EE-4EA1-BE70-6EC8DFA66AA4}"/>
    <cellStyle name="40% - Accent4 4 2 6 3" xfId="12232" xr:uid="{5EF1BA18-A359-4F04-A412-4F85811ACDB7}"/>
    <cellStyle name="40% - Accent4 4 2 6 3 2" xfId="29716" xr:uid="{240D1C79-21EA-4C7E-96E3-687EB8B019A4}"/>
    <cellStyle name="40% - Accent4 4 2 6 4" xfId="29714" xr:uid="{8A75D883-1489-42C1-9DC2-24733E612E0C}"/>
    <cellStyle name="40% - Accent4 4 2 7" xfId="12233" xr:uid="{4CDB863E-9182-4954-98D4-98350453DB4B}"/>
    <cellStyle name="40% - Accent4 4 2 7 2" xfId="29717" xr:uid="{0A751F9D-AD90-4351-A9C1-B8BAE5C28765}"/>
    <cellStyle name="40% - Accent4 4 2 8" xfId="12234" xr:uid="{D1CC0020-33B3-4D87-A55E-B95ED863C3AD}"/>
    <cellStyle name="40% - Accent4 4 2 8 2" xfId="29718" xr:uid="{449EF064-1FFB-4DF3-B69E-B6E128BA7597}"/>
    <cellStyle name="40% - Accent4 4 2 9" xfId="12235" xr:uid="{7721EE9D-04A6-43D5-B0FF-CE2FEF81E8C9}"/>
    <cellStyle name="40% - Accent4 4 2 9 2" xfId="29719" xr:uid="{455F56F7-F121-4338-A6A0-B375135455E3}"/>
    <cellStyle name="40% - Accent4 4 3" xfId="486" xr:uid="{77B9EBFF-104C-4901-BD39-43FF771F7EB3}"/>
    <cellStyle name="40% - Accent4 4 3 10" xfId="1570" xr:uid="{D6353F6A-C4B6-46B9-BDA0-5CFFEE357A0A}"/>
    <cellStyle name="40% - Accent4 4 3 11" xfId="19173" xr:uid="{3E0CD821-1C15-40AF-9C28-38CF7B531B88}"/>
    <cellStyle name="40% - Accent4 4 3 2" xfId="2611" xr:uid="{B41006A3-CFD5-4B76-918C-C8C4053A43DD}"/>
    <cellStyle name="40% - Accent4 4 3 2 2" xfId="12238" xr:uid="{5CF5D66E-D09E-4EEE-BB9D-05C0D5D7F8C8}"/>
    <cellStyle name="40% - Accent4 4 3 2 2 2" xfId="12239" xr:uid="{8C2EA857-16F8-4EB4-90F4-99DA2FAC52FD}"/>
    <cellStyle name="40% - Accent4 4 3 2 2 2 2" xfId="29723" xr:uid="{5DD4182A-B935-4B35-929D-B4F8B84DC8D6}"/>
    <cellStyle name="40% - Accent4 4 3 2 2 3" xfId="12240" xr:uid="{A4622027-91FA-4861-A72C-83BB25497059}"/>
    <cellStyle name="40% - Accent4 4 3 2 2 3 2" xfId="29724" xr:uid="{1416080D-A9DF-470E-B9FA-9C8687CEA7C0}"/>
    <cellStyle name="40% - Accent4 4 3 2 2 4" xfId="29722" xr:uid="{9BC67D4E-86EB-4927-9A09-2C6622EB8FBD}"/>
    <cellStyle name="40% - Accent4 4 3 2 3" xfId="12241" xr:uid="{E9294220-2C42-41CD-9542-98D28ED2801B}"/>
    <cellStyle name="40% - Accent4 4 3 2 3 2" xfId="29725" xr:uid="{206BE05E-6EBD-4B55-94AB-7130BB175546}"/>
    <cellStyle name="40% - Accent4 4 3 2 4" xfId="12242" xr:uid="{6C4E7D31-4E77-453A-BF3C-35917D7E0DDD}"/>
    <cellStyle name="40% - Accent4 4 3 2 4 2" xfId="29726" xr:uid="{81BBD446-5D6E-48D4-B659-0599D941A41B}"/>
    <cellStyle name="40% - Accent4 4 3 2 5" xfId="12243" xr:uid="{C9C2E584-BC07-4D25-9774-D06A55F5070B}"/>
    <cellStyle name="40% - Accent4 4 3 2 5 2" xfId="29727" xr:uid="{5A4FFB3E-D5DA-47FA-BF9A-BA8F089EEF59}"/>
    <cellStyle name="40% - Accent4 4 3 2 6" xfId="18130" xr:uid="{F702D010-F949-49EE-8CA8-B7D95E4022E5}"/>
    <cellStyle name="40% - Accent4 4 3 2 6 2" xfId="36018" xr:uid="{F3A589E2-B376-44F2-91C2-863704F432F4}"/>
    <cellStyle name="40% - Accent4 4 3 2 7" xfId="12237" xr:uid="{E4236A5E-C24E-4D3C-8843-CA9FC264AE5D}"/>
    <cellStyle name="40% - Accent4 4 3 2 7 2" xfId="29721" xr:uid="{592C6D20-7B5C-4187-9B96-D9F1B53E0977}"/>
    <cellStyle name="40% - Accent4 4 3 2 8" xfId="20211" xr:uid="{6976E430-3F00-4AB7-85F5-72EAF9C4710C}"/>
    <cellStyle name="40% - Accent4 4 3 3" xfId="12244" xr:uid="{16409C16-AAC6-4FC6-BAB9-6BCBC24F4B7A}"/>
    <cellStyle name="40% - Accent4 4 3 3 2" xfId="12245" xr:uid="{8D8EBE8A-74CE-4B36-87A8-C269DBF1D42C}"/>
    <cellStyle name="40% - Accent4 4 3 3 2 2" xfId="12246" xr:uid="{24504344-0919-4CBB-8BAF-1C5143EF5AF7}"/>
    <cellStyle name="40% - Accent4 4 3 3 2 2 2" xfId="29730" xr:uid="{D86864D7-934E-43FA-9054-B7F11FB09A23}"/>
    <cellStyle name="40% - Accent4 4 3 3 2 3" xfId="12247" xr:uid="{C6037537-C270-409E-B4AC-EDBF032832DA}"/>
    <cellStyle name="40% - Accent4 4 3 3 2 3 2" xfId="29731" xr:uid="{6B7DFA88-071F-4CDF-88A6-C05A6CA9CFC4}"/>
    <cellStyle name="40% - Accent4 4 3 3 2 4" xfId="29729" xr:uid="{4DB81FB0-ED8C-4BD2-AACD-22B107BAF561}"/>
    <cellStyle name="40% - Accent4 4 3 3 3" xfId="12248" xr:uid="{91B1FD4A-5E42-4E1B-BEA4-5DF00B5BF761}"/>
    <cellStyle name="40% - Accent4 4 3 3 3 2" xfId="29732" xr:uid="{C0040701-25D7-40F7-81ED-E83FBF61790A}"/>
    <cellStyle name="40% - Accent4 4 3 3 4" xfId="12249" xr:uid="{10246797-7050-402B-814F-2E0CE742DEF0}"/>
    <cellStyle name="40% - Accent4 4 3 3 4 2" xfId="29733" xr:uid="{E05913A0-B60B-41D6-BE42-EC07EA3373E4}"/>
    <cellStyle name="40% - Accent4 4 3 3 5" xfId="12250" xr:uid="{7FBDBFDD-BF74-4CCD-910B-3FAAA758A3C3}"/>
    <cellStyle name="40% - Accent4 4 3 3 5 2" xfId="29734" xr:uid="{DACF7F91-2270-488D-8BC3-BB3774AB6680}"/>
    <cellStyle name="40% - Accent4 4 3 3 6" xfId="29728" xr:uid="{29EF4473-9C21-4A32-BBFB-4183AE459344}"/>
    <cellStyle name="40% - Accent4 4 3 4" xfId="12251" xr:uid="{951F6039-4430-4EEA-A140-E39BF9F4203E}"/>
    <cellStyle name="40% - Accent4 4 3 4 2" xfId="12252" xr:uid="{3A1F94D9-03B2-4F62-A502-DF7CE31D4925}"/>
    <cellStyle name="40% - Accent4 4 3 4 2 2" xfId="29736" xr:uid="{F43873EA-D32B-4955-8E45-5BBE14465009}"/>
    <cellStyle name="40% - Accent4 4 3 4 3" xfId="12253" xr:uid="{E8CD8775-469D-48A3-AF8C-55B2776C7085}"/>
    <cellStyle name="40% - Accent4 4 3 4 3 2" xfId="29737" xr:uid="{3B329FF5-0252-4251-BA6A-2D3EF94B3CA0}"/>
    <cellStyle name="40% - Accent4 4 3 4 4" xfId="29735" xr:uid="{85EFCE94-2A84-4BBA-AB98-AFCFAC841507}"/>
    <cellStyle name="40% - Accent4 4 3 5" xfId="12254" xr:uid="{0E6CC998-DB87-427D-9D4D-6D915998A9AD}"/>
    <cellStyle name="40% - Accent4 4 3 5 2" xfId="29738" xr:uid="{53F9A24E-38A3-4A8A-ADB7-D1230E7B076A}"/>
    <cellStyle name="40% - Accent4 4 3 6" xfId="12255" xr:uid="{6C71623D-8586-4765-9683-20A7E663DDAB}"/>
    <cellStyle name="40% - Accent4 4 3 6 2" xfId="29739" xr:uid="{A596B555-9637-4103-88B1-A1BC4CE857E9}"/>
    <cellStyle name="40% - Accent4 4 3 7" xfId="12256" xr:uid="{F1B4E506-7814-447F-BEDD-B97C02DE694C}"/>
    <cellStyle name="40% - Accent4 4 3 7 2" xfId="29740" xr:uid="{8929A6CE-5413-4137-AFEF-1CAFB1BE9687}"/>
    <cellStyle name="40% - Accent4 4 3 8" xfId="17571" xr:uid="{F31F3312-6824-4242-8D94-B4CC947AE2F2}"/>
    <cellStyle name="40% - Accent4 4 3 8 2" xfId="35021" xr:uid="{CA908ACD-4A8C-4CE9-9505-76896232B97C}"/>
    <cellStyle name="40% - Accent4 4 3 9" xfId="12236" xr:uid="{8140226C-CA89-4172-87EE-CE6B9596ACF8}"/>
    <cellStyle name="40% - Accent4 4 3 9 2" xfId="29720" xr:uid="{02D1293F-D977-4518-957E-C7628EB357A8}"/>
    <cellStyle name="40% - Accent4 4 4" xfId="2077" xr:uid="{6EF3B269-81EA-43EC-8419-26DF5587027C}"/>
    <cellStyle name="40% - Accent4 4 4 10" xfId="19677" xr:uid="{715032EB-4050-4A57-84F9-0DEF52CDE521}"/>
    <cellStyle name="40% - Accent4 4 4 2" xfId="12258" xr:uid="{D6D7A492-E2FF-4D35-B5E2-9DD09FAA5234}"/>
    <cellStyle name="40% - Accent4 4 4 2 2" xfId="12259" xr:uid="{5470622B-39E0-40CB-B215-1D8FEFD76C28}"/>
    <cellStyle name="40% - Accent4 4 4 2 2 2" xfId="12260" xr:uid="{5F271336-7338-48B5-AAB0-A226122BAD80}"/>
    <cellStyle name="40% - Accent4 4 4 2 2 2 2" xfId="29744" xr:uid="{70E7A0F4-4852-43DF-8C45-514AAC77FC69}"/>
    <cellStyle name="40% - Accent4 4 4 2 2 3" xfId="12261" xr:uid="{09B7949A-4A81-4D19-8CD0-0C1F6D363688}"/>
    <cellStyle name="40% - Accent4 4 4 2 2 3 2" xfId="29745" xr:uid="{27659853-A926-4C6B-83D5-B804482188AB}"/>
    <cellStyle name="40% - Accent4 4 4 2 2 4" xfId="29743" xr:uid="{A4F33995-46EC-4B3F-BD75-EDFF1A54899D}"/>
    <cellStyle name="40% - Accent4 4 4 2 3" xfId="12262" xr:uid="{B42A03A4-8C60-4A52-9E3E-F2079A4959B9}"/>
    <cellStyle name="40% - Accent4 4 4 2 3 2" xfId="29746" xr:uid="{A9AD20B2-707A-44D1-B0E9-CEAC7342FA1F}"/>
    <cellStyle name="40% - Accent4 4 4 2 4" xfId="12263" xr:uid="{467397CF-9F17-477A-B95B-0703E88326DE}"/>
    <cellStyle name="40% - Accent4 4 4 2 4 2" xfId="29747" xr:uid="{58F5EC17-E66A-4830-8919-76F67ABD968E}"/>
    <cellStyle name="40% - Accent4 4 4 2 5" xfId="12264" xr:uid="{C32C3693-2042-4CCC-BA80-129EE988E9EA}"/>
    <cellStyle name="40% - Accent4 4 4 2 5 2" xfId="29748" xr:uid="{ABB93EB4-C260-48D3-8AB9-A507BC26BFB6}"/>
    <cellStyle name="40% - Accent4 4 4 2 6" xfId="29742" xr:uid="{7962AE79-5441-4780-A87E-A74ECE83070B}"/>
    <cellStyle name="40% - Accent4 4 4 3" xfId="12265" xr:uid="{F14CDE61-3570-4613-BAB0-21E74978996D}"/>
    <cellStyle name="40% - Accent4 4 4 3 2" xfId="12266" xr:uid="{38C638AC-1097-4F14-8E6F-190F7F690E58}"/>
    <cellStyle name="40% - Accent4 4 4 3 2 2" xfId="12267" xr:uid="{D51C8845-6B5A-4B00-90FA-639861C95FB3}"/>
    <cellStyle name="40% - Accent4 4 4 3 2 2 2" xfId="29751" xr:uid="{676FF772-415E-4DA2-9521-045357CC53E0}"/>
    <cellStyle name="40% - Accent4 4 4 3 2 3" xfId="12268" xr:uid="{9B30B55D-20A4-4265-AEC8-2D71E351BC43}"/>
    <cellStyle name="40% - Accent4 4 4 3 2 3 2" xfId="29752" xr:uid="{F5ECAB8D-6F1B-4DD6-B231-540850C2D0AD}"/>
    <cellStyle name="40% - Accent4 4 4 3 2 4" xfId="29750" xr:uid="{857AA92F-6267-4E7D-9F6A-36F4365D9C0E}"/>
    <cellStyle name="40% - Accent4 4 4 3 3" xfId="12269" xr:uid="{332D95C1-99F5-4FC6-9BE8-F1947F4F3AFF}"/>
    <cellStyle name="40% - Accent4 4 4 3 3 2" xfId="29753" xr:uid="{72472469-E788-49DA-8D5E-69049AC2E009}"/>
    <cellStyle name="40% - Accent4 4 4 3 4" xfId="12270" xr:uid="{64757FCE-0E4C-462C-AA25-EDA8AACBD8BA}"/>
    <cellStyle name="40% - Accent4 4 4 3 4 2" xfId="29754" xr:uid="{F4F6791D-58D3-4F05-8A4C-832CB1020A1E}"/>
    <cellStyle name="40% - Accent4 4 4 3 5" xfId="12271" xr:uid="{C9D31A0D-C892-445B-B8B4-048CA396657C}"/>
    <cellStyle name="40% - Accent4 4 4 3 5 2" xfId="29755" xr:uid="{92F4D414-11E1-4369-8A0E-4A03B35C7EEA}"/>
    <cellStyle name="40% - Accent4 4 4 3 6" xfId="29749" xr:uid="{3A806FB8-0C82-41CA-A0A5-D9388FB2AE98}"/>
    <cellStyle name="40% - Accent4 4 4 4" xfId="12272" xr:uid="{53F80D22-6BD4-4829-A614-F2B01C3A5C0B}"/>
    <cellStyle name="40% - Accent4 4 4 4 2" xfId="12273" xr:uid="{FB51FDBB-6D30-4FBD-9722-44AA531C05FD}"/>
    <cellStyle name="40% - Accent4 4 4 4 2 2" xfId="29757" xr:uid="{B1744B3D-B4D2-4B12-92CA-1389C5A4F61E}"/>
    <cellStyle name="40% - Accent4 4 4 4 3" xfId="12274" xr:uid="{46F64074-83E7-47F5-966C-77CB90868447}"/>
    <cellStyle name="40% - Accent4 4 4 4 3 2" xfId="29758" xr:uid="{241416EC-7B7F-4F1D-9DC0-76BA10A3284F}"/>
    <cellStyle name="40% - Accent4 4 4 4 4" xfId="29756" xr:uid="{AC98A02D-336E-45C2-8E63-02F21C2A4B5C}"/>
    <cellStyle name="40% - Accent4 4 4 5" xfId="12275" xr:uid="{50ACD980-5502-423B-82BB-219350798790}"/>
    <cellStyle name="40% - Accent4 4 4 5 2" xfId="29759" xr:uid="{D9FA608C-529D-4D72-A966-788578481146}"/>
    <cellStyle name="40% - Accent4 4 4 6" xfId="12276" xr:uid="{182D6D98-01EB-4DF5-8250-30D931BFB28A}"/>
    <cellStyle name="40% - Accent4 4 4 6 2" xfId="29760" xr:uid="{2192AD1F-9309-4726-A88E-92321994E8C9}"/>
    <cellStyle name="40% - Accent4 4 4 7" xfId="12277" xr:uid="{D846B9F6-82EA-463F-B70D-9113A5549AD3}"/>
    <cellStyle name="40% - Accent4 4 4 7 2" xfId="29761" xr:uid="{46B87980-BCF8-4CE2-B62A-7D1A040AFF56}"/>
    <cellStyle name="40% - Accent4 4 4 8" xfId="17865" xr:uid="{04E3D201-519A-4F22-A10D-BA40F4F7FCD3}"/>
    <cellStyle name="40% - Accent4 4 4 8 2" xfId="35510" xr:uid="{AC7429DB-54A7-499D-81BC-E8DA4F007706}"/>
    <cellStyle name="40% - Accent4 4 4 9" xfId="12257" xr:uid="{CDB8B80E-B8FF-4868-8A16-CB095F4A110C}"/>
    <cellStyle name="40% - Accent4 4 4 9 2" xfId="29741" xr:uid="{A0D8CB2E-C386-4F98-83CA-8D91D890A05C}"/>
    <cellStyle name="40% - Accent4 4 5" xfId="12278" xr:uid="{2F749F26-B6B9-4859-8D04-A73D0F5DAFDC}"/>
    <cellStyle name="40% - Accent4 4 5 2" xfId="12279" xr:uid="{BC159FFA-4A58-47C8-87B0-7CA55F5F61EC}"/>
    <cellStyle name="40% - Accent4 4 5 2 2" xfId="12280" xr:uid="{0AA1D92C-2B2F-402B-A91F-776E32F05029}"/>
    <cellStyle name="40% - Accent4 4 5 2 2 2" xfId="12281" xr:uid="{D2A7B51B-F19B-4081-9CE2-46C5C7A95374}"/>
    <cellStyle name="40% - Accent4 4 5 2 2 2 2" xfId="29765" xr:uid="{DF539412-EFF9-4FD6-99C8-2B422AFBC2C5}"/>
    <cellStyle name="40% - Accent4 4 5 2 2 3" xfId="12282" xr:uid="{6D3D01F7-335E-497B-9F0E-68DBB71592F8}"/>
    <cellStyle name="40% - Accent4 4 5 2 2 3 2" xfId="29766" xr:uid="{1FB9EDE3-4653-4007-A0A7-9F711AA75D6A}"/>
    <cellStyle name="40% - Accent4 4 5 2 2 4" xfId="29764" xr:uid="{2BE5F5BC-11A1-4839-94B4-A9D2E3593997}"/>
    <cellStyle name="40% - Accent4 4 5 2 3" xfId="12283" xr:uid="{D1E777C1-7BD1-4D14-8A2F-BE264A676B09}"/>
    <cellStyle name="40% - Accent4 4 5 2 3 2" xfId="29767" xr:uid="{B6F49855-505D-402F-8492-7BA59E23CC54}"/>
    <cellStyle name="40% - Accent4 4 5 2 4" xfId="12284" xr:uid="{8F6BB43F-87D1-470A-9C0C-B9FEDB1C3EA6}"/>
    <cellStyle name="40% - Accent4 4 5 2 4 2" xfId="29768" xr:uid="{48182608-FFFD-40C6-ADA6-185C8BE459F3}"/>
    <cellStyle name="40% - Accent4 4 5 2 5" xfId="12285" xr:uid="{983A5FC4-9CB3-4649-8ED6-3A5AF3DE3386}"/>
    <cellStyle name="40% - Accent4 4 5 2 5 2" xfId="29769" xr:uid="{43CA96DA-021C-406F-9ABD-8187BEB20EAC}"/>
    <cellStyle name="40% - Accent4 4 5 2 6" xfId="29763" xr:uid="{1F654E78-BF77-444B-90E4-CDF3AB7588E3}"/>
    <cellStyle name="40% - Accent4 4 5 3" xfId="12286" xr:uid="{598969C5-BC22-42F4-8746-6B056C870044}"/>
    <cellStyle name="40% - Accent4 4 5 3 2" xfId="12287" xr:uid="{F11040BB-C491-41C2-86A5-0897ECB0A153}"/>
    <cellStyle name="40% - Accent4 4 5 3 2 2" xfId="12288" xr:uid="{2A44A10B-B4DF-4373-8AEA-57D6CE2B9A48}"/>
    <cellStyle name="40% - Accent4 4 5 3 2 2 2" xfId="29772" xr:uid="{BA6BBCDD-EF48-4104-B821-465BB0F94BD8}"/>
    <cellStyle name="40% - Accent4 4 5 3 2 3" xfId="12289" xr:uid="{F5591871-921C-442A-A807-D2C74F591D31}"/>
    <cellStyle name="40% - Accent4 4 5 3 2 3 2" xfId="29773" xr:uid="{92BC4062-48FE-4C25-91D2-B5ED290F0C55}"/>
    <cellStyle name="40% - Accent4 4 5 3 2 4" xfId="29771" xr:uid="{1CEF0E0D-B423-4A25-87EB-65D402D0E9EB}"/>
    <cellStyle name="40% - Accent4 4 5 3 3" xfId="12290" xr:uid="{824FC472-DC3D-48E8-BEF7-C1677D071C9A}"/>
    <cellStyle name="40% - Accent4 4 5 3 3 2" xfId="29774" xr:uid="{B4D072E0-22EB-43EF-BDED-3C948EAA82A7}"/>
    <cellStyle name="40% - Accent4 4 5 3 4" xfId="12291" xr:uid="{1CFEF28B-E41E-4DFE-AC5A-65A2BEEFD2F3}"/>
    <cellStyle name="40% - Accent4 4 5 3 4 2" xfId="29775" xr:uid="{A7F49673-C2B1-436F-B360-0F5D34097311}"/>
    <cellStyle name="40% - Accent4 4 5 3 5" xfId="12292" xr:uid="{BF65AD2A-DE57-44E6-8742-E1946210CDBC}"/>
    <cellStyle name="40% - Accent4 4 5 3 5 2" xfId="29776" xr:uid="{589EB262-33C4-4AF5-9D52-0218E6AFB428}"/>
    <cellStyle name="40% - Accent4 4 5 3 6" xfId="29770" xr:uid="{012485D5-1B24-4090-A32B-730ED52244B0}"/>
    <cellStyle name="40% - Accent4 4 5 4" xfId="12293" xr:uid="{C8ED259F-058D-4BDB-B130-CFB3218610CB}"/>
    <cellStyle name="40% - Accent4 4 5 4 2" xfId="12294" xr:uid="{A4CB0AF6-B3D7-4E34-B6A8-C045935FF17D}"/>
    <cellStyle name="40% - Accent4 4 5 4 2 2" xfId="29778" xr:uid="{7E5E935C-7954-48E1-B6B2-F1670811E1D0}"/>
    <cellStyle name="40% - Accent4 4 5 4 3" xfId="12295" xr:uid="{2258EEF7-42FD-498D-ADF7-0A1F8B2BD6F9}"/>
    <cellStyle name="40% - Accent4 4 5 4 3 2" xfId="29779" xr:uid="{5A3DC544-14BB-4A66-93C2-26E8EE496F2D}"/>
    <cellStyle name="40% - Accent4 4 5 4 4" xfId="29777" xr:uid="{B396ED25-33A8-4C3C-8509-4CE130C22FFF}"/>
    <cellStyle name="40% - Accent4 4 5 5" xfId="12296" xr:uid="{3D9800E8-E541-4E8A-A069-CC15B1A4C661}"/>
    <cellStyle name="40% - Accent4 4 5 5 2" xfId="29780" xr:uid="{98040D20-6F9B-4E3C-956C-70FD7E57B98A}"/>
    <cellStyle name="40% - Accent4 4 5 6" xfId="12297" xr:uid="{820AF979-A546-429F-86B9-8178A8D8FF44}"/>
    <cellStyle name="40% - Accent4 4 5 6 2" xfId="29781" xr:uid="{EDF9868B-35F4-4512-B763-42A8DE2B00C5}"/>
    <cellStyle name="40% - Accent4 4 5 7" xfId="12298" xr:uid="{CB3C7411-5D54-4CD7-8484-428CDC310B8E}"/>
    <cellStyle name="40% - Accent4 4 5 7 2" xfId="29782" xr:uid="{12E30797-F2D0-4322-809B-7454EAEA801A}"/>
    <cellStyle name="40% - Accent4 4 5 8" xfId="29762" xr:uid="{C7713E41-CE41-4B74-A5FB-BE03D6868868}"/>
    <cellStyle name="40% - Accent4 4 6" xfId="12299" xr:uid="{A75C65B0-2CA8-4A63-B15D-F888D2858BB8}"/>
    <cellStyle name="40% - Accent4 4 6 2" xfId="12300" xr:uid="{BC087C0E-0020-4E80-BF00-C23A44EC3D98}"/>
    <cellStyle name="40% - Accent4 4 6 2 2" xfId="12301" xr:uid="{F7F13B29-5DF2-49D7-9B2D-9D6F12F399C5}"/>
    <cellStyle name="40% - Accent4 4 6 2 2 2" xfId="29785" xr:uid="{6DED5E58-DF53-42F2-8436-09B809AB0B63}"/>
    <cellStyle name="40% - Accent4 4 6 2 3" xfId="12302" xr:uid="{200ED9F6-AE73-4A11-96A8-0425B8C2FC5E}"/>
    <cellStyle name="40% - Accent4 4 6 2 3 2" xfId="29786" xr:uid="{C0CB871C-F927-4E5A-A278-D7CF81E47ED8}"/>
    <cellStyle name="40% - Accent4 4 6 2 4" xfId="29784" xr:uid="{2256E685-7A4F-446E-8E26-160E4DA5D8DA}"/>
    <cellStyle name="40% - Accent4 4 6 3" xfId="12303" xr:uid="{5326E14F-D38E-4DD9-901D-FDF45AC089DD}"/>
    <cellStyle name="40% - Accent4 4 6 3 2" xfId="29787" xr:uid="{AC7A3992-2A5B-4545-9ACB-963BF1B78926}"/>
    <cellStyle name="40% - Accent4 4 6 4" xfId="12304" xr:uid="{78D6756D-6AC2-4E10-8ADD-47777626DAF4}"/>
    <cellStyle name="40% - Accent4 4 6 4 2" xfId="29788" xr:uid="{001B6D95-E019-4602-BD1B-0B3BE0B41330}"/>
    <cellStyle name="40% - Accent4 4 6 5" xfId="12305" xr:uid="{63B60914-7E15-4E1A-87E0-9D9F9C0A0373}"/>
    <cellStyle name="40% - Accent4 4 6 5 2" xfId="29789" xr:uid="{234E3DF3-5B16-4874-8FA5-4A1108CAD1F1}"/>
    <cellStyle name="40% - Accent4 4 6 6" xfId="29783" xr:uid="{C6F1EFCB-F59F-468E-9D5F-96E5DA4A5804}"/>
    <cellStyle name="40% - Accent4 4 7" xfId="12306" xr:uid="{2A1EF0AD-E913-49F7-B0E1-7F4E412A6E39}"/>
    <cellStyle name="40% - Accent4 4 7 2" xfId="12307" xr:uid="{61648CB9-6C36-4D3C-9B79-794ED3419288}"/>
    <cellStyle name="40% - Accent4 4 7 2 2" xfId="12308" xr:uid="{EA319932-1995-44AE-8D0D-361C491BCDAB}"/>
    <cellStyle name="40% - Accent4 4 7 2 2 2" xfId="29792" xr:uid="{6F3C40F2-236C-4F7A-8748-3329D9B6CD5A}"/>
    <cellStyle name="40% - Accent4 4 7 2 3" xfId="12309" xr:uid="{2C07F7F1-FECF-4A32-AC46-645633B3626F}"/>
    <cellStyle name="40% - Accent4 4 7 2 3 2" xfId="29793" xr:uid="{625D2E0B-D31B-4755-8F50-2CAC449DEE21}"/>
    <cellStyle name="40% - Accent4 4 7 2 4" xfId="29791" xr:uid="{521ACDD8-61AF-4CC3-BD13-594FA02C026B}"/>
    <cellStyle name="40% - Accent4 4 7 3" xfId="12310" xr:uid="{1966AAD6-0CB8-41E5-A895-98B63EEEF54B}"/>
    <cellStyle name="40% - Accent4 4 7 3 2" xfId="29794" xr:uid="{AB4ABB1C-FA38-4E57-BD8E-3C126F76C993}"/>
    <cellStyle name="40% - Accent4 4 7 4" xfId="12311" xr:uid="{E9D18C14-C8DB-449A-B672-9C5AB472DE53}"/>
    <cellStyle name="40% - Accent4 4 7 4 2" xfId="29795" xr:uid="{B31B1218-208F-422D-B52C-9A96C2559593}"/>
    <cellStyle name="40% - Accent4 4 7 5" xfId="12312" xr:uid="{094B999F-CE70-47DA-A694-727B4A64A6D6}"/>
    <cellStyle name="40% - Accent4 4 7 5 2" xfId="29796" xr:uid="{B1082C7F-6335-4B69-B190-94BE8A30A368}"/>
    <cellStyle name="40% - Accent4 4 7 6" xfId="29790" xr:uid="{0102536E-3E96-431D-95B9-ADF21725752A}"/>
    <cellStyle name="40% - Accent4 4 8" xfId="12313" xr:uid="{2D6EEB79-86DC-4AED-93EC-D7A5F1BA65AA}"/>
    <cellStyle name="40% - Accent4 4 8 2" xfId="12314" xr:uid="{AF845AF0-AB3C-4E96-826D-39C8E94CACD5}"/>
    <cellStyle name="40% - Accent4 4 8 2 2" xfId="29798" xr:uid="{475956DD-FB30-4D3E-8275-E68EC87A232A}"/>
    <cellStyle name="40% - Accent4 4 8 3" xfId="12315" xr:uid="{FAAF70D7-7F2C-4C75-8ABA-FC7B1CBE395B}"/>
    <cellStyle name="40% - Accent4 4 8 3 2" xfId="29799" xr:uid="{F0AC36F6-26FB-4985-B825-8BAAF9146971}"/>
    <cellStyle name="40% - Accent4 4 8 4" xfId="29797" xr:uid="{C54F0924-A3B0-45F4-9A18-AEC3508FF663}"/>
    <cellStyle name="40% - Accent4 4 9" xfId="12316" xr:uid="{E80DDBC1-D797-4865-892E-71459EA4F957}"/>
    <cellStyle name="40% - Accent4 4 9 2" xfId="29800" xr:uid="{59083EBF-B141-4700-A87D-B2781801B270}"/>
    <cellStyle name="40% - Accent4 5" xfId="216" xr:uid="{E0119DF7-9B45-44EF-9538-B5DD23B7C454}"/>
    <cellStyle name="40% - Accent4 5 10" xfId="12318" xr:uid="{7D77C6D7-4616-4CAD-86B2-C860E24B0E23}"/>
    <cellStyle name="40% - Accent4 5 10 2" xfId="29802" xr:uid="{C65B901D-7CFD-40DC-A6E5-A61AF3C2EF2A}"/>
    <cellStyle name="40% - Accent4 5 11" xfId="12319" xr:uid="{B3FF31B2-425D-4479-938F-3227905E8AB9}"/>
    <cellStyle name="40% - Accent4 5 11 2" xfId="29803" xr:uid="{C10394C7-7F43-49D9-9D60-E1F983F248C3}"/>
    <cellStyle name="40% - Accent4 5 12" xfId="17262" xr:uid="{7614FDB7-118D-470D-A3C2-0130F353D7F6}"/>
    <cellStyle name="40% - Accent4 5 12 2" xfId="34552" xr:uid="{212D591F-3A1E-49BE-A72C-B2D4E7F7775E}"/>
    <cellStyle name="40% - Accent4 5 13" xfId="12317" xr:uid="{808C82A6-3A8E-4CF7-8281-DC20C5AEB639}"/>
    <cellStyle name="40% - Accent4 5 13 2" xfId="29801" xr:uid="{10A46FDA-FB0D-4265-BBF1-DE735EB90E01}"/>
    <cellStyle name="40% - Accent4 5 14" xfId="1031" xr:uid="{95FB2F7F-CCFE-474D-BCC6-CB3295CFD7DF}"/>
    <cellStyle name="40% - Accent4 5 15" xfId="18642" xr:uid="{F4C91786-33F5-4C2B-9A9A-7EFD041B4403}"/>
    <cellStyle name="40% - Accent4 5 2" xfId="339" xr:uid="{85EFB6EA-C737-4620-8AB4-5B0CB2A21664}"/>
    <cellStyle name="40% - Accent4 5 2 10" xfId="17436" xr:uid="{1A9B6333-1ABF-4C22-AB97-DD90AE1ED019}"/>
    <cellStyle name="40% - Accent4 5 2 10 2" xfId="34792" xr:uid="{063EEA8B-C6D3-45AC-ABB8-5F0A09B1767C}"/>
    <cellStyle name="40% - Accent4 5 2 11" xfId="12320" xr:uid="{AAACD173-2234-4D8F-8B21-78827F6B37B7}"/>
    <cellStyle name="40% - Accent4 5 2 11 2" xfId="29804" xr:uid="{0908A789-4019-4D79-817F-F6DCA5FDB9B8}"/>
    <cellStyle name="40% - Accent4 5 2 12" xfId="1318" xr:uid="{91445C88-3E91-481E-BD6E-82F24A083F14}"/>
    <cellStyle name="40% - Accent4 5 2 13" xfId="18922" xr:uid="{4D79D08C-8BBB-4321-A8E0-73A580430253}"/>
    <cellStyle name="40% - Accent4 5 2 2" xfId="558" xr:uid="{6476DA8F-F732-4091-A2D4-5AA4894152F4}"/>
    <cellStyle name="40% - Accent4 5 2 2 10" xfId="2363" xr:uid="{130DC9CA-5BA3-4BE5-9F76-22B401D12C48}"/>
    <cellStyle name="40% - Accent4 5 2 2 11" xfId="19963" xr:uid="{C128220B-2A0F-44A4-B06C-B157945BBABE}"/>
    <cellStyle name="40% - Accent4 5 2 2 2" xfId="12322" xr:uid="{C1E12DED-3259-4EDC-A3F0-463AEEB054AE}"/>
    <cellStyle name="40% - Accent4 5 2 2 2 2" xfId="12323" xr:uid="{23BEB6A5-87E3-4EF6-898B-2D6905A97D26}"/>
    <cellStyle name="40% - Accent4 5 2 2 2 2 2" xfId="12324" xr:uid="{B01E59D5-8A24-47B0-8ED8-30F8234F682B}"/>
    <cellStyle name="40% - Accent4 5 2 2 2 2 2 2" xfId="29808" xr:uid="{3787235C-A8C1-455B-894B-4DCB30505709}"/>
    <cellStyle name="40% - Accent4 5 2 2 2 2 3" xfId="12325" xr:uid="{BA63AF5C-EA6C-459D-8AF8-3DBA1C71255F}"/>
    <cellStyle name="40% - Accent4 5 2 2 2 2 3 2" xfId="29809" xr:uid="{1289A632-25E4-4C50-B732-AAEB70C0B2DD}"/>
    <cellStyle name="40% - Accent4 5 2 2 2 2 4" xfId="29807" xr:uid="{CAF82895-DF11-4489-B48B-5C0393F13016}"/>
    <cellStyle name="40% - Accent4 5 2 2 2 3" xfId="12326" xr:uid="{6A4080AE-DCB6-4DB5-954E-B31CD837556E}"/>
    <cellStyle name="40% - Accent4 5 2 2 2 3 2" xfId="29810" xr:uid="{27958216-A959-4B4B-AE4D-B0906AA52CB0}"/>
    <cellStyle name="40% - Accent4 5 2 2 2 4" xfId="12327" xr:uid="{442CACBC-6577-4387-9F0C-6A8C9590ED73}"/>
    <cellStyle name="40% - Accent4 5 2 2 2 4 2" xfId="29811" xr:uid="{F0D8218F-9971-4BB2-B149-B7AA3258A974}"/>
    <cellStyle name="40% - Accent4 5 2 2 2 5" xfId="12328" xr:uid="{35E13B97-7D72-4330-ADB6-A877615C911A}"/>
    <cellStyle name="40% - Accent4 5 2 2 2 5 2" xfId="29812" xr:uid="{F30AF603-25F9-42B4-91DC-104FF2E304DF}"/>
    <cellStyle name="40% - Accent4 5 2 2 2 6" xfId="29806" xr:uid="{DFE8292B-83D0-4254-A86C-C5D29F49934A}"/>
    <cellStyle name="40% - Accent4 5 2 2 3" xfId="12329" xr:uid="{E09DE97E-FEA9-4E95-BAC1-9991481AA4BC}"/>
    <cellStyle name="40% - Accent4 5 2 2 3 2" xfId="12330" xr:uid="{6C845BFF-B2DF-4924-8732-40DD7B4D5BA0}"/>
    <cellStyle name="40% - Accent4 5 2 2 3 2 2" xfId="12331" xr:uid="{9806FBDE-D152-413C-9B96-4A5C22270C82}"/>
    <cellStyle name="40% - Accent4 5 2 2 3 2 2 2" xfId="29815" xr:uid="{3390B205-B53C-4BEA-9BBA-E1E8AEC25850}"/>
    <cellStyle name="40% - Accent4 5 2 2 3 2 3" xfId="12332" xr:uid="{325348C3-5FAA-48B8-82D1-8FAB2FD9A35E}"/>
    <cellStyle name="40% - Accent4 5 2 2 3 2 3 2" xfId="29816" xr:uid="{6342E968-8234-4BB1-A7EC-097F4E54E901}"/>
    <cellStyle name="40% - Accent4 5 2 2 3 2 4" xfId="29814" xr:uid="{77CA97FB-6EBB-4A3D-A0D8-A05B219757BE}"/>
    <cellStyle name="40% - Accent4 5 2 2 3 3" xfId="12333" xr:uid="{86BEDE66-F633-4C24-AF13-D5A7EB5AC3B5}"/>
    <cellStyle name="40% - Accent4 5 2 2 3 3 2" xfId="29817" xr:uid="{8DE8451E-3B88-4A18-9DDA-375D45F646E3}"/>
    <cellStyle name="40% - Accent4 5 2 2 3 4" xfId="12334" xr:uid="{35D0557D-3E00-42DA-8242-4CB3FB3FFDDE}"/>
    <cellStyle name="40% - Accent4 5 2 2 3 4 2" xfId="29818" xr:uid="{048125CC-CCB8-4656-B190-FB53596B7D63}"/>
    <cellStyle name="40% - Accent4 5 2 2 3 5" xfId="12335" xr:uid="{C8BB4291-3D94-4063-BA47-8F4E1C4589F8}"/>
    <cellStyle name="40% - Accent4 5 2 2 3 5 2" xfId="29819" xr:uid="{AD9A1E6C-8954-4A6D-B3D7-F43779134C61}"/>
    <cellStyle name="40% - Accent4 5 2 2 3 6" xfId="29813" xr:uid="{AE29DDFC-C9A0-40E6-B695-9E5CB0174CBE}"/>
    <cellStyle name="40% - Accent4 5 2 2 4" xfId="12336" xr:uid="{D268A1F5-50B2-49D0-B550-CE211CE60BC7}"/>
    <cellStyle name="40% - Accent4 5 2 2 4 2" xfId="12337" xr:uid="{ABC71B49-311C-4A43-A4C0-185A2F5609A1}"/>
    <cellStyle name="40% - Accent4 5 2 2 4 2 2" xfId="29821" xr:uid="{86931A07-5DBE-45EA-B4CC-5C83F8EC35A1}"/>
    <cellStyle name="40% - Accent4 5 2 2 4 3" xfId="12338" xr:uid="{3E23C81D-DDC9-48D6-A531-BC11014F2F08}"/>
    <cellStyle name="40% - Accent4 5 2 2 4 3 2" xfId="29822" xr:uid="{24193405-C21D-4266-8757-6C407580A356}"/>
    <cellStyle name="40% - Accent4 5 2 2 4 4" xfId="29820" xr:uid="{753DD0F8-BEA2-492C-A4B4-1C6DCBF214B2}"/>
    <cellStyle name="40% - Accent4 5 2 2 5" xfId="12339" xr:uid="{4D05D1B8-8C5E-427C-B1A9-3A5F1FECA728}"/>
    <cellStyle name="40% - Accent4 5 2 2 5 2" xfId="29823" xr:uid="{651E110E-4069-497D-BE60-9337AA6999AD}"/>
    <cellStyle name="40% - Accent4 5 2 2 6" xfId="12340" xr:uid="{4572BA84-673E-44EA-B0F1-0D42E6870D90}"/>
    <cellStyle name="40% - Accent4 5 2 2 6 2" xfId="29824" xr:uid="{A24FDBF2-1574-475C-8963-8D622E4930CB}"/>
    <cellStyle name="40% - Accent4 5 2 2 7" xfId="12341" xr:uid="{35B655CF-2875-4EBA-B39B-C28CF8EAC3D8}"/>
    <cellStyle name="40% - Accent4 5 2 2 7 2" xfId="29825" xr:uid="{A67B546E-F41B-45D4-AE9A-D823C14A9C60}"/>
    <cellStyle name="40% - Accent4 5 2 2 8" xfId="18007" xr:uid="{23EDF843-0767-42C5-B567-B4D98CCFF13B}"/>
    <cellStyle name="40% - Accent4 5 2 2 8 2" xfId="35775" xr:uid="{FAEAE0E9-C6BB-4323-BB28-6ADE02A4FFDA}"/>
    <cellStyle name="40% - Accent4 5 2 2 9" xfId="12321" xr:uid="{160D560E-5285-4FB4-8C26-FA7363786A70}"/>
    <cellStyle name="40% - Accent4 5 2 2 9 2" xfId="29805" xr:uid="{A92424E8-AC4A-475D-BACD-1B388ABBD27F}"/>
    <cellStyle name="40% - Accent4 5 2 3" xfId="12342" xr:uid="{3BA43F68-0BD2-4665-AC38-5A06F93667B5}"/>
    <cellStyle name="40% - Accent4 5 2 3 2" xfId="12343" xr:uid="{BFCD0CF3-92DB-4E9E-88F5-737EB8620F3C}"/>
    <cellStyle name="40% - Accent4 5 2 3 2 2" xfId="12344" xr:uid="{17CF9930-6ECD-45EA-A88F-2D0BF638DEBC}"/>
    <cellStyle name="40% - Accent4 5 2 3 2 2 2" xfId="12345" xr:uid="{5B193AB4-B9C3-4A1D-8F51-446A2C3FE67A}"/>
    <cellStyle name="40% - Accent4 5 2 3 2 2 2 2" xfId="29829" xr:uid="{9562039C-F674-488E-8154-7DC9C1AA3315}"/>
    <cellStyle name="40% - Accent4 5 2 3 2 2 3" xfId="12346" xr:uid="{B4AE7F5B-FAB9-4E47-B4B6-E55FC83B42F3}"/>
    <cellStyle name="40% - Accent4 5 2 3 2 2 3 2" xfId="29830" xr:uid="{BD7E38DB-A9E5-4F0C-8B2B-EA36E17998EA}"/>
    <cellStyle name="40% - Accent4 5 2 3 2 2 4" xfId="29828" xr:uid="{3D76C231-A0D1-47DF-8B57-E63868C64693}"/>
    <cellStyle name="40% - Accent4 5 2 3 2 3" xfId="12347" xr:uid="{2F529190-4324-47EC-B5F0-49E14A5206B4}"/>
    <cellStyle name="40% - Accent4 5 2 3 2 3 2" xfId="29831" xr:uid="{BCA6400A-C672-44E2-9967-5008E692937C}"/>
    <cellStyle name="40% - Accent4 5 2 3 2 4" xfId="12348" xr:uid="{0D1B2333-4C44-45EC-B9AF-B2801432F76B}"/>
    <cellStyle name="40% - Accent4 5 2 3 2 4 2" xfId="29832" xr:uid="{861DC100-E8B3-4524-A136-C6EB4C685A8A}"/>
    <cellStyle name="40% - Accent4 5 2 3 2 5" xfId="12349" xr:uid="{87FC2A7A-637C-450C-BEB7-B3FDE987578B}"/>
    <cellStyle name="40% - Accent4 5 2 3 2 5 2" xfId="29833" xr:uid="{9AAAA051-78D9-463F-B215-5677A032035E}"/>
    <cellStyle name="40% - Accent4 5 2 3 2 6" xfId="29827" xr:uid="{D87099A7-2A40-4CD0-9986-8FCCB2A0081C}"/>
    <cellStyle name="40% - Accent4 5 2 3 3" xfId="12350" xr:uid="{4C31811C-4E1D-4897-9FF6-79E2F83C2F3D}"/>
    <cellStyle name="40% - Accent4 5 2 3 3 2" xfId="12351" xr:uid="{29438B3A-A6E9-4D42-8BF4-BCD023E66744}"/>
    <cellStyle name="40% - Accent4 5 2 3 3 2 2" xfId="12352" xr:uid="{E89E8FCF-C13A-45C2-96A5-9A56D31CCCF0}"/>
    <cellStyle name="40% - Accent4 5 2 3 3 2 2 2" xfId="29836" xr:uid="{9727AAD8-B98F-4970-87AD-EF57E0E25B0F}"/>
    <cellStyle name="40% - Accent4 5 2 3 3 2 3" xfId="12353" xr:uid="{C3BF41FF-C44D-4364-8CB8-8440F3CD13D6}"/>
    <cellStyle name="40% - Accent4 5 2 3 3 2 3 2" xfId="29837" xr:uid="{1F3CF4A1-5D12-4A35-AA1B-D275D9DF50B2}"/>
    <cellStyle name="40% - Accent4 5 2 3 3 2 4" xfId="29835" xr:uid="{0147AED3-DC75-4C4C-9442-7264F19AA947}"/>
    <cellStyle name="40% - Accent4 5 2 3 3 3" xfId="12354" xr:uid="{595107A6-8511-4FAC-8852-FE03E0DA6B7E}"/>
    <cellStyle name="40% - Accent4 5 2 3 3 3 2" xfId="29838" xr:uid="{099320C5-638C-4995-9386-866A09C03D5A}"/>
    <cellStyle name="40% - Accent4 5 2 3 3 4" xfId="12355" xr:uid="{4933E2F6-09FF-469F-A692-E9C23BB896F2}"/>
    <cellStyle name="40% - Accent4 5 2 3 3 4 2" xfId="29839" xr:uid="{A8811103-544E-44A9-815A-FD0E80E8AE6F}"/>
    <cellStyle name="40% - Accent4 5 2 3 3 5" xfId="12356" xr:uid="{71CF1EB6-B63D-4B15-A6FB-B45FBBC89A77}"/>
    <cellStyle name="40% - Accent4 5 2 3 3 5 2" xfId="29840" xr:uid="{28C34839-039F-4907-9F81-F7C4AFF5F3D6}"/>
    <cellStyle name="40% - Accent4 5 2 3 3 6" xfId="29834" xr:uid="{54C8F9CB-44AA-41D7-BC1D-AA01DA9E6598}"/>
    <cellStyle name="40% - Accent4 5 2 3 4" xfId="12357" xr:uid="{284D63BB-C42C-4C63-9225-3D599A1BBFCA}"/>
    <cellStyle name="40% - Accent4 5 2 3 4 2" xfId="12358" xr:uid="{1B7530A4-158B-4F9F-BE24-1A16CAEF1165}"/>
    <cellStyle name="40% - Accent4 5 2 3 4 2 2" xfId="29842" xr:uid="{89B23AE0-5D2D-40A4-AA05-E05D6E59FD2F}"/>
    <cellStyle name="40% - Accent4 5 2 3 4 3" xfId="12359" xr:uid="{A7A021C4-BD04-4E62-9FBB-2042ED51C29C}"/>
    <cellStyle name="40% - Accent4 5 2 3 4 3 2" xfId="29843" xr:uid="{917889BE-D958-4ADF-8318-F72887553030}"/>
    <cellStyle name="40% - Accent4 5 2 3 4 4" xfId="29841" xr:uid="{8D247159-2704-465F-97C0-70EFF4E9C630}"/>
    <cellStyle name="40% - Accent4 5 2 3 5" xfId="12360" xr:uid="{DE8F6F5A-3A79-4102-BB38-5DB4EDCA7E2D}"/>
    <cellStyle name="40% - Accent4 5 2 3 5 2" xfId="29844" xr:uid="{17173264-5E26-4607-BE4E-5F702AE155B4}"/>
    <cellStyle name="40% - Accent4 5 2 3 6" xfId="12361" xr:uid="{4F2F53FE-A9C4-459C-A125-25FE0FFBA000}"/>
    <cellStyle name="40% - Accent4 5 2 3 6 2" xfId="29845" xr:uid="{D52CA14D-BB51-4A8C-AD70-463EBBDAE982}"/>
    <cellStyle name="40% - Accent4 5 2 3 7" xfId="12362" xr:uid="{A87EB687-411C-4DB8-92D8-2700138F2059}"/>
    <cellStyle name="40% - Accent4 5 2 3 7 2" xfId="29846" xr:uid="{258DF62B-160E-48C2-A15E-96E5B1D6E3C5}"/>
    <cellStyle name="40% - Accent4 5 2 3 8" xfId="29826" xr:uid="{F86680D9-AEA7-4D2B-B1BD-217ED362FF20}"/>
    <cellStyle name="40% - Accent4 5 2 4" xfId="12363" xr:uid="{91FB3373-4101-4162-941F-C68E05EBD5EB}"/>
    <cellStyle name="40% - Accent4 5 2 4 2" xfId="12364" xr:uid="{BE5657AE-D9E6-4D4B-BBCA-949638FE7995}"/>
    <cellStyle name="40% - Accent4 5 2 4 2 2" xfId="12365" xr:uid="{A4C14B23-98D9-4A50-9B2E-CC6EFE1C557F}"/>
    <cellStyle name="40% - Accent4 5 2 4 2 2 2" xfId="29849" xr:uid="{E107A133-5F61-4B90-82FF-800DC3549720}"/>
    <cellStyle name="40% - Accent4 5 2 4 2 3" xfId="12366" xr:uid="{3E7210B3-6F92-4652-95C6-D4EAE935EE37}"/>
    <cellStyle name="40% - Accent4 5 2 4 2 3 2" xfId="29850" xr:uid="{37DF7696-2BEB-4A10-856C-83E9EA2C19DC}"/>
    <cellStyle name="40% - Accent4 5 2 4 2 4" xfId="29848" xr:uid="{84D019FD-5D9C-4BEF-BB9A-3881FED9BAAF}"/>
    <cellStyle name="40% - Accent4 5 2 4 3" xfId="12367" xr:uid="{475DC51A-5EC9-4D74-B438-790A6AEEB952}"/>
    <cellStyle name="40% - Accent4 5 2 4 3 2" xfId="29851" xr:uid="{4E3DD001-828B-4183-8DCB-DEC01F5034C9}"/>
    <cellStyle name="40% - Accent4 5 2 4 4" xfId="12368" xr:uid="{903D1349-5EA1-46EC-90B8-4E809D0D14E9}"/>
    <cellStyle name="40% - Accent4 5 2 4 4 2" xfId="29852" xr:uid="{E388D553-2363-49C8-98FA-55301A546E7C}"/>
    <cellStyle name="40% - Accent4 5 2 4 5" xfId="12369" xr:uid="{B0CB1D7D-6573-4BAC-9C4B-9E0517047675}"/>
    <cellStyle name="40% - Accent4 5 2 4 5 2" xfId="29853" xr:uid="{8BF730B0-039B-4BD2-9222-C03E3D2A86C0}"/>
    <cellStyle name="40% - Accent4 5 2 4 6" xfId="29847" xr:uid="{ED8275FE-40BD-496C-85E5-740E53F2833D}"/>
    <cellStyle name="40% - Accent4 5 2 5" xfId="12370" xr:uid="{C9B03950-BD6D-4545-8191-BC091026D67D}"/>
    <cellStyle name="40% - Accent4 5 2 5 2" xfId="12371" xr:uid="{DC865B42-6966-4347-81AA-31BF57E296E8}"/>
    <cellStyle name="40% - Accent4 5 2 5 2 2" xfId="12372" xr:uid="{005992BD-892B-4DFC-89FE-E610DAEB8E96}"/>
    <cellStyle name="40% - Accent4 5 2 5 2 2 2" xfId="29856" xr:uid="{CD76E34D-C130-4579-B613-B56D725C9ECF}"/>
    <cellStyle name="40% - Accent4 5 2 5 2 3" xfId="12373" xr:uid="{C66D702C-1FFE-458A-9698-F7B4CEDDB644}"/>
    <cellStyle name="40% - Accent4 5 2 5 2 3 2" xfId="29857" xr:uid="{AA2EDC2C-8C1B-4891-9EB0-FC86BA726A64}"/>
    <cellStyle name="40% - Accent4 5 2 5 2 4" xfId="29855" xr:uid="{C4BCB0E8-F37D-4743-ADC6-1C68895A0594}"/>
    <cellStyle name="40% - Accent4 5 2 5 3" xfId="12374" xr:uid="{7E0A1CDD-83E2-43FA-B20A-94EF205EA743}"/>
    <cellStyle name="40% - Accent4 5 2 5 3 2" xfId="29858" xr:uid="{65B07725-128D-467E-9F0B-3EF4EEF51247}"/>
    <cellStyle name="40% - Accent4 5 2 5 4" xfId="12375" xr:uid="{5802E6DE-B84B-490A-9C65-1C54BC91AD4A}"/>
    <cellStyle name="40% - Accent4 5 2 5 4 2" xfId="29859" xr:uid="{BD3D8B65-5BC4-48B4-8591-990748CB484A}"/>
    <cellStyle name="40% - Accent4 5 2 5 5" xfId="12376" xr:uid="{C969F930-5A85-47A3-A354-18E432D4F2BB}"/>
    <cellStyle name="40% - Accent4 5 2 5 5 2" xfId="29860" xr:uid="{C443B11B-ED81-473E-8CB9-74666C4E688E}"/>
    <cellStyle name="40% - Accent4 5 2 5 6" xfId="29854" xr:uid="{80F1DE7F-8C88-43CF-BC1C-F7A58C98ADA3}"/>
    <cellStyle name="40% - Accent4 5 2 6" xfId="12377" xr:uid="{10583E51-FA01-42EC-A7FC-57712CA4B813}"/>
    <cellStyle name="40% - Accent4 5 2 6 2" xfId="12378" xr:uid="{000822DE-4BC8-49FF-92BB-A9D1A46ADEF5}"/>
    <cellStyle name="40% - Accent4 5 2 6 2 2" xfId="29862" xr:uid="{DA930764-CE77-44AA-AA86-ADCE64D28767}"/>
    <cellStyle name="40% - Accent4 5 2 6 3" xfId="12379" xr:uid="{2790BDA2-A8C6-44FF-A1D9-E34762D59530}"/>
    <cellStyle name="40% - Accent4 5 2 6 3 2" xfId="29863" xr:uid="{6FEC7B3C-DCD6-4019-A6ED-A8209805A225}"/>
    <cellStyle name="40% - Accent4 5 2 6 4" xfId="29861" xr:uid="{A6DC1D4E-1CC6-4B51-B752-590AB06651E7}"/>
    <cellStyle name="40% - Accent4 5 2 7" xfId="12380" xr:uid="{5774D7C6-DB83-446B-9991-5A0F1B783FEE}"/>
    <cellStyle name="40% - Accent4 5 2 7 2" xfId="29864" xr:uid="{E51C0389-4DB0-4F2A-90C9-023F49D07AB2}"/>
    <cellStyle name="40% - Accent4 5 2 8" xfId="12381" xr:uid="{AE3F2ECA-42A7-4904-9055-7FF17C7DB806}"/>
    <cellStyle name="40% - Accent4 5 2 8 2" xfId="29865" xr:uid="{021F825F-0AD9-443C-8C85-EDF33F08049E}"/>
    <cellStyle name="40% - Accent4 5 2 9" xfId="12382" xr:uid="{8AEBE253-6893-4008-A2D4-BD3AE5E1F962}"/>
    <cellStyle name="40% - Accent4 5 2 9 2" xfId="29866" xr:uid="{ABF5DC70-3F50-45E7-8F85-5EB2557E82A5}"/>
    <cellStyle name="40% - Accent4 5 3" xfId="448" xr:uid="{168978EC-1AE5-4FE3-AC3E-BE9C3BDB4C6D}"/>
    <cellStyle name="40% - Accent4 5 3 10" xfId="1589" xr:uid="{0301C01E-C008-4C0F-9AE5-CF2B5A2FA048}"/>
    <cellStyle name="40% - Accent4 5 3 11" xfId="19192" xr:uid="{8CCC52A0-2A4A-4B9E-8F06-08CF70EEA65D}"/>
    <cellStyle name="40% - Accent4 5 3 2" xfId="2630" xr:uid="{A563D7CE-A291-4305-A745-DF8DE8EF0D45}"/>
    <cellStyle name="40% - Accent4 5 3 2 2" xfId="12385" xr:uid="{6CBAED32-8CF2-4959-B146-96A144589670}"/>
    <cellStyle name="40% - Accent4 5 3 2 2 2" xfId="12386" xr:uid="{2473E292-A0A1-4591-AFC6-7AFA139DC2A0}"/>
    <cellStyle name="40% - Accent4 5 3 2 2 2 2" xfId="29870" xr:uid="{DB1FAB21-5C8B-4050-8AFF-4CA6D2B4508D}"/>
    <cellStyle name="40% - Accent4 5 3 2 2 3" xfId="12387" xr:uid="{C2F49293-8712-4BF0-AF44-AC054631CC94}"/>
    <cellStyle name="40% - Accent4 5 3 2 2 3 2" xfId="29871" xr:uid="{C812E8A0-7109-4178-8ACF-D01D33EF5EFB}"/>
    <cellStyle name="40% - Accent4 5 3 2 2 4" xfId="29869" xr:uid="{D2B62C64-7FCC-4995-A7F5-0CCC647C2978}"/>
    <cellStyle name="40% - Accent4 5 3 2 3" xfId="12388" xr:uid="{6F620624-F549-4B4D-ADE6-9196A185F5A5}"/>
    <cellStyle name="40% - Accent4 5 3 2 3 2" xfId="29872" xr:uid="{E234537B-100C-4DA9-B300-49D201A828C6}"/>
    <cellStyle name="40% - Accent4 5 3 2 4" xfId="12389" xr:uid="{07690EA8-5624-4DAF-BE57-DCAA226A92A7}"/>
    <cellStyle name="40% - Accent4 5 3 2 4 2" xfId="29873" xr:uid="{ED88E9CB-4463-43A0-9F7A-2897425E43F9}"/>
    <cellStyle name="40% - Accent4 5 3 2 5" xfId="12390" xr:uid="{3FB17280-9A83-4607-8123-46DA167542E1}"/>
    <cellStyle name="40% - Accent4 5 3 2 5 2" xfId="29874" xr:uid="{CC080093-DB4E-4C0F-9829-BD8D1B2749B2}"/>
    <cellStyle name="40% - Accent4 5 3 2 6" xfId="18143" xr:uid="{8380FAB7-FF41-424C-87E6-3914DF259202}"/>
    <cellStyle name="40% - Accent4 5 3 2 6 2" xfId="36037" xr:uid="{A1910140-811C-48EC-9A61-093171EE8835}"/>
    <cellStyle name="40% - Accent4 5 3 2 7" xfId="12384" xr:uid="{C339A9EE-3FC1-4458-BA91-0A9CED0B7362}"/>
    <cellStyle name="40% - Accent4 5 3 2 7 2" xfId="29868" xr:uid="{940F0B42-9503-4A4F-9565-7024357854C8}"/>
    <cellStyle name="40% - Accent4 5 3 2 8" xfId="20230" xr:uid="{C0C8F818-4257-43B4-ADC1-F1BD580757C7}"/>
    <cellStyle name="40% - Accent4 5 3 3" xfId="12391" xr:uid="{6F18A879-645E-4610-BF94-D9E45A93DEC0}"/>
    <cellStyle name="40% - Accent4 5 3 3 2" xfId="12392" xr:uid="{43322D23-94DD-4C57-9E46-CA1286378790}"/>
    <cellStyle name="40% - Accent4 5 3 3 2 2" xfId="12393" xr:uid="{1388C755-A5DB-423A-AB2F-C18FFF291E46}"/>
    <cellStyle name="40% - Accent4 5 3 3 2 2 2" xfId="29877" xr:uid="{634190F6-0D69-48F7-ACA8-725D29B847C7}"/>
    <cellStyle name="40% - Accent4 5 3 3 2 3" xfId="12394" xr:uid="{E226A775-066E-4187-AE3C-4244A3D9AC03}"/>
    <cellStyle name="40% - Accent4 5 3 3 2 3 2" xfId="29878" xr:uid="{5680E081-569A-4EBE-8C3A-3C2CB5E32DAC}"/>
    <cellStyle name="40% - Accent4 5 3 3 2 4" xfId="29876" xr:uid="{F8C508A0-517E-4726-96C5-505EA06CA51D}"/>
    <cellStyle name="40% - Accent4 5 3 3 3" xfId="12395" xr:uid="{6B0E9C9D-EA97-4EA5-B39F-8F4BC66F230A}"/>
    <cellStyle name="40% - Accent4 5 3 3 3 2" xfId="29879" xr:uid="{295962AA-99EE-49B5-A06F-E30FD255C60E}"/>
    <cellStyle name="40% - Accent4 5 3 3 4" xfId="12396" xr:uid="{17DD13F5-8594-4B77-9367-D185C72CA591}"/>
    <cellStyle name="40% - Accent4 5 3 3 4 2" xfId="29880" xr:uid="{E20A3A86-F633-44D3-9C2E-3400BC5A7805}"/>
    <cellStyle name="40% - Accent4 5 3 3 5" xfId="12397" xr:uid="{186AB303-8E84-414D-8D52-0594D1D55149}"/>
    <cellStyle name="40% - Accent4 5 3 3 5 2" xfId="29881" xr:uid="{D2948D6F-49CC-497F-A5AF-DBA968CDFA98}"/>
    <cellStyle name="40% - Accent4 5 3 3 6" xfId="29875" xr:uid="{C3ADDA7A-F68F-412B-873A-3CF2AE64732E}"/>
    <cellStyle name="40% - Accent4 5 3 4" xfId="12398" xr:uid="{0B4F9BF9-FA16-4038-89D4-41479D33A2EB}"/>
    <cellStyle name="40% - Accent4 5 3 4 2" xfId="12399" xr:uid="{081CD70B-17D1-4074-865E-099EEB2D2C1A}"/>
    <cellStyle name="40% - Accent4 5 3 4 2 2" xfId="29883" xr:uid="{13481C97-C997-4549-B45F-1825A0F6E61E}"/>
    <cellStyle name="40% - Accent4 5 3 4 3" xfId="12400" xr:uid="{83E299C4-EE22-4E5B-B669-BFB6D38C27DA}"/>
    <cellStyle name="40% - Accent4 5 3 4 3 2" xfId="29884" xr:uid="{F2B7F668-CCBB-48E3-B9A6-060C36B8FADA}"/>
    <cellStyle name="40% - Accent4 5 3 4 4" xfId="29882" xr:uid="{C3AEFC7D-C45D-486F-88C4-FC2EE80D6653}"/>
    <cellStyle name="40% - Accent4 5 3 5" xfId="12401" xr:uid="{F5E79AF3-BA25-4ED6-BDB1-79B60671C7F3}"/>
    <cellStyle name="40% - Accent4 5 3 5 2" xfId="29885" xr:uid="{A1F878DD-2BEE-4D95-A54E-EF9AC744944E}"/>
    <cellStyle name="40% - Accent4 5 3 6" xfId="12402" xr:uid="{BDEC73CF-91B3-4EA5-9B81-DC3FE24E0601}"/>
    <cellStyle name="40% - Accent4 5 3 6 2" xfId="29886" xr:uid="{67280C21-9D24-401B-ABD3-10CA532DB744}"/>
    <cellStyle name="40% - Accent4 5 3 7" xfId="12403" xr:uid="{70294B8C-EE58-4196-98D6-37EB4C6F0BDC}"/>
    <cellStyle name="40% - Accent4 5 3 7 2" xfId="29887" xr:uid="{770D3401-0802-40C7-A85D-02C72320474A}"/>
    <cellStyle name="40% - Accent4 5 3 8" xfId="17585" xr:uid="{0C56D38B-847E-4061-B09B-FA8DE6DCCB27}"/>
    <cellStyle name="40% - Accent4 5 3 8 2" xfId="35039" xr:uid="{9F8266D9-455F-4CC1-AB2A-D9FC4E1749C2}"/>
    <cellStyle name="40% - Accent4 5 3 9" xfId="12383" xr:uid="{01357B19-3255-4ED2-A3C0-138CF3B21E9F}"/>
    <cellStyle name="40% - Accent4 5 3 9 2" xfId="29867" xr:uid="{D682B0C5-9282-4423-B1F9-40AC3BADD389}"/>
    <cellStyle name="40% - Accent4 5 4" xfId="2096" xr:uid="{7353FFB9-0F2F-4CFF-92A3-1F15130BDCA0}"/>
    <cellStyle name="40% - Accent4 5 4 10" xfId="19696" xr:uid="{23C7E36A-4233-42EB-9636-CC23F1818449}"/>
    <cellStyle name="40% - Accent4 5 4 2" xfId="12405" xr:uid="{AA3F6AD0-348D-4954-BD42-C8720873BFA1}"/>
    <cellStyle name="40% - Accent4 5 4 2 2" xfId="12406" xr:uid="{2B4C4ACC-C7C6-4539-8275-CA7CE0590966}"/>
    <cellStyle name="40% - Accent4 5 4 2 2 2" xfId="12407" xr:uid="{55CE787C-B220-4EB1-998C-1FCCEB533139}"/>
    <cellStyle name="40% - Accent4 5 4 2 2 2 2" xfId="29891" xr:uid="{162580F1-F554-415F-A633-4B9D731420DA}"/>
    <cellStyle name="40% - Accent4 5 4 2 2 3" xfId="12408" xr:uid="{03409EB8-5D98-412B-9AD5-5AEDB40CCD67}"/>
    <cellStyle name="40% - Accent4 5 4 2 2 3 2" xfId="29892" xr:uid="{51295A67-08B1-423B-83E7-FD4673F1A8F7}"/>
    <cellStyle name="40% - Accent4 5 4 2 2 4" xfId="29890" xr:uid="{4D8D6CEE-9E5D-4AF6-BD65-71711CE4FC13}"/>
    <cellStyle name="40% - Accent4 5 4 2 3" xfId="12409" xr:uid="{10D6AC5D-84C0-4173-B6AC-318C8522F1ED}"/>
    <cellStyle name="40% - Accent4 5 4 2 3 2" xfId="29893" xr:uid="{7102CA8F-F7A2-4176-87F3-9FECEB1E7154}"/>
    <cellStyle name="40% - Accent4 5 4 2 4" xfId="12410" xr:uid="{A7638828-16E1-46FF-B356-5BF5B3768428}"/>
    <cellStyle name="40% - Accent4 5 4 2 4 2" xfId="29894" xr:uid="{5700EF7A-3AB4-48D0-A5D9-A4D99119EB8D}"/>
    <cellStyle name="40% - Accent4 5 4 2 5" xfId="12411" xr:uid="{B8665827-2A2B-4F4C-91E2-79756762AD6C}"/>
    <cellStyle name="40% - Accent4 5 4 2 5 2" xfId="29895" xr:uid="{F7D791D2-A39D-45B8-9450-E7D043B52FC9}"/>
    <cellStyle name="40% - Accent4 5 4 2 6" xfId="29889" xr:uid="{2CCE7446-2AF6-4A42-9EE2-652E280CE5C8}"/>
    <cellStyle name="40% - Accent4 5 4 3" xfId="12412" xr:uid="{F01DB394-42A2-4108-8DD4-712C1C3ADC18}"/>
    <cellStyle name="40% - Accent4 5 4 3 2" xfId="12413" xr:uid="{F86E0638-FAA3-4E5C-A7EE-0469E66E4321}"/>
    <cellStyle name="40% - Accent4 5 4 3 2 2" xfId="12414" xr:uid="{7FC65D79-48F7-43A7-8E65-022C372DFAA9}"/>
    <cellStyle name="40% - Accent4 5 4 3 2 2 2" xfId="29898" xr:uid="{4020FA4F-6EE8-427C-8C35-89EFCA752867}"/>
    <cellStyle name="40% - Accent4 5 4 3 2 3" xfId="12415" xr:uid="{DE3D0666-5ABB-49B0-82AB-6D98311699D6}"/>
    <cellStyle name="40% - Accent4 5 4 3 2 3 2" xfId="29899" xr:uid="{956BCC8B-A6EC-4ED1-B312-56D0B8E77FD2}"/>
    <cellStyle name="40% - Accent4 5 4 3 2 4" xfId="29897" xr:uid="{B7F88F9A-8E14-49B6-9E51-A480526163B8}"/>
    <cellStyle name="40% - Accent4 5 4 3 3" xfId="12416" xr:uid="{FBEFE43C-6DE7-468D-8AFA-8F6F975DA4A3}"/>
    <cellStyle name="40% - Accent4 5 4 3 3 2" xfId="29900" xr:uid="{741C898B-8D48-464D-9B5B-FBC4EFC196CF}"/>
    <cellStyle name="40% - Accent4 5 4 3 4" xfId="12417" xr:uid="{CC8BF2D5-E211-4E26-8016-80FDA1601F56}"/>
    <cellStyle name="40% - Accent4 5 4 3 4 2" xfId="29901" xr:uid="{2CC41398-A41B-4B79-91F2-8802FBFEB9DB}"/>
    <cellStyle name="40% - Accent4 5 4 3 5" xfId="12418" xr:uid="{ED6294EF-3FEE-42DE-B725-25F2247CB28E}"/>
    <cellStyle name="40% - Accent4 5 4 3 5 2" xfId="29902" xr:uid="{380EADC8-C168-4C6C-9D90-63D9BF1E9A5C}"/>
    <cellStyle name="40% - Accent4 5 4 3 6" xfId="29896" xr:uid="{EFD81967-6C33-490F-8940-B04FF5DD8070}"/>
    <cellStyle name="40% - Accent4 5 4 4" xfId="12419" xr:uid="{0F133093-A0BE-4EE1-B78E-FC690FE4F3F7}"/>
    <cellStyle name="40% - Accent4 5 4 4 2" xfId="12420" xr:uid="{2EBD9253-FBDC-4776-939C-9C5F52DFE804}"/>
    <cellStyle name="40% - Accent4 5 4 4 2 2" xfId="29904" xr:uid="{397210B7-9D17-4A2A-83C7-6A2382B239A6}"/>
    <cellStyle name="40% - Accent4 5 4 4 3" xfId="12421" xr:uid="{52035AF3-66C6-4B64-8B18-0B1ED1228805}"/>
    <cellStyle name="40% - Accent4 5 4 4 3 2" xfId="29905" xr:uid="{2268600B-2D56-4993-B862-BC84037F061E}"/>
    <cellStyle name="40% - Accent4 5 4 4 4" xfId="29903" xr:uid="{971CAED3-A01D-40B1-BE10-FE29EC846085}"/>
    <cellStyle name="40% - Accent4 5 4 5" xfId="12422" xr:uid="{9D625C48-C0B4-4F8A-B91C-B5358DA752B3}"/>
    <cellStyle name="40% - Accent4 5 4 5 2" xfId="29906" xr:uid="{211D3E74-96E2-4FE1-ADF2-8354567AE252}"/>
    <cellStyle name="40% - Accent4 5 4 6" xfId="12423" xr:uid="{D20E6EFC-F91C-42C8-9A10-0FB5D7DA83E2}"/>
    <cellStyle name="40% - Accent4 5 4 6 2" xfId="29907" xr:uid="{DA81AC07-1B37-437A-B9F3-D807BE9B30F4}"/>
    <cellStyle name="40% - Accent4 5 4 7" xfId="12424" xr:uid="{9EB6035A-F1E8-4691-983C-607197419274}"/>
    <cellStyle name="40% - Accent4 5 4 7 2" xfId="29908" xr:uid="{86098493-508E-4AC1-8527-A17E91481C26}"/>
    <cellStyle name="40% - Accent4 5 4 8" xfId="17878" xr:uid="{42637705-45F5-423E-A18C-547D1C608CC7}"/>
    <cellStyle name="40% - Accent4 5 4 8 2" xfId="35528" xr:uid="{8D09F09B-8B36-4085-AE40-1FCE73070857}"/>
    <cellStyle name="40% - Accent4 5 4 9" xfId="12404" xr:uid="{FE11C742-5810-419D-AF58-BCAF50BC8D04}"/>
    <cellStyle name="40% - Accent4 5 4 9 2" xfId="29888" xr:uid="{15AFBA76-57CF-4A86-93D9-9AFB3D6340A1}"/>
    <cellStyle name="40% - Accent4 5 5" xfId="12425" xr:uid="{34F83E60-85D9-4827-982D-2ED046C939E5}"/>
    <cellStyle name="40% - Accent4 5 5 2" xfId="12426" xr:uid="{6EE5B798-357F-4232-9E69-FBC7996B0D68}"/>
    <cellStyle name="40% - Accent4 5 5 2 2" xfId="12427" xr:uid="{D577D5B2-0C1F-4924-AFC0-29FF5A483DCC}"/>
    <cellStyle name="40% - Accent4 5 5 2 2 2" xfId="12428" xr:uid="{0A5319D5-D371-4F06-BA88-4FFC031F177A}"/>
    <cellStyle name="40% - Accent4 5 5 2 2 2 2" xfId="29912" xr:uid="{8F26DA71-D304-4DDE-BC56-3CD0BDD4791C}"/>
    <cellStyle name="40% - Accent4 5 5 2 2 3" xfId="12429" xr:uid="{FF7A4796-C817-44D8-909A-57C0D5E135CA}"/>
    <cellStyle name="40% - Accent4 5 5 2 2 3 2" xfId="29913" xr:uid="{6E6D7285-0161-4C9C-82D7-8707CFEFFA7E}"/>
    <cellStyle name="40% - Accent4 5 5 2 2 4" xfId="29911" xr:uid="{5E9AC757-3A79-46DB-8DA2-E22BA2EA9CA7}"/>
    <cellStyle name="40% - Accent4 5 5 2 3" xfId="12430" xr:uid="{935C03C9-82EB-41B3-8A7C-BE29443FC56B}"/>
    <cellStyle name="40% - Accent4 5 5 2 3 2" xfId="29914" xr:uid="{CF5022C8-DD88-45E1-A0BD-FF0DEC86ACD1}"/>
    <cellStyle name="40% - Accent4 5 5 2 4" xfId="12431" xr:uid="{8EA446F0-098A-45A1-8482-D18725376D3A}"/>
    <cellStyle name="40% - Accent4 5 5 2 4 2" xfId="29915" xr:uid="{82D469F5-508E-4716-A1A8-8D3127D6DFDC}"/>
    <cellStyle name="40% - Accent4 5 5 2 5" xfId="12432" xr:uid="{FAE8C123-5301-435E-BFC7-61250D677446}"/>
    <cellStyle name="40% - Accent4 5 5 2 5 2" xfId="29916" xr:uid="{A159D53D-4652-4D09-AE59-232992C4276B}"/>
    <cellStyle name="40% - Accent4 5 5 2 6" xfId="29910" xr:uid="{CD0AD534-A775-46CF-82AF-2B3F3A5306FB}"/>
    <cellStyle name="40% - Accent4 5 5 3" xfId="12433" xr:uid="{5AB9B8B7-909D-4787-BBE9-33C3DB9FEB46}"/>
    <cellStyle name="40% - Accent4 5 5 3 2" xfId="12434" xr:uid="{C2808DC2-EC11-4A25-9F66-44250343498C}"/>
    <cellStyle name="40% - Accent4 5 5 3 2 2" xfId="12435" xr:uid="{C33C8252-9847-4EEB-B7D1-AB7AD2AD9FEF}"/>
    <cellStyle name="40% - Accent4 5 5 3 2 2 2" xfId="29919" xr:uid="{CF9981B9-A46A-4055-B559-E130C4884310}"/>
    <cellStyle name="40% - Accent4 5 5 3 2 3" xfId="12436" xr:uid="{517F9F2A-89D6-4690-9C60-47A23AC918E1}"/>
    <cellStyle name="40% - Accent4 5 5 3 2 3 2" xfId="29920" xr:uid="{F13BE375-FB1A-41B3-B57E-4E2DAF82BF92}"/>
    <cellStyle name="40% - Accent4 5 5 3 2 4" xfId="29918" xr:uid="{65336B15-E931-4643-B7F1-5B4A5E9C2297}"/>
    <cellStyle name="40% - Accent4 5 5 3 3" xfId="12437" xr:uid="{7958A290-BC88-4A91-8A55-8C2CC21415A8}"/>
    <cellStyle name="40% - Accent4 5 5 3 3 2" xfId="29921" xr:uid="{CDEA924A-0F58-4BA9-BFC6-EAAEDE82624D}"/>
    <cellStyle name="40% - Accent4 5 5 3 4" xfId="12438" xr:uid="{DE29D921-3632-405F-A68D-A6021732D0FE}"/>
    <cellStyle name="40% - Accent4 5 5 3 4 2" xfId="29922" xr:uid="{5571DEF3-D56D-403F-AED4-B06D5FA66C8B}"/>
    <cellStyle name="40% - Accent4 5 5 3 5" xfId="12439" xr:uid="{DBF12A8D-830D-42CD-B786-B274C1D1692A}"/>
    <cellStyle name="40% - Accent4 5 5 3 5 2" xfId="29923" xr:uid="{EB629C27-62C0-443F-AD42-DC7891175F25}"/>
    <cellStyle name="40% - Accent4 5 5 3 6" xfId="29917" xr:uid="{7C7C07FB-5ABD-4421-BC5A-EB00078278FA}"/>
    <cellStyle name="40% - Accent4 5 5 4" xfId="12440" xr:uid="{33F0EC57-5293-41E8-9783-DE858BAEF7CB}"/>
    <cellStyle name="40% - Accent4 5 5 4 2" xfId="12441" xr:uid="{9822EBEB-1307-4ECD-BE71-14C9D4973310}"/>
    <cellStyle name="40% - Accent4 5 5 4 2 2" xfId="29925" xr:uid="{78C554A8-734F-4CD3-8E2B-D8845C02EB27}"/>
    <cellStyle name="40% - Accent4 5 5 4 3" xfId="12442" xr:uid="{4D03CAB8-620D-43C9-828E-AB77AADC0CEF}"/>
    <cellStyle name="40% - Accent4 5 5 4 3 2" xfId="29926" xr:uid="{E494FCC7-A956-4BDA-846F-7031F9B00625}"/>
    <cellStyle name="40% - Accent4 5 5 4 4" xfId="29924" xr:uid="{4585C29D-0D64-4220-84BE-BDB7BFFBD5F9}"/>
    <cellStyle name="40% - Accent4 5 5 5" xfId="12443" xr:uid="{2EBC3A15-FA76-4349-91FE-E37B4E6BF243}"/>
    <cellStyle name="40% - Accent4 5 5 5 2" xfId="29927" xr:uid="{B305F5D2-E9F7-4E7B-8DE9-57229CE0B0E2}"/>
    <cellStyle name="40% - Accent4 5 5 6" xfId="12444" xr:uid="{B6EC0EE7-946F-4D01-8518-0EE8B535CAA1}"/>
    <cellStyle name="40% - Accent4 5 5 6 2" xfId="29928" xr:uid="{CF6B1511-5BF7-4791-9807-8C44FDFAE92B}"/>
    <cellStyle name="40% - Accent4 5 5 7" xfId="12445" xr:uid="{34AE98AB-47A6-4A85-BFF1-85D898B8FBA1}"/>
    <cellStyle name="40% - Accent4 5 5 7 2" xfId="29929" xr:uid="{93D78EE5-0793-49D8-A98A-958B2340BDB2}"/>
    <cellStyle name="40% - Accent4 5 5 8" xfId="29909" xr:uid="{D1069DF1-435B-4F9E-B94F-B321DB0A3E97}"/>
    <cellStyle name="40% - Accent4 5 6" xfId="12446" xr:uid="{DD43AC25-7B7C-47E6-A4EC-ECE1056E3D00}"/>
    <cellStyle name="40% - Accent4 5 6 2" xfId="12447" xr:uid="{1BC148D4-94FF-4FE1-9464-F86C3B957471}"/>
    <cellStyle name="40% - Accent4 5 6 2 2" xfId="12448" xr:uid="{DB3E3664-6B29-4A8F-B6EE-36D399A4AB90}"/>
    <cellStyle name="40% - Accent4 5 6 2 2 2" xfId="29932" xr:uid="{A18BC3A9-8539-42DC-9524-304704928DD0}"/>
    <cellStyle name="40% - Accent4 5 6 2 3" xfId="12449" xr:uid="{DD679078-3DFD-419A-85D1-FF1F19F9E150}"/>
    <cellStyle name="40% - Accent4 5 6 2 3 2" xfId="29933" xr:uid="{2DF1BCBA-9DC4-46EA-B7A5-AF6BB8DC51FC}"/>
    <cellStyle name="40% - Accent4 5 6 2 4" xfId="29931" xr:uid="{61747168-5B21-4842-9D92-B0E2A2A5B071}"/>
    <cellStyle name="40% - Accent4 5 6 3" xfId="12450" xr:uid="{E2D2CDE6-A06B-4B8D-A0F0-273B0584AA98}"/>
    <cellStyle name="40% - Accent4 5 6 3 2" xfId="29934" xr:uid="{E3E0F1C7-7977-4930-8457-553267C19759}"/>
    <cellStyle name="40% - Accent4 5 6 4" xfId="12451" xr:uid="{30BA9005-FCC7-41D1-B7D1-A9A88EEDD823}"/>
    <cellStyle name="40% - Accent4 5 6 4 2" xfId="29935" xr:uid="{0FDB928A-6753-4355-B82B-8B72D0F8B564}"/>
    <cellStyle name="40% - Accent4 5 6 5" xfId="12452" xr:uid="{9D57115D-F278-4DAF-9069-F5BA1AEDEE7F}"/>
    <cellStyle name="40% - Accent4 5 6 5 2" xfId="29936" xr:uid="{3B5D032B-10B7-4D63-B772-D0C3B08EFEE3}"/>
    <cellStyle name="40% - Accent4 5 6 6" xfId="29930" xr:uid="{0730E4C3-9C60-4579-A642-C6209929D441}"/>
    <cellStyle name="40% - Accent4 5 7" xfId="12453" xr:uid="{A249D05F-39D9-4895-B5B2-9B33E20D764B}"/>
    <cellStyle name="40% - Accent4 5 7 2" xfId="12454" xr:uid="{1734ADF6-9234-4CB2-AA47-28054E7FE934}"/>
    <cellStyle name="40% - Accent4 5 7 2 2" xfId="12455" xr:uid="{039B2ECC-C4BD-4D44-BE11-3B35335DF1D2}"/>
    <cellStyle name="40% - Accent4 5 7 2 2 2" xfId="29939" xr:uid="{178DC82B-6D14-441E-8FFB-1A1FD1A289B1}"/>
    <cellStyle name="40% - Accent4 5 7 2 3" xfId="12456" xr:uid="{3B35775E-074C-423A-B92F-EC6AA461D552}"/>
    <cellStyle name="40% - Accent4 5 7 2 3 2" xfId="29940" xr:uid="{6F1A1353-DCA6-45E4-BEBB-19F38DB0D926}"/>
    <cellStyle name="40% - Accent4 5 7 2 4" xfId="29938" xr:uid="{9E0E9374-EE7F-413C-88F4-7ECC690EA7B7}"/>
    <cellStyle name="40% - Accent4 5 7 3" xfId="12457" xr:uid="{14958254-302E-41E9-A7DA-A4BBF9DD61D2}"/>
    <cellStyle name="40% - Accent4 5 7 3 2" xfId="29941" xr:uid="{56AFCEBF-67A6-41B8-A6DC-6C20E1EA95C6}"/>
    <cellStyle name="40% - Accent4 5 7 4" xfId="12458" xr:uid="{F8AC87C3-6DB1-45E8-9CF1-86CB853B3F42}"/>
    <cellStyle name="40% - Accent4 5 7 4 2" xfId="29942" xr:uid="{E6F70675-03B2-488A-B633-18C3F4C24EF8}"/>
    <cellStyle name="40% - Accent4 5 7 5" xfId="12459" xr:uid="{F93B54AD-49C6-4E44-8377-35C52CD2A988}"/>
    <cellStyle name="40% - Accent4 5 7 5 2" xfId="29943" xr:uid="{0636D9FB-FADF-49F2-A226-9F0CC5AA695E}"/>
    <cellStyle name="40% - Accent4 5 7 6" xfId="29937" xr:uid="{3614B4B8-3FD4-4926-8F94-B231F3C0E028}"/>
    <cellStyle name="40% - Accent4 5 8" xfId="12460" xr:uid="{4485E515-772D-452E-BE96-05AAE7F4942E}"/>
    <cellStyle name="40% - Accent4 5 8 2" xfId="12461" xr:uid="{FA895A10-8348-4C64-B13E-2510A12A979B}"/>
    <cellStyle name="40% - Accent4 5 8 2 2" xfId="29945" xr:uid="{D1EEDC55-D0F2-439D-A07B-96A72DAC6C3F}"/>
    <cellStyle name="40% - Accent4 5 8 3" xfId="12462" xr:uid="{376A8061-0DC3-402D-8AD6-1B00C3C48D46}"/>
    <cellStyle name="40% - Accent4 5 8 3 2" xfId="29946" xr:uid="{8A9B9AB1-CF87-469D-BD16-681F66D32535}"/>
    <cellStyle name="40% - Accent4 5 8 4" xfId="29944" xr:uid="{CF2912D6-1B27-4122-9789-5336E6066C49}"/>
    <cellStyle name="40% - Accent4 5 9" xfId="12463" xr:uid="{1FCE2FF6-4A84-40C1-AACD-43E2E7728627}"/>
    <cellStyle name="40% - Accent4 5 9 2" xfId="29947" xr:uid="{FBE7B978-C56B-4838-A8C7-36FA1DCA16BE}"/>
    <cellStyle name="40% - Accent4 6" xfId="290" xr:uid="{88B8330C-32AA-4196-AED4-1DB56D5F363F}"/>
    <cellStyle name="40% - Accent4 6 10" xfId="12465" xr:uid="{6B162A47-F2AE-4D7A-A51F-A4359F31AE8E}"/>
    <cellStyle name="40% - Accent4 6 10 2" xfId="29949" xr:uid="{50CC9EAD-37DB-4687-B73D-E414FA93AF14}"/>
    <cellStyle name="40% - Accent4 6 11" xfId="17278" xr:uid="{05C7935F-0121-42EE-B53A-4B316E4F7E05}"/>
    <cellStyle name="40% - Accent4 6 11 2" xfId="34569" xr:uid="{FB202800-B9A4-46A5-8DF8-9E400EF6C390}"/>
    <cellStyle name="40% - Accent4 6 12" xfId="12464" xr:uid="{5F82A3CC-9CE9-463A-BDD2-A77DE2C664B5}"/>
    <cellStyle name="40% - Accent4 6 12 2" xfId="29948" xr:uid="{38A6EC70-C4F6-40F7-9AD7-23C67857E57A}"/>
    <cellStyle name="40% - Accent4 6 13" xfId="1049" xr:uid="{BF077D33-BACC-4084-9581-560F87FBAF14}"/>
    <cellStyle name="40% - Accent4 6 14" xfId="18660" xr:uid="{E0933B26-EF05-4908-8F5D-D398C162828B}"/>
    <cellStyle name="40% - Accent4 6 2" xfId="512" xr:uid="{F03D6B79-3237-4F9E-A3BE-120F2D1912BA}"/>
    <cellStyle name="40% - Accent4 6 2 10" xfId="1339" xr:uid="{6731D55C-25D2-406C-8204-5636D80B8769}"/>
    <cellStyle name="40% - Accent4 6 2 11" xfId="18943" xr:uid="{1751F4DF-67A1-4699-9F02-C1CB040A05DB}"/>
    <cellStyle name="40% - Accent4 6 2 2" xfId="2384" xr:uid="{07C9DFB9-5F66-4396-8B10-342D1D57222E}"/>
    <cellStyle name="40% - Accent4 6 2 2 2" xfId="12468" xr:uid="{AEF7A4AC-3591-4A93-97D9-69EF35A8E635}"/>
    <cellStyle name="40% - Accent4 6 2 2 2 2" xfId="12469" xr:uid="{6964359C-19E4-4C7D-82FC-9C163FA1B50A}"/>
    <cellStyle name="40% - Accent4 6 2 2 2 2 2" xfId="29953" xr:uid="{E27D23F3-5BD5-444F-B8A8-D688C226C232}"/>
    <cellStyle name="40% - Accent4 6 2 2 2 3" xfId="12470" xr:uid="{CDD6AE35-D7B1-4F7D-90D6-C2443CAC4B81}"/>
    <cellStyle name="40% - Accent4 6 2 2 2 3 2" xfId="29954" xr:uid="{52C29626-90C6-4DC2-9B10-F2410D2CD51B}"/>
    <cellStyle name="40% - Accent4 6 2 2 2 4" xfId="29952" xr:uid="{18F86A3B-EABC-4E33-89AB-E823F2690CA6}"/>
    <cellStyle name="40% - Accent4 6 2 2 3" xfId="12471" xr:uid="{7D83EBCD-3965-45B1-B5CD-B9D26FE2D94D}"/>
    <cellStyle name="40% - Accent4 6 2 2 3 2" xfId="29955" xr:uid="{94C0FD64-3935-4A24-B457-844F773132A9}"/>
    <cellStyle name="40% - Accent4 6 2 2 4" xfId="12472" xr:uid="{361E8D44-7A8F-4478-84BB-66C715BE4442}"/>
    <cellStyle name="40% - Accent4 6 2 2 4 2" xfId="29956" xr:uid="{0B8D033F-B887-42C4-8BD6-B484E6D85C56}"/>
    <cellStyle name="40% - Accent4 6 2 2 5" xfId="12473" xr:uid="{A3011F0B-3213-4DC2-8A43-DDD09FAE533A}"/>
    <cellStyle name="40% - Accent4 6 2 2 5 2" xfId="29957" xr:uid="{4F79775E-70E6-4E7F-884F-BBFBEE6B801C}"/>
    <cellStyle name="40% - Accent4 6 2 2 6" xfId="18023" xr:uid="{CA345B1D-81A7-40EB-AA54-502733C35392}"/>
    <cellStyle name="40% - Accent4 6 2 2 6 2" xfId="35795" xr:uid="{26CC73BF-88CB-4FCA-9B72-175BE41DC1FC}"/>
    <cellStyle name="40% - Accent4 6 2 2 7" xfId="12467" xr:uid="{129FB6E8-1F6D-4BBB-B471-37940EE11C72}"/>
    <cellStyle name="40% - Accent4 6 2 2 7 2" xfId="29951" xr:uid="{AF7582C9-11F7-41B6-9C5D-5A5F234568D3}"/>
    <cellStyle name="40% - Accent4 6 2 2 8" xfId="19984" xr:uid="{52FB45AE-2A2D-4BF9-A6CD-A9A37237921C}"/>
    <cellStyle name="40% - Accent4 6 2 3" xfId="12474" xr:uid="{FA31E750-6877-4DA9-9B6F-4FCCCA67397C}"/>
    <cellStyle name="40% - Accent4 6 2 3 2" xfId="12475" xr:uid="{3D74A866-2CFE-47E9-AA09-8FB6105D9DFE}"/>
    <cellStyle name="40% - Accent4 6 2 3 2 2" xfId="12476" xr:uid="{99BB2567-3589-4B97-84BD-51D44B59D1B6}"/>
    <cellStyle name="40% - Accent4 6 2 3 2 2 2" xfId="29960" xr:uid="{FA8E8E59-2CF8-4E7E-B2F8-49E26ED040C5}"/>
    <cellStyle name="40% - Accent4 6 2 3 2 3" xfId="12477" xr:uid="{037DA064-6ABB-4D32-882E-54FB195BF4DC}"/>
    <cellStyle name="40% - Accent4 6 2 3 2 3 2" xfId="29961" xr:uid="{BF6E0CE0-38A3-4235-80DE-1FE20735AA89}"/>
    <cellStyle name="40% - Accent4 6 2 3 2 4" xfId="29959" xr:uid="{F27EDDF5-50A6-4858-BB11-E97B80120E50}"/>
    <cellStyle name="40% - Accent4 6 2 3 3" xfId="12478" xr:uid="{C7DA9B13-54DF-4FC0-9DD8-70A769CA5719}"/>
    <cellStyle name="40% - Accent4 6 2 3 3 2" xfId="29962" xr:uid="{C925A60D-78DD-42B6-AEE3-CD0A8ACAC201}"/>
    <cellStyle name="40% - Accent4 6 2 3 4" xfId="12479" xr:uid="{7B2B3866-F3AD-4EE2-B056-1F22F4CECBE7}"/>
    <cellStyle name="40% - Accent4 6 2 3 4 2" xfId="29963" xr:uid="{AA55F1B0-0A31-4CDD-84E9-BCEB02E531A5}"/>
    <cellStyle name="40% - Accent4 6 2 3 5" xfId="12480" xr:uid="{E6AF3E9A-6EDA-4D41-BE18-35E69A2BE366}"/>
    <cellStyle name="40% - Accent4 6 2 3 5 2" xfId="29964" xr:uid="{92C2EDEC-C3BE-493B-9984-39C1EFCF085D}"/>
    <cellStyle name="40% - Accent4 6 2 3 6" xfId="29958" xr:uid="{7DA3D7BF-6ECF-441C-945F-FE36E798090C}"/>
    <cellStyle name="40% - Accent4 6 2 4" xfId="12481" xr:uid="{D857C65E-8200-499F-9FC6-2044C072E9E9}"/>
    <cellStyle name="40% - Accent4 6 2 4 2" xfId="12482" xr:uid="{BB8E9332-90DE-448A-826F-A25BAEE5FFF8}"/>
    <cellStyle name="40% - Accent4 6 2 4 2 2" xfId="29966" xr:uid="{D4266243-EEEE-4830-B899-E33C1312F73F}"/>
    <cellStyle name="40% - Accent4 6 2 4 3" xfId="12483" xr:uid="{24D0E830-E08A-4715-ACFF-BB134BB8388D}"/>
    <cellStyle name="40% - Accent4 6 2 4 3 2" xfId="29967" xr:uid="{B569CE1B-3326-4572-9281-9E6C54B84448}"/>
    <cellStyle name="40% - Accent4 6 2 4 4" xfId="29965" xr:uid="{8947901E-E423-46CE-8A00-2C6D073238E8}"/>
    <cellStyle name="40% - Accent4 6 2 5" xfId="12484" xr:uid="{DDE8384C-0CD3-494E-8370-F63B082839B5}"/>
    <cellStyle name="40% - Accent4 6 2 5 2" xfId="29968" xr:uid="{3D049EB1-EAA3-4512-B7EA-1717CB1F3416}"/>
    <cellStyle name="40% - Accent4 6 2 6" xfId="12485" xr:uid="{1BA1D739-C9C9-4AA7-B2AF-AAEE23F5D2FD}"/>
    <cellStyle name="40% - Accent4 6 2 6 2" xfId="29969" xr:uid="{1AF40B4A-FF7A-4246-AB24-13FE74247614}"/>
    <cellStyle name="40% - Accent4 6 2 7" xfId="12486" xr:uid="{B92FCC3F-2E9D-437F-B199-066BF55DC3A3}"/>
    <cellStyle name="40% - Accent4 6 2 7 2" xfId="29970" xr:uid="{EE0C055D-BE19-46F9-8BE9-96A7428CFBEE}"/>
    <cellStyle name="40% - Accent4 6 2 8" xfId="17453" xr:uid="{74FD540D-371E-4145-B540-2068A18C0C52}"/>
    <cellStyle name="40% - Accent4 6 2 8 2" xfId="34811" xr:uid="{56DC6BAE-7A5D-40E1-AE82-E7A25B928C8C}"/>
    <cellStyle name="40% - Accent4 6 2 9" xfId="12466" xr:uid="{7C8A051B-CFFC-4012-8E2B-CF75CCD6A29D}"/>
    <cellStyle name="40% - Accent4 6 2 9 2" xfId="29950" xr:uid="{6F30C572-7F7B-4079-B515-4FF2A7D5F0AE}"/>
    <cellStyle name="40% - Accent4 6 3" xfId="1610" xr:uid="{B2299236-7FAD-4C5A-A524-FD104DC3DCA5}"/>
    <cellStyle name="40% - Accent4 6 3 10" xfId="19213" xr:uid="{88CBD14F-55E3-42AA-B132-5B8DA302DF4C}"/>
    <cellStyle name="40% - Accent4 6 3 2" xfId="2651" xr:uid="{5B1DB520-0F36-428B-A869-2AD751AD750E}"/>
    <cellStyle name="40% - Accent4 6 3 2 2" xfId="12489" xr:uid="{31FC1C7F-6DE4-4BB7-916A-603B41894EC9}"/>
    <cellStyle name="40% - Accent4 6 3 2 2 2" xfId="12490" xr:uid="{990309BD-0EC5-459D-8DD8-B649284AA128}"/>
    <cellStyle name="40% - Accent4 6 3 2 2 2 2" xfId="29974" xr:uid="{BA912E08-B6AA-49FA-BE78-1D4B7E09B7EB}"/>
    <cellStyle name="40% - Accent4 6 3 2 2 3" xfId="12491" xr:uid="{01891ACB-4340-4B7C-859C-6B1DD9239DBB}"/>
    <cellStyle name="40% - Accent4 6 3 2 2 3 2" xfId="29975" xr:uid="{74E11620-7549-4BFA-A44B-9F851792C8A0}"/>
    <cellStyle name="40% - Accent4 6 3 2 2 4" xfId="29973" xr:uid="{BCEBD2B4-74B3-484C-B5F1-113894872EE6}"/>
    <cellStyle name="40% - Accent4 6 3 2 3" xfId="12492" xr:uid="{1130BF1D-BC54-412C-8586-9654B7CBE2A0}"/>
    <cellStyle name="40% - Accent4 6 3 2 3 2" xfId="29976" xr:uid="{023001BC-ED5F-45E8-AB6B-C6215068FE53}"/>
    <cellStyle name="40% - Accent4 6 3 2 4" xfId="12493" xr:uid="{10133E33-45F1-4CDA-8454-906C72C47F8C}"/>
    <cellStyle name="40% - Accent4 6 3 2 4 2" xfId="29977" xr:uid="{DFDEA1E5-254E-4D40-8C14-BB6A0E6AB2BF}"/>
    <cellStyle name="40% - Accent4 6 3 2 5" xfId="12494" xr:uid="{329531C2-B633-4B5C-93D7-80048BD2FE7E}"/>
    <cellStyle name="40% - Accent4 6 3 2 5 2" xfId="29978" xr:uid="{84989C92-33FF-405E-8765-527A911E60C5}"/>
    <cellStyle name="40% - Accent4 6 3 2 6" xfId="18158" xr:uid="{63E1ED54-C8C7-4545-853B-9424B32D2213}"/>
    <cellStyle name="40% - Accent4 6 3 2 6 2" xfId="36058" xr:uid="{41F5A844-7E82-493C-924B-3D509E0DB689}"/>
    <cellStyle name="40% - Accent4 6 3 2 7" xfId="12488" xr:uid="{70310754-2637-445D-8E00-785705046EE9}"/>
    <cellStyle name="40% - Accent4 6 3 2 7 2" xfId="29972" xr:uid="{D11858A2-6732-42F3-A192-1FD220A6BD6C}"/>
    <cellStyle name="40% - Accent4 6 3 2 8" xfId="20251" xr:uid="{25806E08-0E95-4021-9D36-47363E567163}"/>
    <cellStyle name="40% - Accent4 6 3 3" xfId="12495" xr:uid="{8A63952C-795C-4BD2-AAD6-6CEA70820EEA}"/>
    <cellStyle name="40% - Accent4 6 3 3 2" xfId="12496" xr:uid="{DAE6E375-0538-417B-AFE4-E9DCD349AE49}"/>
    <cellStyle name="40% - Accent4 6 3 3 2 2" xfId="12497" xr:uid="{EB480F22-6586-451F-8335-09510F07054C}"/>
    <cellStyle name="40% - Accent4 6 3 3 2 2 2" xfId="29981" xr:uid="{0009A87A-5E94-4A6D-BF71-F213E8C71BC0}"/>
    <cellStyle name="40% - Accent4 6 3 3 2 3" xfId="12498" xr:uid="{DE3EF232-6F3D-49F0-B79F-CDAE5C23D6EE}"/>
    <cellStyle name="40% - Accent4 6 3 3 2 3 2" xfId="29982" xr:uid="{1110364D-A4B1-45B7-9466-780B81F7DDE4}"/>
    <cellStyle name="40% - Accent4 6 3 3 2 4" xfId="29980" xr:uid="{F5077883-A5FE-405D-AEAA-A78A3DBACEC7}"/>
    <cellStyle name="40% - Accent4 6 3 3 3" xfId="12499" xr:uid="{F65DEBEC-3D17-4637-B494-667EB788AD8A}"/>
    <cellStyle name="40% - Accent4 6 3 3 3 2" xfId="29983" xr:uid="{E4813AE8-7A64-406E-B202-67CF222AE5A3}"/>
    <cellStyle name="40% - Accent4 6 3 3 4" xfId="12500" xr:uid="{2AB2881D-5DE5-496C-BC1A-143FCAD53A55}"/>
    <cellStyle name="40% - Accent4 6 3 3 4 2" xfId="29984" xr:uid="{6EC820EB-56CC-492E-905D-409C578CFA94}"/>
    <cellStyle name="40% - Accent4 6 3 3 5" xfId="12501" xr:uid="{2DCD380D-2C43-47E6-A1CB-41648D2DE832}"/>
    <cellStyle name="40% - Accent4 6 3 3 5 2" xfId="29985" xr:uid="{3176171A-51AF-4C9F-8449-4BC29BF6A5C8}"/>
    <cellStyle name="40% - Accent4 6 3 3 6" xfId="29979" xr:uid="{62E4BC7B-9579-4088-9F11-87BCE950E76A}"/>
    <cellStyle name="40% - Accent4 6 3 4" xfId="12502" xr:uid="{4FCD1B17-DB01-4941-87C8-3B6CC309C1EA}"/>
    <cellStyle name="40% - Accent4 6 3 4 2" xfId="12503" xr:uid="{66D16CC0-6902-4817-A3D1-40F3025E2883}"/>
    <cellStyle name="40% - Accent4 6 3 4 2 2" xfId="29987" xr:uid="{85A3C54C-86D3-4FC2-9DAE-A4BCC0DF6222}"/>
    <cellStyle name="40% - Accent4 6 3 4 3" xfId="12504" xr:uid="{8DB2DC32-5DA0-491F-9894-FBB95C1A442D}"/>
    <cellStyle name="40% - Accent4 6 3 4 3 2" xfId="29988" xr:uid="{C5FAE20A-EE2B-4970-A4CA-A6FDB308514F}"/>
    <cellStyle name="40% - Accent4 6 3 4 4" xfId="29986" xr:uid="{51EBB20F-3EEC-4ABF-B4C2-E0EA0EED3AEA}"/>
    <cellStyle name="40% - Accent4 6 3 5" xfId="12505" xr:uid="{C0DEC5E7-9C88-4308-98DB-8A9D3F127DDF}"/>
    <cellStyle name="40% - Accent4 6 3 5 2" xfId="29989" xr:uid="{8A108468-799F-4662-AE4D-B5A284BEC6CF}"/>
    <cellStyle name="40% - Accent4 6 3 6" xfId="12506" xr:uid="{E6780B00-CE06-4CA8-82D4-BA929E44FA3A}"/>
    <cellStyle name="40% - Accent4 6 3 6 2" xfId="29990" xr:uid="{389C8468-3F61-4290-81DF-E3C091D7A091}"/>
    <cellStyle name="40% - Accent4 6 3 7" xfId="12507" xr:uid="{5F491A1E-02ED-4E84-93DF-415B893C4100}"/>
    <cellStyle name="40% - Accent4 6 3 7 2" xfId="29991" xr:uid="{C93C3269-A5D4-42E1-8A3F-59E8C4668537}"/>
    <cellStyle name="40% - Accent4 6 3 8" xfId="17601" xr:uid="{D8D6F347-67AA-4543-B941-FEFAB0F71EB8}"/>
    <cellStyle name="40% - Accent4 6 3 8 2" xfId="35059" xr:uid="{A097A89D-5547-4E02-9F21-702E12901A0E}"/>
    <cellStyle name="40% - Accent4 6 3 9" xfId="12487" xr:uid="{8BBD787E-3E94-4319-BB83-4A0F53F9AF2A}"/>
    <cellStyle name="40% - Accent4 6 3 9 2" xfId="29971" xr:uid="{C46F6D5B-6B35-4A07-8530-F84ED23B721A}"/>
    <cellStyle name="40% - Accent4 6 4" xfId="2114" xr:uid="{A3503739-64C0-49D1-A488-874071437949}"/>
    <cellStyle name="40% - Accent4 6 4 10" xfId="19714" xr:uid="{24FC1F07-75FF-4C13-B838-A6B37FC68BCA}"/>
    <cellStyle name="40% - Accent4 6 4 2" xfId="12509" xr:uid="{4E41C1E0-B641-4110-84FD-6F39AF52EA6D}"/>
    <cellStyle name="40% - Accent4 6 4 2 2" xfId="12510" xr:uid="{445A9E19-FD8F-4509-A9E0-6C02B58B187A}"/>
    <cellStyle name="40% - Accent4 6 4 2 2 2" xfId="12511" xr:uid="{CC699CB7-0D8E-4876-9F12-A1F843266826}"/>
    <cellStyle name="40% - Accent4 6 4 2 2 2 2" xfId="29995" xr:uid="{ACCF0678-4ED1-4B63-9687-F35762752FA9}"/>
    <cellStyle name="40% - Accent4 6 4 2 2 3" xfId="12512" xr:uid="{C2151979-2063-4A36-8DC2-23D71CE51887}"/>
    <cellStyle name="40% - Accent4 6 4 2 2 3 2" xfId="29996" xr:uid="{6461383E-9F6E-4DD1-A5E7-710D575236DF}"/>
    <cellStyle name="40% - Accent4 6 4 2 2 4" xfId="29994" xr:uid="{5DDD7954-CD86-49B1-868E-2CD02A91B09B}"/>
    <cellStyle name="40% - Accent4 6 4 2 3" xfId="12513" xr:uid="{47434E4D-6797-4309-88BC-ABB4276A6DCE}"/>
    <cellStyle name="40% - Accent4 6 4 2 3 2" xfId="29997" xr:uid="{BB67B12F-09FA-4FE3-9F52-2C762C4ED16C}"/>
    <cellStyle name="40% - Accent4 6 4 2 4" xfId="12514" xr:uid="{325FFB07-1AFD-48D6-9CB3-10DFEE7E3417}"/>
    <cellStyle name="40% - Accent4 6 4 2 4 2" xfId="29998" xr:uid="{83EB9B99-5724-42AC-92B3-4205C47142AC}"/>
    <cellStyle name="40% - Accent4 6 4 2 5" xfId="12515" xr:uid="{893E95E4-32D9-46F8-9B2A-47BA11710FA0}"/>
    <cellStyle name="40% - Accent4 6 4 2 5 2" xfId="29999" xr:uid="{9D825313-C950-47D3-BD44-4844756F1DBC}"/>
    <cellStyle name="40% - Accent4 6 4 2 6" xfId="29993" xr:uid="{3FBC3436-1BD3-4168-B17D-3B52B7DD42AF}"/>
    <cellStyle name="40% - Accent4 6 4 3" xfId="12516" xr:uid="{1BAE05C2-C781-4605-9169-CA1B41CDFE58}"/>
    <cellStyle name="40% - Accent4 6 4 3 2" xfId="12517" xr:uid="{6A58F26E-405A-412D-8F6A-72E6860CBE1E}"/>
    <cellStyle name="40% - Accent4 6 4 3 2 2" xfId="12518" xr:uid="{911B5D11-4EE7-4BA6-AFCB-2220674D3DF8}"/>
    <cellStyle name="40% - Accent4 6 4 3 2 2 2" xfId="30002" xr:uid="{FA160458-F4C7-4DA8-B76B-B025F0A7C0F7}"/>
    <cellStyle name="40% - Accent4 6 4 3 2 3" xfId="12519" xr:uid="{80F10D68-FBDF-45D9-A54E-04236ECE3E33}"/>
    <cellStyle name="40% - Accent4 6 4 3 2 3 2" xfId="30003" xr:uid="{26522A45-889F-44F0-8F92-250185F71F71}"/>
    <cellStyle name="40% - Accent4 6 4 3 2 4" xfId="30001" xr:uid="{60C7B364-C711-4B40-8CEC-C68F9E883649}"/>
    <cellStyle name="40% - Accent4 6 4 3 3" xfId="12520" xr:uid="{12427565-487E-4942-BE40-3899CEBF67D6}"/>
    <cellStyle name="40% - Accent4 6 4 3 3 2" xfId="30004" xr:uid="{A237567F-7D78-4F57-AC6C-3B93F53D8B5B}"/>
    <cellStyle name="40% - Accent4 6 4 3 4" xfId="12521" xr:uid="{84D78B26-F1B3-4840-9940-19433517E177}"/>
    <cellStyle name="40% - Accent4 6 4 3 4 2" xfId="30005" xr:uid="{C1D0D24C-D26B-402D-BE9E-796290DE31FF}"/>
    <cellStyle name="40% - Accent4 6 4 3 5" xfId="12522" xr:uid="{B8983413-6EFF-42DB-84D6-158A83B8D6A0}"/>
    <cellStyle name="40% - Accent4 6 4 3 5 2" xfId="30006" xr:uid="{421B7A28-48C8-41BA-B565-AE6A0C85D68C}"/>
    <cellStyle name="40% - Accent4 6 4 3 6" xfId="30000" xr:uid="{CE29EBFA-852C-4D2E-AFBF-8DB89A3F5DA2}"/>
    <cellStyle name="40% - Accent4 6 4 4" xfId="12523" xr:uid="{E57FBAE5-D260-4F2F-8FEF-DB5684998B68}"/>
    <cellStyle name="40% - Accent4 6 4 4 2" xfId="12524" xr:uid="{454C4E98-6012-4327-93E3-1EBDA619C4CF}"/>
    <cellStyle name="40% - Accent4 6 4 4 2 2" xfId="30008" xr:uid="{BFD79E51-9C35-44FE-B8AE-B5187D81FCD7}"/>
    <cellStyle name="40% - Accent4 6 4 4 3" xfId="12525" xr:uid="{23C57020-6C00-4902-A97F-47A8EAE97828}"/>
    <cellStyle name="40% - Accent4 6 4 4 3 2" xfId="30009" xr:uid="{FBA3F509-B59C-4583-9A96-17A010D67BCE}"/>
    <cellStyle name="40% - Accent4 6 4 4 4" xfId="30007" xr:uid="{BA994F96-D1FE-47C6-B738-9B03C2D3446C}"/>
    <cellStyle name="40% - Accent4 6 4 5" xfId="12526" xr:uid="{7FBEB9D9-EBD4-47C9-B6DA-F2C7EE8ABC22}"/>
    <cellStyle name="40% - Accent4 6 4 5 2" xfId="30010" xr:uid="{01DB507E-AC39-4E2B-931D-137878907E66}"/>
    <cellStyle name="40% - Accent4 6 4 6" xfId="12527" xr:uid="{64FA7766-BB16-4AB1-B5E0-8F76BF3FC281}"/>
    <cellStyle name="40% - Accent4 6 4 6 2" xfId="30011" xr:uid="{248EFAB2-721B-4595-881A-FB8F3FD183BC}"/>
    <cellStyle name="40% - Accent4 6 4 7" xfId="12528" xr:uid="{5A52EA53-D1B7-444B-964A-9C3E152D924F}"/>
    <cellStyle name="40% - Accent4 6 4 7 2" xfId="30012" xr:uid="{C67F446D-A7F4-4BFE-8B31-E9151BB66D55}"/>
    <cellStyle name="40% - Accent4 6 4 8" xfId="17891" xr:uid="{BEAA39DE-F08A-4181-9E8B-4BDA01C13171}"/>
    <cellStyle name="40% - Accent4 6 4 8 2" xfId="35545" xr:uid="{1B67E535-534A-481E-8D1F-B2701AB13B81}"/>
    <cellStyle name="40% - Accent4 6 4 9" xfId="12508" xr:uid="{618D9D43-E19E-4AD1-AC4D-1E21C1BFE8A3}"/>
    <cellStyle name="40% - Accent4 6 4 9 2" xfId="29992" xr:uid="{0D198D0F-0E84-4495-B9AF-256948BCC537}"/>
    <cellStyle name="40% - Accent4 6 5" xfId="12529" xr:uid="{455707BF-0133-4459-B7BE-103D847FC8BA}"/>
    <cellStyle name="40% - Accent4 6 5 2" xfId="12530" xr:uid="{4ACB7488-C541-450C-9659-ADF76F98820E}"/>
    <cellStyle name="40% - Accent4 6 5 2 2" xfId="12531" xr:uid="{E3E58802-91E2-4AAF-B6C9-7E4E259DBFCF}"/>
    <cellStyle name="40% - Accent4 6 5 2 2 2" xfId="30015" xr:uid="{A8A2C247-910D-4309-B0DC-2816D07B0BC6}"/>
    <cellStyle name="40% - Accent4 6 5 2 3" xfId="12532" xr:uid="{7453E869-1EEB-4D24-8063-1059D6BB0BB6}"/>
    <cellStyle name="40% - Accent4 6 5 2 3 2" xfId="30016" xr:uid="{D4F1534F-770A-4DD4-BE58-471677E26695}"/>
    <cellStyle name="40% - Accent4 6 5 2 4" xfId="30014" xr:uid="{5B094FD3-8817-4BD7-838A-16D21BA0DB6F}"/>
    <cellStyle name="40% - Accent4 6 5 3" xfId="12533" xr:uid="{7F7B1431-2B87-43C1-BE7A-95FADCAB77F6}"/>
    <cellStyle name="40% - Accent4 6 5 3 2" xfId="30017" xr:uid="{9F6112E8-CA48-46C4-AE47-87C7E80F4BC2}"/>
    <cellStyle name="40% - Accent4 6 5 4" xfId="12534" xr:uid="{81921F8F-CB11-4EAA-89F7-D3352D7D96D0}"/>
    <cellStyle name="40% - Accent4 6 5 4 2" xfId="30018" xr:uid="{31C4C19C-FDB5-412C-A848-866E64B51FB8}"/>
    <cellStyle name="40% - Accent4 6 5 5" xfId="12535" xr:uid="{16EA865E-F717-49A7-A265-0A9256167FDE}"/>
    <cellStyle name="40% - Accent4 6 5 5 2" xfId="30019" xr:uid="{C6871042-D38F-408A-A1A7-C529155D68C0}"/>
    <cellStyle name="40% - Accent4 6 5 6" xfId="30013" xr:uid="{9E0E0317-24A2-456A-8C4D-E3FC694DF185}"/>
    <cellStyle name="40% - Accent4 6 6" xfId="12536" xr:uid="{9FB79885-815F-47A1-AFD4-BE00E5EE0654}"/>
    <cellStyle name="40% - Accent4 6 6 2" xfId="12537" xr:uid="{87DCF777-663D-41BF-A2EA-B79692053986}"/>
    <cellStyle name="40% - Accent4 6 6 2 2" xfId="12538" xr:uid="{5A27EC86-021E-41CB-BDE8-475E8313C5CC}"/>
    <cellStyle name="40% - Accent4 6 6 2 2 2" xfId="30022" xr:uid="{4AC03311-3765-42EF-B95D-F9CC8410FE8D}"/>
    <cellStyle name="40% - Accent4 6 6 2 3" xfId="12539" xr:uid="{891A8F13-D727-46E0-97FB-9BC53A12A2EB}"/>
    <cellStyle name="40% - Accent4 6 6 2 3 2" xfId="30023" xr:uid="{27FEDBC6-7A0C-4E2C-AAC5-57C5F4A97D41}"/>
    <cellStyle name="40% - Accent4 6 6 2 4" xfId="30021" xr:uid="{ED10001A-9320-4442-9AAF-BDD1054243EE}"/>
    <cellStyle name="40% - Accent4 6 6 3" xfId="12540" xr:uid="{728C0A77-1347-498D-BE2B-3957A3E43C5B}"/>
    <cellStyle name="40% - Accent4 6 6 3 2" xfId="30024" xr:uid="{ABDDCEF5-7ECF-4D5E-9D56-0AD623E53863}"/>
    <cellStyle name="40% - Accent4 6 6 4" xfId="12541" xr:uid="{CD05226F-A56D-4358-A3CF-9C9008F2E959}"/>
    <cellStyle name="40% - Accent4 6 6 4 2" xfId="30025" xr:uid="{37531648-E362-4688-A779-4178A38C4C88}"/>
    <cellStyle name="40% - Accent4 6 6 5" xfId="12542" xr:uid="{86B61DC7-E6BB-478B-BAF9-F6795E41FCD9}"/>
    <cellStyle name="40% - Accent4 6 6 5 2" xfId="30026" xr:uid="{C83E1EB7-A368-443F-BC5B-715089BDB98C}"/>
    <cellStyle name="40% - Accent4 6 6 6" xfId="30020" xr:uid="{34DDAF81-C0F3-4F18-A942-7F82B000C655}"/>
    <cellStyle name="40% - Accent4 6 7" xfId="12543" xr:uid="{5A08ADA3-638A-4721-974E-5A3EEACCC655}"/>
    <cellStyle name="40% - Accent4 6 7 2" xfId="12544" xr:uid="{9A4824A3-3D8A-426A-B8E8-82F7712DAAA9}"/>
    <cellStyle name="40% - Accent4 6 7 2 2" xfId="30028" xr:uid="{0FB28E30-1F4D-41BF-8846-D71D0D056976}"/>
    <cellStyle name="40% - Accent4 6 7 3" xfId="12545" xr:uid="{CF6F0DCE-8255-4362-BD18-EEC4F634EF7E}"/>
    <cellStyle name="40% - Accent4 6 7 3 2" xfId="30029" xr:uid="{83469B9D-F74A-43CA-8F5B-FE735B672460}"/>
    <cellStyle name="40% - Accent4 6 7 4" xfId="30027" xr:uid="{AF6C6EC4-1FB6-4BA3-86AC-491CFAD56857}"/>
    <cellStyle name="40% - Accent4 6 8" xfId="12546" xr:uid="{31353494-C98C-4675-BB64-31576F06B96B}"/>
    <cellStyle name="40% - Accent4 6 8 2" xfId="30030" xr:uid="{2C737CCF-B38C-4312-A4C6-01BC032DA6E8}"/>
    <cellStyle name="40% - Accent4 6 9" xfId="12547" xr:uid="{C058D89E-1C55-45EA-B870-EB3247193F16}"/>
    <cellStyle name="40% - Accent4 6 9 2" xfId="30031" xr:uid="{3EF6FB80-46CF-4669-86A3-D745C30B4869}"/>
    <cellStyle name="40% - Accent4 7" xfId="402" xr:uid="{9B9ACF32-C0E2-4494-9D0B-0FF81AEEF6ED}"/>
    <cellStyle name="40% - Accent4 7 10" xfId="17296" xr:uid="{94DB52D8-1A0C-4C04-8D55-40D8332C69D6}"/>
    <cellStyle name="40% - Accent4 7 10 2" xfId="34587" xr:uid="{429510FD-C8B5-4858-9FE3-C4C9572977C2}"/>
    <cellStyle name="40% - Accent4 7 11" xfId="12548" xr:uid="{2F914C89-1B16-45F3-95DF-61A3BACEC096}"/>
    <cellStyle name="40% - Accent4 7 11 2" xfId="30032" xr:uid="{EA43B45D-16F2-4757-98B4-775C9F0E02B8}"/>
    <cellStyle name="40% - Accent4 7 12" xfId="1071" xr:uid="{D085ADA2-9DF0-4C6D-A9CC-C50441031D8B}"/>
    <cellStyle name="40% - Accent4 7 13" xfId="18681" xr:uid="{A6FD06F0-CCA3-4E5E-A11D-30250EFE74CA}"/>
    <cellStyle name="40% - Accent4 7 2" xfId="1366" xr:uid="{AF10F472-4139-42E6-9D36-140317A79836}"/>
    <cellStyle name="40% - Accent4 7 2 10" xfId="18970" xr:uid="{0F7F78D3-DA85-471B-9569-F7FF3AD17651}"/>
    <cellStyle name="40% - Accent4 7 2 2" xfId="2411" xr:uid="{C0B5CC1C-F7CA-449D-920A-BB8154EF3150}"/>
    <cellStyle name="40% - Accent4 7 2 2 2" xfId="12551" xr:uid="{16E16503-1DFF-421C-A40C-8D3777DFA1E0}"/>
    <cellStyle name="40% - Accent4 7 2 2 2 2" xfId="12552" xr:uid="{EC869E58-DD74-41CD-B696-87D638538E05}"/>
    <cellStyle name="40% - Accent4 7 2 2 2 2 2" xfId="30036" xr:uid="{E7934608-7718-4DEE-88A7-3BAD8DAFADF9}"/>
    <cellStyle name="40% - Accent4 7 2 2 2 3" xfId="12553" xr:uid="{EE00CAF7-9A8F-42FE-88DE-047C7BDDC17D}"/>
    <cellStyle name="40% - Accent4 7 2 2 2 3 2" xfId="30037" xr:uid="{0016416B-76FB-45B9-9764-7947B67B534F}"/>
    <cellStyle name="40% - Accent4 7 2 2 2 4" xfId="30035" xr:uid="{31C66B13-4428-40B6-A2C4-3E067638E349}"/>
    <cellStyle name="40% - Accent4 7 2 2 3" xfId="12554" xr:uid="{73314B47-D9B7-496E-9FBA-7C9425B3C386}"/>
    <cellStyle name="40% - Accent4 7 2 2 3 2" xfId="30038" xr:uid="{727AB214-D479-410E-B810-7C9F0549DF35}"/>
    <cellStyle name="40% - Accent4 7 2 2 4" xfId="12555" xr:uid="{920FC649-9304-4DC8-B4F5-3162CE300168}"/>
    <cellStyle name="40% - Accent4 7 2 2 4 2" xfId="30039" xr:uid="{2CE709C9-93E8-45E8-A84C-3D1FDB8494AF}"/>
    <cellStyle name="40% - Accent4 7 2 2 5" xfId="12556" xr:uid="{619387AE-E271-4080-9AE4-306344F2538C}"/>
    <cellStyle name="40% - Accent4 7 2 2 5 2" xfId="30040" xr:uid="{4E453F8D-CA18-4638-ABDD-D4FA06619966}"/>
    <cellStyle name="40% - Accent4 7 2 2 6" xfId="18038" xr:uid="{A4BD6F7D-1578-47C2-912C-969C83FCAECA}"/>
    <cellStyle name="40% - Accent4 7 2 2 6 2" xfId="35822" xr:uid="{28CC91E4-BC65-4618-94C6-0A4E99AFA4CF}"/>
    <cellStyle name="40% - Accent4 7 2 2 7" xfId="12550" xr:uid="{1F59A74B-7C0C-4C66-9663-48D959C77622}"/>
    <cellStyle name="40% - Accent4 7 2 2 7 2" xfId="30034" xr:uid="{F30F3072-5C57-47A5-9F21-B3C32B513CBA}"/>
    <cellStyle name="40% - Accent4 7 2 2 8" xfId="20011" xr:uid="{3368795F-1236-4531-B8BF-FFBCCF89DED7}"/>
    <cellStyle name="40% - Accent4 7 2 3" xfId="12557" xr:uid="{643E4DAF-5D2E-48B5-8419-EC216F48C62F}"/>
    <cellStyle name="40% - Accent4 7 2 3 2" xfId="12558" xr:uid="{040DE129-2C61-448D-A0AC-EC4C13E87361}"/>
    <cellStyle name="40% - Accent4 7 2 3 2 2" xfId="12559" xr:uid="{46854C25-190A-4ED6-AF1E-96A03BC508CE}"/>
    <cellStyle name="40% - Accent4 7 2 3 2 2 2" xfId="30043" xr:uid="{D2245AD3-96CC-406E-90E2-7747C9128C97}"/>
    <cellStyle name="40% - Accent4 7 2 3 2 3" xfId="12560" xr:uid="{0C9A6F07-F8CD-4720-9653-E2D98F2862AD}"/>
    <cellStyle name="40% - Accent4 7 2 3 2 3 2" xfId="30044" xr:uid="{448F0D2C-6D07-453A-A332-6F8C21766266}"/>
    <cellStyle name="40% - Accent4 7 2 3 2 4" xfId="30042" xr:uid="{6DD1B8D6-AB3D-430A-8AF3-8E045FFB48F3}"/>
    <cellStyle name="40% - Accent4 7 2 3 3" xfId="12561" xr:uid="{05B0DD9E-060B-403A-AFBA-C9110423CCB3}"/>
    <cellStyle name="40% - Accent4 7 2 3 3 2" xfId="30045" xr:uid="{9DF5133A-CB6E-40EB-B0E7-8E6B5178EDC5}"/>
    <cellStyle name="40% - Accent4 7 2 3 4" xfId="12562" xr:uid="{273EFE48-7AF2-418A-9C23-66289B58C65B}"/>
    <cellStyle name="40% - Accent4 7 2 3 4 2" xfId="30046" xr:uid="{0875539E-1A1E-40E7-942A-8DA1D761A39D}"/>
    <cellStyle name="40% - Accent4 7 2 3 5" xfId="12563" xr:uid="{A32D531D-4ADD-401F-ADD9-F01A25CB3BD3}"/>
    <cellStyle name="40% - Accent4 7 2 3 5 2" xfId="30047" xr:uid="{AF2A3F6D-BD4D-42B7-834D-AEACC0E1CC47}"/>
    <cellStyle name="40% - Accent4 7 2 3 6" xfId="30041" xr:uid="{A1CF3C08-576B-444B-8238-3CF1641E20FC}"/>
    <cellStyle name="40% - Accent4 7 2 4" xfId="12564" xr:uid="{2ED1AF42-8B43-4E7B-8ED0-CB42683D187C}"/>
    <cellStyle name="40% - Accent4 7 2 4 2" xfId="12565" xr:uid="{F499A14E-A5D5-4257-B3F6-982751B987CF}"/>
    <cellStyle name="40% - Accent4 7 2 4 2 2" xfId="30049" xr:uid="{8DCAEF00-F8A7-4876-8C61-F14CC9E327FD}"/>
    <cellStyle name="40% - Accent4 7 2 4 3" xfId="12566" xr:uid="{0273E48A-8350-4658-85E3-FB6FE463B903}"/>
    <cellStyle name="40% - Accent4 7 2 4 3 2" xfId="30050" xr:uid="{30C9017A-7642-441F-8A18-02E6CB7AF299}"/>
    <cellStyle name="40% - Accent4 7 2 4 4" xfId="30048" xr:uid="{39B961D4-5F9C-4CF4-84F6-1A384E8D2435}"/>
    <cellStyle name="40% - Accent4 7 2 5" xfId="12567" xr:uid="{E4FFF678-5BC9-4904-A1AB-F9A61FFF2DF8}"/>
    <cellStyle name="40% - Accent4 7 2 5 2" xfId="30051" xr:uid="{1A94F9CE-3815-4376-87F3-E725A8A8133E}"/>
    <cellStyle name="40% - Accent4 7 2 6" xfId="12568" xr:uid="{B381E172-EF48-41B1-BA3F-8DECA7EAA11A}"/>
    <cellStyle name="40% - Accent4 7 2 6 2" xfId="30052" xr:uid="{5FE53ED4-96D4-49D6-B494-74E6E62A7E74}"/>
    <cellStyle name="40% - Accent4 7 2 7" xfId="12569" xr:uid="{09B2F84B-62F4-4FC8-9B70-293B9D52DABC}"/>
    <cellStyle name="40% - Accent4 7 2 7 2" xfId="30053" xr:uid="{7D5764A5-0EB9-4F7D-8E69-EBFF81A90A8E}"/>
    <cellStyle name="40% - Accent4 7 2 8" xfId="17471" xr:uid="{D531EEE9-AB78-4C9B-A914-2BE8C1D06ED2}"/>
    <cellStyle name="40% - Accent4 7 2 8 2" xfId="34836" xr:uid="{73EBD29B-8A8A-4B94-B833-9538D727929D}"/>
    <cellStyle name="40% - Accent4 7 2 9" xfId="12549" xr:uid="{0AE3712E-0C06-4ADF-AA14-53B468BFAD71}"/>
    <cellStyle name="40% - Accent4 7 2 9 2" xfId="30033" xr:uid="{7735F163-75FE-4C57-9418-466E8DD0FA54}"/>
    <cellStyle name="40% - Accent4 7 3" xfId="1637" xr:uid="{293557AE-786E-4CBF-A395-C453B88B6875}"/>
    <cellStyle name="40% - Accent4 7 3 10" xfId="19240" xr:uid="{0CDFBF71-F19D-4EFE-AA29-44FAC2EC3E25}"/>
    <cellStyle name="40% - Accent4 7 3 2" xfId="2678" xr:uid="{30D6B9FF-F0A8-4748-AD92-4BD4F323BA35}"/>
    <cellStyle name="40% - Accent4 7 3 2 2" xfId="12572" xr:uid="{DAAB6970-CC5A-4FB9-9A3B-0660E4B98ADC}"/>
    <cellStyle name="40% - Accent4 7 3 2 2 2" xfId="12573" xr:uid="{720C7329-A43D-4C30-A2A4-B044F894DFBA}"/>
    <cellStyle name="40% - Accent4 7 3 2 2 2 2" xfId="30057" xr:uid="{186E10BE-BED6-4014-8636-FEC6B0ED28DB}"/>
    <cellStyle name="40% - Accent4 7 3 2 2 3" xfId="12574" xr:uid="{3249592E-7BF8-4EEA-B99D-51455DBC1B32}"/>
    <cellStyle name="40% - Accent4 7 3 2 2 3 2" xfId="30058" xr:uid="{A52F83A5-DEB2-4AA1-878A-32841F93AC45}"/>
    <cellStyle name="40% - Accent4 7 3 2 2 4" xfId="30056" xr:uid="{7A5A99B9-BA36-48AC-84E9-E1214F708DAA}"/>
    <cellStyle name="40% - Accent4 7 3 2 3" xfId="12575" xr:uid="{D8A45B71-F1CB-4CA9-BD22-15393D4B3B59}"/>
    <cellStyle name="40% - Accent4 7 3 2 3 2" xfId="30059" xr:uid="{25866F77-AB58-4FFD-B2DA-6BDB7BAA720B}"/>
    <cellStyle name="40% - Accent4 7 3 2 4" xfId="12576" xr:uid="{B1C76275-76E5-4FB7-8122-22FA6C2BC25E}"/>
    <cellStyle name="40% - Accent4 7 3 2 4 2" xfId="30060" xr:uid="{46023779-7D9D-4EFE-A21E-66A553F09F0A}"/>
    <cellStyle name="40% - Accent4 7 3 2 5" xfId="12577" xr:uid="{E3036E32-AEA8-40DA-9009-9F0EFA485BA7}"/>
    <cellStyle name="40% - Accent4 7 3 2 5 2" xfId="30061" xr:uid="{BC9B0628-C3A0-4F54-A762-52D63CA30015}"/>
    <cellStyle name="40% - Accent4 7 3 2 6" xfId="18171" xr:uid="{0B24F9E6-3D67-4670-B4D3-83CDB604652B}"/>
    <cellStyle name="40% - Accent4 7 3 2 6 2" xfId="36085" xr:uid="{0EDDDEB4-840A-458F-8872-8155033D138F}"/>
    <cellStyle name="40% - Accent4 7 3 2 7" xfId="12571" xr:uid="{6B06D7AD-E33A-400A-8B83-852E92CEFD08}"/>
    <cellStyle name="40% - Accent4 7 3 2 7 2" xfId="30055" xr:uid="{CF13B0A9-7698-47A8-88D9-A4432EA61542}"/>
    <cellStyle name="40% - Accent4 7 3 2 8" xfId="20278" xr:uid="{B307F93D-ED90-4236-B117-CFEAF73ED67A}"/>
    <cellStyle name="40% - Accent4 7 3 3" xfId="12578" xr:uid="{3963586D-C6F1-4A65-B6A1-560D8A97339D}"/>
    <cellStyle name="40% - Accent4 7 3 3 2" xfId="12579" xr:uid="{F6EE59FA-0D9A-4199-A0D1-F2304987AE55}"/>
    <cellStyle name="40% - Accent4 7 3 3 2 2" xfId="12580" xr:uid="{B1EC27FE-7238-4EB1-AA25-F8A49AB96176}"/>
    <cellStyle name="40% - Accent4 7 3 3 2 2 2" xfId="30064" xr:uid="{0DBD50E7-4634-4FF8-B692-3EC3E37A1CC8}"/>
    <cellStyle name="40% - Accent4 7 3 3 2 3" xfId="12581" xr:uid="{0832CA89-44F6-419A-A3B4-0DDB17A3F32F}"/>
    <cellStyle name="40% - Accent4 7 3 3 2 3 2" xfId="30065" xr:uid="{786607B2-BF04-43F2-9AE4-5A88047AB6D9}"/>
    <cellStyle name="40% - Accent4 7 3 3 2 4" xfId="30063" xr:uid="{F6DD6695-EAB4-481F-94A1-873926836E97}"/>
    <cellStyle name="40% - Accent4 7 3 3 3" xfId="12582" xr:uid="{7CE38C0F-388F-49D0-A4D7-1886048C9F24}"/>
    <cellStyle name="40% - Accent4 7 3 3 3 2" xfId="30066" xr:uid="{7401356B-9B8D-43DC-89A7-DD30E429D175}"/>
    <cellStyle name="40% - Accent4 7 3 3 4" xfId="12583" xr:uid="{2C3A2122-3FCE-4B1E-B371-A291064699F9}"/>
    <cellStyle name="40% - Accent4 7 3 3 4 2" xfId="30067" xr:uid="{E26FA1C8-75F4-47BC-9E1B-820AAA19B2D5}"/>
    <cellStyle name="40% - Accent4 7 3 3 5" xfId="12584" xr:uid="{0C4FDD5A-8AFF-433F-BC97-16D452135427}"/>
    <cellStyle name="40% - Accent4 7 3 3 5 2" xfId="30068" xr:uid="{81652222-E629-43A6-8F7F-685885E71E2B}"/>
    <cellStyle name="40% - Accent4 7 3 3 6" xfId="30062" xr:uid="{BF71DF70-DE0C-4724-98B4-6287CF14DCE3}"/>
    <cellStyle name="40% - Accent4 7 3 4" xfId="12585" xr:uid="{EA086954-D4A6-4AF2-AD4F-4A9215BB4554}"/>
    <cellStyle name="40% - Accent4 7 3 4 2" xfId="12586" xr:uid="{08597CFB-B4E3-436F-ADC9-73268B5457D9}"/>
    <cellStyle name="40% - Accent4 7 3 4 2 2" xfId="30070" xr:uid="{C02839A1-4B48-4185-B809-284E6A8547F6}"/>
    <cellStyle name="40% - Accent4 7 3 4 3" xfId="12587" xr:uid="{B428B2B9-505C-43BC-A9F0-4B41B0C783D9}"/>
    <cellStyle name="40% - Accent4 7 3 4 3 2" xfId="30071" xr:uid="{BA47B9B0-B4D5-461B-ABFC-5C00D98FC50E}"/>
    <cellStyle name="40% - Accent4 7 3 4 4" xfId="30069" xr:uid="{A6DECFDA-DAC6-4FF0-9379-612B7873552C}"/>
    <cellStyle name="40% - Accent4 7 3 5" xfId="12588" xr:uid="{56C72FC9-7114-466F-BC97-392AD8BECB7E}"/>
    <cellStyle name="40% - Accent4 7 3 5 2" xfId="30072" xr:uid="{281050CA-03C6-4C17-A563-D36DA13A3C79}"/>
    <cellStyle name="40% - Accent4 7 3 6" xfId="12589" xr:uid="{1458586B-25F8-4339-8AC6-E8A7BDCD9955}"/>
    <cellStyle name="40% - Accent4 7 3 6 2" xfId="30073" xr:uid="{23738563-FF68-4614-9A5C-B33E0197B18A}"/>
    <cellStyle name="40% - Accent4 7 3 7" xfId="12590" xr:uid="{56579F60-1A48-4397-9F39-E6FAC5457AB3}"/>
    <cellStyle name="40% - Accent4 7 3 7 2" xfId="30074" xr:uid="{6092F811-4610-4A18-93D9-034E6C320461}"/>
    <cellStyle name="40% - Accent4 7 3 8" xfId="17616" xr:uid="{2F30015C-03B3-4437-8AC0-D2F289265C3F}"/>
    <cellStyle name="40% - Accent4 7 3 8 2" xfId="35085" xr:uid="{3F024D09-8303-4D5A-9323-FDE40876113F}"/>
    <cellStyle name="40% - Accent4 7 3 9" xfId="12570" xr:uid="{CDF21010-EBD9-44D6-8DFF-F92FD67462D3}"/>
    <cellStyle name="40% - Accent4 7 3 9 2" xfId="30054" xr:uid="{6C0F5C51-379C-4B5C-B533-F3168BA7C4DE}"/>
    <cellStyle name="40% - Accent4 7 4" xfId="2135" xr:uid="{F5599FFB-3C31-4C1B-93B7-06CC43C79977}"/>
    <cellStyle name="40% - Accent4 7 4 2" xfId="12592" xr:uid="{DF2422DE-B127-4558-913B-2DE4F60FDF81}"/>
    <cellStyle name="40% - Accent4 7 4 2 2" xfId="12593" xr:uid="{A6E6D8F3-005C-4F6D-9083-C71684F49916}"/>
    <cellStyle name="40% - Accent4 7 4 2 2 2" xfId="30077" xr:uid="{A81F8439-BF8F-41CE-B4BE-AE0BC7FD66BD}"/>
    <cellStyle name="40% - Accent4 7 4 2 3" xfId="12594" xr:uid="{DC30E25B-C2B7-465E-A8D3-2AD5869340BE}"/>
    <cellStyle name="40% - Accent4 7 4 2 3 2" xfId="30078" xr:uid="{AAA1100A-B062-49C1-9D5A-28536B9F23CB}"/>
    <cellStyle name="40% - Accent4 7 4 2 4" xfId="30076" xr:uid="{E17DA6CB-7C37-4C4D-8FD6-8D1DE23456AF}"/>
    <cellStyle name="40% - Accent4 7 4 3" xfId="12595" xr:uid="{F37BAEC3-442A-4CCE-844E-BA6EFB2D7FC2}"/>
    <cellStyle name="40% - Accent4 7 4 3 2" xfId="30079" xr:uid="{5BF50E35-9628-4F27-A4A6-880547A289B4}"/>
    <cellStyle name="40% - Accent4 7 4 4" xfId="12596" xr:uid="{0DD6D91D-7EF8-4975-BE57-2FAC3B400635}"/>
    <cellStyle name="40% - Accent4 7 4 4 2" xfId="30080" xr:uid="{A392B9D3-F276-46BF-9CD6-80E28D19424C}"/>
    <cellStyle name="40% - Accent4 7 4 5" xfId="12597" xr:uid="{D138EE8B-71F4-43D4-9705-C63256B1C2A0}"/>
    <cellStyle name="40% - Accent4 7 4 5 2" xfId="30081" xr:uid="{C0A3C67A-D568-467F-B937-E8D90DDA211E}"/>
    <cellStyle name="40% - Accent4 7 4 6" xfId="17906" xr:uid="{E230B026-386A-436C-97D6-C1C4015A4D8E}"/>
    <cellStyle name="40% - Accent4 7 4 6 2" xfId="35565" xr:uid="{A20CF65F-E1DB-453E-B82B-523A8E437C28}"/>
    <cellStyle name="40% - Accent4 7 4 7" xfId="12591" xr:uid="{D9C8FCB9-0501-417B-B8CC-C5CBC72971E8}"/>
    <cellStyle name="40% - Accent4 7 4 7 2" xfId="30075" xr:uid="{7D737C65-0700-40B3-BAB5-20EE1EF0225B}"/>
    <cellStyle name="40% - Accent4 7 4 8" xfId="19735" xr:uid="{5D145655-023A-4570-880D-B7428863849A}"/>
    <cellStyle name="40% - Accent4 7 5" xfId="12598" xr:uid="{35A0D164-1B81-453C-96A0-CCE6BFA996A5}"/>
    <cellStyle name="40% - Accent4 7 5 2" xfId="12599" xr:uid="{F2764A2F-BC76-4A9C-804C-0B2CDEFDCED7}"/>
    <cellStyle name="40% - Accent4 7 5 2 2" xfId="12600" xr:uid="{E1233C02-8075-4ED3-92C8-690258A6E77B}"/>
    <cellStyle name="40% - Accent4 7 5 2 2 2" xfId="30084" xr:uid="{D1F6C14F-50A8-4C39-ABE2-DA341F0AE8BC}"/>
    <cellStyle name="40% - Accent4 7 5 2 3" xfId="12601" xr:uid="{2E25163F-FA9A-498A-B419-50932F3DEDAC}"/>
    <cellStyle name="40% - Accent4 7 5 2 3 2" xfId="30085" xr:uid="{224539AF-B3D1-456D-9654-B627C20D98DE}"/>
    <cellStyle name="40% - Accent4 7 5 2 4" xfId="30083" xr:uid="{5D8E27B9-20C8-4D3B-B294-E9E73A3E5048}"/>
    <cellStyle name="40% - Accent4 7 5 3" xfId="12602" xr:uid="{D77C9911-D626-44C0-9ADF-54C41653D13C}"/>
    <cellStyle name="40% - Accent4 7 5 3 2" xfId="30086" xr:uid="{42F925F1-86D0-438D-850D-48786D7AF31A}"/>
    <cellStyle name="40% - Accent4 7 5 4" xfId="12603" xr:uid="{585A30B3-3A78-4C5F-906A-EF3AE7E4BD1C}"/>
    <cellStyle name="40% - Accent4 7 5 4 2" xfId="30087" xr:uid="{93322C41-9A75-4A95-9A1E-044C7C18D714}"/>
    <cellStyle name="40% - Accent4 7 5 5" xfId="12604" xr:uid="{D815BA49-DBA5-4331-B069-D948B42FD925}"/>
    <cellStyle name="40% - Accent4 7 5 5 2" xfId="30088" xr:uid="{A136A58D-1242-479E-B453-6361BBBD327E}"/>
    <cellStyle name="40% - Accent4 7 5 6" xfId="30082" xr:uid="{AA84F1C8-A01C-4A70-B39A-9FCA68618340}"/>
    <cellStyle name="40% - Accent4 7 6" xfId="12605" xr:uid="{2CB627FB-B6B6-4906-B6EF-DFAB58C1D169}"/>
    <cellStyle name="40% - Accent4 7 6 2" xfId="12606" xr:uid="{9C347246-CBF6-49DD-8CDE-62D97C7ED6CD}"/>
    <cellStyle name="40% - Accent4 7 6 2 2" xfId="30090" xr:uid="{F26391F8-F98F-4D82-A969-D273C22B6759}"/>
    <cellStyle name="40% - Accent4 7 6 3" xfId="12607" xr:uid="{DFC121F9-CBD0-49CC-A1C0-9A0AA928B993}"/>
    <cellStyle name="40% - Accent4 7 6 3 2" xfId="30091" xr:uid="{A76367DF-DC77-4603-A765-A3B0803424EB}"/>
    <cellStyle name="40% - Accent4 7 6 4" xfId="30089" xr:uid="{09BE05CA-D217-4A59-ACCA-686F9EC681F5}"/>
    <cellStyle name="40% - Accent4 7 7" xfId="12608" xr:uid="{93B9806B-BAD2-4C53-825C-497DBC30C758}"/>
    <cellStyle name="40% - Accent4 7 7 2" xfId="30092" xr:uid="{E3D1E195-B236-4879-89BA-73FA7E8CB4F7}"/>
    <cellStyle name="40% - Accent4 7 8" xfId="12609" xr:uid="{A91D6313-A1F0-4858-975C-BB05625E2174}"/>
    <cellStyle name="40% - Accent4 7 8 2" xfId="30093" xr:uid="{9516AE5F-93C4-4BD1-A900-A217F52602B3}"/>
    <cellStyle name="40% - Accent4 7 9" xfId="12610" xr:uid="{E7785644-F264-416C-86CF-881854F36F73}"/>
    <cellStyle name="40% - Accent4 7 9 2" xfId="30094" xr:uid="{5CE94044-195F-4455-B855-8CF1172B9E12}"/>
    <cellStyle name="40% - Accent4 8" xfId="168" xr:uid="{6DD887E7-435A-43C9-9196-D9D626DC7381}"/>
    <cellStyle name="40% - Accent4 8 10" xfId="1101" xr:uid="{8FAB8667-1558-4662-B012-EF1927913C8D}"/>
    <cellStyle name="40% - Accent4 8 11" xfId="18709" xr:uid="{214FB744-61CF-45A8-B2D3-103FE4904D72}"/>
    <cellStyle name="40% - Accent4 8 2" xfId="1388" xr:uid="{F3B7F133-7158-433C-872C-3EFC7FCC80B4}"/>
    <cellStyle name="40% - Accent4 8 2 2" xfId="2429" xr:uid="{FC11F8E7-696A-49A1-9963-C3F88AAAFADD}"/>
    <cellStyle name="40% - Accent4 8 2 2 2" xfId="12614" xr:uid="{EFCA27E8-0DDC-436B-9F20-31FAFEB3F806}"/>
    <cellStyle name="40% - Accent4 8 2 2 2 2" xfId="30098" xr:uid="{7AE73C5E-3C85-4E31-9D79-2EC3DDA48E95}"/>
    <cellStyle name="40% - Accent4 8 2 2 3" xfId="12615" xr:uid="{FE483BDC-9A68-43BD-974A-8C4FB3977F6F}"/>
    <cellStyle name="40% - Accent4 8 2 2 3 2" xfId="30099" xr:uid="{E1580BF6-2694-418C-B214-0A66A5AF759B}"/>
    <cellStyle name="40% - Accent4 8 2 2 4" xfId="18051" xr:uid="{83FA40EF-B851-42FA-B04B-B936B6FD3C2F}"/>
    <cellStyle name="40% - Accent4 8 2 2 4 2" xfId="35840" xr:uid="{9C449F08-A601-4BA3-B920-C6D9807D4530}"/>
    <cellStyle name="40% - Accent4 8 2 2 5" xfId="12613" xr:uid="{60A365C1-5ACD-4456-B8F6-FA15CB0B4DE0}"/>
    <cellStyle name="40% - Accent4 8 2 2 5 2" xfId="30097" xr:uid="{D1EFD932-3DD8-446A-8EF4-BC0DDA0B54FA}"/>
    <cellStyle name="40% - Accent4 8 2 2 6" xfId="20029" xr:uid="{C829CDA0-703B-469C-884D-6540615C77E4}"/>
    <cellStyle name="40% - Accent4 8 2 3" xfId="12616" xr:uid="{E63424AE-7003-45FC-BA2F-9606393F543B}"/>
    <cellStyle name="40% - Accent4 8 2 3 2" xfId="30100" xr:uid="{D5AC45D5-B9A3-4FBB-AECC-174485335082}"/>
    <cellStyle name="40% - Accent4 8 2 4" xfId="12617" xr:uid="{42D00814-CCF4-4C05-94B2-7C17886E2B32}"/>
    <cellStyle name="40% - Accent4 8 2 4 2" xfId="30101" xr:uid="{EFCF4CAE-94BC-4AFE-B7AA-3F9DAB68724B}"/>
    <cellStyle name="40% - Accent4 8 2 5" xfId="12618" xr:uid="{68E80359-81FD-4E20-86F7-D2CC7896E8F0}"/>
    <cellStyle name="40% - Accent4 8 2 5 2" xfId="30102" xr:uid="{08AB7A76-D14D-4F76-8630-5AC18628B4E0}"/>
    <cellStyle name="40% - Accent4 8 2 6" xfId="17487" xr:uid="{AFF95BB0-A8BD-47EF-8CAD-290D7A5F178F}"/>
    <cellStyle name="40% - Accent4 8 2 6 2" xfId="34856" xr:uid="{67BEB2FC-A67E-4E8A-AD5B-0DB63C0261F6}"/>
    <cellStyle name="40% - Accent4 8 2 7" xfId="12612" xr:uid="{278CB7D8-4544-4A5A-BA63-765A1C90666D}"/>
    <cellStyle name="40% - Accent4 8 2 7 2" xfId="30096" xr:uid="{F8E234C5-E514-4C22-B597-68D6E46AE012}"/>
    <cellStyle name="40% - Accent4 8 2 8" xfId="18991" xr:uid="{36DE5F31-B3F2-45AB-AE61-E0E2C6308D58}"/>
    <cellStyle name="40% - Accent4 8 3" xfId="1655" xr:uid="{9C282160-62CD-4661-801F-EC3F572177A9}"/>
    <cellStyle name="40% - Accent4 8 3 2" xfId="2696" xr:uid="{42FCBAF5-C4C1-427B-A811-C43C85776769}"/>
    <cellStyle name="40% - Accent4 8 3 2 2" xfId="12621" xr:uid="{ADC97162-0284-4B58-8592-D59F2DE4D4F0}"/>
    <cellStyle name="40% - Accent4 8 3 2 2 2" xfId="30105" xr:uid="{06388D63-C94F-4C40-A99F-A314C2475B7A}"/>
    <cellStyle name="40% - Accent4 8 3 2 3" xfId="12622" xr:uid="{2350FE7F-5678-4D00-A141-BC5A620E695A}"/>
    <cellStyle name="40% - Accent4 8 3 2 3 2" xfId="30106" xr:uid="{7B407AF0-2359-4C4C-B184-5BBA30764672}"/>
    <cellStyle name="40% - Accent4 8 3 2 4" xfId="18183" xr:uid="{BB785F80-10E8-4AE8-AA87-5CA921C23B3A}"/>
    <cellStyle name="40% - Accent4 8 3 2 4 2" xfId="36103" xr:uid="{B86F431E-0000-40DB-B941-0D63C4AD0DC3}"/>
    <cellStyle name="40% - Accent4 8 3 2 5" xfId="12620" xr:uid="{9896CE0F-1EFF-4076-9010-2E7CAB7594B7}"/>
    <cellStyle name="40% - Accent4 8 3 2 5 2" xfId="30104" xr:uid="{FFAF3254-755C-4CB0-8738-BBE3A507442C}"/>
    <cellStyle name="40% - Accent4 8 3 2 6" xfId="20296" xr:uid="{48284986-D65F-4D1D-B96C-FBE635B8DC08}"/>
    <cellStyle name="40% - Accent4 8 3 3" xfId="12623" xr:uid="{8E1BC9DC-0198-4560-8728-51C3E954C503}"/>
    <cellStyle name="40% - Accent4 8 3 3 2" xfId="30107" xr:uid="{DCB3EC7D-BDF5-44BC-A463-42C41AC30309}"/>
    <cellStyle name="40% - Accent4 8 3 4" xfId="12624" xr:uid="{2736C50A-7EA5-4D53-8A9B-01428DE4523D}"/>
    <cellStyle name="40% - Accent4 8 3 4 2" xfId="30108" xr:uid="{1EAD76B1-17C3-4D05-A0F3-30DE40098201}"/>
    <cellStyle name="40% - Accent4 8 3 5" xfId="12625" xr:uid="{C6CCF13B-D48E-4B6A-96D0-C9A6DDEF634F}"/>
    <cellStyle name="40% - Accent4 8 3 5 2" xfId="30109" xr:uid="{8CFF0AFD-4361-4054-A931-06CABF5E7C1A}"/>
    <cellStyle name="40% - Accent4 8 3 6" xfId="17629" xr:uid="{2481C5A1-2FFD-4CDC-8828-D3EFD1B3CD31}"/>
    <cellStyle name="40% - Accent4 8 3 6 2" xfId="35103" xr:uid="{4942CEAD-4E92-4861-9838-BC2F81FBE79E}"/>
    <cellStyle name="40% - Accent4 8 3 7" xfId="12619" xr:uid="{380A27B7-3CFE-4646-A5FC-EC9616B23BD1}"/>
    <cellStyle name="40% - Accent4 8 3 7 2" xfId="30103" xr:uid="{B45148B7-4B4D-4EC2-9DE0-179ED5C6B56B}"/>
    <cellStyle name="40% - Accent4 8 3 8" xfId="19258" xr:uid="{2814BEB2-F06B-43AF-B438-C455707C73A9}"/>
    <cellStyle name="40% - Accent4 8 4" xfId="2159" xr:uid="{2E04488A-5086-4DE1-B5F1-D417F9F3A78B}"/>
    <cellStyle name="40% - Accent4 8 4 2" xfId="12627" xr:uid="{B827EB6A-1358-4D41-A3A8-D2059425001A}"/>
    <cellStyle name="40% - Accent4 8 4 2 2" xfId="30111" xr:uid="{43537DA1-DB34-4C01-A5C4-F73461C1DCE8}"/>
    <cellStyle name="40% - Accent4 8 4 3" xfId="12628" xr:uid="{A9891358-3D70-4F60-B423-6BFE0C7C793E}"/>
    <cellStyle name="40% - Accent4 8 4 3 2" xfId="30112" xr:uid="{BADDE4A5-9BBB-4E2E-A8D1-4F30244D56DF}"/>
    <cellStyle name="40% - Accent4 8 4 4" xfId="17921" xr:uid="{6A64E8C7-21E5-430F-BDD6-57CBCC59F93B}"/>
    <cellStyle name="40% - Accent4 8 4 4 2" xfId="35589" xr:uid="{FE220698-3377-4C7B-9E72-FE6898494CAD}"/>
    <cellStyle name="40% - Accent4 8 4 5" xfId="12626" xr:uid="{7F1D1DD5-7297-4BB8-A5AB-CB2963F35709}"/>
    <cellStyle name="40% - Accent4 8 4 5 2" xfId="30110" xr:uid="{A6D1D495-1984-4D1C-8E20-B039FD60E47B}"/>
    <cellStyle name="40% - Accent4 8 4 6" xfId="19759" xr:uid="{F9A82CC1-C031-4994-84A1-AC2A8F9FD15F}"/>
    <cellStyle name="40% - Accent4 8 5" xfId="12629" xr:uid="{CE298982-0C3C-4FD6-99C7-DB1885455016}"/>
    <cellStyle name="40% - Accent4 8 5 2" xfId="30113" xr:uid="{DF5A7303-AD7E-4E56-AEA7-C4B2BFAA203F}"/>
    <cellStyle name="40% - Accent4 8 6" xfId="12630" xr:uid="{A9A5A628-38FA-46BD-8612-4C93BA4000A1}"/>
    <cellStyle name="40% - Accent4 8 6 2" xfId="30114" xr:uid="{409ECF51-D61F-4EA4-BAD1-213299326165}"/>
    <cellStyle name="40% - Accent4 8 7" xfId="12631" xr:uid="{76E0D109-EEA2-4B6E-AE66-7E144785B67B}"/>
    <cellStyle name="40% - Accent4 8 7 2" xfId="30115" xr:uid="{9611D574-D56F-4242-9B37-D849933C0FB4}"/>
    <cellStyle name="40% - Accent4 8 8" xfId="17322" xr:uid="{8B7A4D5D-BBA0-4FF0-AE45-91B11CD89E7A}"/>
    <cellStyle name="40% - Accent4 8 8 2" xfId="34612" xr:uid="{E4E08DD9-077C-4273-97D8-4A6278BBA8D2}"/>
    <cellStyle name="40% - Accent4 8 9" xfId="12611" xr:uid="{83DA49C4-BEA1-4E8F-8B30-4738D6C542E1}"/>
    <cellStyle name="40% - Accent4 8 9 2" xfId="30095" xr:uid="{6E885C9B-ED6E-4508-842D-B996009AB0C8}"/>
    <cellStyle name="40% - Accent4 9" xfId="1125" xr:uid="{C491F2A4-BA69-4F9C-83E8-862024A37921}"/>
    <cellStyle name="40% - Accent4 9 10" xfId="18733" xr:uid="{A65B6FFC-F215-4399-B394-B5A7ECD93A8D}"/>
    <cellStyle name="40% - Accent4 9 2" xfId="1409" xr:uid="{BBD11E95-978B-4BE3-AD0D-1C7B23B4FB7B}"/>
    <cellStyle name="40% - Accent4 9 2 2" xfId="2450" xr:uid="{D6BF89C2-7755-4ECC-906A-465115071219}"/>
    <cellStyle name="40% - Accent4 9 2 2 2" xfId="12635" xr:uid="{077044CB-3414-4662-B556-F1D918FBFF82}"/>
    <cellStyle name="40% - Accent4 9 2 2 2 2" xfId="30119" xr:uid="{16F8B42E-ED21-4A4C-A1C3-69758FF20983}"/>
    <cellStyle name="40% - Accent4 9 2 2 3" xfId="12636" xr:uid="{7289E498-2C43-437B-980B-83DF5C6047D3}"/>
    <cellStyle name="40% - Accent4 9 2 2 3 2" xfId="30120" xr:uid="{2B45CA0F-0BAF-47E5-88F0-883424DE9F93}"/>
    <cellStyle name="40% - Accent4 9 2 2 4" xfId="18064" xr:uid="{C570AAF7-6528-44A4-87CE-E1049CAD7790}"/>
    <cellStyle name="40% - Accent4 9 2 2 4 2" xfId="35861" xr:uid="{47EF6D24-8722-4427-A828-EADB43BF64C1}"/>
    <cellStyle name="40% - Accent4 9 2 2 5" xfId="12634" xr:uid="{20AFD306-3BEF-42B2-8AB4-7268030E07C7}"/>
    <cellStyle name="40% - Accent4 9 2 2 5 2" xfId="30118" xr:uid="{F2A50C9F-F1C3-4B53-B7C7-A77BD18EDB5A}"/>
    <cellStyle name="40% - Accent4 9 2 2 6" xfId="20050" xr:uid="{8DDECC74-1807-4EA2-8F16-82276E079E89}"/>
    <cellStyle name="40% - Accent4 9 2 3" xfId="12637" xr:uid="{7AD5CDA8-341A-4E91-B8AF-F80D6308E536}"/>
    <cellStyle name="40% - Accent4 9 2 3 2" xfId="30121" xr:uid="{405A958D-4320-4B16-88FD-D7B103827038}"/>
    <cellStyle name="40% - Accent4 9 2 4" xfId="12638" xr:uid="{BAC83208-3B72-4100-99AE-C715B45C4C72}"/>
    <cellStyle name="40% - Accent4 9 2 4 2" xfId="30122" xr:uid="{4ECFC6BA-9F24-4E60-A5A3-1CBA35B5DF4A}"/>
    <cellStyle name="40% - Accent4 9 2 5" xfId="12639" xr:uid="{246BE559-68C3-4181-BF25-A32BFD68474D}"/>
    <cellStyle name="40% - Accent4 9 2 5 2" xfId="30123" xr:uid="{5F8C6325-44C7-4238-B462-5A281334FD38}"/>
    <cellStyle name="40% - Accent4 9 2 6" xfId="17501" xr:uid="{87A84800-9892-4ABC-94D2-455ADC97EF55}"/>
    <cellStyle name="40% - Accent4 9 2 6 2" xfId="34876" xr:uid="{62393462-A95E-4FCA-8843-F2F0C3B83D8B}"/>
    <cellStyle name="40% - Accent4 9 2 7" xfId="12633" xr:uid="{E6BD5079-414C-41F9-A236-4ECE2B5565E6}"/>
    <cellStyle name="40% - Accent4 9 2 7 2" xfId="30117" xr:uid="{2E49258C-0A83-4E37-85D1-A9E7B05319DD}"/>
    <cellStyle name="40% - Accent4 9 2 8" xfId="19012" xr:uid="{35FEF264-6685-4252-BB85-6D8FD36EF7F8}"/>
    <cellStyle name="40% - Accent4 9 3" xfId="1676" xr:uid="{6A91C9D4-9764-42C0-BF84-8BEE8D85383B}"/>
    <cellStyle name="40% - Accent4 9 3 2" xfId="2717" xr:uid="{E865FF3D-C708-4BE6-AE71-907F79FA5506}"/>
    <cellStyle name="40% - Accent4 9 3 2 2" xfId="12642" xr:uid="{81C66BAD-FF12-47BC-BD62-4FE381E045F4}"/>
    <cellStyle name="40% - Accent4 9 3 2 2 2" xfId="30126" xr:uid="{9F391B8E-B1FC-4161-962A-B3A4E550C153}"/>
    <cellStyle name="40% - Accent4 9 3 2 3" xfId="12643" xr:uid="{022685BF-6FFC-468F-8600-48BF6A5D09C0}"/>
    <cellStyle name="40% - Accent4 9 3 2 3 2" xfId="30127" xr:uid="{10C59BA5-08C3-41FA-A549-01A3B834DA94}"/>
    <cellStyle name="40% - Accent4 9 3 2 4" xfId="18196" xr:uid="{DE589C23-1E3A-4DFB-9C6C-6EA5E3411FB8}"/>
    <cellStyle name="40% - Accent4 9 3 2 4 2" xfId="36124" xr:uid="{EA410680-8C3C-44ED-BC1A-1C6D26BFF186}"/>
    <cellStyle name="40% - Accent4 9 3 2 5" xfId="12641" xr:uid="{C48E8EC7-8A4E-44E1-B900-062139AF8039}"/>
    <cellStyle name="40% - Accent4 9 3 2 5 2" xfId="30125" xr:uid="{B344C785-9C43-4916-92D8-DE4A553E477B}"/>
    <cellStyle name="40% - Accent4 9 3 2 6" xfId="20317" xr:uid="{271EC096-C8D2-43E6-BB34-34FE0B253272}"/>
    <cellStyle name="40% - Accent4 9 3 3" xfId="12644" xr:uid="{3AC7F2E1-D2A8-4CF3-81DC-AA40F9E8F77A}"/>
    <cellStyle name="40% - Accent4 9 3 3 2" xfId="30128" xr:uid="{29B47703-41D4-4DB4-AB89-403DDC627974}"/>
    <cellStyle name="40% - Accent4 9 3 4" xfId="12645" xr:uid="{5E43D1E6-7903-464E-A127-0842B9676C37}"/>
    <cellStyle name="40% - Accent4 9 3 4 2" xfId="30129" xr:uid="{5FE0265F-4109-4734-B875-027179A5E2E8}"/>
    <cellStyle name="40% - Accent4 9 3 5" xfId="12646" xr:uid="{2E6022F7-2B48-46D2-9277-7BAC10067ADE}"/>
    <cellStyle name="40% - Accent4 9 3 5 2" xfId="30130" xr:uid="{152C019A-94A4-492C-8221-2F31A51C25B4}"/>
    <cellStyle name="40% - Accent4 9 3 6" xfId="17643" xr:uid="{5D88CE5E-4F40-408F-95C0-A162CC4E100B}"/>
    <cellStyle name="40% - Accent4 9 3 6 2" xfId="35124" xr:uid="{2A5417AC-CC53-4F8F-AB9C-3BA3458ECB02}"/>
    <cellStyle name="40% - Accent4 9 3 7" xfId="12640" xr:uid="{A0285EC4-C008-46AB-A8F9-DF8A31BF74B9}"/>
    <cellStyle name="40% - Accent4 9 3 7 2" xfId="30124" xr:uid="{C62DA7F3-252F-42BB-A0CA-6EB3420B7A22}"/>
    <cellStyle name="40% - Accent4 9 3 8" xfId="19279" xr:uid="{94350A66-C8F7-40F6-937B-659ECB7F3BD5}"/>
    <cellStyle name="40% - Accent4 9 4" xfId="2183" xr:uid="{7F69D218-40DE-45DB-BAA4-AB419428C9D6}"/>
    <cellStyle name="40% - Accent4 9 4 2" xfId="12648" xr:uid="{662D8F08-7DE8-423C-9697-3EE06CB7B21F}"/>
    <cellStyle name="40% - Accent4 9 4 2 2" xfId="30132" xr:uid="{29D6C832-33B9-4A5B-BCA1-4AEF8E1AEF20}"/>
    <cellStyle name="40% - Accent4 9 4 3" xfId="12649" xr:uid="{96D54D6F-1EF2-46F3-8D24-AEC8258B7EE6}"/>
    <cellStyle name="40% - Accent4 9 4 3 2" xfId="30133" xr:uid="{FB07A9E7-BB10-4F17-8055-0EEF49C5B964}"/>
    <cellStyle name="40% - Accent4 9 4 4" xfId="17936" xr:uid="{5D875ED5-9BCB-4D14-BDFB-C84917A7FC6B}"/>
    <cellStyle name="40% - Accent4 9 4 4 2" xfId="35613" xr:uid="{C6D10B4E-DF74-4976-92F1-2A0399FE60C6}"/>
    <cellStyle name="40% - Accent4 9 4 5" xfId="12647" xr:uid="{FB849748-9F26-4404-947D-E27AE67E44D6}"/>
    <cellStyle name="40% - Accent4 9 4 5 2" xfId="30131" xr:uid="{4DA733F6-6813-48B1-B55D-710AB1C7A21F}"/>
    <cellStyle name="40% - Accent4 9 4 6" xfId="19783" xr:uid="{D489E773-F91F-4533-A8D9-A87EAF1A24AE}"/>
    <cellStyle name="40% - Accent4 9 5" xfId="12650" xr:uid="{ECAF9907-8D54-4F88-9A5D-FE4655DE5A0E}"/>
    <cellStyle name="40% - Accent4 9 5 2" xfId="30134" xr:uid="{9DA59252-E30F-44B2-AAC2-7B3506934A50}"/>
    <cellStyle name="40% - Accent4 9 6" xfId="12651" xr:uid="{41BAD346-821E-495C-9210-029BF5FE7ED7}"/>
    <cellStyle name="40% - Accent4 9 6 2" xfId="30135" xr:uid="{711C089E-6855-46C4-8F5F-1269AE080FDC}"/>
    <cellStyle name="40% - Accent4 9 7" xfId="12652" xr:uid="{AA8F1354-8BA8-4386-B9F2-FAC3B4060718}"/>
    <cellStyle name="40% - Accent4 9 7 2" xfId="30136" xr:uid="{7FEA733B-10E4-4085-A397-471ED1006B5C}"/>
    <cellStyle name="40% - Accent4 9 8" xfId="17342" xr:uid="{8087244B-3294-46A1-90C2-7529DAE5755B}"/>
    <cellStyle name="40% - Accent4 9 8 2" xfId="34633" xr:uid="{14ABFA72-5C58-4C13-A605-0D2C7298723D}"/>
    <cellStyle name="40% - Accent4 9 9" xfId="12632" xr:uid="{FA136C79-98AD-44B0-B09B-0767BD6F5FFE}"/>
    <cellStyle name="40% - Accent4 9 9 2" xfId="30116" xr:uid="{7F9317F1-E1EA-462D-B31A-5E0893F95D00}"/>
    <cellStyle name="40% - Accent5" xfId="33" builtinId="47" customBuiltin="1"/>
    <cellStyle name="40% - Accent5 10" xfId="1151" xr:uid="{1770AADE-7B50-4701-BC6F-1B67EE5B6F0A}"/>
    <cellStyle name="40% - Accent5 10 10" xfId="18759" xr:uid="{47E3E211-B6B0-444F-9BC1-587C37680315}"/>
    <cellStyle name="40% - Accent5 10 2" xfId="2209" xr:uid="{57F89332-FC8D-467B-B399-D9E357F2E2D8}"/>
    <cellStyle name="40% - Accent5 10 2 2" xfId="12656" xr:uid="{6B01C6CB-DE08-451A-B147-1567904F9ABD}"/>
    <cellStyle name="40% - Accent5 10 2 2 2" xfId="12657" xr:uid="{DA34A1F3-2699-427F-9701-D88BC67E3E64}"/>
    <cellStyle name="40% - Accent5 10 2 2 2 2" xfId="30141" xr:uid="{4420885F-C902-47C5-B4DF-F23D00823C10}"/>
    <cellStyle name="40% - Accent5 10 2 2 3" xfId="12658" xr:uid="{80568435-45B1-41E9-AF42-2BD385EB20B2}"/>
    <cellStyle name="40% - Accent5 10 2 2 3 2" xfId="30142" xr:uid="{10F533DB-5DF7-49C8-B82B-0B08AA363EC5}"/>
    <cellStyle name="40% - Accent5 10 2 2 4" xfId="30140" xr:uid="{590550E1-3BD3-45D6-A7BD-7063E23D99C5}"/>
    <cellStyle name="40% - Accent5 10 2 3" xfId="12659" xr:uid="{FBCC704E-755D-47FA-9C4B-F58516DB59A7}"/>
    <cellStyle name="40% - Accent5 10 2 3 2" xfId="30143" xr:uid="{B10EF0BE-824D-4430-9BF9-D7157797DC94}"/>
    <cellStyle name="40% - Accent5 10 2 4" xfId="12660" xr:uid="{525A13B9-F714-4CF7-B7A0-83093D6E39C1}"/>
    <cellStyle name="40% - Accent5 10 2 4 2" xfId="30144" xr:uid="{CFE8ECB3-C327-455B-9062-3E937949C2B0}"/>
    <cellStyle name="40% - Accent5 10 2 5" xfId="12661" xr:uid="{58BBA79E-283C-4253-A2FE-868D28F5DD1B}"/>
    <cellStyle name="40% - Accent5 10 2 5 2" xfId="30145" xr:uid="{DAD28303-5A67-42BA-899D-3F6465FF1B07}"/>
    <cellStyle name="40% - Accent5 10 2 6" xfId="17951" xr:uid="{54427AF9-5327-4EEF-992A-430B1D6409B9}"/>
    <cellStyle name="40% - Accent5 10 2 6 2" xfId="35638" xr:uid="{77A6DBC2-B1B8-47C9-BC97-4914A79DC0DB}"/>
    <cellStyle name="40% - Accent5 10 2 7" xfId="12655" xr:uid="{41152E54-FA57-4A98-BB37-AC943A944241}"/>
    <cellStyle name="40% - Accent5 10 2 7 2" xfId="30139" xr:uid="{C61955D7-14BC-437F-B6C0-D3AF694BD29D}"/>
    <cellStyle name="40% - Accent5 10 2 8" xfId="19809" xr:uid="{A8C28A17-3400-400C-8FF1-5AB2D86DF468}"/>
    <cellStyle name="40% - Accent5 10 3" xfId="12662" xr:uid="{7E80A78F-1A22-4A10-A185-C4FCA012DE7F}"/>
    <cellStyle name="40% - Accent5 10 3 2" xfId="12663" xr:uid="{EE8D436C-BF2C-4D00-A9CD-B072C511138C}"/>
    <cellStyle name="40% - Accent5 10 3 2 2" xfId="12664" xr:uid="{FEB445E9-5EB5-4C39-A18A-736DE4EF221C}"/>
    <cellStyle name="40% - Accent5 10 3 2 2 2" xfId="30148" xr:uid="{6907E664-D5B5-4D25-A9B3-73F0C710C325}"/>
    <cellStyle name="40% - Accent5 10 3 2 3" xfId="12665" xr:uid="{E981A76D-44FC-46D7-A4A5-70D3A8ED036D}"/>
    <cellStyle name="40% - Accent5 10 3 2 3 2" xfId="30149" xr:uid="{232513EB-13A8-4DD4-93BC-D614B8A3F077}"/>
    <cellStyle name="40% - Accent5 10 3 2 4" xfId="30147" xr:uid="{4BCC3A4F-55B3-4A28-9819-6D303A790C23}"/>
    <cellStyle name="40% - Accent5 10 3 3" xfId="12666" xr:uid="{0DC1ECDA-4E1D-4000-A415-99931276724B}"/>
    <cellStyle name="40% - Accent5 10 3 3 2" xfId="30150" xr:uid="{24A555FD-8834-4990-80BC-BCC21DEC7BC9}"/>
    <cellStyle name="40% - Accent5 10 3 4" xfId="12667" xr:uid="{C4EBDA3C-56BC-4150-90E7-4C9B098B5421}"/>
    <cellStyle name="40% - Accent5 10 3 4 2" xfId="30151" xr:uid="{66139DEE-2636-4928-A615-9C4C2D3BAD31}"/>
    <cellStyle name="40% - Accent5 10 3 5" xfId="12668" xr:uid="{857698F9-2D15-4194-B7F1-0A2298162657}"/>
    <cellStyle name="40% - Accent5 10 3 5 2" xfId="30152" xr:uid="{C9FE116B-8698-4812-B68B-F244B0AE9213}"/>
    <cellStyle name="40% - Accent5 10 3 6" xfId="30146" xr:uid="{BAC125A4-9A19-40AC-9481-39E513A011A2}"/>
    <cellStyle name="40% - Accent5 10 4" xfId="12669" xr:uid="{92D92171-D9B9-4CAE-A452-0434F8E77C5C}"/>
    <cellStyle name="40% - Accent5 10 4 2" xfId="12670" xr:uid="{2F121EF7-E128-4FBB-AD27-53BE11DE2C97}"/>
    <cellStyle name="40% - Accent5 10 4 2 2" xfId="30154" xr:uid="{D915CB71-C7E9-4906-979B-95B44A645C1F}"/>
    <cellStyle name="40% - Accent5 10 4 3" xfId="12671" xr:uid="{406E9FDC-F19D-4043-9AC8-A7550D138340}"/>
    <cellStyle name="40% - Accent5 10 4 3 2" xfId="30155" xr:uid="{3670AE27-A32D-498D-805B-DAEA2370DFE4}"/>
    <cellStyle name="40% - Accent5 10 4 4" xfId="30153" xr:uid="{9545E298-C2C6-44FB-9F7D-B79E89443BB3}"/>
    <cellStyle name="40% - Accent5 10 5" xfId="12672" xr:uid="{AD434691-8BE3-46FC-8498-0ED28707113C}"/>
    <cellStyle name="40% - Accent5 10 5 2" xfId="30156" xr:uid="{10AFA7D8-477C-47DC-9B5A-CCF5A9AA3DED}"/>
    <cellStyle name="40% - Accent5 10 6" xfId="12673" xr:uid="{B683CA78-0498-4CBA-8E8E-190E405E4576}"/>
    <cellStyle name="40% - Accent5 10 6 2" xfId="30157" xr:uid="{ADE76092-74C5-42E4-8FEE-DA2BF8C935FF}"/>
    <cellStyle name="40% - Accent5 10 7" xfId="12674" xr:uid="{30D3CB18-9BA9-4CDD-8B8D-FBA8E0D64ADE}"/>
    <cellStyle name="40% - Accent5 10 7 2" xfId="30158" xr:uid="{64D06EAD-A9B4-4BB0-9B8E-DE4591A9DD52}"/>
    <cellStyle name="40% - Accent5 10 8" xfId="17363" xr:uid="{8854FBF7-F4E4-45A0-9FD8-C8568D473A8A}"/>
    <cellStyle name="40% - Accent5 10 8 2" xfId="34655" xr:uid="{4B4C9CD1-59AF-455F-8DB0-BBA92F51BBC9}"/>
    <cellStyle name="40% - Accent5 10 9" xfId="12654" xr:uid="{BCD32C73-3359-46CF-9C9F-C501A466569C}"/>
    <cellStyle name="40% - Accent5 10 9 2" xfId="30138" xr:uid="{32223B1C-7BFC-4926-8D9B-B89E3BFBA049}"/>
    <cellStyle name="40% - Accent5 11" xfId="1435" xr:uid="{BC899970-8299-4A30-A3E8-2519AD6E3490}"/>
    <cellStyle name="40% - Accent5 11 10" xfId="19038" xr:uid="{9BA0FEE4-5E61-441B-8985-6B4698662919}"/>
    <cellStyle name="40% - Accent5 11 2" xfId="2476" xr:uid="{C00B4176-51E0-4686-B7C4-79A9C7A67771}"/>
    <cellStyle name="40% - Accent5 11 2 2" xfId="12677" xr:uid="{6ECA8EE8-684E-46DC-A255-A8AC08BF1A07}"/>
    <cellStyle name="40% - Accent5 11 2 2 2" xfId="12678" xr:uid="{F09AD7F5-8B6C-43F8-9DF8-07DFB6F17621}"/>
    <cellStyle name="40% - Accent5 11 2 2 2 2" xfId="30162" xr:uid="{D75AA8ED-ECF3-4179-BC32-F3CC7E6F0A06}"/>
    <cellStyle name="40% - Accent5 11 2 2 3" xfId="12679" xr:uid="{20906C37-4C58-48D1-858D-45CDAA21052D}"/>
    <cellStyle name="40% - Accent5 11 2 2 3 2" xfId="30163" xr:uid="{E0BBE6E3-BEB7-4C8F-89AE-904B337C3DCF}"/>
    <cellStyle name="40% - Accent5 11 2 2 4" xfId="30161" xr:uid="{E1C95A9B-3D68-4535-B062-CE1123BB14EF}"/>
    <cellStyle name="40% - Accent5 11 2 3" xfId="12680" xr:uid="{E2BF1D44-1FD4-4CDE-9BA6-5BF133119A6F}"/>
    <cellStyle name="40% - Accent5 11 2 3 2" xfId="30164" xr:uid="{706937F8-22D6-487B-9CAC-0DACE88792D3}"/>
    <cellStyle name="40% - Accent5 11 2 4" xfId="12681" xr:uid="{4877779C-436D-4EFA-B33B-A5ABDE89410C}"/>
    <cellStyle name="40% - Accent5 11 2 4 2" xfId="30165" xr:uid="{AF61837E-8B7D-4435-9139-0D50CB51774B}"/>
    <cellStyle name="40% - Accent5 11 2 5" xfId="12682" xr:uid="{AA1B3BB7-5F8E-4D7B-9759-760AFE010A97}"/>
    <cellStyle name="40% - Accent5 11 2 5 2" xfId="30166" xr:uid="{B699E245-A5F3-4B2C-9DA5-ED02B82A08C6}"/>
    <cellStyle name="40% - Accent5 11 2 6" xfId="18079" xr:uid="{B0EEE458-972C-4632-A19A-757E4658FE51}"/>
    <cellStyle name="40% - Accent5 11 2 6 2" xfId="35886" xr:uid="{FAAADB48-236F-4A71-93F7-62B714A76111}"/>
    <cellStyle name="40% - Accent5 11 2 7" xfId="12676" xr:uid="{F8498D24-3985-45B9-A0C6-40BE6CF99229}"/>
    <cellStyle name="40% - Accent5 11 2 7 2" xfId="30160" xr:uid="{27525258-A779-4121-8BEC-D51A474BB510}"/>
    <cellStyle name="40% - Accent5 11 2 8" xfId="20076" xr:uid="{B0A05419-2A58-4FA1-8A7A-B0EB574A565B}"/>
    <cellStyle name="40% - Accent5 11 3" xfId="12683" xr:uid="{A733303B-8F2D-407B-9880-370E5AAA5CF4}"/>
    <cellStyle name="40% - Accent5 11 3 2" xfId="12684" xr:uid="{8E804035-C945-4B23-BF16-68BAE11D9F11}"/>
    <cellStyle name="40% - Accent5 11 3 2 2" xfId="12685" xr:uid="{ADED53FA-42E6-4F9D-AED5-BC1206614753}"/>
    <cellStyle name="40% - Accent5 11 3 2 2 2" xfId="30169" xr:uid="{D53A0D25-7392-4761-A71A-49E73B139211}"/>
    <cellStyle name="40% - Accent5 11 3 2 3" xfId="12686" xr:uid="{2EEF435E-9A94-4DE9-B60F-7D4D05AB7672}"/>
    <cellStyle name="40% - Accent5 11 3 2 3 2" xfId="30170" xr:uid="{CC061276-29A7-42A7-AB7E-56F71079D293}"/>
    <cellStyle name="40% - Accent5 11 3 2 4" xfId="30168" xr:uid="{DFEF1F0B-EC9B-4B11-8235-99B8C8F1DFD7}"/>
    <cellStyle name="40% - Accent5 11 3 3" xfId="12687" xr:uid="{6BAABA5F-2579-4FEC-8463-E02C58BD75D2}"/>
    <cellStyle name="40% - Accent5 11 3 3 2" xfId="30171" xr:uid="{4806E41E-CF07-4402-A6F6-BEAAD956505F}"/>
    <cellStyle name="40% - Accent5 11 3 4" xfId="12688" xr:uid="{83920E9A-6D32-43ED-832B-E8CE30D2F142}"/>
    <cellStyle name="40% - Accent5 11 3 4 2" xfId="30172" xr:uid="{6E4A5A4B-28BE-46DA-8326-E5CD1965FADA}"/>
    <cellStyle name="40% - Accent5 11 3 5" xfId="12689" xr:uid="{EC7587CD-4007-46A9-8A42-0D05312F91DE}"/>
    <cellStyle name="40% - Accent5 11 3 5 2" xfId="30173" xr:uid="{D2D245EA-8650-4477-AFB3-65506DD3D62D}"/>
    <cellStyle name="40% - Accent5 11 3 6" xfId="30167" xr:uid="{C312EF23-151B-4636-924B-11D753A39102}"/>
    <cellStyle name="40% - Accent5 11 4" xfId="12690" xr:uid="{CDBF2CB9-3E3E-4DD5-A4D0-45885B932280}"/>
    <cellStyle name="40% - Accent5 11 4 2" xfId="12691" xr:uid="{16DD99D6-1121-4B10-AE57-B56852722D69}"/>
    <cellStyle name="40% - Accent5 11 4 2 2" xfId="30175" xr:uid="{658F1587-4CAB-4A4B-BCC8-8232A49C3A64}"/>
    <cellStyle name="40% - Accent5 11 4 3" xfId="12692" xr:uid="{052836FB-FC73-4D22-8B1B-3CE6449C66DD}"/>
    <cellStyle name="40% - Accent5 11 4 3 2" xfId="30176" xr:uid="{9AFD12A1-AACD-4319-B4B7-290AD25B0B4F}"/>
    <cellStyle name="40% - Accent5 11 4 4" xfId="30174" xr:uid="{EA69332A-EA11-4C34-90DB-75D6B6B63AA1}"/>
    <cellStyle name="40% - Accent5 11 5" xfId="12693" xr:uid="{DA6BDEE5-98A3-459A-A1C3-BDB8F4C61FD3}"/>
    <cellStyle name="40% - Accent5 11 5 2" xfId="30177" xr:uid="{4F61F74E-132A-4794-AEAF-3117EA47CE02}"/>
    <cellStyle name="40% - Accent5 11 6" xfId="12694" xr:uid="{7A2B148A-F23D-4247-A0DC-3921B641F29E}"/>
    <cellStyle name="40% - Accent5 11 6 2" xfId="30178" xr:uid="{72E57E18-0262-48B2-A7C1-0EE26C9C0ABF}"/>
    <cellStyle name="40% - Accent5 11 7" xfId="12695" xr:uid="{E05DC353-BE39-4E2E-BEB9-878719B55712}"/>
    <cellStyle name="40% - Accent5 11 7 2" xfId="30179" xr:uid="{886B3D8B-4092-44D6-9AF5-4BB7BE34924B}"/>
    <cellStyle name="40% - Accent5 11 8" xfId="17518" xr:uid="{5176E470-C135-4D48-BED3-9A92ADEA8383}"/>
    <cellStyle name="40% - Accent5 11 8 2" xfId="34901" xr:uid="{0BAB68EB-CA1A-4525-94DC-D0198FD54F85}"/>
    <cellStyle name="40% - Accent5 11 9" xfId="12675" xr:uid="{0C860378-A882-40F0-BE55-E331DAF8145E}"/>
    <cellStyle name="40% - Accent5 11 9 2" xfId="30159" xr:uid="{2C49EDEF-D7A8-49D5-9EE4-2502456541B6}"/>
    <cellStyle name="40% - Accent5 12" xfId="1704" xr:uid="{ECDBC9F4-60AC-4E91-B351-6C2500511CE4}"/>
    <cellStyle name="40% - Accent5 12 10" xfId="19307" xr:uid="{A462F83E-B8A5-4DE3-9774-E50C8989A046}"/>
    <cellStyle name="40% - Accent5 12 2" xfId="2745" xr:uid="{B8A1E1BD-35EB-4286-93D4-5B2CCF699E43}"/>
    <cellStyle name="40% - Accent5 12 2 2" xfId="12698" xr:uid="{CB712D12-CCC5-424C-9809-B68AC45EF5F5}"/>
    <cellStyle name="40% - Accent5 12 2 2 2" xfId="12699" xr:uid="{6071981B-564B-479B-AFDF-A879D2824170}"/>
    <cellStyle name="40% - Accent5 12 2 2 2 2" xfId="30183" xr:uid="{89F2A57E-051A-49FA-A7E4-0EC3ED128680}"/>
    <cellStyle name="40% - Accent5 12 2 2 3" xfId="12700" xr:uid="{169D0EAF-F526-41C5-BE89-A0CD1B51B494}"/>
    <cellStyle name="40% - Accent5 12 2 2 3 2" xfId="30184" xr:uid="{06447EB1-350E-43BC-897E-BC925DBA440C}"/>
    <cellStyle name="40% - Accent5 12 2 2 4" xfId="30182" xr:uid="{947884FE-092A-48B6-BF43-DB1B3BB65D53}"/>
    <cellStyle name="40% - Accent5 12 2 3" xfId="12701" xr:uid="{B992315F-1785-445F-96C0-699A187075CC}"/>
    <cellStyle name="40% - Accent5 12 2 3 2" xfId="30185" xr:uid="{02BC3EF7-0A62-4581-933A-B54C656826D6}"/>
    <cellStyle name="40% - Accent5 12 2 4" xfId="12702" xr:uid="{6446CE66-3DD5-4321-8732-88DDB59A37C8}"/>
    <cellStyle name="40% - Accent5 12 2 4 2" xfId="30186" xr:uid="{D434EA2D-E4A4-406A-BABE-64FCD0330CBB}"/>
    <cellStyle name="40% - Accent5 12 2 5" xfId="12703" xr:uid="{8C0ADAA8-91EC-4112-BD19-AB6B1FCA4AB6}"/>
    <cellStyle name="40% - Accent5 12 2 5 2" xfId="30187" xr:uid="{175709F7-4BA0-4888-BE38-E7F25DD924D1}"/>
    <cellStyle name="40% - Accent5 12 2 6" xfId="18209" xr:uid="{4018B604-BE4E-4A7F-B0D3-690C2B87A1AB}"/>
    <cellStyle name="40% - Accent5 12 2 6 2" xfId="36151" xr:uid="{B1FA0612-2F49-4139-8E3A-8EE476C93E7C}"/>
    <cellStyle name="40% - Accent5 12 2 7" xfId="12697" xr:uid="{D8AC47C0-077D-4ECE-B3D0-A951DEF73A4D}"/>
    <cellStyle name="40% - Accent5 12 2 7 2" xfId="30181" xr:uid="{39533C0A-D01B-4115-8006-FE65197B5C26}"/>
    <cellStyle name="40% - Accent5 12 2 8" xfId="20345" xr:uid="{D4B1A4F6-D611-4EF9-B35A-249C16C95ED0}"/>
    <cellStyle name="40% - Accent5 12 3" xfId="12704" xr:uid="{B9C3C06E-5851-4BBB-9E4D-9B26849403BA}"/>
    <cellStyle name="40% - Accent5 12 3 2" xfId="12705" xr:uid="{7E285799-8D3A-4415-9D7B-0E93ECE8F29B}"/>
    <cellStyle name="40% - Accent5 12 3 2 2" xfId="12706" xr:uid="{BB3F4370-5623-4B3F-A18E-4FB360D03513}"/>
    <cellStyle name="40% - Accent5 12 3 2 2 2" xfId="30190" xr:uid="{206CF9D8-B5DB-4664-964B-F15C8B904F44}"/>
    <cellStyle name="40% - Accent5 12 3 2 3" xfId="12707" xr:uid="{0D76A042-5FC8-4AF9-906F-D603D58860D0}"/>
    <cellStyle name="40% - Accent5 12 3 2 3 2" xfId="30191" xr:uid="{DB060AF0-66FE-4EBA-B937-F8565997C9E6}"/>
    <cellStyle name="40% - Accent5 12 3 2 4" xfId="30189" xr:uid="{A8F15F1C-66A4-4369-AEF6-80AC03C9917E}"/>
    <cellStyle name="40% - Accent5 12 3 3" xfId="12708" xr:uid="{D520ED82-73B1-46C8-A224-8ACE01DF8B9A}"/>
    <cellStyle name="40% - Accent5 12 3 3 2" xfId="30192" xr:uid="{F437F7F5-18C1-46CC-817D-CD4C80584FD5}"/>
    <cellStyle name="40% - Accent5 12 3 4" xfId="12709" xr:uid="{9CF869DD-45FE-4184-93C2-19EA2931BDD2}"/>
    <cellStyle name="40% - Accent5 12 3 4 2" xfId="30193" xr:uid="{642DCE03-2FEE-4E3E-829D-0D9DE9F44405}"/>
    <cellStyle name="40% - Accent5 12 3 5" xfId="12710" xr:uid="{89B5D0D0-FB76-4E40-8282-B5154B767255}"/>
    <cellStyle name="40% - Accent5 12 3 5 2" xfId="30194" xr:uid="{2A008612-17C6-4B79-9AF9-C987935A4E3E}"/>
    <cellStyle name="40% - Accent5 12 3 6" xfId="30188" xr:uid="{EDFAA04C-9E58-4141-87D1-C6A8F9BE6218}"/>
    <cellStyle name="40% - Accent5 12 4" xfId="12711" xr:uid="{6150870B-E8DA-4DBF-A39F-AA9E32E4C52B}"/>
    <cellStyle name="40% - Accent5 12 4 2" xfId="12712" xr:uid="{6CD54F31-707D-4428-9B55-3FED94F5B12B}"/>
    <cellStyle name="40% - Accent5 12 4 2 2" xfId="30196" xr:uid="{97ED087D-0533-444E-8B53-2539339B6DB3}"/>
    <cellStyle name="40% - Accent5 12 4 3" xfId="12713" xr:uid="{C0165B27-B1AD-4D0C-AB0F-432F5F0A9CCE}"/>
    <cellStyle name="40% - Accent5 12 4 3 2" xfId="30197" xr:uid="{A48C2C70-0295-4591-9589-EB0274CBDC87}"/>
    <cellStyle name="40% - Accent5 12 4 4" xfId="30195" xr:uid="{7FFC1899-E15C-4C7D-B8DC-B14AD3FC3637}"/>
    <cellStyle name="40% - Accent5 12 5" xfId="12714" xr:uid="{5A088735-D41A-4031-A366-88A68EC4F6E0}"/>
    <cellStyle name="40% - Accent5 12 5 2" xfId="30198" xr:uid="{8B526DBA-AC89-4B94-A8CB-0BA4D7CA28E8}"/>
    <cellStyle name="40% - Accent5 12 6" xfId="12715" xr:uid="{3FD90DF5-B12E-42F6-8E3B-933DBDAFA450}"/>
    <cellStyle name="40% - Accent5 12 6 2" xfId="30199" xr:uid="{D8AA643B-2318-45D1-A080-9B071A17D07E}"/>
    <cellStyle name="40% - Accent5 12 7" xfId="12716" xr:uid="{F1BCDC02-52BC-41D2-9BA6-CDEB2E6B8B20}"/>
    <cellStyle name="40% - Accent5 12 7 2" xfId="30200" xr:uid="{44BC4F11-574D-43B1-8D07-A77815084A43}"/>
    <cellStyle name="40% - Accent5 12 8" xfId="17662" xr:uid="{C9D9DDD2-A1E0-4D26-A465-512C9A21A2DE}"/>
    <cellStyle name="40% - Accent5 12 8 2" xfId="35151" xr:uid="{8F1E73AF-05FA-495F-9330-6AF9D1D1B3F4}"/>
    <cellStyle name="40% - Accent5 12 9" xfId="12696" xr:uid="{186A0645-145F-4896-B11A-E52F1E5936A5}"/>
    <cellStyle name="40% - Accent5 12 9 2" xfId="30180" xr:uid="{82133CF0-C223-4E2C-8CC3-0CBACED5927E}"/>
    <cellStyle name="40% - Accent5 13" xfId="1729" xr:uid="{682FBC11-BEFB-416E-BDA8-50C4F94D7B3F}"/>
    <cellStyle name="40% - Accent5 13 10" xfId="19332" xr:uid="{703F5F66-373A-41BC-A776-FA039180DF16}"/>
    <cellStyle name="40% - Accent5 13 2" xfId="2770" xr:uid="{E0C25C51-E3A7-4D44-893F-32C00BA4637D}"/>
    <cellStyle name="40% - Accent5 13 2 2" xfId="12719" xr:uid="{B0EDFE7D-AAD3-4AFB-9DF2-5FE11EB39726}"/>
    <cellStyle name="40% - Accent5 13 2 2 2" xfId="12720" xr:uid="{CD68B4DD-F779-487B-B53D-5EF8EFE2D8E7}"/>
    <cellStyle name="40% - Accent5 13 2 2 2 2" xfId="30204" xr:uid="{DDB48213-1898-4014-BCB7-49A4A21260F0}"/>
    <cellStyle name="40% - Accent5 13 2 2 3" xfId="12721" xr:uid="{3B8FE384-5438-42A5-964D-1C447ADE0A65}"/>
    <cellStyle name="40% - Accent5 13 2 2 3 2" xfId="30205" xr:uid="{63BBE128-E792-4870-A672-FEADCCE24339}"/>
    <cellStyle name="40% - Accent5 13 2 2 4" xfId="30203" xr:uid="{F169F739-BFDC-4B82-806F-77C5DABBA329}"/>
    <cellStyle name="40% - Accent5 13 2 3" xfId="12722" xr:uid="{62C24D2C-0B51-41D4-A10D-5D14B700B105}"/>
    <cellStyle name="40% - Accent5 13 2 3 2" xfId="30206" xr:uid="{87D7BB89-11AC-4920-8326-230AAAB12101}"/>
    <cellStyle name="40% - Accent5 13 2 4" xfId="12723" xr:uid="{F64B7962-9EF6-4360-BBEA-2DDB7C026EAF}"/>
    <cellStyle name="40% - Accent5 13 2 4 2" xfId="30207" xr:uid="{A3EDD11A-FC9A-46C2-BBB5-CF5ACE9C7AAB}"/>
    <cellStyle name="40% - Accent5 13 2 5" xfId="12724" xr:uid="{0FE49A5B-9E32-4A15-AE5C-C5D53653A46C}"/>
    <cellStyle name="40% - Accent5 13 2 5 2" xfId="30208" xr:uid="{6A7546A5-9A4F-4BAB-AA8E-0D4DA7F36533}"/>
    <cellStyle name="40% - Accent5 13 2 6" xfId="18220" xr:uid="{2E43043D-3F61-4425-8B04-DA64417D6789}"/>
    <cellStyle name="40% - Accent5 13 2 6 2" xfId="36175" xr:uid="{CC7D22A3-8987-4E31-BB2E-5A423379C0D7}"/>
    <cellStyle name="40% - Accent5 13 2 7" xfId="12718" xr:uid="{804C7BA2-8A28-4C25-9CB1-1AF1D81731E8}"/>
    <cellStyle name="40% - Accent5 13 2 7 2" xfId="30202" xr:uid="{710FA244-0E4E-405A-89E6-BEF321C98030}"/>
    <cellStyle name="40% - Accent5 13 2 8" xfId="20370" xr:uid="{9DC36110-28AF-4D98-83CD-DA86625F7EC5}"/>
    <cellStyle name="40% - Accent5 13 3" xfId="12725" xr:uid="{E8949D27-6E21-4D13-B899-0C36043B0006}"/>
    <cellStyle name="40% - Accent5 13 3 2" xfId="12726" xr:uid="{CAD24071-ACA4-411A-B5CB-2D4BA935B7CF}"/>
    <cellStyle name="40% - Accent5 13 3 2 2" xfId="12727" xr:uid="{044163D4-D348-4F61-8B12-0CD56CD69B11}"/>
    <cellStyle name="40% - Accent5 13 3 2 2 2" xfId="30211" xr:uid="{55180FE8-FF6D-4B32-A966-C130CE6922F2}"/>
    <cellStyle name="40% - Accent5 13 3 2 3" xfId="12728" xr:uid="{DD3C8C7C-ABD4-453E-BC21-5CED10F16728}"/>
    <cellStyle name="40% - Accent5 13 3 2 3 2" xfId="30212" xr:uid="{C31E45DB-7380-4B41-80FA-EE6197A9BDF9}"/>
    <cellStyle name="40% - Accent5 13 3 2 4" xfId="30210" xr:uid="{9D8BB9A0-92CD-4E5B-81B6-D15A1D030683}"/>
    <cellStyle name="40% - Accent5 13 3 3" xfId="12729" xr:uid="{6ADDE0C8-E20A-4F26-91AC-28A21ED3A8CD}"/>
    <cellStyle name="40% - Accent5 13 3 3 2" xfId="30213" xr:uid="{1FBF1728-44AB-408F-A873-6AB0B4F2142C}"/>
    <cellStyle name="40% - Accent5 13 3 4" xfId="12730" xr:uid="{63E49376-2F33-4332-81C0-DE38D8A4A4CA}"/>
    <cellStyle name="40% - Accent5 13 3 4 2" xfId="30214" xr:uid="{9CDC5906-9B1D-4AE9-B86A-58CC0EFD1A40}"/>
    <cellStyle name="40% - Accent5 13 3 5" xfId="12731" xr:uid="{1479E6C1-06B5-4CDB-8602-0D31FEC9A50A}"/>
    <cellStyle name="40% - Accent5 13 3 5 2" xfId="30215" xr:uid="{8E9F6C61-D0F0-4EC7-B914-197B3AB72646}"/>
    <cellStyle name="40% - Accent5 13 3 6" xfId="30209" xr:uid="{5B0CCB8B-DC80-47FE-8A55-3614DDDC2A22}"/>
    <cellStyle name="40% - Accent5 13 4" xfId="12732" xr:uid="{B7D6394E-6602-4DF1-AEEE-D848983A8B22}"/>
    <cellStyle name="40% - Accent5 13 4 2" xfId="12733" xr:uid="{164199A8-B91D-4FBC-9FBD-AFB3C7819C9B}"/>
    <cellStyle name="40% - Accent5 13 4 2 2" xfId="30217" xr:uid="{EE5518F3-10A0-4E41-B9E8-77A323F7E62E}"/>
    <cellStyle name="40% - Accent5 13 4 3" xfId="12734" xr:uid="{8E44DCE6-E55C-4804-8AF1-7B95D177064C}"/>
    <cellStyle name="40% - Accent5 13 4 3 2" xfId="30218" xr:uid="{8F4EBF2D-D048-4C59-A0D0-39FDF1AD15EC}"/>
    <cellStyle name="40% - Accent5 13 4 4" xfId="30216" xr:uid="{77123A1A-B2F3-4DBE-B88B-AFFF009DB0AC}"/>
    <cellStyle name="40% - Accent5 13 5" xfId="12735" xr:uid="{A6D2FBDA-B090-4FE5-896E-41CA8790435F}"/>
    <cellStyle name="40% - Accent5 13 5 2" xfId="30219" xr:uid="{22DC68F2-36BB-4E89-A94C-FDFB4BB79F84}"/>
    <cellStyle name="40% - Accent5 13 6" xfId="12736" xr:uid="{F2205F4B-4182-44C9-AFD6-8C0C0A38FF18}"/>
    <cellStyle name="40% - Accent5 13 6 2" xfId="30220" xr:uid="{C9C69683-EFF8-41E1-A3A6-1AF0E2FEF220}"/>
    <cellStyle name="40% - Accent5 13 7" xfId="12737" xr:uid="{F44FCE72-B1F8-4D1E-B4CB-CECE16E308CB}"/>
    <cellStyle name="40% - Accent5 13 7 2" xfId="30221" xr:uid="{33713625-1D3B-47D2-AFE8-AE1D2B0A17DE}"/>
    <cellStyle name="40% - Accent5 13 8" xfId="17680" xr:uid="{1A243306-745D-4CB0-BFC5-D1A91E406E4F}"/>
    <cellStyle name="40% - Accent5 13 8 2" xfId="35174" xr:uid="{A0BA1E78-65FB-417E-8C63-AEB7750A9815}"/>
    <cellStyle name="40% - Accent5 13 9" xfId="12717" xr:uid="{007DDE7C-B8D6-4DE8-B4C4-38D05B1949AC}"/>
    <cellStyle name="40% - Accent5 13 9 2" xfId="30201" xr:uid="{D7A43F2E-B1AA-4CF9-A50A-DFEBCB7899BE}"/>
    <cellStyle name="40% - Accent5 14" xfId="1754" xr:uid="{E050C5AD-742B-4AA6-9928-0D6A04865B9E}"/>
    <cellStyle name="40% - Accent5 14 10" xfId="19357" xr:uid="{03C9085E-1C53-483A-BACB-C355D1653698}"/>
    <cellStyle name="40% - Accent5 14 2" xfId="2795" xr:uid="{78FBB5A8-0509-4EC1-81C7-29CC8772112F}"/>
    <cellStyle name="40% - Accent5 14 2 2" xfId="12740" xr:uid="{4C3301B6-8C4F-49C8-A5F0-67C7C442DE40}"/>
    <cellStyle name="40% - Accent5 14 2 2 2" xfId="12741" xr:uid="{A55EAF14-3971-42E7-A25F-6FF6C3C3BF5B}"/>
    <cellStyle name="40% - Accent5 14 2 2 2 2" xfId="30225" xr:uid="{CB6992C0-C084-4A18-91CC-014BE0EA1EF5}"/>
    <cellStyle name="40% - Accent5 14 2 2 3" xfId="12742" xr:uid="{7F90C1C6-0D5C-4007-A42E-4EBFD0FF0775}"/>
    <cellStyle name="40% - Accent5 14 2 2 3 2" xfId="30226" xr:uid="{A24F1C11-C8E1-4495-A7A8-CE8D260B7880}"/>
    <cellStyle name="40% - Accent5 14 2 2 4" xfId="30224" xr:uid="{AB632753-E860-4FCA-BEDC-809465E2FCA3}"/>
    <cellStyle name="40% - Accent5 14 2 3" xfId="12743" xr:uid="{0C28AF86-5861-44FC-9CBF-3E770C137CEE}"/>
    <cellStyle name="40% - Accent5 14 2 3 2" xfId="30227" xr:uid="{D5CCD346-93C1-4935-99E9-496B0F1018AA}"/>
    <cellStyle name="40% - Accent5 14 2 4" xfId="12744" xr:uid="{CBEE9121-1433-4A13-8CE0-8CE6125CF187}"/>
    <cellStyle name="40% - Accent5 14 2 4 2" xfId="30228" xr:uid="{3ADE3752-0A17-48DC-AD02-A10E50AA53CC}"/>
    <cellStyle name="40% - Accent5 14 2 5" xfId="12745" xr:uid="{FDB7E855-14BC-4FE9-8C6F-D3C78CE546CA}"/>
    <cellStyle name="40% - Accent5 14 2 5 2" xfId="30229" xr:uid="{D1251538-63A4-463F-BED4-767F7F571311}"/>
    <cellStyle name="40% - Accent5 14 2 6" xfId="18231" xr:uid="{CF7E69F6-FB84-4D68-ABD2-97F4D71842E7}"/>
    <cellStyle name="40% - Accent5 14 2 6 2" xfId="36199" xr:uid="{1DDFEDF5-7AF6-4F0A-8DF4-5CF920389E88}"/>
    <cellStyle name="40% - Accent5 14 2 7" xfId="12739" xr:uid="{62B40A3B-5624-4754-8D81-49EC445C1061}"/>
    <cellStyle name="40% - Accent5 14 2 7 2" xfId="30223" xr:uid="{66AA27DD-3647-4798-93E1-0588423F6E83}"/>
    <cellStyle name="40% - Accent5 14 2 8" xfId="20395" xr:uid="{9CC2E09F-CB72-4D1E-B63C-CE5AB24C7DDC}"/>
    <cellStyle name="40% - Accent5 14 3" xfId="12746" xr:uid="{3B642A9C-0DEB-4F32-B0BB-ABD358C6C87F}"/>
    <cellStyle name="40% - Accent5 14 3 2" xfId="12747" xr:uid="{A71D3A27-7C70-4825-8B2C-7FC9C6AD93B4}"/>
    <cellStyle name="40% - Accent5 14 3 2 2" xfId="12748" xr:uid="{AFE74FA0-54C9-44A7-BDA1-C90FFC298E29}"/>
    <cellStyle name="40% - Accent5 14 3 2 2 2" xfId="30232" xr:uid="{F5E77BC0-68DD-4BE9-8DC6-04B5498DAD1B}"/>
    <cellStyle name="40% - Accent5 14 3 2 3" xfId="12749" xr:uid="{41CF7B72-C676-4205-979B-59BFF70F9870}"/>
    <cellStyle name="40% - Accent5 14 3 2 3 2" xfId="30233" xr:uid="{1682C732-0B50-4CAB-B538-6ECEC80F0A20}"/>
    <cellStyle name="40% - Accent5 14 3 2 4" xfId="30231" xr:uid="{1692F029-2163-410C-8E3E-B1C9F857F7B1}"/>
    <cellStyle name="40% - Accent5 14 3 3" xfId="12750" xr:uid="{BBFFA407-415C-499B-A262-25FE581293B6}"/>
    <cellStyle name="40% - Accent5 14 3 3 2" xfId="30234" xr:uid="{D43D5C8A-C595-49C2-9FAB-E60D0C6EDF29}"/>
    <cellStyle name="40% - Accent5 14 3 4" xfId="12751" xr:uid="{39B77CE5-C800-4D36-B940-40237B18A5F6}"/>
    <cellStyle name="40% - Accent5 14 3 4 2" xfId="30235" xr:uid="{FCC1C416-78F3-4FE5-8A7D-8C24BD8B5BFB}"/>
    <cellStyle name="40% - Accent5 14 3 5" xfId="12752" xr:uid="{E72743C3-9AE2-4CDD-A119-60816427DCA7}"/>
    <cellStyle name="40% - Accent5 14 3 5 2" xfId="30236" xr:uid="{477BBBC7-06C8-433E-90A7-5D5E76F14665}"/>
    <cellStyle name="40% - Accent5 14 3 6" xfId="30230" xr:uid="{9431291B-357B-499F-A8C8-816CE9D99013}"/>
    <cellStyle name="40% - Accent5 14 4" xfId="12753" xr:uid="{164870F0-81F7-4F03-9283-6F68205F159E}"/>
    <cellStyle name="40% - Accent5 14 4 2" xfId="12754" xr:uid="{93828674-E64F-4582-BB0E-55C894781502}"/>
    <cellStyle name="40% - Accent5 14 4 2 2" xfId="30238" xr:uid="{B5FF5B65-84B8-4A10-903F-0B433A685390}"/>
    <cellStyle name="40% - Accent5 14 4 3" xfId="12755" xr:uid="{4ADB4CE4-DD89-46FB-BC69-FBD2EC27F9D6}"/>
    <cellStyle name="40% - Accent5 14 4 3 2" xfId="30239" xr:uid="{8CD0230E-F0CC-4884-81E1-81AE09F84BFE}"/>
    <cellStyle name="40% - Accent5 14 4 4" xfId="30237" xr:uid="{6F8A4317-73DB-4D5B-9E9B-EB566C17953A}"/>
    <cellStyle name="40% - Accent5 14 5" xfId="12756" xr:uid="{E1127693-646B-488D-BBDA-F35326E99AB6}"/>
    <cellStyle name="40% - Accent5 14 5 2" xfId="30240" xr:uid="{FB013E93-27ED-4ECC-B9F6-29D012770999}"/>
    <cellStyle name="40% - Accent5 14 6" xfId="12757" xr:uid="{72187245-AA01-4F57-B477-C4E5D5702FCF}"/>
    <cellStyle name="40% - Accent5 14 6 2" xfId="30241" xr:uid="{F30A6311-DD01-41F4-AAB6-4DA49048EC98}"/>
    <cellStyle name="40% - Accent5 14 7" xfId="12758" xr:uid="{F1CB8FA2-914F-41D8-801E-97303E052DAF}"/>
    <cellStyle name="40% - Accent5 14 7 2" xfId="30242" xr:uid="{FB2F8DD5-17AF-4BAE-A9ED-7387172AB8F3}"/>
    <cellStyle name="40% - Accent5 14 8" xfId="17697" xr:uid="{F1234234-5A59-4CE7-B7C3-2BAC7D23EE18}"/>
    <cellStyle name="40% - Accent5 14 8 2" xfId="35197" xr:uid="{E5C4695C-CE95-4C24-A4E5-553EC99747FA}"/>
    <cellStyle name="40% - Accent5 14 9" xfId="12738" xr:uid="{C7901436-3F4A-4D33-9949-C6C5C6E82C60}"/>
    <cellStyle name="40% - Accent5 14 9 2" xfId="30222" xr:uid="{783A0CAE-02A0-4A35-B6B1-5629CD5FC5BE}"/>
    <cellStyle name="40% - Accent5 15" xfId="1777" xr:uid="{F516E6D7-E27A-48F8-8252-ABAA6CFEB2F3}"/>
    <cellStyle name="40% - Accent5 15 10" xfId="19380" xr:uid="{82C6675B-8D09-49ED-87C0-46D0E62E9922}"/>
    <cellStyle name="40% - Accent5 15 2" xfId="2818" xr:uid="{4F414091-54A4-4550-A193-9AC9CA1EFA3A}"/>
    <cellStyle name="40% - Accent5 15 2 2" xfId="12761" xr:uid="{AB931B8C-40E7-4942-8CFF-92E067729708}"/>
    <cellStyle name="40% - Accent5 15 2 2 2" xfId="12762" xr:uid="{5E09266D-364F-43AD-88B2-721086F6F330}"/>
    <cellStyle name="40% - Accent5 15 2 2 2 2" xfId="30246" xr:uid="{AAFD0F82-59D5-4B33-8B19-4F5EC871C59C}"/>
    <cellStyle name="40% - Accent5 15 2 2 3" xfId="12763" xr:uid="{ACAA8E18-4278-48E5-93AA-532E7840B825}"/>
    <cellStyle name="40% - Accent5 15 2 2 3 2" xfId="30247" xr:uid="{3CC1726E-86C4-44D6-9F5D-8A49FD16DC9D}"/>
    <cellStyle name="40% - Accent5 15 2 2 4" xfId="30245" xr:uid="{41528DF3-C119-4688-AB5A-870D69CD4BAF}"/>
    <cellStyle name="40% - Accent5 15 2 3" xfId="12764" xr:uid="{38372985-BF16-4FF7-A738-A5958E618221}"/>
    <cellStyle name="40% - Accent5 15 2 3 2" xfId="30248" xr:uid="{B429EE2E-7414-48AD-9D44-08C0C3F221B7}"/>
    <cellStyle name="40% - Accent5 15 2 4" xfId="12765" xr:uid="{8E32E34B-F198-484A-9F8D-F08C26C1171A}"/>
    <cellStyle name="40% - Accent5 15 2 4 2" xfId="30249" xr:uid="{69098C30-666D-42F4-8DD4-77A0EE32859A}"/>
    <cellStyle name="40% - Accent5 15 2 5" xfId="12766" xr:uid="{B18B6668-A6AA-43D1-85B8-0C6536D216D0}"/>
    <cellStyle name="40% - Accent5 15 2 5 2" xfId="30250" xr:uid="{60931E61-C5A7-494E-88EE-CB65DDEC5E0C}"/>
    <cellStyle name="40% - Accent5 15 2 6" xfId="18242" xr:uid="{729B90BD-31BB-4498-928F-05D4D2C69C7E}"/>
    <cellStyle name="40% - Accent5 15 2 6 2" xfId="36221" xr:uid="{ABF8F28E-A10A-4091-B740-ABCF4BA26BBE}"/>
    <cellStyle name="40% - Accent5 15 2 7" xfId="12760" xr:uid="{E76C39C4-7595-4E0E-8BDE-E743F538D0B1}"/>
    <cellStyle name="40% - Accent5 15 2 7 2" xfId="30244" xr:uid="{1DDF4BCC-84E5-40F0-B08B-B39B3282D2D1}"/>
    <cellStyle name="40% - Accent5 15 2 8" xfId="20418" xr:uid="{BFDA2DA1-8122-49B2-AE9B-084399897B3C}"/>
    <cellStyle name="40% - Accent5 15 3" xfId="12767" xr:uid="{36BC5F6B-EF77-48DA-A219-D25923295CE4}"/>
    <cellStyle name="40% - Accent5 15 3 2" xfId="12768" xr:uid="{7EA61678-35EE-4696-B77E-945FC672ED1C}"/>
    <cellStyle name="40% - Accent5 15 3 2 2" xfId="12769" xr:uid="{FACA4AC0-3E20-4302-A622-8C29AF3E567B}"/>
    <cellStyle name="40% - Accent5 15 3 2 2 2" xfId="30253" xr:uid="{FA6E905B-1EB3-48A9-B2A7-583A1B55B599}"/>
    <cellStyle name="40% - Accent5 15 3 2 3" xfId="12770" xr:uid="{F79D5754-27E2-4E0E-A02F-B1F6354B416F}"/>
    <cellStyle name="40% - Accent5 15 3 2 3 2" xfId="30254" xr:uid="{B4463786-67F9-45DB-BAD4-3CE56FCBB034}"/>
    <cellStyle name="40% - Accent5 15 3 2 4" xfId="30252" xr:uid="{0D2D6704-5F05-422C-93E4-61379870F160}"/>
    <cellStyle name="40% - Accent5 15 3 3" xfId="12771" xr:uid="{DC6D1AFF-333B-4E05-9A8D-51105DD01420}"/>
    <cellStyle name="40% - Accent5 15 3 3 2" xfId="30255" xr:uid="{690F5F2C-2616-4C4D-A6AB-75D7355E164C}"/>
    <cellStyle name="40% - Accent5 15 3 4" xfId="12772" xr:uid="{5845481C-C315-467C-9DF2-6B2156821AC6}"/>
    <cellStyle name="40% - Accent5 15 3 4 2" xfId="30256" xr:uid="{89461F24-631B-4E2D-90FE-F764B34AAA66}"/>
    <cellStyle name="40% - Accent5 15 3 5" xfId="12773" xr:uid="{3DD13300-1806-469B-AA86-DE3F9F80312F}"/>
    <cellStyle name="40% - Accent5 15 3 5 2" xfId="30257" xr:uid="{B247789F-4D58-4F29-A4C9-5D04D6E99EEF}"/>
    <cellStyle name="40% - Accent5 15 3 6" xfId="30251" xr:uid="{84FAF914-3819-44A5-B8AC-B08645D97EF6}"/>
    <cellStyle name="40% - Accent5 15 4" xfId="12774" xr:uid="{1F107FDF-56A9-47C1-82E3-E5822261D693}"/>
    <cellStyle name="40% - Accent5 15 4 2" xfId="12775" xr:uid="{DD16EF34-673C-44AA-B5D1-264C56FF9BB7}"/>
    <cellStyle name="40% - Accent5 15 4 2 2" xfId="30259" xr:uid="{699134FD-12E2-4FD5-92BF-40719B14220C}"/>
    <cellStyle name="40% - Accent5 15 4 3" xfId="12776" xr:uid="{D1C3F5FF-B238-4554-A483-2393128DFCDA}"/>
    <cellStyle name="40% - Accent5 15 4 3 2" xfId="30260" xr:uid="{979FC2FF-7F7E-4A81-BBD1-773F761F97A2}"/>
    <cellStyle name="40% - Accent5 15 4 4" xfId="30258" xr:uid="{E604D1D6-5E3C-4B77-8FCA-40CA94EED3F3}"/>
    <cellStyle name="40% - Accent5 15 5" xfId="12777" xr:uid="{A3C3D7D6-2A99-4FED-A681-8B67B2555366}"/>
    <cellStyle name="40% - Accent5 15 5 2" xfId="30261" xr:uid="{29280DB6-73F2-46F0-93DA-60E00521CD4A}"/>
    <cellStyle name="40% - Accent5 15 6" xfId="12778" xr:uid="{D94D5210-8656-423D-BF87-622D3281FC83}"/>
    <cellStyle name="40% - Accent5 15 6 2" xfId="30262" xr:uid="{C4D9A6A5-3A36-429E-A28A-21EB6EBFDF4F}"/>
    <cellStyle name="40% - Accent5 15 7" xfId="12779" xr:uid="{708AAD39-0C64-42CD-AA94-E91A581EC83E}"/>
    <cellStyle name="40% - Accent5 15 7 2" xfId="30263" xr:uid="{6C4821E7-0BBF-4C8F-BDF5-B6B0242A7656}"/>
    <cellStyle name="40% - Accent5 15 8" xfId="17712" xr:uid="{18F291FE-3578-4A24-9767-A7FB961BA5C1}"/>
    <cellStyle name="40% - Accent5 15 8 2" xfId="35219" xr:uid="{F752160F-E3D6-4EF9-8070-3967C05FAC52}"/>
    <cellStyle name="40% - Accent5 15 9" xfId="12759" xr:uid="{132D2170-B6CE-43B3-BDEB-389DCC44F99B}"/>
    <cellStyle name="40% - Accent5 15 9 2" xfId="30243" xr:uid="{2637590F-6821-48C1-AFEF-946B472AA5B8}"/>
    <cellStyle name="40% - Accent5 16" xfId="1801" xr:uid="{9AAFB016-F76A-4026-925C-2872AD731002}"/>
    <cellStyle name="40% - Accent5 16 10" xfId="19404" xr:uid="{EB12BD93-915A-4632-AC15-CB5A7C4F65EB}"/>
    <cellStyle name="40% - Accent5 16 2" xfId="2842" xr:uid="{499E5205-2F63-45EF-8284-3FB4820A61A1}"/>
    <cellStyle name="40% - Accent5 16 2 2" xfId="12782" xr:uid="{44C535F1-544E-4E5C-B417-A43CD5F0CEED}"/>
    <cellStyle name="40% - Accent5 16 2 2 2" xfId="12783" xr:uid="{E8B8FF3C-AE82-4123-853A-A7710F5E82AB}"/>
    <cellStyle name="40% - Accent5 16 2 2 2 2" xfId="30267" xr:uid="{9DBB5C82-05E9-490E-9C96-3EC5A9E58AD9}"/>
    <cellStyle name="40% - Accent5 16 2 2 3" xfId="12784" xr:uid="{F3160BF6-2FEB-49A1-9418-164DB8DB34E6}"/>
    <cellStyle name="40% - Accent5 16 2 2 3 2" xfId="30268" xr:uid="{AD7FB213-B85D-487A-9796-E205AF3608E8}"/>
    <cellStyle name="40% - Accent5 16 2 2 4" xfId="30266" xr:uid="{7F31D9AC-2137-440C-901C-408FAB872E42}"/>
    <cellStyle name="40% - Accent5 16 2 3" xfId="12785" xr:uid="{F7D80DE3-B92C-427A-8554-5B3ADE6B285C}"/>
    <cellStyle name="40% - Accent5 16 2 3 2" xfId="30269" xr:uid="{A7A9E48F-865A-4771-B5FC-2488209D7FD9}"/>
    <cellStyle name="40% - Accent5 16 2 4" xfId="12786" xr:uid="{10A08E49-4EFE-46EF-8966-67EBEC5F8768}"/>
    <cellStyle name="40% - Accent5 16 2 4 2" xfId="30270" xr:uid="{3E50CD17-B43A-40D9-8E24-173E73DF0081}"/>
    <cellStyle name="40% - Accent5 16 2 5" xfId="12787" xr:uid="{BF2871CB-29DD-43DD-B883-AE498FC56210}"/>
    <cellStyle name="40% - Accent5 16 2 5 2" xfId="30271" xr:uid="{14F94763-8009-42EC-871E-B9D163B2DA40}"/>
    <cellStyle name="40% - Accent5 16 2 6" xfId="18253" xr:uid="{D511B46E-EE0B-466C-879E-DE57597CC6D4}"/>
    <cellStyle name="40% - Accent5 16 2 6 2" xfId="36244" xr:uid="{68A4F6BB-5FEA-4306-9582-990CFE5A5B66}"/>
    <cellStyle name="40% - Accent5 16 2 7" xfId="12781" xr:uid="{54412D8F-71A7-4E8F-9B2E-0A4F67FF9ECC}"/>
    <cellStyle name="40% - Accent5 16 2 7 2" xfId="30265" xr:uid="{768D43EE-276E-414B-8E23-1DFDF629AB65}"/>
    <cellStyle name="40% - Accent5 16 2 8" xfId="20442" xr:uid="{75668FBE-7E02-437C-8805-D201A63A14AC}"/>
    <cellStyle name="40% - Accent5 16 3" xfId="12788" xr:uid="{6F056816-555A-46E6-82D3-47C4BFCFC23C}"/>
    <cellStyle name="40% - Accent5 16 3 2" xfId="12789" xr:uid="{C3A1086B-E261-4F98-9424-0E238841F491}"/>
    <cellStyle name="40% - Accent5 16 3 2 2" xfId="12790" xr:uid="{6E500C60-5C61-4F54-BA2D-4720E015E3D7}"/>
    <cellStyle name="40% - Accent5 16 3 2 2 2" xfId="30274" xr:uid="{32F96CE7-8FC7-4881-B190-CEE12AC9FC97}"/>
    <cellStyle name="40% - Accent5 16 3 2 3" xfId="12791" xr:uid="{8D2DDBA7-51D6-4D8C-B600-A0A399A6DDDB}"/>
    <cellStyle name="40% - Accent5 16 3 2 3 2" xfId="30275" xr:uid="{95F72C69-67D7-4177-8DB5-D56BA4690F6B}"/>
    <cellStyle name="40% - Accent5 16 3 2 4" xfId="30273" xr:uid="{9977BE36-9943-46A9-BA2D-42F4591040FF}"/>
    <cellStyle name="40% - Accent5 16 3 3" xfId="12792" xr:uid="{D65CB7FA-FEF1-403E-A355-EE9ABD0028D6}"/>
    <cellStyle name="40% - Accent5 16 3 3 2" xfId="30276" xr:uid="{25C807F7-FDAF-4AEC-B6BB-C7E206E6BC1D}"/>
    <cellStyle name="40% - Accent5 16 3 4" xfId="12793" xr:uid="{AC116381-505E-4A23-A891-5993F9C3A7D8}"/>
    <cellStyle name="40% - Accent5 16 3 4 2" xfId="30277" xr:uid="{BDEE25AE-C618-4A79-A920-7E0708E24B50}"/>
    <cellStyle name="40% - Accent5 16 3 5" xfId="12794" xr:uid="{54936110-F3AD-4C4E-A5EA-E1A29F7FE4D9}"/>
    <cellStyle name="40% - Accent5 16 3 5 2" xfId="30278" xr:uid="{BAE6FBA2-FB3B-4BAB-8146-EE6B2184FC9C}"/>
    <cellStyle name="40% - Accent5 16 3 6" xfId="30272" xr:uid="{B9D8CA20-4A6E-4C08-9AD8-8CDBCA78D8E9}"/>
    <cellStyle name="40% - Accent5 16 4" xfId="12795" xr:uid="{693BF921-6EE0-4149-A3BA-A4A70621EDD4}"/>
    <cellStyle name="40% - Accent5 16 4 2" xfId="12796" xr:uid="{5C6998DC-084F-4501-8059-95106008AEF8}"/>
    <cellStyle name="40% - Accent5 16 4 2 2" xfId="30280" xr:uid="{AFCD255A-D818-4A6C-BF44-F88EC4D5CA6A}"/>
    <cellStyle name="40% - Accent5 16 4 3" xfId="12797" xr:uid="{5F6955C4-38BA-419F-989E-6F5327CA7330}"/>
    <cellStyle name="40% - Accent5 16 4 3 2" xfId="30281" xr:uid="{D84C25CE-8E8B-45E7-A4EC-D3C54E392649}"/>
    <cellStyle name="40% - Accent5 16 4 4" xfId="30279" xr:uid="{208CABCF-F4BE-4572-B1DD-BB5E24B1E73D}"/>
    <cellStyle name="40% - Accent5 16 5" xfId="12798" xr:uid="{9175F9C5-3A5D-43F5-BEE1-C7B3FBA1994D}"/>
    <cellStyle name="40% - Accent5 16 5 2" xfId="30282" xr:uid="{6883B794-E21D-459E-98E7-1C5D4B0928E5}"/>
    <cellStyle name="40% - Accent5 16 6" xfId="12799" xr:uid="{ECB6423B-6C67-47B0-974E-C1BF1B6BF4EE}"/>
    <cellStyle name="40% - Accent5 16 6 2" xfId="30283" xr:uid="{BD084212-4343-42CB-8A96-777655441DE0}"/>
    <cellStyle name="40% - Accent5 16 7" xfId="12800" xr:uid="{01CECC18-358E-4F46-8B1C-99BCAACED9EC}"/>
    <cellStyle name="40% - Accent5 16 7 2" xfId="30284" xr:uid="{75F6A334-2DB8-488F-93CC-E6A2369195ED}"/>
    <cellStyle name="40% - Accent5 16 8" xfId="17727" xr:uid="{6AB10F45-3468-465D-B829-65B4CC3D9719}"/>
    <cellStyle name="40% - Accent5 16 8 2" xfId="35242" xr:uid="{13806D9C-6D8E-4D50-A983-78207C3EDFDE}"/>
    <cellStyle name="40% - Accent5 16 9" xfId="12780" xr:uid="{6F577074-5331-4AD6-9616-0EE5AA91098D}"/>
    <cellStyle name="40% - Accent5 16 9 2" xfId="30264" xr:uid="{89D67F04-30D9-4B50-AB43-D7A73373730B}"/>
    <cellStyle name="40% - Accent5 17" xfId="1825" xr:uid="{64F20852-04A2-472A-9566-DC2D8477E5A3}"/>
    <cellStyle name="40% - Accent5 17 2" xfId="2866" xr:uid="{65A5DFDB-524D-4980-9EB3-0C6978558363}"/>
    <cellStyle name="40% - Accent5 17 2 2" xfId="12803" xr:uid="{85F24713-CC4F-40AC-A425-137C5DC331D2}"/>
    <cellStyle name="40% - Accent5 17 2 2 2" xfId="30287" xr:uid="{01D5EBD9-FC96-4A67-84A6-8CC896FEA226}"/>
    <cellStyle name="40% - Accent5 17 2 3" xfId="12804" xr:uid="{C3BB3A9B-8EDF-4535-BA6F-0BA8AD0CF9C5}"/>
    <cellStyle name="40% - Accent5 17 2 3 2" xfId="30288" xr:uid="{4F921408-C852-43AD-B297-56A28B49B8DD}"/>
    <cellStyle name="40% - Accent5 17 2 4" xfId="18264" xr:uid="{E1318DBF-0F18-4247-A567-176FF42C2606}"/>
    <cellStyle name="40% - Accent5 17 2 4 2" xfId="36267" xr:uid="{FB630059-530E-4F1B-83A6-805D5CEFCECD}"/>
    <cellStyle name="40% - Accent5 17 2 5" xfId="12802" xr:uid="{334030CE-FB84-4B55-BC18-4CB722D66145}"/>
    <cellStyle name="40% - Accent5 17 2 5 2" xfId="30286" xr:uid="{049F49F8-AE5A-494E-BD6D-1285C04AA681}"/>
    <cellStyle name="40% - Accent5 17 2 6" xfId="20466" xr:uid="{571F21D3-8442-4D07-BBBD-B06A976A04BF}"/>
    <cellStyle name="40% - Accent5 17 3" xfId="12805" xr:uid="{BB3E9744-E399-4699-A5FA-4FFFE585619A}"/>
    <cellStyle name="40% - Accent5 17 3 2" xfId="30289" xr:uid="{6368480F-D4B9-45D3-A62F-F109BE879964}"/>
    <cellStyle name="40% - Accent5 17 4" xfId="12806" xr:uid="{F4899AF3-4D54-47D8-9CEE-C51B326E72CF}"/>
    <cellStyle name="40% - Accent5 17 4 2" xfId="30290" xr:uid="{4D2B7C77-291E-45C7-8F67-A27872829DA7}"/>
    <cellStyle name="40% - Accent5 17 5" xfId="12807" xr:uid="{FBC196EF-ED06-488E-8DAF-BFF2244B8FA2}"/>
    <cellStyle name="40% - Accent5 17 5 2" xfId="30291" xr:uid="{C3058AFD-CB9E-48A9-BEE5-E52054E37720}"/>
    <cellStyle name="40% - Accent5 17 6" xfId="17742" xr:uid="{0C81876C-3BD1-4520-BC6D-493F0A73BD88}"/>
    <cellStyle name="40% - Accent5 17 6 2" xfId="35265" xr:uid="{F351FFFD-820B-4237-BC60-F954CC8DDA8C}"/>
    <cellStyle name="40% - Accent5 17 7" xfId="12801" xr:uid="{8A3A6099-5E21-40AE-B87B-1EDB7DE13340}"/>
    <cellStyle name="40% - Accent5 17 7 2" xfId="30285" xr:uid="{78E110AE-7E7C-49FA-A01A-70012883D48E}"/>
    <cellStyle name="40% - Accent5 17 8" xfId="19428" xr:uid="{87B7EA7E-D794-4C84-B715-3BEE52EC1ACD}"/>
    <cellStyle name="40% - Accent5 18" xfId="1850" xr:uid="{50750B3E-C64E-4159-9502-8465339EE4CA}"/>
    <cellStyle name="40% - Accent5 18 2" xfId="12809" xr:uid="{5DA9108E-2A7B-4635-8237-4F90A8757EB2}"/>
    <cellStyle name="40% - Accent5 18 2 2" xfId="12810" xr:uid="{78EC7ACC-FBEF-4271-BC98-0C482A4F2558}"/>
    <cellStyle name="40% - Accent5 18 2 2 2" xfId="30294" xr:uid="{6D5AB15D-6527-4D04-A878-E8B5801A427C}"/>
    <cellStyle name="40% - Accent5 18 2 3" xfId="12811" xr:uid="{F2C46FCB-BC8C-4F4B-B238-4DC8CBD91DD9}"/>
    <cellStyle name="40% - Accent5 18 2 3 2" xfId="30295" xr:uid="{DFEA1DDC-09CE-4157-9DF6-BC066BEE216C}"/>
    <cellStyle name="40% - Accent5 18 2 4" xfId="30293" xr:uid="{278EC2B4-65BC-46E5-A7BE-9BC73CDE51F1}"/>
    <cellStyle name="40% - Accent5 18 3" xfId="12812" xr:uid="{517D4314-B45C-4BC4-9C53-C37386F1486C}"/>
    <cellStyle name="40% - Accent5 18 3 2" xfId="30296" xr:uid="{703BFFC8-14D9-4169-8408-63E2856AA9C1}"/>
    <cellStyle name="40% - Accent5 18 4" xfId="12813" xr:uid="{60F4CE77-FBF1-4A32-881B-D101027FA468}"/>
    <cellStyle name="40% - Accent5 18 4 2" xfId="30297" xr:uid="{120B53E6-39F1-443B-A296-088E9EF68B24}"/>
    <cellStyle name="40% - Accent5 18 5" xfId="12814" xr:uid="{AE92956C-65DE-4EEF-84C5-7C0EFC7EE646}"/>
    <cellStyle name="40% - Accent5 18 5 2" xfId="30298" xr:uid="{0130E59E-1274-439F-BA66-A8BD6F940C91}"/>
    <cellStyle name="40% - Accent5 18 6" xfId="17757" xr:uid="{612B45A7-E8B1-41DB-B310-FB71540CB8D6}"/>
    <cellStyle name="40% - Accent5 18 6 2" xfId="35289" xr:uid="{EEA32122-DF2E-4349-BF96-D0E7DD1FFC6E}"/>
    <cellStyle name="40% - Accent5 18 7" xfId="12808" xr:uid="{E0F37CC7-A4A2-422B-8841-7B398D3E019E}"/>
    <cellStyle name="40% - Accent5 18 7 2" xfId="30292" xr:uid="{D4B64494-089A-451A-80DF-8B4AA60E0813}"/>
    <cellStyle name="40% - Accent5 18 8" xfId="19453" xr:uid="{77286EBF-46C1-463D-868E-6289CADFBA93}"/>
    <cellStyle name="40% - Accent5 19" xfId="1874" xr:uid="{BB257FFA-9BC2-4000-9315-A5B35492A4EB}"/>
    <cellStyle name="40% - Accent5 19 2" xfId="12816" xr:uid="{79BB36F1-7488-4651-9256-7C744D245805}"/>
    <cellStyle name="40% - Accent5 19 2 2" xfId="30300" xr:uid="{EBD8759F-752D-4493-9952-C5E7D775EAF9}"/>
    <cellStyle name="40% - Accent5 19 3" xfId="12817" xr:uid="{59D0EB4F-0713-4C44-BAD1-644DFBF615C4}"/>
    <cellStyle name="40% - Accent5 19 3 2" xfId="30301" xr:uid="{E095D6C3-08A4-4760-88DA-57D3A3F01DB1}"/>
    <cellStyle name="40% - Accent5 19 4" xfId="12818" xr:uid="{5FE0BFDE-D891-4EBC-99DA-727721713195}"/>
    <cellStyle name="40% - Accent5 19 4 2" xfId="30302" xr:uid="{610D04BB-EEBD-4942-8C21-5FBBDB2B0576}"/>
    <cellStyle name="40% - Accent5 19 5" xfId="17769" xr:uid="{3C57D53B-B574-42B9-A9B6-A51C10E96828}"/>
    <cellStyle name="40% - Accent5 19 5 2" xfId="35312" xr:uid="{EE927DCA-5903-425C-BC0F-65B24D552061}"/>
    <cellStyle name="40% - Accent5 19 6" xfId="12815" xr:uid="{80C9D5D9-195D-4163-81AF-4AC564B03BA8}"/>
    <cellStyle name="40% - Accent5 19 6 2" xfId="30299" xr:uid="{6B426155-8DBF-4DD2-8DA9-B6781BFF47FB}"/>
    <cellStyle name="40% - Accent5 19 7" xfId="19477" xr:uid="{D030038B-B583-4D00-91B1-BFF37CCDA685}"/>
    <cellStyle name="40% - Accent5 2" xfId="67" xr:uid="{7BB038AE-73C1-4DD0-9BA8-187C332C795C}"/>
    <cellStyle name="40% - Accent5 2 10" xfId="12820" xr:uid="{314C4D76-23D9-4AC5-97BF-D39B6E3E2DE3}"/>
    <cellStyle name="40% - Accent5 2 10 2" xfId="30304" xr:uid="{EFF5545C-5CBF-4F8F-BAF7-B38EE3D5FADB}"/>
    <cellStyle name="40% - Accent5 2 11" xfId="12821" xr:uid="{FA73D81E-2BA3-43BF-A72A-C82D8DE4E126}"/>
    <cellStyle name="40% - Accent5 2 11 2" xfId="30305" xr:uid="{824095E6-847A-4C46-875E-E45B8C0F8A0D}"/>
    <cellStyle name="40% - Accent5 2 12" xfId="12822" xr:uid="{0D48028C-98A6-4DDB-AF20-7AF49FD54C6F}"/>
    <cellStyle name="40% - Accent5 2 12 2" xfId="30306" xr:uid="{46E0682A-6A23-4CF8-9783-41E5F365EB72}"/>
    <cellStyle name="40% - Accent5 2 13" xfId="16923" xr:uid="{0E6898F5-48B8-48A1-8260-2354B7754884}"/>
    <cellStyle name="40% - Accent5 2 13 2" xfId="34327" xr:uid="{105E45FE-EA1A-4A39-8454-EB44C54BD990}"/>
    <cellStyle name="40% - Accent5 2 14" xfId="12819" xr:uid="{0840EC50-CC02-4B0C-8794-E20FA8F46897}"/>
    <cellStyle name="40% - Accent5 2 14 2" xfId="30303" xr:uid="{9B299A2B-D606-4FA1-B03C-1974628C0E39}"/>
    <cellStyle name="40% - Accent5 2 15" xfId="953" xr:uid="{36F4EFBB-FE30-4AEA-9D67-7F21EB3DCB37}"/>
    <cellStyle name="40% - Accent5 2 15 2" xfId="20511" xr:uid="{EF0FD4CF-CB0F-4C97-8539-FFEC5D053451}"/>
    <cellStyle name="40% - Accent5 2 16" xfId="18569" xr:uid="{E7B6329F-5BC7-4769-A6A3-3B76CC6AFBD6}"/>
    <cellStyle name="40% - Accent5 2 17" xfId="36620" xr:uid="{2A04C552-B345-4A30-8DCC-FCE15F0DC9E5}"/>
    <cellStyle name="40% - Accent5 2 2" xfId="1190" xr:uid="{0B9485BC-5B26-4BDE-B267-4C5CBCEBFAED}"/>
    <cellStyle name="40% - Accent5 2 2 10" xfId="16924" xr:uid="{879924D8-BF7E-441B-839F-F6406B7C5FD7}"/>
    <cellStyle name="40% - Accent5 2 2 10 2" xfId="34328" xr:uid="{CC26C42E-EAF4-4821-850A-335719309D4D}"/>
    <cellStyle name="40% - Accent5 2 2 11" xfId="12823" xr:uid="{78E1DC30-88A6-4EEA-8005-E906D7AE5953}"/>
    <cellStyle name="40% - Accent5 2 2 11 2" xfId="30307" xr:uid="{AEA47267-C45C-4932-ACEF-FE94ADA2846D}"/>
    <cellStyle name="40% - Accent5 2 2 12" xfId="18794" xr:uid="{ED97C9B2-2AD6-4677-A272-B0659F6FC023}"/>
    <cellStyle name="40% - Accent5 2 2 2" xfId="2237" xr:uid="{0B600C6A-DFD7-4292-92A0-15A2A4D60C71}"/>
    <cellStyle name="40% - Accent5 2 2 2 10" xfId="19837" xr:uid="{86C9992F-DDBA-4844-BAC8-3AF5FA0EEB94}"/>
    <cellStyle name="40% - Accent5 2 2 2 2" xfId="12825" xr:uid="{D71A89C7-B82B-4C94-AC32-9E730786380C}"/>
    <cellStyle name="40% - Accent5 2 2 2 2 2" xfId="12826" xr:uid="{1D11A49A-B23F-4B67-BFEF-7BFB5358B77F}"/>
    <cellStyle name="40% - Accent5 2 2 2 2 2 2" xfId="12827" xr:uid="{DA394B6A-295A-4B4E-B3CC-68F0F274CA96}"/>
    <cellStyle name="40% - Accent5 2 2 2 2 2 2 2" xfId="30311" xr:uid="{34896848-4D74-4F76-8377-FA2DAFCB7BA1}"/>
    <cellStyle name="40% - Accent5 2 2 2 2 2 3" xfId="12828" xr:uid="{AF43A5DA-680F-41D7-B7F3-3886DD032628}"/>
    <cellStyle name="40% - Accent5 2 2 2 2 2 3 2" xfId="30312" xr:uid="{CE774F4E-47AF-473F-9736-77B7C8DF658B}"/>
    <cellStyle name="40% - Accent5 2 2 2 2 2 4" xfId="30310" xr:uid="{B2F1355E-6C25-4F9E-AED7-4BC6E759AEEA}"/>
    <cellStyle name="40% - Accent5 2 2 2 2 3" xfId="12829" xr:uid="{B83412B1-C823-4F95-A4F4-06D0CD51BE23}"/>
    <cellStyle name="40% - Accent5 2 2 2 2 3 2" xfId="30313" xr:uid="{216814B3-CD89-4D0A-B8AF-9C3D6D77F5C6}"/>
    <cellStyle name="40% - Accent5 2 2 2 2 4" xfId="12830" xr:uid="{B23189F4-D7F2-450A-87C1-6B874232B6F9}"/>
    <cellStyle name="40% - Accent5 2 2 2 2 4 2" xfId="30314" xr:uid="{C0E46140-C8C6-4DCD-8031-DCA385BBDB20}"/>
    <cellStyle name="40% - Accent5 2 2 2 2 5" xfId="12831" xr:uid="{BC3A8A46-8B82-4706-87C9-C9B3A0F385AD}"/>
    <cellStyle name="40% - Accent5 2 2 2 2 5 2" xfId="30315" xr:uid="{74BC58F2-42BB-4715-8A8A-1098692F5F29}"/>
    <cellStyle name="40% - Accent5 2 2 2 2 6" xfId="30309" xr:uid="{3843D517-70CA-4C83-8B9E-B76BE6E3502A}"/>
    <cellStyle name="40% - Accent5 2 2 2 3" xfId="12832" xr:uid="{7A25B734-3E5A-4476-BE11-1974A1938133}"/>
    <cellStyle name="40% - Accent5 2 2 2 3 2" xfId="12833" xr:uid="{F772DE6A-8668-4105-9E7F-7ECBF77D643D}"/>
    <cellStyle name="40% - Accent5 2 2 2 3 2 2" xfId="12834" xr:uid="{FD1DB261-6735-4AA4-A833-BFB085A25CD2}"/>
    <cellStyle name="40% - Accent5 2 2 2 3 2 2 2" xfId="30318" xr:uid="{4918320B-9077-467E-80AD-69F0A844A438}"/>
    <cellStyle name="40% - Accent5 2 2 2 3 2 3" xfId="12835" xr:uid="{19C85C6C-1D5A-4306-B2C1-FCC560A19C3C}"/>
    <cellStyle name="40% - Accent5 2 2 2 3 2 3 2" xfId="30319" xr:uid="{A592F358-7DC4-436A-958A-42E56B3C5647}"/>
    <cellStyle name="40% - Accent5 2 2 2 3 2 4" xfId="30317" xr:uid="{7DBE6BE8-C514-43F1-A267-55570EF2D613}"/>
    <cellStyle name="40% - Accent5 2 2 2 3 3" xfId="12836" xr:uid="{403A58B1-8156-4EC6-BC27-0C27E1868E92}"/>
    <cellStyle name="40% - Accent5 2 2 2 3 3 2" xfId="30320" xr:uid="{9648B0F6-9F25-44CC-A0CC-2EF7871C59A7}"/>
    <cellStyle name="40% - Accent5 2 2 2 3 4" xfId="12837" xr:uid="{9BABBF3F-0B2C-4C3E-BE78-A396041618AC}"/>
    <cellStyle name="40% - Accent5 2 2 2 3 4 2" xfId="30321" xr:uid="{A31A8465-C656-4DB1-8F80-D4C192483ADD}"/>
    <cellStyle name="40% - Accent5 2 2 2 3 5" xfId="12838" xr:uid="{D8EDEECC-C7A6-496A-B9F7-FE39CEF81E59}"/>
    <cellStyle name="40% - Accent5 2 2 2 3 5 2" xfId="30322" xr:uid="{928C5036-A0E9-4BCD-943C-2A263EAD8D24}"/>
    <cellStyle name="40% - Accent5 2 2 2 3 6" xfId="30316" xr:uid="{BE53B6AA-88D1-4C20-96D3-BDFD146EF0B4}"/>
    <cellStyle name="40% - Accent5 2 2 2 4" xfId="12839" xr:uid="{59EDF78E-E1DF-4A54-8BFF-B48ACE8D6FE6}"/>
    <cellStyle name="40% - Accent5 2 2 2 4 2" xfId="12840" xr:uid="{2860C4D9-80CB-4952-A85D-8E319B1E39B4}"/>
    <cellStyle name="40% - Accent5 2 2 2 4 2 2" xfId="30324" xr:uid="{BC49A48F-D0F9-481D-958E-BD6F45C5AFCB}"/>
    <cellStyle name="40% - Accent5 2 2 2 4 3" xfId="12841" xr:uid="{2811A5F3-63FA-409C-9628-7D8915CA17EB}"/>
    <cellStyle name="40% - Accent5 2 2 2 4 3 2" xfId="30325" xr:uid="{AE6FED1F-F887-41D3-AD9E-5FA786F5404C}"/>
    <cellStyle name="40% - Accent5 2 2 2 4 4" xfId="30323" xr:uid="{3D1CADAC-0595-4087-B06E-2FFEEF069145}"/>
    <cellStyle name="40% - Accent5 2 2 2 5" xfId="12842" xr:uid="{2B563264-2F4B-4405-B32D-2370870D08E6}"/>
    <cellStyle name="40% - Accent5 2 2 2 5 2" xfId="30326" xr:uid="{04B7BC5C-5CE8-4E1A-809C-6ABF8DF5F319}"/>
    <cellStyle name="40% - Accent5 2 2 2 6" xfId="12843" xr:uid="{67070C5A-20EE-4779-A5C3-6E8F153745D1}"/>
    <cellStyle name="40% - Accent5 2 2 2 6 2" xfId="30327" xr:uid="{6961CFDF-7AFA-4760-81CE-A9658AE81326}"/>
    <cellStyle name="40% - Accent5 2 2 2 7" xfId="12844" xr:uid="{546C4E7E-A4C1-4E84-AE22-FE9E259818F7}"/>
    <cellStyle name="40% - Accent5 2 2 2 7 2" xfId="30328" xr:uid="{65916E00-3E42-4084-A74A-22AB6073373E}"/>
    <cellStyle name="40% - Accent5 2 2 2 8" xfId="17022" xr:uid="{E5A583B2-9766-4736-97C2-588E622BC367}"/>
    <cellStyle name="40% - Accent5 2 2 2 8 2" xfId="34379" xr:uid="{691E0B0B-913D-45B4-A775-508346A52015}"/>
    <cellStyle name="40% - Accent5 2 2 2 9" xfId="12824" xr:uid="{D6116D6A-FA06-4251-B55B-68D2FC7F53C3}"/>
    <cellStyle name="40% - Accent5 2 2 2 9 2" xfId="30308" xr:uid="{1A6B498E-0790-44C0-883A-A50066CDB799}"/>
    <cellStyle name="40% - Accent5 2 2 3" xfId="12845" xr:uid="{4162E335-34DD-42F4-9BF5-DC70893C9F27}"/>
    <cellStyle name="40% - Accent5 2 2 3 2" xfId="12846" xr:uid="{35DCABB7-C071-4998-978C-154101B00C7E}"/>
    <cellStyle name="40% - Accent5 2 2 3 2 2" xfId="12847" xr:uid="{1519E4C8-A3D9-496A-BF49-4D53B65C918E}"/>
    <cellStyle name="40% - Accent5 2 2 3 2 2 2" xfId="12848" xr:uid="{5EF93143-EDB3-4CC7-A313-F36C7E8B8D31}"/>
    <cellStyle name="40% - Accent5 2 2 3 2 2 2 2" xfId="30332" xr:uid="{18528FB6-338F-45CE-A5AF-D72B081B6238}"/>
    <cellStyle name="40% - Accent5 2 2 3 2 2 3" xfId="12849" xr:uid="{523ECC8D-47A5-492B-B337-BD787502048B}"/>
    <cellStyle name="40% - Accent5 2 2 3 2 2 3 2" xfId="30333" xr:uid="{49E9ABC3-1283-43D3-8EA9-298C87911BE6}"/>
    <cellStyle name="40% - Accent5 2 2 3 2 2 4" xfId="30331" xr:uid="{2C8E4659-C358-4749-9093-404046C1E999}"/>
    <cellStyle name="40% - Accent5 2 2 3 2 3" xfId="12850" xr:uid="{B40C3690-B219-4E29-81AC-2EF16D817524}"/>
    <cellStyle name="40% - Accent5 2 2 3 2 3 2" xfId="30334" xr:uid="{3BE8D889-BC59-4B17-A541-34AC691F48F9}"/>
    <cellStyle name="40% - Accent5 2 2 3 2 4" xfId="12851" xr:uid="{9065533D-1834-49F4-84B1-58EB71EE57C9}"/>
    <cellStyle name="40% - Accent5 2 2 3 2 4 2" xfId="30335" xr:uid="{9CDC7D6E-38B6-45F4-8AA9-45A1B6AA0A20}"/>
    <cellStyle name="40% - Accent5 2 2 3 2 5" xfId="12852" xr:uid="{8056059C-0DE8-45F9-A9C6-8B0BC6B5FD55}"/>
    <cellStyle name="40% - Accent5 2 2 3 2 5 2" xfId="30336" xr:uid="{CE512265-5392-4B2A-9E85-AB779C96273A}"/>
    <cellStyle name="40% - Accent5 2 2 3 2 6" xfId="30330" xr:uid="{07D7C904-0A3D-4601-9C35-D22F1CDDD64D}"/>
    <cellStyle name="40% - Accent5 2 2 3 3" xfId="12853" xr:uid="{93FAF64F-89F3-4341-96FA-1A128773E05C}"/>
    <cellStyle name="40% - Accent5 2 2 3 3 2" xfId="12854" xr:uid="{96E132FC-ADA2-4804-A226-FED45105B2D2}"/>
    <cellStyle name="40% - Accent5 2 2 3 3 2 2" xfId="12855" xr:uid="{3B3EFF2A-6C5D-4E2E-99B8-C2A62BB87613}"/>
    <cellStyle name="40% - Accent5 2 2 3 3 2 2 2" xfId="30339" xr:uid="{195266EE-279B-4D96-9512-E05051E4B41E}"/>
    <cellStyle name="40% - Accent5 2 2 3 3 2 3" xfId="12856" xr:uid="{7AEF00AC-F99E-48E3-960D-9BEB0F37B0EA}"/>
    <cellStyle name="40% - Accent5 2 2 3 3 2 3 2" xfId="30340" xr:uid="{993BC83D-F0F2-44E3-B5BA-6814D418AFCA}"/>
    <cellStyle name="40% - Accent5 2 2 3 3 2 4" xfId="30338" xr:uid="{FADD4211-2073-4609-999F-F4D5613BDD62}"/>
    <cellStyle name="40% - Accent5 2 2 3 3 3" xfId="12857" xr:uid="{011CC614-05CF-49BA-A45B-BCCE559E77A4}"/>
    <cellStyle name="40% - Accent5 2 2 3 3 3 2" xfId="30341" xr:uid="{854C0BDF-F83A-441E-B9E3-4F8A78345554}"/>
    <cellStyle name="40% - Accent5 2 2 3 3 4" xfId="12858" xr:uid="{8506ADC3-0DA0-4E01-9B3C-62F82266BD0B}"/>
    <cellStyle name="40% - Accent5 2 2 3 3 4 2" xfId="30342" xr:uid="{C04C8C0F-D186-4F78-8556-71C0DC3FDF04}"/>
    <cellStyle name="40% - Accent5 2 2 3 3 5" xfId="12859" xr:uid="{01840C7B-7DB8-4434-A4EF-DBF2E99B8237}"/>
    <cellStyle name="40% - Accent5 2 2 3 3 5 2" xfId="30343" xr:uid="{C96A412B-1EF9-474F-A2D4-1408DAA81D7C}"/>
    <cellStyle name="40% - Accent5 2 2 3 3 6" xfId="30337" xr:uid="{FC0D0EDE-73D4-4539-89E7-42E941A2CBB9}"/>
    <cellStyle name="40% - Accent5 2 2 3 4" xfId="12860" xr:uid="{A18325DC-82D9-4A56-A42C-5F85B84D0D1F}"/>
    <cellStyle name="40% - Accent5 2 2 3 4 2" xfId="12861" xr:uid="{0652AD98-B3D7-4107-AC8F-6ED0ADE74EBC}"/>
    <cellStyle name="40% - Accent5 2 2 3 4 2 2" xfId="30345" xr:uid="{346DA627-AA9D-4C10-B010-C06DB832165F}"/>
    <cellStyle name="40% - Accent5 2 2 3 4 3" xfId="12862" xr:uid="{49D27E89-238E-4A2E-A9CF-C34332C24168}"/>
    <cellStyle name="40% - Accent5 2 2 3 4 3 2" xfId="30346" xr:uid="{C1212C93-4408-4B54-9C92-27E1958FB75F}"/>
    <cellStyle name="40% - Accent5 2 2 3 4 4" xfId="30344" xr:uid="{0987296E-4E1C-4F3D-8EA3-A79257765908}"/>
    <cellStyle name="40% - Accent5 2 2 3 5" xfId="12863" xr:uid="{F3101FF1-6833-426A-910C-CCB8E5B77914}"/>
    <cellStyle name="40% - Accent5 2 2 3 5 2" xfId="30347" xr:uid="{97474ED7-5BFA-4F76-AE2E-FA28783ED208}"/>
    <cellStyle name="40% - Accent5 2 2 3 6" xfId="12864" xr:uid="{0DC06A78-30F5-471C-B22D-735FCDCB2F83}"/>
    <cellStyle name="40% - Accent5 2 2 3 6 2" xfId="30348" xr:uid="{A6567FB8-51D8-4EAE-8F2D-B75C2E6027EE}"/>
    <cellStyle name="40% - Accent5 2 2 3 7" xfId="12865" xr:uid="{034F8127-8DCC-4882-B8FD-04D505FFAC77}"/>
    <cellStyle name="40% - Accent5 2 2 3 7 2" xfId="30349" xr:uid="{153365A1-1827-4712-BD15-EA87FC2AC3C3}"/>
    <cellStyle name="40% - Accent5 2 2 3 8" xfId="30329" xr:uid="{047CA070-8263-4F57-B8EB-3E110EAE2041}"/>
    <cellStyle name="40% - Accent5 2 2 4" xfId="12866" xr:uid="{19219C9E-CC73-4E72-98D2-A2963CDCC40D}"/>
    <cellStyle name="40% - Accent5 2 2 4 2" xfId="12867" xr:uid="{AC703E77-A941-49F0-B2D3-5607E76B8D59}"/>
    <cellStyle name="40% - Accent5 2 2 4 2 2" xfId="12868" xr:uid="{DF1A8AFB-AD1A-42AC-959F-22F6FD83DC78}"/>
    <cellStyle name="40% - Accent5 2 2 4 2 2 2" xfId="30352" xr:uid="{B9DEA6DE-B0B1-490E-8180-4434AD8983FA}"/>
    <cellStyle name="40% - Accent5 2 2 4 2 3" xfId="12869" xr:uid="{553398F4-227B-4D0E-B1A7-1F114BB241CE}"/>
    <cellStyle name="40% - Accent5 2 2 4 2 3 2" xfId="30353" xr:uid="{5ECF0FE5-FC6D-445D-92CD-97675BF494B1}"/>
    <cellStyle name="40% - Accent5 2 2 4 2 4" xfId="30351" xr:uid="{103950F1-7F96-44AD-B29E-43275B3C362A}"/>
    <cellStyle name="40% - Accent5 2 2 4 3" xfId="12870" xr:uid="{ECA36CAD-4E26-46CA-B831-CDD28332AC83}"/>
    <cellStyle name="40% - Accent5 2 2 4 3 2" xfId="30354" xr:uid="{48F1B222-22C9-4614-A381-A3BE1F31F2F3}"/>
    <cellStyle name="40% - Accent5 2 2 4 4" xfId="12871" xr:uid="{BB2F34D4-586C-4F0D-9D23-66DE42495EFF}"/>
    <cellStyle name="40% - Accent5 2 2 4 4 2" xfId="30355" xr:uid="{5B94B8A6-2AB3-4896-82D6-25682EF0E037}"/>
    <cellStyle name="40% - Accent5 2 2 4 5" xfId="12872" xr:uid="{11150F0F-38F0-4521-A736-9723AD5C7BFB}"/>
    <cellStyle name="40% - Accent5 2 2 4 5 2" xfId="30356" xr:uid="{34CBFE0D-C4B8-4095-B30C-4EEF26159A54}"/>
    <cellStyle name="40% - Accent5 2 2 4 6" xfId="30350" xr:uid="{61C0B5FE-AFB9-44D1-9E7A-9EBC7B68C17C}"/>
    <cellStyle name="40% - Accent5 2 2 5" xfId="12873" xr:uid="{FB7697AD-2D71-44A8-A181-B0736A618C3D}"/>
    <cellStyle name="40% - Accent5 2 2 5 2" xfId="12874" xr:uid="{415FDC6D-AE84-4260-807D-4F5488EAA79E}"/>
    <cellStyle name="40% - Accent5 2 2 5 2 2" xfId="12875" xr:uid="{5313E7F8-4067-4E61-86F3-2D3A5B9B313D}"/>
    <cellStyle name="40% - Accent5 2 2 5 2 2 2" xfId="30359" xr:uid="{3E135318-2CA3-411D-BED1-E4A062CF5F67}"/>
    <cellStyle name="40% - Accent5 2 2 5 2 3" xfId="12876" xr:uid="{A0CD587C-534B-4A81-AB38-8F358B52D446}"/>
    <cellStyle name="40% - Accent5 2 2 5 2 3 2" xfId="30360" xr:uid="{D9D40C73-7053-4F40-A964-790CA195F881}"/>
    <cellStyle name="40% - Accent5 2 2 5 2 4" xfId="30358" xr:uid="{BB1E26C0-2609-46AC-959C-DAD1155FE725}"/>
    <cellStyle name="40% - Accent5 2 2 5 3" xfId="12877" xr:uid="{CE34768F-59EB-4F10-9720-189568EF5645}"/>
    <cellStyle name="40% - Accent5 2 2 5 3 2" xfId="30361" xr:uid="{1B8F4E14-7A5A-40E7-9791-6FD922C45876}"/>
    <cellStyle name="40% - Accent5 2 2 5 4" xfId="12878" xr:uid="{229ED764-6B5B-4717-AC21-6B27BD1B1E60}"/>
    <cellStyle name="40% - Accent5 2 2 5 4 2" xfId="30362" xr:uid="{BF600D7E-2262-4517-BAC1-42F4C75A9A6A}"/>
    <cellStyle name="40% - Accent5 2 2 5 5" xfId="12879" xr:uid="{28CE0BC4-80B9-49A6-919B-4E6C02685503}"/>
    <cellStyle name="40% - Accent5 2 2 5 5 2" xfId="30363" xr:uid="{2EBA3AD6-D432-4CBD-A70B-91E692CA4012}"/>
    <cellStyle name="40% - Accent5 2 2 5 6" xfId="30357" xr:uid="{681C90E7-FAA3-4D86-A307-1A9E327E1035}"/>
    <cellStyle name="40% - Accent5 2 2 6" xfId="12880" xr:uid="{C1C93F1C-B967-4DB7-B18E-2F0071E0873E}"/>
    <cellStyle name="40% - Accent5 2 2 6 2" xfId="12881" xr:uid="{BBE8396D-AC9A-4587-A054-1A00AC4BC906}"/>
    <cellStyle name="40% - Accent5 2 2 6 2 2" xfId="30365" xr:uid="{FBCAAD7E-0E49-496E-97FB-084EF28E716E}"/>
    <cellStyle name="40% - Accent5 2 2 6 3" xfId="12882" xr:uid="{7ACDE32C-99F0-454A-9E49-253EDA8EB764}"/>
    <cellStyle name="40% - Accent5 2 2 6 3 2" xfId="30366" xr:uid="{AB9C0532-F55E-4701-886E-3DD7A4A9FDD0}"/>
    <cellStyle name="40% - Accent5 2 2 6 4" xfId="30364" xr:uid="{9582F20D-B3E0-41C8-B91B-59B4AED55085}"/>
    <cellStyle name="40% - Accent5 2 2 7" xfId="12883" xr:uid="{94875CF4-F690-429D-A9A3-889022A5F523}"/>
    <cellStyle name="40% - Accent5 2 2 7 2" xfId="30367" xr:uid="{3C3604F1-5E81-4D25-9229-487556B0E4A7}"/>
    <cellStyle name="40% - Accent5 2 2 8" xfId="12884" xr:uid="{4DEEBBBF-5AB0-4703-955A-96CB5F6A4F2C}"/>
    <cellStyle name="40% - Accent5 2 2 8 2" xfId="30368" xr:uid="{B1D38E92-4FD2-429F-B575-936546156938}"/>
    <cellStyle name="40% - Accent5 2 2 9" xfId="12885" xr:uid="{9B2B60DC-A5C4-41D4-8E94-E2225AD93691}"/>
    <cellStyle name="40% - Accent5 2 2 9 2" xfId="30369" xr:uid="{37CA573C-F0A2-41C0-BA21-74E45591516B}"/>
    <cellStyle name="40% - Accent5 2 3" xfId="1463" xr:uid="{C6900191-CBA8-444E-9FA2-4F797404AAB3}"/>
    <cellStyle name="40% - Accent5 2 3 10" xfId="19066" xr:uid="{3F35603C-E251-4A7B-8767-7F35336631E8}"/>
    <cellStyle name="40% - Accent5 2 3 2" xfId="2504" xr:uid="{C4209ADA-F713-40C5-B208-B54B87937E30}"/>
    <cellStyle name="40% - Accent5 2 3 2 2" xfId="12888" xr:uid="{F201F8B4-CCEB-454D-A232-1825CB0B5CB0}"/>
    <cellStyle name="40% - Accent5 2 3 2 2 2" xfId="12889" xr:uid="{58B4771C-AC34-4C97-A0FD-40BF436EEF19}"/>
    <cellStyle name="40% - Accent5 2 3 2 2 2 2" xfId="30373" xr:uid="{51E3D95F-EFB8-4471-A6ED-32D95501EA71}"/>
    <cellStyle name="40% - Accent5 2 3 2 2 3" xfId="12890" xr:uid="{84DB31C6-09C2-4C56-A1D1-3DC11D5D2C82}"/>
    <cellStyle name="40% - Accent5 2 3 2 2 3 2" xfId="30374" xr:uid="{957DAC3D-9E7B-4DD6-B567-E9FE932C6A7D}"/>
    <cellStyle name="40% - Accent5 2 3 2 2 4" xfId="30372" xr:uid="{3F4A924B-DD80-4F57-8DFC-AF3A000A68D2}"/>
    <cellStyle name="40% - Accent5 2 3 2 3" xfId="12891" xr:uid="{2A05F9D8-4CD1-4C27-9A23-E56ED9F39086}"/>
    <cellStyle name="40% - Accent5 2 3 2 3 2" xfId="30375" xr:uid="{99488B1B-7BCA-459E-8AD5-6FF68B4A1417}"/>
    <cellStyle name="40% - Accent5 2 3 2 4" xfId="12892" xr:uid="{542F6A13-D46F-40F1-94EB-09580F6466BC}"/>
    <cellStyle name="40% - Accent5 2 3 2 4 2" xfId="30376" xr:uid="{FCF65287-D9ED-437C-8385-5EC1D0E01462}"/>
    <cellStyle name="40% - Accent5 2 3 2 5" xfId="12893" xr:uid="{BC0B462A-ACFE-412F-8CE6-ABC75C22CFE1}"/>
    <cellStyle name="40% - Accent5 2 3 2 5 2" xfId="30377" xr:uid="{C1717FBB-7B46-48A8-9A0D-209B88C8A849}"/>
    <cellStyle name="40% - Accent5 2 3 2 6" xfId="18093" xr:uid="{8F9E1A0A-0E1F-48AF-BE04-7749F9EBEF39}"/>
    <cellStyle name="40% - Accent5 2 3 2 6 2" xfId="35913" xr:uid="{42410483-76ED-4D11-8FF2-91CB1C3F0B36}"/>
    <cellStyle name="40% - Accent5 2 3 2 7" xfId="12887" xr:uid="{7C9D10F0-2225-403B-B3D5-988B99BD7442}"/>
    <cellStyle name="40% - Accent5 2 3 2 7 2" xfId="30371" xr:uid="{2A69400D-4505-440A-9B23-763D58CD9484}"/>
    <cellStyle name="40% - Accent5 2 3 2 8" xfId="20104" xr:uid="{4364BEA5-FFF7-49CB-9CC2-4E5384358755}"/>
    <cellStyle name="40% - Accent5 2 3 3" xfId="12894" xr:uid="{5A4F0297-4E61-4577-8471-DCFBC13604FC}"/>
    <cellStyle name="40% - Accent5 2 3 3 2" xfId="12895" xr:uid="{E06F8C64-79B3-4EF4-BF8B-A1B8F2C1BD46}"/>
    <cellStyle name="40% - Accent5 2 3 3 2 2" xfId="12896" xr:uid="{C938652A-3AD2-4D20-8CE0-54835DA75240}"/>
    <cellStyle name="40% - Accent5 2 3 3 2 2 2" xfId="30380" xr:uid="{DA46AD3F-453D-45A7-BF7E-767C99D7C8DD}"/>
    <cellStyle name="40% - Accent5 2 3 3 2 3" xfId="12897" xr:uid="{4F24A192-FF79-4E45-BC54-9D6AB6A62FFD}"/>
    <cellStyle name="40% - Accent5 2 3 3 2 3 2" xfId="30381" xr:uid="{14C9C3FD-0E22-4322-A80D-AF331E735A06}"/>
    <cellStyle name="40% - Accent5 2 3 3 2 4" xfId="30379" xr:uid="{BD7355B7-1D10-4194-AEF6-303286A5CDFB}"/>
    <cellStyle name="40% - Accent5 2 3 3 3" xfId="12898" xr:uid="{ED611764-6C83-44AF-9EB5-9D5F04206694}"/>
    <cellStyle name="40% - Accent5 2 3 3 3 2" xfId="30382" xr:uid="{F0F9EE70-010D-45D3-9CAC-AB9FCF08DA92}"/>
    <cellStyle name="40% - Accent5 2 3 3 4" xfId="12899" xr:uid="{7C4C64AB-7215-47FF-9734-FBEE4D293603}"/>
    <cellStyle name="40% - Accent5 2 3 3 4 2" xfId="30383" xr:uid="{5B1DED93-431D-4579-B8F0-B5DA53886C0A}"/>
    <cellStyle name="40% - Accent5 2 3 3 5" xfId="12900" xr:uid="{F94A1D2B-9FA7-4F36-9901-63F523CCFF85}"/>
    <cellStyle name="40% - Accent5 2 3 3 5 2" xfId="30384" xr:uid="{858046C3-5E7B-4A96-A8C6-9C1B4891573C}"/>
    <cellStyle name="40% - Accent5 2 3 3 6" xfId="30378" xr:uid="{8EF70A3D-2440-4113-A42F-5960E98D3EFD}"/>
    <cellStyle name="40% - Accent5 2 3 4" xfId="12901" xr:uid="{FA3887A6-9B40-42C6-9408-A0DE36F086AE}"/>
    <cellStyle name="40% - Accent5 2 3 4 2" xfId="12902" xr:uid="{7BD776AE-129A-4E24-9EF5-9830F6DB9040}"/>
    <cellStyle name="40% - Accent5 2 3 4 2 2" xfId="30386" xr:uid="{32FE3144-0E21-4AEB-89DC-A55A47B76075}"/>
    <cellStyle name="40% - Accent5 2 3 4 3" xfId="12903" xr:uid="{2F6BC1CE-7285-4797-9BEE-978E6B4FA27D}"/>
    <cellStyle name="40% - Accent5 2 3 4 3 2" xfId="30387" xr:uid="{A4FBDBE3-B9F9-4D9A-A74B-D5675F37920C}"/>
    <cellStyle name="40% - Accent5 2 3 4 4" xfId="30385" xr:uid="{74D5FA44-8636-4FE5-B328-E86CBC7DD8A6}"/>
    <cellStyle name="40% - Accent5 2 3 5" xfId="12904" xr:uid="{D87AA0B1-529F-47F0-A3DD-813CBD6959D2}"/>
    <cellStyle name="40% - Accent5 2 3 5 2" xfId="30388" xr:uid="{615FC907-1D38-4440-B81B-FC648A61F04E}"/>
    <cellStyle name="40% - Accent5 2 3 6" xfId="12905" xr:uid="{635D9051-7FE2-404C-AD89-37031BEB9811}"/>
    <cellStyle name="40% - Accent5 2 3 6 2" xfId="30389" xr:uid="{33FB1C68-A7E7-4A78-8B9D-3889CB81064A}"/>
    <cellStyle name="40% - Accent5 2 3 7" xfId="12906" xr:uid="{17622672-3157-46D1-ACA4-57C1407597E2}"/>
    <cellStyle name="40% - Accent5 2 3 7 2" xfId="30390" xr:uid="{CECA1F5B-78D6-4833-8A90-580B2243E65D}"/>
    <cellStyle name="40% - Accent5 2 3 8" xfId="17021" xr:uid="{2DDA7209-5477-4C06-86CB-821F3189D4FB}"/>
    <cellStyle name="40% - Accent5 2 3 8 2" xfId="34378" xr:uid="{12538E73-64A1-4038-9061-625BCAA36F34}"/>
    <cellStyle name="40% - Accent5 2 3 9" xfId="12886" xr:uid="{5C69B480-3B1F-4279-B157-85F6CA4407BC}"/>
    <cellStyle name="40% - Accent5 2 3 9 2" xfId="30370" xr:uid="{EAF93B82-3CC9-436D-B570-65AD41D9D4A6}"/>
    <cellStyle name="40% - Accent5 2 4" xfId="1967" xr:uid="{BD3702E2-3A82-47C8-BC99-27AC9535D420}"/>
    <cellStyle name="40% - Accent5 2 4 10" xfId="19569" xr:uid="{1C981946-FBDD-4271-8514-F00D3F56F402}"/>
    <cellStyle name="40% - Accent5 2 4 2" xfId="12908" xr:uid="{AC41BCE8-88DA-47CD-8D5D-BB4EF889A3CD}"/>
    <cellStyle name="40% - Accent5 2 4 2 2" xfId="12909" xr:uid="{0D6637FB-3FD5-4822-8238-80342514E336}"/>
    <cellStyle name="40% - Accent5 2 4 2 2 2" xfId="12910" xr:uid="{CC4C57B6-C67D-414F-B21C-9C88B85DAE8B}"/>
    <cellStyle name="40% - Accent5 2 4 2 2 2 2" xfId="30394" xr:uid="{518F036E-3C36-478D-8261-B7A50F1C731F}"/>
    <cellStyle name="40% - Accent5 2 4 2 2 3" xfId="12911" xr:uid="{0C53C7F0-F1F9-4139-81B3-8D5C8FF3F821}"/>
    <cellStyle name="40% - Accent5 2 4 2 2 3 2" xfId="30395" xr:uid="{65EE17CE-1748-40D0-8A59-F05CD6AE7F4D}"/>
    <cellStyle name="40% - Accent5 2 4 2 2 4" xfId="30393" xr:uid="{E6E8D966-40F3-41A5-9AAD-6AA24740AFE4}"/>
    <cellStyle name="40% - Accent5 2 4 2 3" xfId="12912" xr:uid="{42D77F7F-DD72-43C9-87B8-B728623B8C25}"/>
    <cellStyle name="40% - Accent5 2 4 2 3 2" xfId="30396" xr:uid="{CA20FE35-BD28-4661-9B21-66C65E9A4126}"/>
    <cellStyle name="40% - Accent5 2 4 2 4" xfId="12913" xr:uid="{DA2DBB40-79A4-464E-A3D7-90535AE8F820}"/>
    <cellStyle name="40% - Accent5 2 4 2 4 2" xfId="30397" xr:uid="{DB67ADB6-FAB9-477C-B895-EB197A7EEA76}"/>
    <cellStyle name="40% - Accent5 2 4 2 5" xfId="12914" xr:uid="{53BF617A-0B72-4C78-AE24-5A0B8C2F63DB}"/>
    <cellStyle name="40% - Accent5 2 4 2 5 2" xfId="30398" xr:uid="{AEAE1A94-1F69-4245-8592-45AB14B9585F}"/>
    <cellStyle name="40% - Accent5 2 4 2 6" xfId="30392" xr:uid="{603A4DE7-6D22-4EC9-8D07-4CD94365BC61}"/>
    <cellStyle name="40% - Accent5 2 4 3" xfId="12915" xr:uid="{3937D9AD-0250-460A-914A-AECADFAF9BE1}"/>
    <cellStyle name="40% - Accent5 2 4 3 2" xfId="12916" xr:uid="{18E16706-47C7-4316-A21F-DDCA3A2B5DA4}"/>
    <cellStyle name="40% - Accent5 2 4 3 2 2" xfId="12917" xr:uid="{9855C77A-01AD-4EC7-9FD2-8BA240BDF5DE}"/>
    <cellStyle name="40% - Accent5 2 4 3 2 2 2" xfId="30401" xr:uid="{C1759784-775C-471D-8BE6-BBAD07B67ECC}"/>
    <cellStyle name="40% - Accent5 2 4 3 2 3" xfId="12918" xr:uid="{D3F0B2DD-E199-4DA9-AC15-91F7E6CFF06E}"/>
    <cellStyle name="40% - Accent5 2 4 3 2 3 2" xfId="30402" xr:uid="{0D86B327-562D-4170-B4D6-0911C4AC567E}"/>
    <cellStyle name="40% - Accent5 2 4 3 2 4" xfId="30400" xr:uid="{A3CE1901-FFE2-4A65-A184-75602940AEFF}"/>
    <cellStyle name="40% - Accent5 2 4 3 3" xfId="12919" xr:uid="{FB948C10-8646-47FC-B19D-C4159A1BB3C0}"/>
    <cellStyle name="40% - Accent5 2 4 3 3 2" xfId="30403" xr:uid="{CD796B38-3CBB-4622-BBD5-69338C6EE827}"/>
    <cellStyle name="40% - Accent5 2 4 3 4" xfId="12920" xr:uid="{20479752-95D5-4BB2-AA0F-465300F84527}"/>
    <cellStyle name="40% - Accent5 2 4 3 4 2" xfId="30404" xr:uid="{3A75A04B-0B46-483E-804A-19D942BBBE7D}"/>
    <cellStyle name="40% - Accent5 2 4 3 5" xfId="12921" xr:uid="{9D588005-CB2A-4A22-9E34-693301CCDE44}"/>
    <cellStyle name="40% - Accent5 2 4 3 5 2" xfId="30405" xr:uid="{9EC848EE-3422-495D-B472-3271A8477E98}"/>
    <cellStyle name="40% - Accent5 2 4 3 6" xfId="30399" xr:uid="{119B8A16-EAEB-4EDB-B31E-D98E70E56D51}"/>
    <cellStyle name="40% - Accent5 2 4 4" xfId="12922" xr:uid="{18ED51B2-CDC6-4000-BFB7-300FB0D9CF84}"/>
    <cellStyle name="40% - Accent5 2 4 4 2" xfId="12923" xr:uid="{CE8DC870-B0C0-451C-B1E4-A58DB55A498B}"/>
    <cellStyle name="40% - Accent5 2 4 4 2 2" xfId="30407" xr:uid="{9E3CD0F9-2BE2-445C-9B58-C8436CC367F5}"/>
    <cellStyle name="40% - Accent5 2 4 4 3" xfId="12924" xr:uid="{AD66207F-50B5-42FC-A36A-92438B0314FC}"/>
    <cellStyle name="40% - Accent5 2 4 4 3 2" xfId="30408" xr:uid="{D87906E4-CA5D-4A65-B2A0-40F1B606E0FB}"/>
    <cellStyle name="40% - Accent5 2 4 4 4" xfId="30406" xr:uid="{49B8F6AB-1DCC-4F08-A9AE-3F2504A69395}"/>
    <cellStyle name="40% - Accent5 2 4 5" xfId="12925" xr:uid="{D1F96626-50D9-46B1-9EED-102B0BBA6949}"/>
    <cellStyle name="40% - Accent5 2 4 5 2" xfId="30409" xr:uid="{F5A9243A-6026-4521-AD0F-0869EB264154}"/>
    <cellStyle name="40% - Accent5 2 4 6" xfId="12926" xr:uid="{9809BF7E-DB43-4877-9255-EB7D1276F358}"/>
    <cellStyle name="40% - Accent5 2 4 6 2" xfId="30410" xr:uid="{8DB816E1-6FCA-4C41-92F6-34B577E4E34B}"/>
    <cellStyle name="40% - Accent5 2 4 7" xfId="12927" xr:uid="{9639D1A5-FAA2-42B5-BFE2-424FC50416F5}"/>
    <cellStyle name="40% - Accent5 2 4 7 2" xfId="30411" xr:uid="{18E66CF4-85B8-4FAF-824F-C34E920AED3F}"/>
    <cellStyle name="40% - Accent5 2 4 8" xfId="17821" xr:uid="{FE5126FD-7B9F-450C-9E58-F6BFE052B630}"/>
    <cellStyle name="40% - Accent5 2 4 8 2" xfId="35403" xr:uid="{D9AEF306-BA60-483B-B4FD-76AC7D8A4A0C}"/>
    <cellStyle name="40% - Accent5 2 4 9" xfId="12907" xr:uid="{B92B7630-A9C7-4AB9-8B9B-02F95BE5AC8D}"/>
    <cellStyle name="40% - Accent5 2 4 9 2" xfId="30391" xr:uid="{BBA2ED2D-0E52-4236-825C-84B63BF68ADF}"/>
    <cellStyle name="40% - Accent5 2 5" xfId="12928" xr:uid="{346D6EDB-A20C-48AC-AECE-ACF52BE85D14}"/>
    <cellStyle name="40% - Accent5 2 5 2" xfId="12929" xr:uid="{3D20966C-7472-4DAD-9972-6B308056A052}"/>
    <cellStyle name="40% - Accent5 2 5 2 2" xfId="12930" xr:uid="{15FB013F-B377-4715-B9FF-38A4AE09BA7D}"/>
    <cellStyle name="40% - Accent5 2 5 2 2 2" xfId="12931" xr:uid="{CC439C04-F8E3-400C-92AC-4996A0694D72}"/>
    <cellStyle name="40% - Accent5 2 5 2 2 2 2" xfId="30415" xr:uid="{568ACFD8-7BEF-4FC2-89E3-05DD85E56043}"/>
    <cellStyle name="40% - Accent5 2 5 2 2 3" xfId="12932" xr:uid="{1024B085-E775-444C-AB8C-B1D315158577}"/>
    <cellStyle name="40% - Accent5 2 5 2 2 3 2" xfId="30416" xr:uid="{FB9B4EFF-92B6-4382-97EE-E5B57458BFB3}"/>
    <cellStyle name="40% - Accent5 2 5 2 2 4" xfId="30414" xr:uid="{2423426B-A965-4326-AAA6-1927DECF6CE0}"/>
    <cellStyle name="40% - Accent5 2 5 2 3" xfId="12933" xr:uid="{B3BF8868-3283-485C-9CEF-5BDEC9AFE68B}"/>
    <cellStyle name="40% - Accent5 2 5 2 3 2" xfId="30417" xr:uid="{503E1E2F-13B3-4C2C-835E-069BB47FA77B}"/>
    <cellStyle name="40% - Accent5 2 5 2 4" xfId="12934" xr:uid="{6853AEC9-DDE2-4A1A-BE1C-4D32D378FE2D}"/>
    <cellStyle name="40% - Accent5 2 5 2 4 2" xfId="30418" xr:uid="{53AE85C7-2245-41D2-B0D3-ACF983776BB6}"/>
    <cellStyle name="40% - Accent5 2 5 2 5" xfId="12935" xr:uid="{B606D0D7-02C9-431D-9F83-832A0EDC4F7A}"/>
    <cellStyle name="40% - Accent5 2 5 2 5 2" xfId="30419" xr:uid="{5A5F6A88-9298-4209-A611-69F300251418}"/>
    <cellStyle name="40% - Accent5 2 5 2 6" xfId="30413" xr:uid="{992FEB18-7664-49F2-9FCD-BAF628EA28B7}"/>
    <cellStyle name="40% - Accent5 2 5 3" xfId="12936" xr:uid="{40F8F8C5-374D-4403-8370-41197DD6A7B7}"/>
    <cellStyle name="40% - Accent5 2 5 3 2" xfId="12937" xr:uid="{9E56FFEF-1592-4AEE-8C39-327BD780B0C2}"/>
    <cellStyle name="40% - Accent5 2 5 3 2 2" xfId="12938" xr:uid="{DE557934-7A9B-4291-9C1C-F65F99A30E6E}"/>
    <cellStyle name="40% - Accent5 2 5 3 2 2 2" xfId="30422" xr:uid="{B5FB6034-559F-4D92-96A6-DF370FD3BF68}"/>
    <cellStyle name="40% - Accent5 2 5 3 2 3" xfId="12939" xr:uid="{017A05B9-102B-4B1E-A5ED-0AC5D430D8C2}"/>
    <cellStyle name="40% - Accent5 2 5 3 2 3 2" xfId="30423" xr:uid="{F8D38537-83C2-4EB7-9234-B7DE3AD2BB2B}"/>
    <cellStyle name="40% - Accent5 2 5 3 2 4" xfId="30421" xr:uid="{1A181451-0F59-439B-8BE5-8C3C298F250C}"/>
    <cellStyle name="40% - Accent5 2 5 3 3" xfId="12940" xr:uid="{6EDB2394-6D66-41E3-8162-BF6491BEAF7C}"/>
    <cellStyle name="40% - Accent5 2 5 3 3 2" xfId="30424" xr:uid="{8A18AF0D-F152-445C-888B-A1663AE93242}"/>
    <cellStyle name="40% - Accent5 2 5 3 4" xfId="12941" xr:uid="{6960D270-0E34-4C37-B3A9-D1495F454D89}"/>
    <cellStyle name="40% - Accent5 2 5 3 4 2" xfId="30425" xr:uid="{499FC11B-4628-4770-B32C-36EA40163D4B}"/>
    <cellStyle name="40% - Accent5 2 5 3 5" xfId="12942" xr:uid="{70BD8627-005B-49CD-8AF4-B9D31FA12C2E}"/>
    <cellStyle name="40% - Accent5 2 5 3 5 2" xfId="30426" xr:uid="{8C25D5CE-1B66-48DD-817E-296724657C8A}"/>
    <cellStyle name="40% - Accent5 2 5 3 6" xfId="30420" xr:uid="{0D98E4A7-288E-4BAE-B202-A795CCE81E13}"/>
    <cellStyle name="40% - Accent5 2 5 4" xfId="12943" xr:uid="{6816CEE1-620E-43F9-AF06-629E36F9BEB5}"/>
    <cellStyle name="40% - Accent5 2 5 4 2" xfId="12944" xr:uid="{E2DAD331-6011-42D9-8A15-00F89E628893}"/>
    <cellStyle name="40% - Accent5 2 5 4 2 2" xfId="30428" xr:uid="{A262D136-825D-4A05-BB8E-3011526CDD75}"/>
    <cellStyle name="40% - Accent5 2 5 4 3" xfId="12945" xr:uid="{3E93482A-2E84-4200-A194-9B2F319827DF}"/>
    <cellStyle name="40% - Accent5 2 5 4 3 2" xfId="30429" xr:uid="{F2738456-6CC5-4A78-985C-2152C8F62360}"/>
    <cellStyle name="40% - Accent5 2 5 4 4" xfId="30427" xr:uid="{5881FBE5-089B-4264-A977-A6549CC275E8}"/>
    <cellStyle name="40% - Accent5 2 5 5" xfId="12946" xr:uid="{F8151D0E-CB42-4CB5-B14A-E3D239E49E50}"/>
    <cellStyle name="40% - Accent5 2 5 5 2" xfId="30430" xr:uid="{D85F0C3D-E1F4-4CC5-B0FB-7E1CD300ED18}"/>
    <cellStyle name="40% - Accent5 2 5 6" xfId="12947" xr:uid="{21938D6B-D553-49CD-814B-03CFD922EBFF}"/>
    <cellStyle name="40% - Accent5 2 5 6 2" xfId="30431" xr:uid="{CD997FC7-7DED-4824-A12B-29A1B1E738EA}"/>
    <cellStyle name="40% - Accent5 2 5 7" xfId="12948" xr:uid="{4C588A57-5653-4D68-8587-FA9BFCD4724B}"/>
    <cellStyle name="40% - Accent5 2 5 7 2" xfId="30432" xr:uid="{086C69B8-26B8-4FD9-9274-1A321DD0F90B}"/>
    <cellStyle name="40% - Accent5 2 5 8" xfId="30412" xr:uid="{53A1B55E-822E-4FD1-85A9-BD90E0356927}"/>
    <cellStyle name="40% - Accent5 2 6" xfId="12949" xr:uid="{4577F6EB-075A-49FF-B210-600FF48F0EFA}"/>
    <cellStyle name="40% - Accent5 2 6 2" xfId="12950" xr:uid="{99FD0673-3EEC-4AD5-B8E9-02E915EAE982}"/>
    <cellStyle name="40% - Accent5 2 6 2 2" xfId="12951" xr:uid="{E7BF1303-6A97-4421-AA2B-2033B7BEF2FA}"/>
    <cellStyle name="40% - Accent5 2 6 2 2 2" xfId="30435" xr:uid="{BE45D229-4A25-4CBB-B5E5-308B3CB5B2A7}"/>
    <cellStyle name="40% - Accent5 2 6 2 3" xfId="12952" xr:uid="{95329784-36AF-4215-9CE2-5D36E8E6A7DE}"/>
    <cellStyle name="40% - Accent5 2 6 2 3 2" xfId="30436" xr:uid="{846790E3-FB77-4988-81EE-DC7935AAA43C}"/>
    <cellStyle name="40% - Accent5 2 6 2 4" xfId="30434" xr:uid="{CA6ED3B9-3BBC-4724-B567-27DC21EA81F3}"/>
    <cellStyle name="40% - Accent5 2 6 3" xfId="12953" xr:uid="{6D79FA9E-57B9-4228-AA46-A6CC90AB7773}"/>
    <cellStyle name="40% - Accent5 2 6 3 2" xfId="30437" xr:uid="{208F7136-D853-4734-9311-C6B934669D75}"/>
    <cellStyle name="40% - Accent5 2 6 4" xfId="12954" xr:uid="{0E987A63-AD26-4238-8567-2327A2CB3DCD}"/>
    <cellStyle name="40% - Accent5 2 6 4 2" xfId="30438" xr:uid="{24792EB7-E12F-4A8C-B7FE-A7668758B0EC}"/>
    <cellStyle name="40% - Accent5 2 6 5" xfId="12955" xr:uid="{5B075AD5-53CB-4768-B703-1EBF72FF5462}"/>
    <cellStyle name="40% - Accent5 2 6 5 2" xfId="30439" xr:uid="{EEE23A4F-CAF1-4FB9-9273-75CB900DA7CF}"/>
    <cellStyle name="40% - Accent5 2 6 6" xfId="30433" xr:uid="{09F1A16F-CEC3-433B-AE5F-04ECC2A2C780}"/>
    <cellStyle name="40% - Accent5 2 7" xfId="12956" xr:uid="{65F5AD77-384B-4757-BE9C-1B16A5AD5B19}"/>
    <cellStyle name="40% - Accent5 2 7 2" xfId="12957" xr:uid="{163FDFFA-5891-47DE-8F23-269F0DA84D93}"/>
    <cellStyle name="40% - Accent5 2 7 2 2" xfId="12958" xr:uid="{94B90DA8-4E96-41C6-82E1-45BDD28C927F}"/>
    <cellStyle name="40% - Accent5 2 7 2 2 2" xfId="30442" xr:uid="{37848171-F857-43B9-A95D-4E244CBB5894}"/>
    <cellStyle name="40% - Accent5 2 7 2 3" xfId="12959" xr:uid="{4E527FB6-9A0C-4E65-8418-943250F73216}"/>
    <cellStyle name="40% - Accent5 2 7 2 3 2" xfId="30443" xr:uid="{D4F82092-ED4C-4A46-889F-F1B71862A280}"/>
    <cellStyle name="40% - Accent5 2 7 2 4" xfId="30441" xr:uid="{B7FCF617-B38D-44DF-8DDA-984E8E2D14E4}"/>
    <cellStyle name="40% - Accent5 2 7 3" xfId="12960" xr:uid="{BEC31597-9985-4196-A064-0DBF2FEFF753}"/>
    <cellStyle name="40% - Accent5 2 7 3 2" xfId="30444" xr:uid="{F51CACBD-B026-42AF-B0DA-836B1AF79295}"/>
    <cellStyle name="40% - Accent5 2 7 4" xfId="12961" xr:uid="{AF0287A6-106C-4D61-A510-76F3912E1B49}"/>
    <cellStyle name="40% - Accent5 2 7 4 2" xfId="30445" xr:uid="{F0ACBCDF-4FCD-47C3-A616-60285A096C3C}"/>
    <cellStyle name="40% - Accent5 2 7 5" xfId="12962" xr:uid="{A3AF12DF-FB86-4DDA-A2D1-D76EBF7274C0}"/>
    <cellStyle name="40% - Accent5 2 7 5 2" xfId="30446" xr:uid="{1F318FC6-4565-4938-A425-9D15C4AE942E}"/>
    <cellStyle name="40% - Accent5 2 7 6" xfId="30440" xr:uid="{D36F3B33-CA78-445D-8C8E-2DA3D8534D6F}"/>
    <cellStyle name="40% - Accent5 2 8" xfId="12963" xr:uid="{38880203-B1A0-403F-80F3-8CF38B1E5A5C}"/>
    <cellStyle name="40% - Accent5 2 8 2" xfId="12964" xr:uid="{640A0CA7-EEE4-4483-AF31-0E20DACBB836}"/>
    <cellStyle name="40% - Accent5 2 8 2 2" xfId="30448" xr:uid="{E901919B-520B-4292-8D30-A94119481124}"/>
    <cellStyle name="40% - Accent5 2 8 3" xfId="12965" xr:uid="{DFF6EB18-DEF1-4CB5-A481-23BFDABC5B3E}"/>
    <cellStyle name="40% - Accent5 2 8 3 2" xfId="30449" xr:uid="{F393F056-1EA2-40E9-A5CF-2478692A7536}"/>
    <cellStyle name="40% - Accent5 2 8 4" xfId="30447" xr:uid="{E76E781F-A7AE-4E4D-9C7E-AD75DCDBA6E8}"/>
    <cellStyle name="40% - Accent5 2 9" xfId="12966" xr:uid="{10C134BA-7EED-47E0-B5CE-94B60B3014B3}"/>
    <cellStyle name="40% - Accent5 2 9 2" xfId="30450" xr:uid="{5A480C41-AB9C-4B84-89D5-89DF464FDB3D}"/>
    <cellStyle name="40% - Accent5 20" xfId="1898" xr:uid="{77DA43C0-1AD2-4988-A372-F6359D131C73}"/>
    <cellStyle name="40% - Accent5 20 2" xfId="17782" xr:uid="{CE34A897-7513-4CC6-A47E-B75D07F0D7F4}"/>
    <cellStyle name="40% - Accent5 20 2 2" xfId="35336" xr:uid="{B2D6A3C6-AEB6-4768-9E1B-376D3EC29704}"/>
    <cellStyle name="40% - Accent5 20 3" xfId="12967" xr:uid="{F239E61C-4068-45E9-AED0-944C573082A1}"/>
    <cellStyle name="40% - Accent5 20 3 2" xfId="30451" xr:uid="{F01546B4-5BA2-4DC5-BC93-6CB911265363}"/>
    <cellStyle name="40% - Accent5 20 4" xfId="19501" xr:uid="{541C357E-8350-4F4D-B8D7-8A678B0D98CA}"/>
    <cellStyle name="40% - Accent5 21" xfId="1922" xr:uid="{E7743711-0D39-4172-B4DF-E186C61A0FAB}"/>
    <cellStyle name="40% - Accent5 21 2" xfId="17795" xr:uid="{A702C2F0-F72B-4749-95D7-1D93BC829F21}"/>
    <cellStyle name="40% - Accent5 21 2 2" xfId="35360" xr:uid="{B2E43BCC-3B73-4E51-A5EE-3BF509BE5B72}"/>
    <cellStyle name="40% - Accent5 21 3" xfId="12968" xr:uid="{4E96BCA5-1A60-4CF1-87CA-9E7C7FD10B25}"/>
    <cellStyle name="40% - Accent5 21 3 2" xfId="30452" xr:uid="{E693C02C-DC7A-4749-9C4F-33D4F955F75C}"/>
    <cellStyle name="40% - Accent5 21 4" xfId="19525" xr:uid="{1BF2EFAE-5F01-46A7-BDEB-A338129EE370}"/>
    <cellStyle name="40% - Accent5 22" xfId="1948" xr:uid="{890D2E03-0627-4087-8BC8-C31303B610DC}"/>
    <cellStyle name="40% - Accent5 22 2" xfId="17808" xr:uid="{BA5D58C3-C6E2-420B-89DC-120AB7F58A69}"/>
    <cellStyle name="40% - Accent5 22 2 2" xfId="35385" xr:uid="{FEE934CA-18A9-4395-BF0C-03503BCDAC3B}"/>
    <cellStyle name="40% - Accent5 22 3" xfId="12969" xr:uid="{6D438A33-896B-466F-A0DE-2100D4FFC35A}"/>
    <cellStyle name="40% - Accent5 22 3 2" xfId="30453" xr:uid="{BCE576C6-BB05-4F19-A37F-8EB4710ABACD}"/>
    <cellStyle name="40% - Accent5 22 4" xfId="19550" xr:uid="{FB99845B-D122-4C05-87AD-DE290A88813C}"/>
    <cellStyle name="40% - Accent5 23" xfId="12970" xr:uid="{DC13B853-D3E7-4014-A901-115BB37A31EE}"/>
    <cellStyle name="40% - Accent5 23 2" xfId="30454" xr:uid="{F0BCD5FD-A36F-462F-9640-F0775AFE763D}"/>
    <cellStyle name="40% - Accent5 23 3" xfId="18424" xr:uid="{FF9BAF4A-01C6-40C7-9393-C59B49EF868D}"/>
    <cellStyle name="40% - Accent5 24" xfId="12971" xr:uid="{A1352104-B852-463F-A34A-8D2955CE42D9}"/>
    <cellStyle name="40% - Accent5 24 2" xfId="30455" xr:uid="{1657338D-FB40-4DE3-B957-E0CCFA953D7F}"/>
    <cellStyle name="40% - Accent5 25" xfId="12972" xr:uid="{3B3C6AE9-B151-4DBD-9B98-E2CFD71FA45F}"/>
    <cellStyle name="40% - Accent5 25 2" xfId="30456" xr:uid="{83058F57-DDE8-4172-93C3-95338864C4FB}"/>
    <cellStyle name="40% - Accent5 26" xfId="12973" xr:uid="{1D04127C-55F9-416E-A0C2-1C8E38279E87}"/>
    <cellStyle name="40% - Accent5 26 2" xfId="30457" xr:uid="{B4C904DA-36A8-489F-B5AA-E7318819603C}"/>
    <cellStyle name="40% - Accent5 27" xfId="12974" xr:uid="{69A66D2E-9498-45A5-B99F-76D61EE2CE36}"/>
    <cellStyle name="40% - Accent5 27 2" xfId="30458" xr:uid="{505E493F-1C66-4A82-B2AE-4D959A004E90}"/>
    <cellStyle name="40% - Accent5 28" xfId="12975" xr:uid="{97428AEA-7FCC-456F-82E1-D081C8EF48DA}"/>
    <cellStyle name="40% - Accent5 28 2" xfId="30459" xr:uid="{013EE09F-8D3E-4D94-9D1E-64CBF6C51F3C}"/>
    <cellStyle name="40% - Accent5 29" xfId="12976" xr:uid="{F43CBC29-1B8E-47AB-B92C-A1DB1BA54AA5}"/>
    <cellStyle name="40% - Accent5 29 2" xfId="30460" xr:uid="{438E2EC5-9CE9-4DDE-9DF0-2AF9F89E9A5C}"/>
    <cellStyle name="40% - Accent5 3" xfId="146" xr:uid="{502D87E8-C1CC-4914-A7BD-708C459B3B74}"/>
    <cellStyle name="40% - Accent5 3 10" xfId="12978" xr:uid="{B66BBFA9-AF98-4365-8B81-04248DA349D1}"/>
    <cellStyle name="40% - Accent5 3 10 2" xfId="30462" xr:uid="{7A9F38FF-4B5D-4B1D-8BD0-F216C4FA610A}"/>
    <cellStyle name="40% - Accent5 3 11" xfId="12979" xr:uid="{6E10B7B1-BAD8-443C-9B11-C5EEACA66073}"/>
    <cellStyle name="40% - Accent5 3 11 2" xfId="30463" xr:uid="{FFE0E552-F4AC-4708-B696-FDBF405CB167}"/>
    <cellStyle name="40% - Accent5 3 12" xfId="12980" xr:uid="{956A7322-17E6-447F-A717-CA5D48662FA7}"/>
    <cellStyle name="40% - Accent5 3 13" xfId="12977" xr:uid="{E16B8AEB-326D-4195-9F8D-8ABC4A6FB68D}"/>
    <cellStyle name="40% - Accent5 3 13 2" xfId="30461" xr:uid="{917B3CF5-B70A-4BD9-B709-89458518AB6B}"/>
    <cellStyle name="40% - Accent5 3 14" xfId="17244" xr:uid="{81F441E8-4FB1-45CF-BA2A-6AEA80F7CDAD}"/>
    <cellStyle name="40% - Accent5 3 14 2" xfId="34533" xr:uid="{CEF656F6-294B-46B1-A381-A69C0EB19E13}"/>
    <cellStyle name="40% - Accent5 3 15" xfId="2952" xr:uid="{295E0437-C1BD-4B2E-99B0-A651477F3E2F}"/>
    <cellStyle name="40% - Accent5 3 16" xfId="996" xr:uid="{4556053A-8084-4F3A-9CAB-A7A1CABFBB34}"/>
    <cellStyle name="40% - Accent5 3 17" xfId="18607" xr:uid="{F4BF827A-AF1B-44B1-840D-CA1912E1709C}"/>
    <cellStyle name="40% - Accent5 3 18" xfId="36621" xr:uid="{072C0FF1-DB5E-4EDC-8A98-48818AB908DE}"/>
    <cellStyle name="40% - Accent5 3 2" xfId="242" xr:uid="{BCCC375D-4C91-41AB-9F03-FB3F5A3D65E0}"/>
    <cellStyle name="40% - Accent5 3 2 10" xfId="17407" xr:uid="{81F23FAF-FA91-4495-A5E6-246D3644E6FA}"/>
    <cellStyle name="40% - Accent5 3 2 10 2" xfId="34759" xr:uid="{20BEDA28-5D7F-42D7-9E11-DCA78D0BCC5E}"/>
    <cellStyle name="40% - Accent5 3 2 11" xfId="12981" xr:uid="{6DB03896-302B-4CB2-A3B3-23CAC34033A8}"/>
    <cellStyle name="40% - Accent5 3 2 11 2" xfId="30464" xr:uid="{A0E25276-088E-422A-8B96-270D8CD0CED3}"/>
    <cellStyle name="40% - Accent5 3 2 12" xfId="1283" xr:uid="{34286D00-3F02-409F-8322-58BD919563D2}"/>
    <cellStyle name="40% - Accent5 3 2 13" xfId="18887" xr:uid="{ED325410-5A42-47E9-BD54-3A70FCC8BF02}"/>
    <cellStyle name="40% - Accent5 3 2 14" xfId="36928" xr:uid="{C915929A-868D-4205-BE63-C37FEE1F8C1A}"/>
    <cellStyle name="40% - Accent5 3 2 2" xfId="360" xr:uid="{98950876-747D-4403-8197-544BFFB3E235}"/>
    <cellStyle name="40% - Accent5 3 2 2 10" xfId="2328" xr:uid="{79A763D4-76D0-4801-B04D-271F7F1C11BB}"/>
    <cellStyle name="40% - Accent5 3 2 2 11" xfId="19928" xr:uid="{6E335A7E-9615-44DB-83FC-D0B8870A8174}"/>
    <cellStyle name="40% - Accent5 3 2 2 2" xfId="579" xr:uid="{CCA4AEFA-A3E1-4EA7-8881-E7139E50A9D3}"/>
    <cellStyle name="40% - Accent5 3 2 2 2 2" xfId="12984" xr:uid="{820B08B8-073E-45BA-B5F8-5BD3D14F496B}"/>
    <cellStyle name="40% - Accent5 3 2 2 2 2 2" xfId="12985" xr:uid="{6EFFF8B6-F26E-4DB9-A9F3-14B5A8095E7B}"/>
    <cellStyle name="40% - Accent5 3 2 2 2 2 2 2" xfId="30468" xr:uid="{1B2FD86C-DDE8-491A-949C-DD7CC70A52A3}"/>
    <cellStyle name="40% - Accent5 3 2 2 2 2 3" xfId="12986" xr:uid="{E231AF06-BB2F-414B-975A-FE51BB7DE799}"/>
    <cellStyle name="40% - Accent5 3 2 2 2 2 3 2" xfId="30469" xr:uid="{B90FB4ED-A1DC-42C0-AD13-D92769695BF1}"/>
    <cellStyle name="40% - Accent5 3 2 2 2 2 4" xfId="30467" xr:uid="{EFC22AF2-484D-4D7F-AC37-70E1EBB9C1B3}"/>
    <cellStyle name="40% - Accent5 3 2 2 2 3" xfId="12987" xr:uid="{5004ECF0-4EED-4883-A450-4481B3C4E356}"/>
    <cellStyle name="40% - Accent5 3 2 2 2 3 2" xfId="30470" xr:uid="{B8FBD446-0993-4B31-A188-78C4B8AFA0A5}"/>
    <cellStyle name="40% - Accent5 3 2 2 2 4" xfId="12988" xr:uid="{FEA92B56-C70A-428D-803F-0388754BABD7}"/>
    <cellStyle name="40% - Accent5 3 2 2 2 4 2" xfId="30471" xr:uid="{BCC84C2C-EDFC-4F61-A5C9-EF1302CB563D}"/>
    <cellStyle name="40% - Accent5 3 2 2 2 5" xfId="12989" xr:uid="{E3D49014-985D-4D4F-8C36-AB73F1E7C4B2}"/>
    <cellStyle name="40% - Accent5 3 2 2 2 5 2" xfId="30472" xr:uid="{D83F3F07-60A2-4016-A526-10CD9B52EF2C}"/>
    <cellStyle name="40% - Accent5 3 2 2 2 6" xfId="12983" xr:uid="{92537FD0-4F52-4060-9B4C-2A30AC836901}"/>
    <cellStyle name="40% - Accent5 3 2 2 2 7" xfId="30466" xr:uid="{382A85F7-676D-41CF-B0A0-E4C37DF6E738}"/>
    <cellStyle name="40% - Accent5 3 2 2 3" xfId="12990" xr:uid="{1A79D17C-E922-44B8-B7A2-FF675E79BDAD}"/>
    <cellStyle name="40% - Accent5 3 2 2 3 2" xfId="12991" xr:uid="{6CF47BE4-6764-4816-A1A3-48CCAB9AC29F}"/>
    <cellStyle name="40% - Accent5 3 2 2 3 2 2" xfId="12992" xr:uid="{4F0E4DB5-D428-4A22-A606-96E8144C37D4}"/>
    <cellStyle name="40% - Accent5 3 2 2 3 2 2 2" xfId="30475" xr:uid="{3DEE8E8E-4C07-403C-A3C5-CA0A673DD092}"/>
    <cellStyle name="40% - Accent5 3 2 2 3 2 3" xfId="12993" xr:uid="{DF3D65CC-ADD6-421F-90B0-C5BB13B5E035}"/>
    <cellStyle name="40% - Accent5 3 2 2 3 2 3 2" xfId="30476" xr:uid="{0E23356B-00BF-495A-B352-E1397B02F5BE}"/>
    <cellStyle name="40% - Accent5 3 2 2 3 2 4" xfId="30474" xr:uid="{8BBCC4A8-4652-4100-9E93-A5F1C6D711B3}"/>
    <cellStyle name="40% - Accent5 3 2 2 3 3" xfId="12994" xr:uid="{960D26FB-AEBA-45A1-8521-B86EBAF9830F}"/>
    <cellStyle name="40% - Accent5 3 2 2 3 3 2" xfId="30477" xr:uid="{DB3216C6-F0D4-4C81-946D-80E57F469A3B}"/>
    <cellStyle name="40% - Accent5 3 2 2 3 4" xfId="12995" xr:uid="{48B315E9-5B76-4F78-AEC1-C3E978A4436E}"/>
    <cellStyle name="40% - Accent5 3 2 2 3 4 2" xfId="30478" xr:uid="{8C792754-0830-4218-8AA0-299538B3CCB8}"/>
    <cellStyle name="40% - Accent5 3 2 2 3 5" xfId="12996" xr:uid="{C467F47C-EDF9-419F-A8CC-F688CB97A74B}"/>
    <cellStyle name="40% - Accent5 3 2 2 3 5 2" xfId="30479" xr:uid="{3F5EF755-0671-41B9-9D76-3E2890D24353}"/>
    <cellStyle name="40% - Accent5 3 2 2 3 6" xfId="30473" xr:uid="{BC2A5699-876E-4881-873B-BB3FC84579EE}"/>
    <cellStyle name="40% - Accent5 3 2 2 4" xfId="12997" xr:uid="{4475DF3B-635C-410F-A484-AAFABF6ABFEE}"/>
    <cellStyle name="40% - Accent5 3 2 2 4 2" xfId="12998" xr:uid="{FA4FA778-D635-4A7F-8349-56E08CDFE323}"/>
    <cellStyle name="40% - Accent5 3 2 2 4 2 2" xfId="30481" xr:uid="{034E05F1-3FB7-459A-B002-2D81FCD6D1EF}"/>
    <cellStyle name="40% - Accent5 3 2 2 4 3" xfId="12999" xr:uid="{25BC65AB-CDFE-4E4D-96E9-2F40212F6CCA}"/>
    <cellStyle name="40% - Accent5 3 2 2 4 3 2" xfId="30482" xr:uid="{D39AFECB-9B06-4807-B48D-197DCB9AA8FF}"/>
    <cellStyle name="40% - Accent5 3 2 2 4 4" xfId="30480" xr:uid="{F19FD28F-4148-407D-83A9-A1659F9F0BE2}"/>
    <cellStyle name="40% - Accent5 3 2 2 5" xfId="13000" xr:uid="{7B5B4E5E-A522-478B-9B2C-660AA88F5B74}"/>
    <cellStyle name="40% - Accent5 3 2 2 5 2" xfId="30483" xr:uid="{90C62C8A-BCA0-4932-B80F-A88D4E17E66B}"/>
    <cellStyle name="40% - Accent5 3 2 2 6" xfId="13001" xr:uid="{E248A822-94BB-4CC1-8FEE-EB55ECC3F3DE}"/>
    <cellStyle name="40% - Accent5 3 2 2 6 2" xfId="30484" xr:uid="{26894FB3-8355-43BB-A134-CE8F69F7692D}"/>
    <cellStyle name="40% - Accent5 3 2 2 7" xfId="13002" xr:uid="{A6E7BEB1-B5A5-48EA-B433-A774C693FC94}"/>
    <cellStyle name="40% - Accent5 3 2 2 7 2" xfId="30485" xr:uid="{0B3EB82C-C15E-4350-91A7-B8A23CC9D474}"/>
    <cellStyle name="40% - Accent5 3 2 2 8" xfId="17983" xr:uid="{6E8B6443-5BBF-41D9-962F-A27713C6A60C}"/>
    <cellStyle name="40% - Accent5 3 2 2 8 2" xfId="35742" xr:uid="{E017B9CA-41B8-430F-9B1F-6CCCDD0B1FC0}"/>
    <cellStyle name="40% - Accent5 3 2 2 9" xfId="12982" xr:uid="{36A47E10-A295-4528-A936-362B491EB986}"/>
    <cellStyle name="40% - Accent5 3 2 2 9 2" xfId="30465" xr:uid="{52715E43-6107-4941-A78F-65DBF9C693E9}"/>
    <cellStyle name="40% - Accent5 3 2 3" xfId="469" xr:uid="{F92D02EE-D61A-471D-97DD-C47D27278CEB}"/>
    <cellStyle name="40% - Accent5 3 2 3 2" xfId="13004" xr:uid="{7E72614C-C105-4D5F-B643-D1DDAEAEB1AD}"/>
    <cellStyle name="40% - Accent5 3 2 3 2 2" xfId="13005" xr:uid="{6607286A-B051-4CF8-B95F-B55F0D2D229F}"/>
    <cellStyle name="40% - Accent5 3 2 3 2 2 2" xfId="13006" xr:uid="{0891F073-C2A4-420B-A5FF-14B5E7297C64}"/>
    <cellStyle name="40% - Accent5 3 2 3 2 2 2 2" xfId="30489" xr:uid="{E6BC087A-BDAA-4B48-95DB-7E5793181FDD}"/>
    <cellStyle name="40% - Accent5 3 2 3 2 2 3" xfId="13007" xr:uid="{CA771392-ECDC-46D6-B11F-DFA64BE1F890}"/>
    <cellStyle name="40% - Accent5 3 2 3 2 2 3 2" xfId="30490" xr:uid="{B3BB6D90-FDC5-4CAA-AFC5-69B16DAB92ED}"/>
    <cellStyle name="40% - Accent5 3 2 3 2 2 4" xfId="30488" xr:uid="{A27A189B-ADB7-42F1-B4F4-AF0A11762B51}"/>
    <cellStyle name="40% - Accent5 3 2 3 2 3" xfId="13008" xr:uid="{1F7E5BCE-5B38-4991-A8F7-F494DC49488E}"/>
    <cellStyle name="40% - Accent5 3 2 3 2 3 2" xfId="30491" xr:uid="{72971B94-769C-47E4-88C6-0C9E4679B392}"/>
    <cellStyle name="40% - Accent5 3 2 3 2 4" xfId="13009" xr:uid="{2A3CE91B-B5E5-43DD-B760-9CB7BC599642}"/>
    <cellStyle name="40% - Accent5 3 2 3 2 4 2" xfId="30492" xr:uid="{0935CB72-A8BC-403C-AC04-47F54FBE21AE}"/>
    <cellStyle name="40% - Accent5 3 2 3 2 5" xfId="13010" xr:uid="{B4BD9D71-D10E-4DA7-9237-9FC0603B77E6}"/>
    <cellStyle name="40% - Accent5 3 2 3 2 5 2" xfId="30493" xr:uid="{E5F1A64D-391D-4075-85DD-0B94950732BF}"/>
    <cellStyle name="40% - Accent5 3 2 3 2 6" xfId="30487" xr:uid="{50AAFD04-6438-4585-BCCA-4BAC3F11EF24}"/>
    <cellStyle name="40% - Accent5 3 2 3 3" xfId="13011" xr:uid="{8554DC39-7CAC-42E1-8A9A-47DA436BB321}"/>
    <cellStyle name="40% - Accent5 3 2 3 3 2" xfId="13012" xr:uid="{BEB1288F-B230-4BF3-A2B2-FD254347DF63}"/>
    <cellStyle name="40% - Accent5 3 2 3 3 2 2" xfId="13013" xr:uid="{DBA3F9AA-6BD2-4B0C-810E-1F108527BDC9}"/>
    <cellStyle name="40% - Accent5 3 2 3 3 2 2 2" xfId="30496" xr:uid="{90668033-B677-4167-BBC8-6497C515CAA4}"/>
    <cellStyle name="40% - Accent5 3 2 3 3 2 3" xfId="13014" xr:uid="{E40464D2-B6BB-46E4-A983-C1F4D5F1614F}"/>
    <cellStyle name="40% - Accent5 3 2 3 3 2 3 2" xfId="30497" xr:uid="{7152DD62-B651-459F-9323-753D0694B112}"/>
    <cellStyle name="40% - Accent5 3 2 3 3 2 4" xfId="30495" xr:uid="{9F42EB0A-9F5A-4FF5-B6FD-3C904162B294}"/>
    <cellStyle name="40% - Accent5 3 2 3 3 3" xfId="13015" xr:uid="{13BD2ED1-6E75-4D3A-ACDA-72CBB750B6DE}"/>
    <cellStyle name="40% - Accent5 3 2 3 3 3 2" xfId="30498" xr:uid="{37C40E27-9E8B-4249-B46D-F036806B01F3}"/>
    <cellStyle name="40% - Accent5 3 2 3 3 4" xfId="13016" xr:uid="{99FA5674-E384-4A2F-8C24-9E2466DCF1F0}"/>
    <cellStyle name="40% - Accent5 3 2 3 3 4 2" xfId="30499" xr:uid="{E7EB498F-59DB-40A1-BD23-0966218C6B82}"/>
    <cellStyle name="40% - Accent5 3 2 3 3 5" xfId="13017" xr:uid="{8F122F52-F6E7-4EEB-8BBF-F09ABCEA369F}"/>
    <cellStyle name="40% - Accent5 3 2 3 3 5 2" xfId="30500" xr:uid="{01C76335-C2F9-4EFE-A01E-EE2620973C26}"/>
    <cellStyle name="40% - Accent5 3 2 3 3 6" xfId="30494" xr:uid="{28A7C33E-FB48-4CFF-A845-E9AF670EA027}"/>
    <cellStyle name="40% - Accent5 3 2 3 4" xfId="13018" xr:uid="{7C5EBAEC-742C-4938-9905-9727C802FDA4}"/>
    <cellStyle name="40% - Accent5 3 2 3 4 2" xfId="13019" xr:uid="{D18E1BF4-4564-498A-812E-C68600DF6C91}"/>
    <cellStyle name="40% - Accent5 3 2 3 4 2 2" xfId="30502" xr:uid="{D10598AD-21C2-4C9F-B1B8-74D90BA361FB}"/>
    <cellStyle name="40% - Accent5 3 2 3 4 3" xfId="13020" xr:uid="{72072C6C-FA0C-4B2F-8E18-1B1FA09051F4}"/>
    <cellStyle name="40% - Accent5 3 2 3 4 3 2" xfId="30503" xr:uid="{4C1D153D-968E-4E8C-B84A-CDC88EE8F8CD}"/>
    <cellStyle name="40% - Accent5 3 2 3 4 4" xfId="30501" xr:uid="{FCC48131-E8C7-4349-94DC-CC11324D6B8E}"/>
    <cellStyle name="40% - Accent5 3 2 3 5" xfId="13021" xr:uid="{0E65A305-11A2-4C3A-83D3-027A231B4AB8}"/>
    <cellStyle name="40% - Accent5 3 2 3 5 2" xfId="30504" xr:uid="{0874D2C1-F639-4F23-BD83-DA7C7360DCB6}"/>
    <cellStyle name="40% - Accent5 3 2 3 6" xfId="13022" xr:uid="{5DCC1EAB-B76C-48F8-AC59-35F996FAE0F8}"/>
    <cellStyle name="40% - Accent5 3 2 3 6 2" xfId="30505" xr:uid="{4BC5F417-3094-4A0A-82D2-1C876C86CF82}"/>
    <cellStyle name="40% - Accent5 3 2 3 7" xfId="13023" xr:uid="{345325AF-86CF-4B37-8E92-295396DCA965}"/>
    <cellStyle name="40% - Accent5 3 2 3 7 2" xfId="30506" xr:uid="{363E9DC3-1049-482F-9F75-F2A32B9966B8}"/>
    <cellStyle name="40% - Accent5 3 2 3 8" xfId="13003" xr:uid="{906A85D4-5B69-479D-9EA6-F906C66FB8D2}"/>
    <cellStyle name="40% - Accent5 3 2 3 9" xfId="30486" xr:uid="{C0C30B24-4AC1-43C2-8B75-77EC08EEE332}"/>
    <cellStyle name="40% - Accent5 3 2 4" xfId="13024" xr:uid="{D6811105-7AB9-4D0F-A2A1-FFE6DEC68CE3}"/>
    <cellStyle name="40% - Accent5 3 2 4 2" xfId="13025" xr:uid="{75651F7D-4203-4684-A2F4-0D5C96A734BD}"/>
    <cellStyle name="40% - Accent5 3 2 4 2 2" xfId="13026" xr:uid="{AA76B05A-3D29-47E3-880B-B193F49DA255}"/>
    <cellStyle name="40% - Accent5 3 2 4 2 2 2" xfId="30509" xr:uid="{27C4E281-4AEE-4E4D-A414-67D311CF93B3}"/>
    <cellStyle name="40% - Accent5 3 2 4 2 3" xfId="13027" xr:uid="{45D20F76-F92D-4019-86F8-EDBF68BDC749}"/>
    <cellStyle name="40% - Accent5 3 2 4 2 3 2" xfId="30510" xr:uid="{ADCCF160-6681-4095-AC2A-B6DF1F6FA1A1}"/>
    <cellStyle name="40% - Accent5 3 2 4 2 4" xfId="30508" xr:uid="{DEA58D65-4C6B-4A41-98DF-AD20744A2DD3}"/>
    <cellStyle name="40% - Accent5 3 2 4 3" xfId="13028" xr:uid="{9687A6AF-5F94-465D-BED5-3E0767A7CEEB}"/>
    <cellStyle name="40% - Accent5 3 2 4 3 2" xfId="30511" xr:uid="{38DBBAFF-A4E4-4D07-949D-21E3A277909C}"/>
    <cellStyle name="40% - Accent5 3 2 4 4" xfId="13029" xr:uid="{06470B70-66C4-4BE6-BF46-A2874C25AB62}"/>
    <cellStyle name="40% - Accent5 3 2 4 4 2" xfId="30512" xr:uid="{52135C77-32D7-43A5-8759-FA3ADC96675F}"/>
    <cellStyle name="40% - Accent5 3 2 4 5" xfId="13030" xr:uid="{C36BF871-AD24-46A8-90D7-3BF31B6EC131}"/>
    <cellStyle name="40% - Accent5 3 2 4 5 2" xfId="30513" xr:uid="{39E6C626-B383-42E8-AC6D-F0514FDEFA21}"/>
    <cellStyle name="40% - Accent5 3 2 4 6" xfId="30507" xr:uid="{C86C3CC7-4203-4D3A-9D6A-28EC385C22F9}"/>
    <cellStyle name="40% - Accent5 3 2 5" xfId="13031" xr:uid="{FFDA9497-8368-4320-A82B-1127F149063E}"/>
    <cellStyle name="40% - Accent5 3 2 5 2" xfId="13032" xr:uid="{5F921875-C889-4B7B-90AB-671316AB48F8}"/>
    <cellStyle name="40% - Accent5 3 2 5 2 2" xfId="13033" xr:uid="{60C46FC0-B2AE-49E4-86FF-4683BE8FE261}"/>
    <cellStyle name="40% - Accent5 3 2 5 2 2 2" xfId="30516" xr:uid="{751879CB-3A3D-4531-B00E-6531466C1951}"/>
    <cellStyle name="40% - Accent5 3 2 5 2 3" xfId="13034" xr:uid="{0E3A44EC-E029-4907-8695-910D8B263743}"/>
    <cellStyle name="40% - Accent5 3 2 5 2 3 2" xfId="30517" xr:uid="{009E8F9D-E3EE-45ED-A85B-51D034BBF945}"/>
    <cellStyle name="40% - Accent5 3 2 5 2 4" xfId="30515" xr:uid="{AE8EFDFA-4F8A-4E3A-B393-A3420C5A2B27}"/>
    <cellStyle name="40% - Accent5 3 2 5 3" xfId="13035" xr:uid="{531E9013-62E0-4F7C-95C5-FA3AB2344683}"/>
    <cellStyle name="40% - Accent5 3 2 5 3 2" xfId="30518" xr:uid="{6D0543CA-BD5D-4565-B535-D2CF42738D53}"/>
    <cellStyle name="40% - Accent5 3 2 5 4" xfId="13036" xr:uid="{794E74FD-EFE7-4EB2-8FDE-3CA7C12DFD74}"/>
    <cellStyle name="40% - Accent5 3 2 5 4 2" xfId="30519" xr:uid="{161B052B-5FC4-4558-B062-6B55658DCEC0}"/>
    <cellStyle name="40% - Accent5 3 2 5 5" xfId="13037" xr:uid="{AE13C10A-430B-456D-B5E2-FBFBC3E70F09}"/>
    <cellStyle name="40% - Accent5 3 2 5 5 2" xfId="30520" xr:uid="{EB0DE421-ED48-4968-AF80-EDFF224DF734}"/>
    <cellStyle name="40% - Accent5 3 2 5 6" xfId="30514" xr:uid="{F217A31D-1F54-449E-B34B-6FCE14DC105D}"/>
    <cellStyle name="40% - Accent5 3 2 6" xfId="13038" xr:uid="{A6A44F96-46F0-41A1-8798-C8A29CE22485}"/>
    <cellStyle name="40% - Accent5 3 2 6 2" xfId="13039" xr:uid="{B38996F1-F11C-408F-842E-F343FE82DEFE}"/>
    <cellStyle name="40% - Accent5 3 2 6 2 2" xfId="30522" xr:uid="{CB18C970-DD15-4275-82EC-0C252FF391F2}"/>
    <cellStyle name="40% - Accent5 3 2 6 3" xfId="13040" xr:uid="{9C7EBE6B-5FF7-4B7E-85B8-DB448602B7ED}"/>
    <cellStyle name="40% - Accent5 3 2 6 3 2" xfId="30523" xr:uid="{A7CA0770-D95E-4A46-AF6D-7929C7A12CE5}"/>
    <cellStyle name="40% - Accent5 3 2 6 4" xfId="30521" xr:uid="{1F1BB812-F24A-4FB0-B50F-192BF94CEA13}"/>
    <cellStyle name="40% - Accent5 3 2 7" xfId="13041" xr:uid="{ED1EECF2-76A2-4804-8A47-F1FD0EE7348C}"/>
    <cellStyle name="40% - Accent5 3 2 7 2" xfId="30524" xr:uid="{FF494F16-2580-4958-AE60-CF1653A2C389}"/>
    <cellStyle name="40% - Accent5 3 2 8" xfId="13042" xr:uid="{34800889-2EEB-49F3-8218-9FBAA8B9FC04}"/>
    <cellStyle name="40% - Accent5 3 2 8 2" xfId="30525" xr:uid="{E6B4C420-8E0E-44E7-B6D6-F1EF1EF8265B}"/>
    <cellStyle name="40% - Accent5 3 2 9" xfId="13043" xr:uid="{D1F09DD7-C1E6-4423-965C-2CAA59CC39BD}"/>
    <cellStyle name="40% - Accent5 3 2 9 2" xfId="30526" xr:uid="{4728570D-C85E-4183-9789-AF15A9DBDCE7}"/>
    <cellStyle name="40% - Accent5 3 3" xfId="317" xr:uid="{CC8B307D-36D2-47BA-BA07-9247A2AC76EE}"/>
    <cellStyle name="40% - Accent5 3 3 10" xfId="1554" xr:uid="{0A8289F8-690F-4B5B-B019-36CEE674BD0C}"/>
    <cellStyle name="40% - Accent5 3 3 11" xfId="19157" xr:uid="{07C858BF-30B9-46FC-B694-AEC49A3BA8CF}"/>
    <cellStyle name="40% - Accent5 3 3 12" xfId="37026" xr:uid="{F9B9593C-E82F-405B-8170-0719A97BE73B}"/>
    <cellStyle name="40% - Accent5 3 3 2" xfId="536" xr:uid="{DCC1039A-B7FF-436B-984F-9971CF222854}"/>
    <cellStyle name="40% - Accent5 3 3 2 2" xfId="13046" xr:uid="{105E522E-FB66-48CD-A0CB-E3D0F0E5F636}"/>
    <cellStyle name="40% - Accent5 3 3 2 2 2" xfId="13047" xr:uid="{482BF011-F70B-49CF-93AB-EE1EEBAB530A}"/>
    <cellStyle name="40% - Accent5 3 3 2 2 2 2" xfId="30530" xr:uid="{CBDC7377-2823-4181-8C7F-8F16C32CA09C}"/>
    <cellStyle name="40% - Accent5 3 3 2 2 3" xfId="13048" xr:uid="{78F20C1B-3DB1-4FF2-AE46-5716D64D8727}"/>
    <cellStyle name="40% - Accent5 3 3 2 2 3 2" xfId="30531" xr:uid="{E90CAEC3-AD0A-498F-A766-2DBA5A7615DE}"/>
    <cellStyle name="40% - Accent5 3 3 2 2 4" xfId="30529" xr:uid="{18A30DA9-5E17-44EC-9021-3DA5EFFDB551}"/>
    <cellStyle name="40% - Accent5 3 3 2 3" xfId="13049" xr:uid="{1F4CBB95-5618-46E3-8A8E-13BD4DAFCBFD}"/>
    <cellStyle name="40% - Accent5 3 3 2 3 2" xfId="30532" xr:uid="{0133031C-9C16-4305-9D88-B426E512DE0C}"/>
    <cellStyle name="40% - Accent5 3 3 2 4" xfId="13050" xr:uid="{C7F0B796-64E8-4F0D-94C3-8A7315E50DE0}"/>
    <cellStyle name="40% - Accent5 3 3 2 4 2" xfId="30533" xr:uid="{894A832F-F4C5-46AA-A86E-6E5484C55A02}"/>
    <cellStyle name="40% - Accent5 3 3 2 5" xfId="13051" xr:uid="{61786065-CC18-4F93-8B4E-AF0009A9D067}"/>
    <cellStyle name="40% - Accent5 3 3 2 5 2" xfId="30534" xr:uid="{8EB793DF-576D-4D88-8A6A-5FF425DC3A8C}"/>
    <cellStyle name="40% - Accent5 3 3 2 6" xfId="18119" xr:uid="{689430BA-9CB7-4B3E-8AA6-C65288C1ECEF}"/>
    <cellStyle name="40% - Accent5 3 3 2 6 2" xfId="36003" xr:uid="{D5124F3C-9B42-4D0C-BB0A-AD9CE0FE90AD}"/>
    <cellStyle name="40% - Accent5 3 3 2 7" xfId="13045" xr:uid="{CE11A1BA-4C72-4935-8F5A-6ED8D6714B64}"/>
    <cellStyle name="40% - Accent5 3 3 2 7 2" xfId="30528" xr:uid="{E3B32729-991C-4BBA-9A45-54130250404E}"/>
    <cellStyle name="40% - Accent5 3 3 2 8" xfId="2595" xr:uid="{5CDE9C4A-1DEC-4E10-B877-F74E6E03C0CF}"/>
    <cellStyle name="40% - Accent5 3 3 2 9" xfId="20195" xr:uid="{5E98D057-BAD1-47EA-A846-413AB405CED5}"/>
    <cellStyle name="40% - Accent5 3 3 3" xfId="13052" xr:uid="{D4F4041D-D3EB-4BD5-8CD5-FD40DF3D2DBB}"/>
    <cellStyle name="40% - Accent5 3 3 3 2" xfId="13053" xr:uid="{AC1FA453-8D01-4FD3-99DD-F3C33F2F9496}"/>
    <cellStyle name="40% - Accent5 3 3 3 2 2" xfId="13054" xr:uid="{ACE88BE7-61C1-4940-9DE5-963BE81C27C3}"/>
    <cellStyle name="40% - Accent5 3 3 3 2 2 2" xfId="30537" xr:uid="{DBDFCECC-5AB7-410E-B0EB-1BD192BB8453}"/>
    <cellStyle name="40% - Accent5 3 3 3 2 3" xfId="13055" xr:uid="{015103FF-0B9A-4401-8267-1E4D84B98292}"/>
    <cellStyle name="40% - Accent5 3 3 3 2 3 2" xfId="30538" xr:uid="{1F90B84A-B80A-4029-AF60-F5026FC887A1}"/>
    <cellStyle name="40% - Accent5 3 3 3 2 4" xfId="30536" xr:uid="{D43921CB-A874-4342-B329-75ADDAF9501C}"/>
    <cellStyle name="40% - Accent5 3 3 3 3" xfId="13056" xr:uid="{83541D9C-432C-442B-8DE7-8175EFFBC324}"/>
    <cellStyle name="40% - Accent5 3 3 3 3 2" xfId="30539" xr:uid="{99D85C2B-C964-4783-ACF2-5F555AC6C5AA}"/>
    <cellStyle name="40% - Accent5 3 3 3 4" xfId="13057" xr:uid="{3A4D2B97-BBF9-4AFD-90A6-213AB58DB291}"/>
    <cellStyle name="40% - Accent5 3 3 3 4 2" xfId="30540" xr:uid="{FB5B5E90-A788-47FC-9368-710AE6747E4B}"/>
    <cellStyle name="40% - Accent5 3 3 3 5" xfId="13058" xr:uid="{42593A22-DC41-4729-805E-16082D974D45}"/>
    <cellStyle name="40% - Accent5 3 3 3 5 2" xfId="30541" xr:uid="{FEF2E3BB-511E-4BA1-A767-5A7997759947}"/>
    <cellStyle name="40% - Accent5 3 3 3 6" xfId="30535" xr:uid="{22B476F9-818D-4B26-9ED5-9E6BDFEC8109}"/>
    <cellStyle name="40% - Accent5 3 3 4" xfId="13059" xr:uid="{1AEF086F-7B6E-49D9-AC72-DBE38D8EB594}"/>
    <cellStyle name="40% - Accent5 3 3 4 2" xfId="13060" xr:uid="{5B1CCA8C-D98C-4BF6-8C60-F02483F57005}"/>
    <cellStyle name="40% - Accent5 3 3 4 2 2" xfId="30543" xr:uid="{75720619-25EE-4B28-A552-5B69C399B2D0}"/>
    <cellStyle name="40% - Accent5 3 3 4 3" xfId="13061" xr:uid="{11023DB5-1884-438E-BA89-CC833CD21AA4}"/>
    <cellStyle name="40% - Accent5 3 3 4 3 2" xfId="30544" xr:uid="{6190B843-3B68-48D9-8978-8770FD73677D}"/>
    <cellStyle name="40% - Accent5 3 3 4 4" xfId="30542" xr:uid="{6A650D5E-A073-4213-81AC-DDB8CFF3DA6A}"/>
    <cellStyle name="40% - Accent5 3 3 5" xfId="13062" xr:uid="{4E1C95C5-4B99-4B8C-90A9-AAA1ECE2C502}"/>
    <cellStyle name="40% - Accent5 3 3 5 2" xfId="30545" xr:uid="{20672169-B5CD-44F3-A0E4-AFA4293F3B16}"/>
    <cellStyle name="40% - Accent5 3 3 6" xfId="13063" xr:uid="{AB2B0CC4-9DD6-4E3E-8C31-D456A74612FC}"/>
    <cellStyle name="40% - Accent5 3 3 6 2" xfId="30546" xr:uid="{9193479B-83AE-454C-B33D-0692B7B203E8}"/>
    <cellStyle name="40% - Accent5 3 3 7" xfId="13064" xr:uid="{D4C649BB-DD5F-41A4-BBE1-D33D7D0D1E6C}"/>
    <cellStyle name="40% - Accent5 3 3 7 2" xfId="30547" xr:uid="{E9E578BD-FC9B-46EB-AC9A-65D8D3A5208A}"/>
    <cellStyle name="40% - Accent5 3 3 8" xfId="17558" xr:uid="{A814E238-E774-47AF-B802-F750D53A45EF}"/>
    <cellStyle name="40% - Accent5 3 3 8 2" xfId="35006" xr:uid="{0DB91A66-6730-4193-8804-BED1F8990A39}"/>
    <cellStyle name="40% - Accent5 3 3 9" xfId="13044" xr:uid="{9AA91D5D-7076-4920-B3F9-D1EDB6C94551}"/>
    <cellStyle name="40% - Accent5 3 3 9 2" xfId="30527" xr:uid="{09725015-8AD2-4DA2-B472-91239D839621}"/>
    <cellStyle name="40% - Accent5 3 4" xfId="426" xr:uid="{8CFAC284-CC45-4AB1-84E5-D90D0F2545AC}"/>
    <cellStyle name="40% - Accent5 3 4 10" xfId="2061" xr:uid="{8443213C-4194-483A-996D-21D190035C03}"/>
    <cellStyle name="40% - Accent5 3 4 11" xfId="19661" xr:uid="{5A92CFD6-4D98-49DC-A86F-637DA00AE89E}"/>
    <cellStyle name="40% - Accent5 3 4 12" xfId="36850" xr:uid="{421364EF-36BA-4A9B-97B0-050F9DB2B0D8}"/>
    <cellStyle name="40% - Accent5 3 4 2" xfId="13066" xr:uid="{79FF845A-2786-4587-8BBA-54F0EDCBB5BE}"/>
    <cellStyle name="40% - Accent5 3 4 2 2" xfId="13067" xr:uid="{49B7A166-4EB3-444C-9583-BBB942697129}"/>
    <cellStyle name="40% - Accent5 3 4 2 2 2" xfId="13068" xr:uid="{C4D36011-AB4B-4CB5-8678-BAC306FDE6A1}"/>
    <cellStyle name="40% - Accent5 3 4 2 2 2 2" xfId="30551" xr:uid="{360B0456-E3B6-46D2-BC2F-1D495F8972B9}"/>
    <cellStyle name="40% - Accent5 3 4 2 2 3" xfId="13069" xr:uid="{1DE80A5D-3F60-4D16-8EE5-13E194D620F9}"/>
    <cellStyle name="40% - Accent5 3 4 2 2 3 2" xfId="30552" xr:uid="{E470FF35-6DA0-4285-94D8-681277D32C25}"/>
    <cellStyle name="40% - Accent5 3 4 2 2 4" xfId="30550" xr:uid="{85908B65-8AFB-4240-8778-BAB586127340}"/>
    <cellStyle name="40% - Accent5 3 4 2 3" xfId="13070" xr:uid="{E550554E-181A-4327-92E5-3B35327221ED}"/>
    <cellStyle name="40% - Accent5 3 4 2 3 2" xfId="30553" xr:uid="{C85A8AD0-55BB-4850-8F44-DBBDB082DE15}"/>
    <cellStyle name="40% - Accent5 3 4 2 4" xfId="13071" xr:uid="{FD9E2839-D612-4D91-9951-E5F9509392EC}"/>
    <cellStyle name="40% - Accent5 3 4 2 4 2" xfId="30554" xr:uid="{E73E56E4-09BF-4702-BEB3-31FD1E46DA65}"/>
    <cellStyle name="40% - Accent5 3 4 2 5" xfId="13072" xr:uid="{756613FD-82D2-4C6F-929E-CA8D0BF5E1FB}"/>
    <cellStyle name="40% - Accent5 3 4 2 5 2" xfId="30555" xr:uid="{C102A5BB-A3C7-42EE-B07D-01805D6101B8}"/>
    <cellStyle name="40% - Accent5 3 4 2 6" xfId="30549" xr:uid="{AB42FFDC-12D2-4085-8B83-B0EEFF07B247}"/>
    <cellStyle name="40% - Accent5 3 4 3" xfId="13073" xr:uid="{F866E15E-9B4B-4C8D-8A83-CD16C0B6D014}"/>
    <cellStyle name="40% - Accent5 3 4 3 2" xfId="13074" xr:uid="{7EA2D1EB-183E-467D-81E4-E679E2D2853A}"/>
    <cellStyle name="40% - Accent5 3 4 3 2 2" xfId="13075" xr:uid="{22CA4CE0-5727-42B2-A39B-F31C73163AC6}"/>
    <cellStyle name="40% - Accent5 3 4 3 2 2 2" xfId="30558" xr:uid="{306B210F-FF2D-4D74-9ABA-80D1BDC7CF44}"/>
    <cellStyle name="40% - Accent5 3 4 3 2 3" xfId="13076" xr:uid="{F5B771C5-41D1-42E8-BDDF-B454FCCE5BDD}"/>
    <cellStyle name="40% - Accent5 3 4 3 2 3 2" xfId="30559" xr:uid="{A334A3D6-5623-43E4-B235-816BAA7AB4E4}"/>
    <cellStyle name="40% - Accent5 3 4 3 2 4" xfId="30557" xr:uid="{D5F4A066-2F5A-4A02-BE4D-47E5E07E53A8}"/>
    <cellStyle name="40% - Accent5 3 4 3 3" xfId="13077" xr:uid="{1F838002-A220-4213-A435-627389E16F97}"/>
    <cellStyle name="40% - Accent5 3 4 3 3 2" xfId="30560" xr:uid="{8B30CAD1-B333-47BC-9380-EFED18F005C4}"/>
    <cellStyle name="40% - Accent5 3 4 3 4" xfId="13078" xr:uid="{0878BA4D-76B4-40CE-AC8E-4263C7A2DCE1}"/>
    <cellStyle name="40% - Accent5 3 4 3 4 2" xfId="30561" xr:uid="{3C2A5893-4A09-4865-96C3-71B4F781E738}"/>
    <cellStyle name="40% - Accent5 3 4 3 5" xfId="13079" xr:uid="{86E87F8D-991D-4046-9479-B05567223D01}"/>
    <cellStyle name="40% - Accent5 3 4 3 5 2" xfId="30562" xr:uid="{E3E5CCEC-17F2-4A54-AA9E-EDA4122E6D02}"/>
    <cellStyle name="40% - Accent5 3 4 3 6" xfId="30556" xr:uid="{96B95CB7-CD1B-479C-9F66-F5979DB691DB}"/>
    <cellStyle name="40% - Accent5 3 4 4" xfId="13080" xr:uid="{D0AE8A90-7779-4C2F-B86F-E63102024AE8}"/>
    <cellStyle name="40% - Accent5 3 4 4 2" xfId="13081" xr:uid="{6C334A5D-0A86-4712-9E16-94D0D4BE6040}"/>
    <cellStyle name="40% - Accent5 3 4 4 2 2" xfId="30564" xr:uid="{6C4CCC03-268F-407C-9123-16F2CCC4F2ED}"/>
    <cellStyle name="40% - Accent5 3 4 4 3" xfId="13082" xr:uid="{D8C74B04-99F5-4357-8EDB-28D78E938818}"/>
    <cellStyle name="40% - Accent5 3 4 4 3 2" xfId="30565" xr:uid="{184FC1C8-5AC6-4432-9954-B179E1635EEC}"/>
    <cellStyle name="40% - Accent5 3 4 4 4" xfId="30563" xr:uid="{DE039224-C241-45FE-B14D-0073AC6FB6A5}"/>
    <cellStyle name="40% - Accent5 3 4 5" xfId="13083" xr:uid="{C42C123B-9FDE-46AE-9B8F-5BCF970F6199}"/>
    <cellStyle name="40% - Accent5 3 4 5 2" xfId="30566" xr:uid="{C11BFD4C-2141-4DCE-82AF-9DFDAA082C29}"/>
    <cellStyle name="40% - Accent5 3 4 6" xfId="13084" xr:uid="{7FC08457-A544-473D-AB26-341E24E2F10B}"/>
    <cellStyle name="40% - Accent5 3 4 6 2" xfId="30567" xr:uid="{4B492997-61EC-4F00-A788-D09A43C1A2A7}"/>
    <cellStyle name="40% - Accent5 3 4 7" xfId="13085" xr:uid="{9CBC6285-7734-4E2D-B648-81239494AEED}"/>
    <cellStyle name="40% - Accent5 3 4 7 2" xfId="30568" xr:uid="{B7F3551B-33CE-4AD8-BD16-9EF2AFE8E54E}"/>
    <cellStyle name="40% - Accent5 3 4 8" xfId="17853" xr:uid="{3A4A65D5-C1D3-48C5-8B39-7EDE3F856E83}"/>
    <cellStyle name="40% - Accent5 3 4 8 2" xfId="35495" xr:uid="{57CB83DA-2565-4221-BC27-B27CF3797CA6}"/>
    <cellStyle name="40% - Accent5 3 4 9" xfId="13065" xr:uid="{83AA1735-74F3-4141-A96C-188CC6FFDEAA}"/>
    <cellStyle name="40% - Accent5 3 4 9 2" xfId="30548" xr:uid="{779D9095-1AF2-4C35-AE21-CBA2DCD61EBF}"/>
    <cellStyle name="40% - Accent5 3 5" xfId="194" xr:uid="{DAEA595F-F1F2-4332-B5CF-DC6D6C7A3288}"/>
    <cellStyle name="40% - Accent5 3 5 10" xfId="37119" xr:uid="{5F4C8C07-E42B-49C7-ABC0-ED969FDE0648}"/>
    <cellStyle name="40% - Accent5 3 5 2" xfId="13087" xr:uid="{D413F464-142C-409D-8FAB-10675B4C9D24}"/>
    <cellStyle name="40% - Accent5 3 5 2 2" xfId="13088" xr:uid="{B5518319-F130-408A-9A26-149AD22F07D1}"/>
    <cellStyle name="40% - Accent5 3 5 2 2 2" xfId="13089" xr:uid="{40EC86D4-BE23-409C-877D-27083B7F6671}"/>
    <cellStyle name="40% - Accent5 3 5 2 2 2 2" xfId="30572" xr:uid="{37C1959A-1D9C-46A7-B904-623E0977B08E}"/>
    <cellStyle name="40% - Accent5 3 5 2 2 3" xfId="13090" xr:uid="{7791B753-7FCD-40BE-A7DA-450BA66457BE}"/>
    <cellStyle name="40% - Accent5 3 5 2 2 3 2" xfId="30573" xr:uid="{DB073627-B9AA-4223-916A-AA5B2DCD4D0E}"/>
    <cellStyle name="40% - Accent5 3 5 2 2 4" xfId="30571" xr:uid="{B9B4D3E4-3414-4646-AECB-6D8B0DD2EA34}"/>
    <cellStyle name="40% - Accent5 3 5 2 3" xfId="13091" xr:uid="{3B4402C7-59AB-4992-93F0-0FE97D60A8E5}"/>
    <cellStyle name="40% - Accent5 3 5 2 3 2" xfId="30574" xr:uid="{8D79C0A6-ADDB-47A0-B5D3-9E3B013764A5}"/>
    <cellStyle name="40% - Accent5 3 5 2 4" xfId="13092" xr:uid="{4D7112F6-161D-48E7-AAC3-9CFE4134DB41}"/>
    <cellStyle name="40% - Accent5 3 5 2 4 2" xfId="30575" xr:uid="{0D85E742-3846-4B33-B52F-51355035EEEF}"/>
    <cellStyle name="40% - Accent5 3 5 2 5" xfId="13093" xr:uid="{1EF506DF-9F21-4974-9140-4B81FE6AB2B4}"/>
    <cellStyle name="40% - Accent5 3 5 2 5 2" xfId="30576" xr:uid="{63C37C2F-A54E-42A9-8C03-A21EF4781C42}"/>
    <cellStyle name="40% - Accent5 3 5 2 6" xfId="30570" xr:uid="{039B66C2-04E6-4A1B-9DE0-C8E5141C67EA}"/>
    <cellStyle name="40% - Accent5 3 5 3" xfId="13094" xr:uid="{4AC315D3-BAC1-481C-B34E-CE400689EE12}"/>
    <cellStyle name="40% - Accent5 3 5 3 2" xfId="13095" xr:uid="{1B55F4BE-A838-4A30-B176-0AD0DF419B0F}"/>
    <cellStyle name="40% - Accent5 3 5 3 2 2" xfId="13096" xr:uid="{38D5C74C-7CF5-4C35-95D3-36CA995CD01A}"/>
    <cellStyle name="40% - Accent5 3 5 3 2 2 2" xfId="30579" xr:uid="{C3786844-83D2-4469-8C8C-767E76C74640}"/>
    <cellStyle name="40% - Accent5 3 5 3 2 3" xfId="13097" xr:uid="{CD017EDD-406C-4B07-8DB7-02DBEF88963E}"/>
    <cellStyle name="40% - Accent5 3 5 3 2 3 2" xfId="30580" xr:uid="{0C53A8E7-D084-4EAC-B820-D14B047FB638}"/>
    <cellStyle name="40% - Accent5 3 5 3 2 4" xfId="30578" xr:uid="{911FA318-D263-454A-ADE6-DF97DB67C99B}"/>
    <cellStyle name="40% - Accent5 3 5 3 3" xfId="13098" xr:uid="{F074789D-C47C-43B2-9536-F0D2244C0B4C}"/>
    <cellStyle name="40% - Accent5 3 5 3 3 2" xfId="30581" xr:uid="{9EB02ABB-9DE8-406C-A6C0-00FFB5C613D6}"/>
    <cellStyle name="40% - Accent5 3 5 3 4" xfId="13099" xr:uid="{F574089B-4734-4969-AEF9-8296B424FAF7}"/>
    <cellStyle name="40% - Accent5 3 5 3 4 2" xfId="30582" xr:uid="{0833055A-CB79-4CBB-B903-C1F4EEB30B59}"/>
    <cellStyle name="40% - Accent5 3 5 3 5" xfId="13100" xr:uid="{06C44AFA-F94A-459A-998E-8C1BFFF8951F}"/>
    <cellStyle name="40% - Accent5 3 5 3 5 2" xfId="30583" xr:uid="{BC706FA6-B6D0-4C15-9BFD-3A39D3399A46}"/>
    <cellStyle name="40% - Accent5 3 5 3 6" xfId="30577" xr:uid="{6B199454-8DB3-45FE-863E-4AA07E89FF08}"/>
    <cellStyle name="40% - Accent5 3 5 4" xfId="13101" xr:uid="{8E48665F-3218-48BF-8DF0-833E37ED2729}"/>
    <cellStyle name="40% - Accent5 3 5 4 2" xfId="13102" xr:uid="{FD89EDB8-436B-46DB-A20C-02A93FC2687F}"/>
    <cellStyle name="40% - Accent5 3 5 4 2 2" xfId="30585" xr:uid="{B8E53AD6-A07B-4375-8F3A-721FDDE1ED52}"/>
    <cellStyle name="40% - Accent5 3 5 4 3" xfId="13103" xr:uid="{7878C8DD-5F0A-4E83-A1E9-E72BD4D0F543}"/>
    <cellStyle name="40% - Accent5 3 5 4 3 2" xfId="30586" xr:uid="{816AB64F-0465-47DB-9205-A3EC8E48B1E9}"/>
    <cellStyle name="40% - Accent5 3 5 4 4" xfId="30584" xr:uid="{A4781547-F725-48A8-9200-708F98D2F472}"/>
    <cellStyle name="40% - Accent5 3 5 5" xfId="13104" xr:uid="{BEDF1D28-8437-40DE-9F2A-3DEB75527C92}"/>
    <cellStyle name="40% - Accent5 3 5 5 2" xfId="30587" xr:uid="{91305316-5F55-4735-BD38-C5C786D1909A}"/>
    <cellStyle name="40% - Accent5 3 5 6" xfId="13105" xr:uid="{40B60861-9DC8-4DAB-B5BA-98D561631823}"/>
    <cellStyle name="40% - Accent5 3 5 6 2" xfId="30588" xr:uid="{7B6BC842-24B2-413B-93B3-139D9253DBEC}"/>
    <cellStyle name="40% - Accent5 3 5 7" xfId="13106" xr:uid="{BD3960AA-FA48-4094-8F29-669BE2DF674E}"/>
    <cellStyle name="40% - Accent5 3 5 7 2" xfId="30589" xr:uid="{F682E61F-2393-472C-B741-3046E90CD5E4}"/>
    <cellStyle name="40% - Accent5 3 5 8" xfId="13086" xr:uid="{8039B913-C5B6-42B7-A469-9B1C2E3CC7BE}"/>
    <cellStyle name="40% - Accent5 3 5 9" xfId="30569" xr:uid="{B5391F49-9B72-420E-A239-2F3891FABE5D}"/>
    <cellStyle name="40% - Accent5 3 6" xfId="13107" xr:uid="{C068F9BD-F78E-4043-AAE8-73D6ABAE9045}"/>
    <cellStyle name="40% - Accent5 3 6 2" xfId="13108" xr:uid="{AD7BE9A4-EFD2-49E9-94BC-342D8FF04938}"/>
    <cellStyle name="40% - Accent5 3 6 2 2" xfId="13109" xr:uid="{DC94E073-51B3-4090-AC43-C96165BFBC77}"/>
    <cellStyle name="40% - Accent5 3 6 2 2 2" xfId="30591" xr:uid="{A79B4813-1AA0-4853-AD0A-5B71ED080706}"/>
    <cellStyle name="40% - Accent5 3 6 2 3" xfId="13110" xr:uid="{A9CD0D08-41D6-4477-A465-847510F28E18}"/>
    <cellStyle name="40% - Accent5 3 6 2 3 2" xfId="30592" xr:uid="{FB41F811-B939-4146-BCB2-5DCADFEC318D}"/>
    <cellStyle name="40% - Accent5 3 6 2 4" xfId="30590" xr:uid="{C31B2573-F5B9-43D6-9903-03B94A5C511B}"/>
    <cellStyle name="40% - Accent5 3 6 3" xfId="13111" xr:uid="{8DF235DD-D094-4D3E-9372-208C684CF9C5}"/>
    <cellStyle name="40% - Accent5 3 6 3 2" xfId="30593" xr:uid="{B29B9841-572C-4AF4-84CF-EFAEC7F7E50D}"/>
    <cellStyle name="40% - Accent5 3 6 4" xfId="13112" xr:uid="{D8192351-72AB-4C9E-8E3C-20C6ECF3A5C3}"/>
    <cellStyle name="40% - Accent5 3 6 4 2" xfId="30594" xr:uid="{60AB8B4F-58F6-4622-93D3-D56991D5561E}"/>
    <cellStyle name="40% - Accent5 3 6 5" xfId="13113" xr:uid="{2F767C0B-3683-46C7-B26A-E0D4CD005D58}"/>
    <cellStyle name="40% - Accent5 3 6 5 2" xfId="30595" xr:uid="{C0945B52-8C59-4818-8E46-6E56940AD701}"/>
    <cellStyle name="40% - Accent5 3 6 6" xfId="13114" xr:uid="{28D8F56B-AE69-4741-ABED-D39FFEA26BCA}"/>
    <cellStyle name="40% - Accent5 3 6 6 2" xfId="30596" xr:uid="{A5E5CF2D-BE6C-41C6-858D-777EC68AC88B}"/>
    <cellStyle name="40% - Accent5 3 7" xfId="13115" xr:uid="{42578204-B632-46BA-81D9-42CACC2883E6}"/>
    <cellStyle name="40% - Accent5 3 7 2" xfId="13116" xr:uid="{C802B8A8-7354-4022-BF88-DF4723ED5D87}"/>
    <cellStyle name="40% - Accent5 3 7 2 2" xfId="13117" xr:uid="{3B793259-6DEB-466B-AE72-E186EE5606EE}"/>
    <cellStyle name="40% - Accent5 3 7 2 2 2" xfId="30599" xr:uid="{90A5F225-FF84-49BB-BF9D-283C5FD28594}"/>
    <cellStyle name="40% - Accent5 3 7 2 3" xfId="13118" xr:uid="{CFC7EE32-0929-4F05-829C-385F491C9B76}"/>
    <cellStyle name="40% - Accent5 3 7 2 3 2" xfId="30600" xr:uid="{10FCF316-A07A-4D14-BDC0-FE9F8D2C5CE3}"/>
    <cellStyle name="40% - Accent5 3 7 2 4" xfId="30598" xr:uid="{A01A0B41-3827-4219-82DC-4FE4AFE681F8}"/>
    <cellStyle name="40% - Accent5 3 7 3" xfId="13119" xr:uid="{DBB50039-46E1-4F85-B020-A3DD51302873}"/>
    <cellStyle name="40% - Accent5 3 7 3 2" xfId="30601" xr:uid="{41512414-50CE-4DB3-8ACE-54540775B15E}"/>
    <cellStyle name="40% - Accent5 3 7 4" xfId="13120" xr:uid="{C529FC1B-5CEF-4A75-932A-FEB47646C7AB}"/>
    <cellStyle name="40% - Accent5 3 7 4 2" xfId="30602" xr:uid="{604B56E6-5766-451D-8A2E-592DA5724E91}"/>
    <cellStyle name="40% - Accent5 3 7 5" xfId="13121" xr:uid="{2E201C64-ED91-40A0-AFDA-859CB47F9F11}"/>
    <cellStyle name="40% - Accent5 3 7 5 2" xfId="30603" xr:uid="{D07AF5E7-7D5D-4505-A1D1-04E6633DC4EA}"/>
    <cellStyle name="40% - Accent5 3 7 6" xfId="30597" xr:uid="{3255C50B-1FB2-43A4-8FCE-62A386D2A24A}"/>
    <cellStyle name="40% - Accent5 3 8" xfId="13122" xr:uid="{58155240-EFFB-47A5-964B-4FCC461B0FE6}"/>
    <cellStyle name="40% - Accent5 3 8 2" xfId="13123" xr:uid="{346F681C-E955-469B-BAA1-3684305EF4A6}"/>
    <cellStyle name="40% - Accent5 3 8 2 2" xfId="30605" xr:uid="{7F992C5A-4446-4525-8C94-44C48835BAE7}"/>
    <cellStyle name="40% - Accent5 3 8 3" xfId="13124" xr:uid="{F42CC775-11F2-4D54-8BF2-2D1613246AE3}"/>
    <cellStyle name="40% - Accent5 3 8 3 2" xfId="30606" xr:uid="{7E279DCA-63B2-4227-BDA0-620FAD0ECDE6}"/>
    <cellStyle name="40% - Accent5 3 8 4" xfId="30604" xr:uid="{996366E3-2E2D-4FF9-9BC9-B3462F90EBDA}"/>
    <cellStyle name="40% - Accent5 3 9" xfId="13125" xr:uid="{A063357D-2901-4862-B727-9BAC970CAF06}"/>
    <cellStyle name="40% - Accent5 3 9 2" xfId="30607" xr:uid="{4613F4DC-77DC-4241-95D0-CF2B82211286}"/>
    <cellStyle name="40% - Accent5 30" xfId="13126" xr:uid="{8BFD914B-9760-4074-A6F2-43E5CA7FCBFD}"/>
    <cellStyle name="40% - Accent5 30 2" xfId="30608" xr:uid="{FFA8ABFD-45D2-46EA-AB71-FC09104ECC6D}"/>
    <cellStyle name="40% - Accent5 31" xfId="13127" xr:uid="{4A9EE7E6-BD08-488C-958D-A9AF1178E233}"/>
    <cellStyle name="40% - Accent5 31 2" xfId="30609" xr:uid="{F96D201E-2459-4185-8A7C-9AE14C0589E8}"/>
    <cellStyle name="40% - Accent5 32" xfId="13128" xr:uid="{3792EA5F-BC99-49B3-8855-E749605A2FBE}"/>
    <cellStyle name="40% - Accent5 32 2" xfId="30610" xr:uid="{26E86EC4-262E-49AE-9564-9E5A9C757997}"/>
    <cellStyle name="40% - Accent5 33" xfId="13129" xr:uid="{ABDE3B47-6713-4AB8-B6EB-A7496E345783}"/>
    <cellStyle name="40% - Accent5 33 2" xfId="30611" xr:uid="{2AA7DDDD-1899-41EF-ADBB-AB9626505DB1}"/>
    <cellStyle name="40% - Accent5 34" xfId="13130" xr:uid="{02F6CD9A-08D4-4067-B3C7-0E921EA76D56}"/>
    <cellStyle name="40% - Accent5 34 2" xfId="30612" xr:uid="{EEBC7CB3-6D80-4408-A0AE-0249DC8DD76E}"/>
    <cellStyle name="40% - Accent5 35" xfId="13131" xr:uid="{37F86D4B-D108-43FC-9B81-DF5919A4CB0F}"/>
    <cellStyle name="40% - Accent5 35 2" xfId="30613" xr:uid="{6AAA985B-4C33-4672-80AE-BC1E87387186}"/>
    <cellStyle name="40% - Accent5 36" xfId="12653" xr:uid="{3C93E4FD-80E2-4EEC-9837-A060C2B80D1A}"/>
    <cellStyle name="40% - Accent5 36 2" xfId="30137" xr:uid="{B71F0D31-119B-4830-9162-DA2811A44CA8}"/>
    <cellStyle name="40% - Accent5 37" xfId="626" xr:uid="{788032C2-A66D-4A07-8387-8B73EBAE79CF}"/>
    <cellStyle name="40% - Accent5 37 2" xfId="20492" xr:uid="{94678D40-B78E-4BCF-885D-F2BEDFE4B5E3}"/>
    <cellStyle name="40% - Accent5 38" xfId="18396" xr:uid="{686AB478-A9B8-4462-A637-45F1D13D9428}"/>
    <cellStyle name="40% - Accent5 39" xfId="36619" xr:uid="{65FBCDEE-96C2-41B3-A884-673CBB503097}"/>
    <cellStyle name="40% - Accent5 4" xfId="262" xr:uid="{69896347-5257-47B3-8E38-AB17C0FC4505}"/>
    <cellStyle name="40% - Accent5 4 10" xfId="13133" xr:uid="{CDBC453B-5C10-4036-8B59-5EE4F0EE0805}"/>
    <cellStyle name="40% - Accent5 4 10 2" xfId="30615" xr:uid="{633DB13F-4B61-4E74-A31E-37B4AB11CDB1}"/>
    <cellStyle name="40% - Accent5 4 11" xfId="13134" xr:uid="{41D27F08-C771-48F1-BEDE-133A5820BDF3}"/>
    <cellStyle name="40% - Accent5 4 11 2" xfId="30616" xr:uid="{05B78206-6852-4924-A253-17BE47B36A34}"/>
    <cellStyle name="40% - Accent5 4 12" xfId="13132" xr:uid="{1DC23F0B-6C2B-46E5-A1A8-38CCAC5A316A}"/>
    <cellStyle name="40% - Accent5 4 12 2" xfId="30614" xr:uid="{1281A07F-2F79-4D6B-84E8-6EC38DCB22CD}"/>
    <cellStyle name="40% - Accent5 4 13" xfId="1014" xr:uid="{32D1E645-5E40-4C95-B589-36F8E8714DC7}"/>
    <cellStyle name="40% - Accent5 4 13 2" xfId="20534" xr:uid="{EED173F2-35FD-408E-8674-FC304E8A591C}"/>
    <cellStyle name="40% - Accent5 4 14" xfId="18625" xr:uid="{6B572ECB-0BB0-471A-9AB0-7ECF62A2BF0D}"/>
    <cellStyle name="40% - Accent5 4 15" xfId="36927" xr:uid="{2142E9D5-76A7-48D7-A19E-ED925CF26B16}"/>
    <cellStyle name="40% - Accent5 4 2" xfId="379" xr:uid="{96CC4FD3-B819-43F0-B7D7-F4124764D04E}"/>
    <cellStyle name="40% - Accent5 4 2 10" xfId="17423" xr:uid="{02C9F656-590A-4B17-BF32-DDB144A74075}"/>
    <cellStyle name="40% - Accent5 4 2 10 2" xfId="34776" xr:uid="{396DF8A5-4E26-4D4A-97B2-1C9F2DD2CF62}"/>
    <cellStyle name="40% - Accent5 4 2 11" xfId="13135" xr:uid="{8BD89551-D75F-4DD6-951E-2929CC01E54A}"/>
    <cellStyle name="40% - Accent5 4 2 11 2" xfId="30617" xr:uid="{F47C964D-71EA-47FB-A1BC-FB7A69179D25}"/>
    <cellStyle name="40% - Accent5 4 2 12" xfId="1301" xr:uid="{56734A6A-EE82-496F-ACCB-730B75AF579A}"/>
    <cellStyle name="40% - Accent5 4 2 13" xfId="18905" xr:uid="{6CA647B2-2113-4D10-998B-3BB91FE22432}"/>
    <cellStyle name="40% - Accent5 4 2 2" xfId="598" xr:uid="{60BC237B-9918-4581-887F-48EE157EDFCD}"/>
    <cellStyle name="40% - Accent5 4 2 2 10" xfId="2346" xr:uid="{22206A05-8DB2-4408-9213-6005950FBCE4}"/>
    <cellStyle name="40% - Accent5 4 2 2 11" xfId="19946" xr:uid="{FEBCD9B7-A6FA-4BBA-82C0-5F1791B582B4}"/>
    <cellStyle name="40% - Accent5 4 2 2 2" xfId="13137" xr:uid="{05C1FFE6-8437-4B33-A10E-4FBA75C3C766}"/>
    <cellStyle name="40% - Accent5 4 2 2 2 2" xfId="13138" xr:uid="{0B4AF7D9-28CA-4D9E-B0FA-FB45AB26B568}"/>
    <cellStyle name="40% - Accent5 4 2 2 2 2 2" xfId="13139" xr:uid="{6F018F4D-5813-4BFF-A551-7300EC3B6A99}"/>
    <cellStyle name="40% - Accent5 4 2 2 2 2 2 2" xfId="30621" xr:uid="{2CAF9651-64DD-472A-8420-ED45BC369BDB}"/>
    <cellStyle name="40% - Accent5 4 2 2 2 2 3" xfId="13140" xr:uid="{84E3152C-611E-482E-AAFF-403AE9B6FE45}"/>
    <cellStyle name="40% - Accent5 4 2 2 2 2 3 2" xfId="30622" xr:uid="{BD99A768-8342-434E-8DE3-48DFA844126E}"/>
    <cellStyle name="40% - Accent5 4 2 2 2 2 4" xfId="30620" xr:uid="{7AE3474A-1597-4425-B52B-A525152DD48F}"/>
    <cellStyle name="40% - Accent5 4 2 2 2 3" xfId="13141" xr:uid="{86EBB740-314D-4A4D-AF78-5C5BC4509E4F}"/>
    <cellStyle name="40% - Accent5 4 2 2 2 3 2" xfId="30623" xr:uid="{FD4CFBB5-5757-4794-96A3-BB1C4B31E0DD}"/>
    <cellStyle name="40% - Accent5 4 2 2 2 4" xfId="13142" xr:uid="{B8F0213B-F55F-42CA-A10E-0397A77FDE11}"/>
    <cellStyle name="40% - Accent5 4 2 2 2 4 2" xfId="30624" xr:uid="{B3D9F424-6920-46E7-AC1C-3EDD8F60CD01}"/>
    <cellStyle name="40% - Accent5 4 2 2 2 5" xfId="13143" xr:uid="{8E89BCE3-A39E-4385-B7F7-DFBABAE687B6}"/>
    <cellStyle name="40% - Accent5 4 2 2 2 5 2" xfId="30625" xr:uid="{5BE67790-2389-473D-8969-4572CCD4439C}"/>
    <cellStyle name="40% - Accent5 4 2 2 2 6" xfId="30619" xr:uid="{16F31EE0-83A2-445B-95A0-139816B22F35}"/>
    <cellStyle name="40% - Accent5 4 2 2 3" xfId="13144" xr:uid="{13082FFB-8F0B-401F-A4D4-5EC979CC2DF4}"/>
    <cellStyle name="40% - Accent5 4 2 2 3 2" xfId="13145" xr:uid="{179ED251-E0CF-4368-B560-300D585334BF}"/>
    <cellStyle name="40% - Accent5 4 2 2 3 2 2" xfId="13146" xr:uid="{F9E1B34D-4A20-4207-B785-307FDB7D679B}"/>
    <cellStyle name="40% - Accent5 4 2 2 3 2 2 2" xfId="30628" xr:uid="{1B5CB19F-E66F-4CAB-8B07-EE93513BC06E}"/>
    <cellStyle name="40% - Accent5 4 2 2 3 2 3" xfId="13147" xr:uid="{DFFFDD54-7190-4A9E-B44E-66F4D319E987}"/>
    <cellStyle name="40% - Accent5 4 2 2 3 2 3 2" xfId="30629" xr:uid="{1FD176F7-C123-48B2-9D11-EFA2E13B3AAC}"/>
    <cellStyle name="40% - Accent5 4 2 2 3 2 4" xfId="30627" xr:uid="{91154728-94BA-48F7-940A-F512AF7E82BE}"/>
    <cellStyle name="40% - Accent5 4 2 2 3 3" xfId="13148" xr:uid="{FBAA95FA-068D-4F84-8926-880F80DD9689}"/>
    <cellStyle name="40% - Accent5 4 2 2 3 3 2" xfId="30630" xr:uid="{500136A2-DBFD-48C9-B604-6C5360FA3364}"/>
    <cellStyle name="40% - Accent5 4 2 2 3 4" xfId="13149" xr:uid="{A0279B8F-5007-48B5-BAFF-D6390FA358A5}"/>
    <cellStyle name="40% - Accent5 4 2 2 3 4 2" xfId="30631" xr:uid="{3D5DCB14-E451-4CA0-B249-B5BD7A2B63FD}"/>
    <cellStyle name="40% - Accent5 4 2 2 3 5" xfId="13150" xr:uid="{150CA573-4394-4DA6-AE42-5E326B9F33CD}"/>
    <cellStyle name="40% - Accent5 4 2 2 3 5 2" xfId="30632" xr:uid="{D9242AA5-EDEA-4E41-B527-FFEA3794A146}"/>
    <cellStyle name="40% - Accent5 4 2 2 3 6" xfId="30626" xr:uid="{9E4F904D-7FBA-4AF6-8745-4BB3272A97A5}"/>
    <cellStyle name="40% - Accent5 4 2 2 4" xfId="13151" xr:uid="{ACAF7725-80A4-4A09-9599-83C7CC29FD78}"/>
    <cellStyle name="40% - Accent5 4 2 2 4 2" xfId="13152" xr:uid="{02C5F315-D81F-4E82-864A-EF740AE033ED}"/>
    <cellStyle name="40% - Accent5 4 2 2 4 2 2" xfId="30634" xr:uid="{B1D7A3FD-61B3-4262-AAB9-23725C0C3D1B}"/>
    <cellStyle name="40% - Accent5 4 2 2 4 3" xfId="13153" xr:uid="{59CFA2C1-1F4C-4747-B2CC-C2E16B4237F7}"/>
    <cellStyle name="40% - Accent5 4 2 2 4 3 2" xfId="30635" xr:uid="{859D1675-D04C-43C3-907E-FF9A2A507125}"/>
    <cellStyle name="40% - Accent5 4 2 2 4 4" xfId="30633" xr:uid="{0CCCBC89-DC34-4BF1-A2AB-A591748316B5}"/>
    <cellStyle name="40% - Accent5 4 2 2 5" xfId="13154" xr:uid="{8B74A0D0-D26D-4A8A-AC86-8A11105668DC}"/>
    <cellStyle name="40% - Accent5 4 2 2 5 2" xfId="30636" xr:uid="{0B3517BB-434A-4263-9B08-CFA5F192D6E4}"/>
    <cellStyle name="40% - Accent5 4 2 2 6" xfId="13155" xr:uid="{7C38670E-4017-4ED7-9B05-7FFEE4E15FF8}"/>
    <cellStyle name="40% - Accent5 4 2 2 6 2" xfId="30637" xr:uid="{48516EBE-E145-48DD-AAB9-12D2D1EA7107}"/>
    <cellStyle name="40% - Accent5 4 2 2 7" xfId="13156" xr:uid="{D4E19D43-9766-40B6-AFC0-4819A871B503}"/>
    <cellStyle name="40% - Accent5 4 2 2 7 2" xfId="30638" xr:uid="{E40D2519-0C85-4DEB-8BE5-E969CF22C1A3}"/>
    <cellStyle name="40% - Accent5 4 2 2 8" xfId="17996" xr:uid="{F978E921-0F4A-479A-BACB-EB1419870C8E}"/>
    <cellStyle name="40% - Accent5 4 2 2 8 2" xfId="35759" xr:uid="{B455B2EC-4615-4BF9-ACC1-4FC6F603EAC1}"/>
    <cellStyle name="40% - Accent5 4 2 2 9" xfId="13136" xr:uid="{B76935DE-D443-4BA6-93E8-B3BC80491623}"/>
    <cellStyle name="40% - Accent5 4 2 2 9 2" xfId="30618" xr:uid="{838AF505-D4B7-436B-93EB-8DEB877FC4D1}"/>
    <cellStyle name="40% - Accent5 4 2 3" xfId="13157" xr:uid="{D7C25085-9DBD-47B7-8A91-550A56D8FBE4}"/>
    <cellStyle name="40% - Accent5 4 2 3 2" xfId="13158" xr:uid="{2EEA3D2A-7753-4543-8F6D-25F5B41213AA}"/>
    <cellStyle name="40% - Accent5 4 2 3 2 2" xfId="13159" xr:uid="{A1055C59-62C3-48C4-8D11-1D643184C323}"/>
    <cellStyle name="40% - Accent5 4 2 3 2 2 2" xfId="13160" xr:uid="{1FCFA12A-E7A0-4A14-9275-8590B7D150EA}"/>
    <cellStyle name="40% - Accent5 4 2 3 2 2 2 2" xfId="30642" xr:uid="{262D3DF5-ACCA-4015-82BB-5FB3AD7FCBBE}"/>
    <cellStyle name="40% - Accent5 4 2 3 2 2 3" xfId="13161" xr:uid="{AF56D872-0F15-4550-B9AC-08FA2124FA7C}"/>
    <cellStyle name="40% - Accent5 4 2 3 2 2 3 2" xfId="30643" xr:uid="{0437D7ED-7CD8-4710-B8B2-1446585ED97A}"/>
    <cellStyle name="40% - Accent5 4 2 3 2 2 4" xfId="30641" xr:uid="{A5BB8641-0324-41B7-837A-4BD9FB8931A8}"/>
    <cellStyle name="40% - Accent5 4 2 3 2 3" xfId="13162" xr:uid="{2AD4A4C0-5D1F-4ADF-B9ED-38189289BCC0}"/>
    <cellStyle name="40% - Accent5 4 2 3 2 3 2" xfId="30644" xr:uid="{B3EECB63-CEE1-4B5D-89A1-C8AD9891D77C}"/>
    <cellStyle name="40% - Accent5 4 2 3 2 4" xfId="13163" xr:uid="{8E03E99D-2065-420F-B6E4-42FB9ED6FAF1}"/>
    <cellStyle name="40% - Accent5 4 2 3 2 4 2" xfId="30645" xr:uid="{E10E5481-40FB-4C5A-A8B7-06D02BFC42D9}"/>
    <cellStyle name="40% - Accent5 4 2 3 2 5" xfId="13164" xr:uid="{14B2530D-3DB2-4AF1-94A5-E8E3DF8810E5}"/>
    <cellStyle name="40% - Accent5 4 2 3 2 5 2" xfId="30646" xr:uid="{DC510AF8-D929-4B96-9B6B-C7734E9A1D9C}"/>
    <cellStyle name="40% - Accent5 4 2 3 2 6" xfId="30640" xr:uid="{DE49D1C9-28AE-4B8A-B535-23DE14C9FC0C}"/>
    <cellStyle name="40% - Accent5 4 2 3 3" xfId="13165" xr:uid="{2990795D-7C51-45F5-8428-1277A17C0328}"/>
    <cellStyle name="40% - Accent5 4 2 3 3 2" xfId="13166" xr:uid="{DEB93D1F-765C-43A9-A90C-1728C07E8419}"/>
    <cellStyle name="40% - Accent5 4 2 3 3 2 2" xfId="13167" xr:uid="{3B770A3D-543B-4F1D-94F1-36D5F64FFDDF}"/>
    <cellStyle name="40% - Accent5 4 2 3 3 2 2 2" xfId="30649" xr:uid="{5B83785C-6C54-4369-986A-AE2FC8CF5D3C}"/>
    <cellStyle name="40% - Accent5 4 2 3 3 2 3" xfId="13168" xr:uid="{CB9955FE-F890-4BBB-BB77-8C93D4333C90}"/>
    <cellStyle name="40% - Accent5 4 2 3 3 2 3 2" xfId="30650" xr:uid="{9E1B2375-D91E-450B-9448-8BB1B77F9BD5}"/>
    <cellStyle name="40% - Accent5 4 2 3 3 2 4" xfId="30648" xr:uid="{73A5345A-22B0-4B6A-B34E-AFA1AADE9B8B}"/>
    <cellStyle name="40% - Accent5 4 2 3 3 3" xfId="13169" xr:uid="{0A9B130C-5285-4335-B990-9532F8280B87}"/>
    <cellStyle name="40% - Accent5 4 2 3 3 3 2" xfId="30651" xr:uid="{67625E86-DC61-49BF-8E12-8EBFED7E4EAE}"/>
    <cellStyle name="40% - Accent5 4 2 3 3 4" xfId="13170" xr:uid="{4FE3E25C-C195-4243-8D0C-CCF716EDB624}"/>
    <cellStyle name="40% - Accent5 4 2 3 3 4 2" xfId="30652" xr:uid="{E0F167E5-4A4C-4DFC-9D08-C11E2724D9D7}"/>
    <cellStyle name="40% - Accent5 4 2 3 3 5" xfId="13171" xr:uid="{98578BAC-8F40-4A7A-BDA4-BC52B8514C86}"/>
    <cellStyle name="40% - Accent5 4 2 3 3 5 2" xfId="30653" xr:uid="{0E76681A-62D7-4C7C-95C7-0F0CBFEC1FC2}"/>
    <cellStyle name="40% - Accent5 4 2 3 3 6" xfId="30647" xr:uid="{21965762-D017-49F2-AF66-BCFC6033D51D}"/>
    <cellStyle name="40% - Accent5 4 2 3 4" xfId="13172" xr:uid="{24CEE119-D9BC-43E9-A625-6FDAF31F7008}"/>
    <cellStyle name="40% - Accent5 4 2 3 4 2" xfId="13173" xr:uid="{055E3F29-1546-453B-85AB-2473DF3131B6}"/>
    <cellStyle name="40% - Accent5 4 2 3 4 2 2" xfId="30655" xr:uid="{69DE1CE5-6E54-4D3B-B7B5-1829AE939ACB}"/>
    <cellStyle name="40% - Accent5 4 2 3 4 3" xfId="13174" xr:uid="{4CE71093-1DA2-4D80-B159-D201DB4A2795}"/>
    <cellStyle name="40% - Accent5 4 2 3 4 3 2" xfId="30656" xr:uid="{76EC58F4-0BF0-489B-B98A-7C05E4FAAFA8}"/>
    <cellStyle name="40% - Accent5 4 2 3 4 4" xfId="30654" xr:uid="{2A1CF867-5ABE-4782-BC4D-20A9B4F16BF3}"/>
    <cellStyle name="40% - Accent5 4 2 3 5" xfId="13175" xr:uid="{F1EAF20B-E2B3-489B-AD44-84F12D40D056}"/>
    <cellStyle name="40% - Accent5 4 2 3 5 2" xfId="30657" xr:uid="{273BA6E8-5A91-4DC9-9F88-1FBA15FD7E17}"/>
    <cellStyle name="40% - Accent5 4 2 3 6" xfId="13176" xr:uid="{E66DCE9C-04F7-4F27-B104-A0C18E3355BB}"/>
    <cellStyle name="40% - Accent5 4 2 3 6 2" xfId="30658" xr:uid="{1343E3A0-A9A7-4A81-8FFC-40A95ADE0727}"/>
    <cellStyle name="40% - Accent5 4 2 3 7" xfId="13177" xr:uid="{A2CD3578-54F5-4BB7-A713-351785AE2CF7}"/>
    <cellStyle name="40% - Accent5 4 2 3 7 2" xfId="30659" xr:uid="{03EF9F88-7ECF-4FCA-BEE2-D7107FF2FC01}"/>
    <cellStyle name="40% - Accent5 4 2 3 8" xfId="30639" xr:uid="{7BB05070-9533-4F9B-A750-FE9222A9CAB0}"/>
    <cellStyle name="40% - Accent5 4 2 4" xfId="13178" xr:uid="{79F7ABD6-4E9B-40D7-8C0A-AB970A1B2703}"/>
    <cellStyle name="40% - Accent5 4 2 4 2" xfId="13179" xr:uid="{367B276E-284E-4EA2-99E5-C870CFD2BB8E}"/>
    <cellStyle name="40% - Accent5 4 2 4 2 2" xfId="13180" xr:uid="{73845514-A98C-494D-A482-5B785849E32A}"/>
    <cellStyle name="40% - Accent5 4 2 4 2 2 2" xfId="30662" xr:uid="{3AF9ACAE-0770-4BAF-880A-5AACD6CBE617}"/>
    <cellStyle name="40% - Accent5 4 2 4 2 3" xfId="13181" xr:uid="{C1A65621-785B-43FA-8EF9-991FD2C65875}"/>
    <cellStyle name="40% - Accent5 4 2 4 2 3 2" xfId="30663" xr:uid="{24803A11-4FC1-49D0-906B-87BEF655FD91}"/>
    <cellStyle name="40% - Accent5 4 2 4 2 4" xfId="30661" xr:uid="{54AF431F-EE24-4A98-859E-9945C70F4AA9}"/>
    <cellStyle name="40% - Accent5 4 2 4 3" xfId="13182" xr:uid="{5B911E76-ED75-41A5-8FCF-29E8EF5A035E}"/>
    <cellStyle name="40% - Accent5 4 2 4 3 2" xfId="30664" xr:uid="{F90FFF1F-51EE-4681-815A-00C1FBD55C5B}"/>
    <cellStyle name="40% - Accent5 4 2 4 4" xfId="13183" xr:uid="{DEFBD921-4B87-41FC-8A71-7EE23FD4CC0B}"/>
    <cellStyle name="40% - Accent5 4 2 4 4 2" xfId="30665" xr:uid="{3121AC8B-D796-4379-B54D-61817D86B6A2}"/>
    <cellStyle name="40% - Accent5 4 2 4 5" xfId="13184" xr:uid="{12F1F436-56FB-407A-9EEA-7D34966C6946}"/>
    <cellStyle name="40% - Accent5 4 2 4 5 2" xfId="30666" xr:uid="{F0B1821C-C1E1-42B1-977D-5F1F2FF4289F}"/>
    <cellStyle name="40% - Accent5 4 2 4 6" xfId="30660" xr:uid="{F366C03C-9117-42F8-A792-0C77F29A4D73}"/>
    <cellStyle name="40% - Accent5 4 2 5" xfId="13185" xr:uid="{5B8BCC2D-E301-441C-817F-FDB64CEFF7ED}"/>
    <cellStyle name="40% - Accent5 4 2 5 2" xfId="13186" xr:uid="{712F26BE-4890-44CD-B6CC-D2D5AC1B914E}"/>
    <cellStyle name="40% - Accent5 4 2 5 2 2" xfId="13187" xr:uid="{BE95F4F3-BE18-4AE0-BC88-805A6C540B98}"/>
    <cellStyle name="40% - Accent5 4 2 5 2 2 2" xfId="30669" xr:uid="{25120A97-AFB4-4012-8CA6-4D3A683AA404}"/>
    <cellStyle name="40% - Accent5 4 2 5 2 3" xfId="13188" xr:uid="{E6D0D1FB-FA1C-4A0B-A5E6-34E74629098C}"/>
    <cellStyle name="40% - Accent5 4 2 5 2 3 2" xfId="30670" xr:uid="{B85A46EC-97D7-4C56-B0F3-2EFEBEE8D1EB}"/>
    <cellStyle name="40% - Accent5 4 2 5 2 4" xfId="30668" xr:uid="{127F0A14-3A40-4C2B-B131-187768B9B8EE}"/>
    <cellStyle name="40% - Accent5 4 2 5 3" xfId="13189" xr:uid="{8C02B984-7533-4D42-B388-CFF91F12F6EA}"/>
    <cellStyle name="40% - Accent5 4 2 5 3 2" xfId="30671" xr:uid="{223690B2-0D20-44D2-834F-1132D64B2D5E}"/>
    <cellStyle name="40% - Accent5 4 2 5 4" xfId="13190" xr:uid="{12A80AD9-11DB-4B38-B423-6FCC8CCD3553}"/>
    <cellStyle name="40% - Accent5 4 2 5 4 2" xfId="30672" xr:uid="{9FF849F2-036B-42FD-B3D0-5D642830EB0C}"/>
    <cellStyle name="40% - Accent5 4 2 5 5" xfId="13191" xr:uid="{2F2940E9-55CE-4ECD-83FC-AAE03A0264E6}"/>
    <cellStyle name="40% - Accent5 4 2 5 5 2" xfId="30673" xr:uid="{2EFA345C-9311-460F-934B-A1D0C5FCE431}"/>
    <cellStyle name="40% - Accent5 4 2 5 6" xfId="30667" xr:uid="{A2F51B40-564C-41F8-A2D3-06794FC6BFE7}"/>
    <cellStyle name="40% - Accent5 4 2 6" xfId="13192" xr:uid="{135B9051-1200-43E6-950B-5479D445FEE6}"/>
    <cellStyle name="40% - Accent5 4 2 6 2" xfId="13193" xr:uid="{743AE818-692E-432F-B208-4318B16BFDAE}"/>
    <cellStyle name="40% - Accent5 4 2 6 2 2" xfId="30675" xr:uid="{5125611E-77E4-4DB9-A28C-E94ABB89DDB4}"/>
    <cellStyle name="40% - Accent5 4 2 6 3" xfId="13194" xr:uid="{E7F1F112-30F9-4A57-A9A4-59290A49CA19}"/>
    <cellStyle name="40% - Accent5 4 2 6 3 2" xfId="30676" xr:uid="{FA22229D-1502-42E2-87B4-4C1762CF9EEF}"/>
    <cellStyle name="40% - Accent5 4 2 6 4" xfId="30674" xr:uid="{CE2E4015-CBCB-48C9-A8D6-9BF2C81EC983}"/>
    <cellStyle name="40% - Accent5 4 2 7" xfId="13195" xr:uid="{D195C8FE-2AE8-4D54-AC57-45F0DE438E48}"/>
    <cellStyle name="40% - Accent5 4 2 7 2" xfId="30677" xr:uid="{AF7A1F99-D96C-4CDD-989C-5C91F5114622}"/>
    <cellStyle name="40% - Accent5 4 2 8" xfId="13196" xr:uid="{7BEC58CE-C682-4D4F-95E2-5ED6AEB03517}"/>
    <cellStyle name="40% - Accent5 4 2 8 2" xfId="30678" xr:uid="{963CFBCA-C150-42EB-9630-A43AF3BE5CC0}"/>
    <cellStyle name="40% - Accent5 4 2 9" xfId="13197" xr:uid="{6255937C-2B4E-45E3-BA66-A811C468B82F}"/>
    <cellStyle name="40% - Accent5 4 2 9 2" xfId="30679" xr:uid="{41AD74AE-4104-44EF-B13B-1B06D89A1460}"/>
    <cellStyle name="40% - Accent5 4 3" xfId="488" xr:uid="{A82618EA-5139-4DB4-965A-5CA29E87D413}"/>
    <cellStyle name="40% - Accent5 4 3 10" xfId="1572" xr:uid="{77F5C37E-6DB1-46FC-9A67-B64D65DDC107}"/>
    <cellStyle name="40% - Accent5 4 3 11" xfId="19175" xr:uid="{58C0E241-E75E-4468-ABFF-4DDAEEBACC79}"/>
    <cellStyle name="40% - Accent5 4 3 2" xfId="2613" xr:uid="{9BD6CCFB-CB1F-44C2-85F1-02F6BC732BD8}"/>
    <cellStyle name="40% - Accent5 4 3 2 2" xfId="13200" xr:uid="{3CEF1C6C-9D1C-430D-828D-A174707AB595}"/>
    <cellStyle name="40% - Accent5 4 3 2 2 2" xfId="13201" xr:uid="{E96E0A54-6FF3-4157-9169-FA81C4159B44}"/>
    <cellStyle name="40% - Accent5 4 3 2 2 2 2" xfId="30683" xr:uid="{CC65124A-2289-46EA-82E6-1864DC767B23}"/>
    <cellStyle name="40% - Accent5 4 3 2 2 3" xfId="13202" xr:uid="{A5A8988C-D3AA-497E-BF38-EC8605A1B6B1}"/>
    <cellStyle name="40% - Accent5 4 3 2 2 3 2" xfId="30684" xr:uid="{FF9A4254-64FD-420F-B9C3-AE07D2DBB7BA}"/>
    <cellStyle name="40% - Accent5 4 3 2 2 4" xfId="30682" xr:uid="{5474FF64-58A2-47D2-8785-72F931C8F8FE}"/>
    <cellStyle name="40% - Accent5 4 3 2 3" xfId="13203" xr:uid="{818B7353-EA9B-4CC2-9CB8-4BAE414E00A1}"/>
    <cellStyle name="40% - Accent5 4 3 2 3 2" xfId="30685" xr:uid="{C9FC11C8-20DF-4429-BB72-4C60ECB467EC}"/>
    <cellStyle name="40% - Accent5 4 3 2 4" xfId="13204" xr:uid="{8BE09FE7-06FD-4E43-B91E-94ADA8C20FCF}"/>
    <cellStyle name="40% - Accent5 4 3 2 4 2" xfId="30686" xr:uid="{9B5D9D7F-BCA0-4C88-9F86-B7500A741A3B}"/>
    <cellStyle name="40% - Accent5 4 3 2 5" xfId="13205" xr:uid="{2D105227-1DA8-4546-B6B7-9C861D2B3F59}"/>
    <cellStyle name="40% - Accent5 4 3 2 5 2" xfId="30687" xr:uid="{033A178C-DA20-45E4-AA04-6127741EF653}"/>
    <cellStyle name="40% - Accent5 4 3 2 6" xfId="18132" xr:uid="{71BB7EBD-21D1-440C-B6BD-9A07FB80D6CD}"/>
    <cellStyle name="40% - Accent5 4 3 2 6 2" xfId="36020" xr:uid="{7C4BA5F9-00ED-4F65-A950-8E969ADFC9C5}"/>
    <cellStyle name="40% - Accent5 4 3 2 7" xfId="13199" xr:uid="{DEB818AB-1051-4CA9-A382-AA10FA0400EE}"/>
    <cellStyle name="40% - Accent5 4 3 2 7 2" xfId="30681" xr:uid="{E702FBB0-0C38-4BC1-9042-590E09A3EA05}"/>
    <cellStyle name="40% - Accent5 4 3 2 8" xfId="20213" xr:uid="{59A4FF5D-0E05-466A-945F-DDBD8C1DC5C0}"/>
    <cellStyle name="40% - Accent5 4 3 3" xfId="13206" xr:uid="{71A23801-FEEF-44A0-A648-9C3B234663F4}"/>
    <cellStyle name="40% - Accent5 4 3 3 2" xfId="13207" xr:uid="{371A19F2-BCB3-4A6D-A507-4074415C774D}"/>
    <cellStyle name="40% - Accent5 4 3 3 2 2" xfId="13208" xr:uid="{3191DCE2-9E3F-44CC-B778-895E754CA054}"/>
    <cellStyle name="40% - Accent5 4 3 3 2 2 2" xfId="30690" xr:uid="{F94C3C2F-AC2C-4F89-AEC1-7430FA24CFDD}"/>
    <cellStyle name="40% - Accent5 4 3 3 2 3" xfId="13209" xr:uid="{A8F8E3AF-A0D9-4C0F-8CC4-80F7FABF3687}"/>
    <cellStyle name="40% - Accent5 4 3 3 2 3 2" xfId="30691" xr:uid="{AD8E4605-1B9F-439C-8C89-4BF5A7600206}"/>
    <cellStyle name="40% - Accent5 4 3 3 2 4" xfId="30689" xr:uid="{C3F24139-7915-4BC8-864A-FD3AB751EC68}"/>
    <cellStyle name="40% - Accent5 4 3 3 3" xfId="13210" xr:uid="{99AC2EDA-9790-48A7-BCC9-CA446AE500FC}"/>
    <cellStyle name="40% - Accent5 4 3 3 3 2" xfId="30692" xr:uid="{4FB482AD-BD90-4B10-843C-D181106B3F31}"/>
    <cellStyle name="40% - Accent5 4 3 3 4" xfId="13211" xr:uid="{055E828A-24A5-40C6-80AF-22F8040EBF19}"/>
    <cellStyle name="40% - Accent5 4 3 3 4 2" xfId="30693" xr:uid="{05BDBAAC-97A6-4318-85AC-C77E1294B5D5}"/>
    <cellStyle name="40% - Accent5 4 3 3 5" xfId="13212" xr:uid="{EA979572-1254-4456-9BB4-FBA7AE7C6187}"/>
    <cellStyle name="40% - Accent5 4 3 3 5 2" xfId="30694" xr:uid="{F36F10C1-804D-4661-A3BC-CDA5DD1A8EAF}"/>
    <cellStyle name="40% - Accent5 4 3 3 6" xfId="30688" xr:uid="{C64E7F1F-CB20-40F0-8DD2-89ABB1320E95}"/>
    <cellStyle name="40% - Accent5 4 3 4" xfId="13213" xr:uid="{98FA6DD0-501F-4802-85B0-4C6E42FFB398}"/>
    <cellStyle name="40% - Accent5 4 3 4 2" xfId="13214" xr:uid="{2E2AA9C1-C3EB-4457-BBCD-6D8F270245BB}"/>
    <cellStyle name="40% - Accent5 4 3 4 2 2" xfId="30696" xr:uid="{FCF71BCB-BE22-4CF0-A8AE-89CDC4396B69}"/>
    <cellStyle name="40% - Accent5 4 3 4 3" xfId="13215" xr:uid="{C4F7AF2A-DE0B-494A-B5AE-1E989B159C15}"/>
    <cellStyle name="40% - Accent5 4 3 4 3 2" xfId="30697" xr:uid="{DBBA2519-2CA9-4415-9D38-00B739589098}"/>
    <cellStyle name="40% - Accent5 4 3 4 4" xfId="30695" xr:uid="{8CA441B7-63F1-4D87-9B12-0E3B48754A24}"/>
    <cellStyle name="40% - Accent5 4 3 5" xfId="13216" xr:uid="{755A298A-575C-40A5-A6AE-FB07B4A7E49B}"/>
    <cellStyle name="40% - Accent5 4 3 5 2" xfId="30698" xr:uid="{944F3CC5-FABF-4585-B437-425D489BD8CE}"/>
    <cellStyle name="40% - Accent5 4 3 6" xfId="13217" xr:uid="{837C50FC-4701-4D6A-9278-E2C9A1BA6C3B}"/>
    <cellStyle name="40% - Accent5 4 3 6 2" xfId="30699" xr:uid="{3B96187A-3273-4D7C-9FFB-694FD86AB260}"/>
    <cellStyle name="40% - Accent5 4 3 7" xfId="13218" xr:uid="{7F339E5B-2EB8-44AC-A080-E6691F9B10AC}"/>
    <cellStyle name="40% - Accent5 4 3 7 2" xfId="30700" xr:uid="{900AA364-42A6-4051-ACB6-C78B9B866740}"/>
    <cellStyle name="40% - Accent5 4 3 8" xfId="17573" xr:uid="{0D1459A8-03CA-4E20-B8B1-F284BA83126F}"/>
    <cellStyle name="40% - Accent5 4 3 8 2" xfId="35023" xr:uid="{5803B4C2-5E71-4305-992B-3DD1D4578E3C}"/>
    <cellStyle name="40% - Accent5 4 3 9" xfId="13198" xr:uid="{134F11E8-6816-4609-AFD0-29E0366BFA85}"/>
    <cellStyle name="40% - Accent5 4 3 9 2" xfId="30680" xr:uid="{D535655C-686B-465D-B502-5266055DDD11}"/>
    <cellStyle name="40% - Accent5 4 4" xfId="2079" xr:uid="{DEFE1D3E-4987-4BDE-B837-B94EFDBA70F8}"/>
    <cellStyle name="40% - Accent5 4 4 10" xfId="19679" xr:uid="{41831E8B-7948-474A-AAC8-CBACA1156C76}"/>
    <cellStyle name="40% - Accent5 4 4 2" xfId="13220" xr:uid="{D16364CA-9FD2-4FF2-8C88-25445E4A8454}"/>
    <cellStyle name="40% - Accent5 4 4 2 2" xfId="13221" xr:uid="{CAA511D9-7CB6-4D5E-9E02-B9415F60F2D8}"/>
    <cellStyle name="40% - Accent5 4 4 2 2 2" xfId="13222" xr:uid="{FB3F52AB-1B04-4BAD-85ED-6C84D23BA505}"/>
    <cellStyle name="40% - Accent5 4 4 2 2 2 2" xfId="30704" xr:uid="{09E83032-7F5D-40A5-937D-8A894CF982CE}"/>
    <cellStyle name="40% - Accent5 4 4 2 2 3" xfId="13223" xr:uid="{AA786191-FF23-4C25-98C4-408736F63EF7}"/>
    <cellStyle name="40% - Accent5 4 4 2 2 3 2" xfId="30705" xr:uid="{6E2FEA6E-9A74-47E8-A2BD-29E5D925115A}"/>
    <cellStyle name="40% - Accent5 4 4 2 2 4" xfId="30703" xr:uid="{6F5A4B14-3EF2-4C4E-BAA9-85205AE72049}"/>
    <cellStyle name="40% - Accent5 4 4 2 3" xfId="13224" xr:uid="{F3DA46EE-F4D3-4CFF-B306-C83B7BF6EB94}"/>
    <cellStyle name="40% - Accent5 4 4 2 3 2" xfId="30706" xr:uid="{AA0125A3-E63E-4A26-986D-A8AC3FA3227B}"/>
    <cellStyle name="40% - Accent5 4 4 2 4" xfId="13225" xr:uid="{2F714476-26D2-4DCF-9908-6960BDEDF23B}"/>
    <cellStyle name="40% - Accent5 4 4 2 4 2" xfId="30707" xr:uid="{5C24A09E-7BFB-4DD4-8D9F-81C32343DD24}"/>
    <cellStyle name="40% - Accent5 4 4 2 5" xfId="13226" xr:uid="{05F6FF9A-5EF4-4158-AE5D-D8E57DB6A474}"/>
    <cellStyle name="40% - Accent5 4 4 2 5 2" xfId="30708" xr:uid="{52A869F0-6F32-49E6-98C2-F70988054EC5}"/>
    <cellStyle name="40% - Accent5 4 4 2 6" xfId="30702" xr:uid="{CCED54FC-42C8-4AE3-BBFE-1F3345461DA4}"/>
    <cellStyle name="40% - Accent5 4 4 3" xfId="13227" xr:uid="{5E20CC5A-0A2D-4A43-A486-85A149FFA3FD}"/>
    <cellStyle name="40% - Accent5 4 4 3 2" xfId="13228" xr:uid="{48C97BF3-F76A-4228-B40C-2B2C7106FA2E}"/>
    <cellStyle name="40% - Accent5 4 4 3 2 2" xfId="13229" xr:uid="{C90D0E1B-6605-462C-B817-CBF9986338CD}"/>
    <cellStyle name="40% - Accent5 4 4 3 2 2 2" xfId="30711" xr:uid="{48293007-A566-4A81-B77D-BAE777CFD734}"/>
    <cellStyle name="40% - Accent5 4 4 3 2 3" xfId="13230" xr:uid="{EEFBA4D4-8AEC-4400-8C87-8569B2B3123D}"/>
    <cellStyle name="40% - Accent5 4 4 3 2 3 2" xfId="30712" xr:uid="{81200B4F-0FBC-451E-B8D7-EF76338DCB12}"/>
    <cellStyle name="40% - Accent5 4 4 3 2 4" xfId="30710" xr:uid="{2EDEC6F3-1035-440A-8A30-6BCE249EB1AA}"/>
    <cellStyle name="40% - Accent5 4 4 3 3" xfId="13231" xr:uid="{81828B98-E076-4543-A74C-0A228305ED60}"/>
    <cellStyle name="40% - Accent5 4 4 3 3 2" xfId="30713" xr:uid="{ED5DE92A-24EE-4C8E-96B0-3A0BA27EE565}"/>
    <cellStyle name="40% - Accent5 4 4 3 4" xfId="13232" xr:uid="{6FA78E5A-228F-4BCF-BD40-31126B33DCF9}"/>
    <cellStyle name="40% - Accent5 4 4 3 4 2" xfId="30714" xr:uid="{1BCB1B27-47B3-41E7-AD2F-34B09008105C}"/>
    <cellStyle name="40% - Accent5 4 4 3 5" xfId="13233" xr:uid="{4E7D9715-E196-4D61-BFCC-5CC231799F79}"/>
    <cellStyle name="40% - Accent5 4 4 3 5 2" xfId="30715" xr:uid="{D10B5B24-CCCB-4EF5-AD8A-A9BE438791D6}"/>
    <cellStyle name="40% - Accent5 4 4 3 6" xfId="30709" xr:uid="{31B880DF-56AA-4607-B70A-D2D589383D7B}"/>
    <cellStyle name="40% - Accent5 4 4 4" xfId="13234" xr:uid="{928D255C-AC4D-4496-AB7E-303A0F177E41}"/>
    <cellStyle name="40% - Accent5 4 4 4 2" xfId="13235" xr:uid="{F70708EB-44A2-46DE-AD59-88A31A0757CE}"/>
    <cellStyle name="40% - Accent5 4 4 4 2 2" xfId="30717" xr:uid="{5B4473C8-D57B-4D4E-BBA3-860DE2B869BE}"/>
    <cellStyle name="40% - Accent5 4 4 4 3" xfId="13236" xr:uid="{5B6C03D0-B301-4A6A-A018-A8F93D3D6D09}"/>
    <cellStyle name="40% - Accent5 4 4 4 3 2" xfId="30718" xr:uid="{03F01903-29B2-42B0-906D-201230683D9F}"/>
    <cellStyle name="40% - Accent5 4 4 4 4" xfId="30716" xr:uid="{708B7F73-778B-4032-BD36-294ED0AF7696}"/>
    <cellStyle name="40% - Accent5 4 4 5" xfId="13237" xr:uid="{53DCE6D5-636D-4375-8C89-A81CE895B9BA}"/>
    <cellStyle name="40% - Accent5 4 4 5 2" xfId="30719" xr:uid="{FB8BAB08-67D2-44D6-A287-A697E898685B}"/>
    <cellStyle name="40% - Accent5 4 4 6" xfId="13238" xr:uid="{3F02C75D-F589-40D5-A6BE-1BF2E81D5289}"/>
    <cellStyle name="40% - Accent5 4 4 6 2" xfId="30720" xr:uid="{822909B3-8D70-4D11-8917-65A73C755754}"/>
    <cellStyle name="40% - Accent5 4 4 7" xfId="13239" xr:uid="{7956B094-A4EE-47AA-B4BC-B30ECAD3324F}"/>
    <cellStyle name="40% - Accent5 4 4 7 2" xfId="30721" xr:uid="{58296400-BB1B-4724-B019-C5C903147B6A}"/>
    <cellStyle name="40% - Accent5 4 4 8" xfId="17867" xr:uid="{4D2C64EA-B45E-4ACD-91D6-7E5196EED69A}"/>
    <cellStyle name="40% - Accent5 4 4 8 2" xfId="35512" xr:uid="{4A993C46-C280-41E7-8F4C-F1F88F9AAEEF}"/>
    <cellStyle name="40% - Accent5 4 4 9" xfId="13219" xr:uid="{1B882A58-EA07-4879-AD46-427058E3FB48}"/>
    <cellStyle name="40% - Accent5 4 4 9 2" xfId="30701" xr:uid="{A7514AD2-4247-4879-A323-3FAD36E95948}"/>
    <cellStyle name="40% - Accent5 4 5" xfId="13240" xr:uid="{F8AC7A93-B2E3-4437-B20D-E101250CD0C0}"/>
    <cellStyle name="40% - Accent5 4 5 2" xfId="13241" xr:uid="{527F1724-3891-44A5-82E3-2B87D0B990B4}"/>
    <cellStyle name="40% - Accent5 4 5 2 2" xfId="13242" xr:uid="{C136F987-CF1D-4870-A3C7-2CDBA0E9A182}"/>
    <cellStyle name="40% - Accent5 4 5 2 2 2" xfId="13243" xr:uid="{77610F66-3EFA-45DA-8EE9-E7492ABA2900}"/>
    <cellStyle name="40% - Accent5 4 5 2 2 2 2" xfId="30725" xr:uid="{337C4D74-93B9-4359-87EB-4E23ED9BC1E8}"/>
    <cellStyle name="40% - Accent5 4 5 2 2 3" xfId="13244" xr:uid="{44EAA656-E154-4F9A-A86B-F1207999E0D0}"/>
    <cellStyle name="40% - Accent5 4 5 2 2 3 2" xfId="30726" xr:uid="{BC95ED6F-6738-4DD8-8969-6C20D4FCDEBC}"/>
    <cellStyle name="40% - Accent5 4 5 2 2 4" xfId="30724" xr:uid="{0FDEF6A5-84EE-4759-AA79-AABB001F1998}"/>
    <cellStyle name="40% - Accent5 4 5 2 3" xfId="13245" xr:uid="{78BA9DA1-5938-4FDA-B23A-E1E1CBA6EE1C}"/>
    <cellStyle name="40% - Accent5 4 5 2 3 2" xfId="30727" xr:uid="{DC5F4E17-B08A-4297-9247-7300542A8D24}"/>
    <cellStyle name="40% - Accent5 4 5 2 4" xfId="13246" xr:uid="{0AFBB1C1-2A7F-4D2F-8B9E-B944514CF6F1}"/>
    <cellStyle name="40% - Accent5 4 5 2 4 2" xfId="30728" xr:uid="{F1370E57-9366-4921-B152-A741463D3AA8}"/>
    <cellStyle name="40% - Accent5 4 5 2 5" xfId="13247" xr:uid="{663B1DD0-1227-49DC-8F14-556D285A65D4}"/>
    <cellStyle name="40% - Accent5 4 5 2 5 2" xfId="30729" xr:uid="{6DD89615-CC80-46E3-A27E-3BC27C754E5F}"/>
    <cellStyle name="40% - Accent5 4 5 2 6" xfId="30723" xr:uid="{3B36C5CE-DB31-41DD-A237-2C91F770F27A}"/>
    <cellStyle name="40% - Accent5 4 5 3" xfId="13248" xr:uid="{5E26A5DF-AB72-473B-86D7-4F11E53FC613}"/>
    <cellStyle name="40% - Accent5 4 5 3 2" xfId="13249" xr:uid="{B2E70313-57AE-4A11-AB8B-4487456B9D93}"/>
    <cellStyle name="40% - Accent5 4 5 3 2 2" xfId="13250" xr:uid="{57AF5215-76C0-4B69-9222-D35F85CFA3F9}"/>
    <cellStyle name="40% - Accent5 4 5 3 2 2 2" xfId="30732" xr:uid="{C99D0599-D1F3-4996-817C-4C5A4F2C26CD}"/>
    <cellStyle name="40% - Accent5 4 5 3 2 3" xfId="13251" xr:uid="{96ED9E15-6F01-42FF-90A9-A2A23D7B903A}"/>
    <cellStyle name="40% - Accent5 4 5 3 2 3 2" xfId="30733" xr:uid="{14FF05D0-42CF-466A-8864-A04D44593702}"/>
    <cellStyle name="40% - Accent5 4 5 3 2 4" xfId="30731" xr:uid="{17846341-2582-4B61-8E05-3E65CA92088F}"/>
    <cellStyle name="40% - Accent5 4 5 3 3" xfId="13252" xr:uid="{76920C11-D766-443D-BAB6-69625D54A107}"/>
    <cellStyle name="40% - Accent5 4 5 3 3 2" xfId="30734" xr:uid="{8A60F7A3-BD73-4767-8236-7F49F0394180}"/>
    <cellStyle name="40% - Accent5 4 5 3 4" xfId="13253" xr:uid="{B2D06614-E965-4B0B-B6AC-3434ADD00A25}"/>
    <cellStyle name="40% - Accent5 4 5 3 4 2" xfId="30735" xr:uid="{64AC6596-E59F-4F66-9393-705BD43F0E00}"/>
    <cellStyle name="40% - Accent5 4 5 3 5" xfId="13254" xr:uid="{F78BE6D0-CD9C-4846-9889-36A051CA4FA3}"/>
    <cellStyle name="40% - Accent5 4 5 3 5 2" xfId="30736" xr:uid="{86227177-371F-41A2-95E2-D78ED246E431}"/>
    <cellStyle name="40% - Accent5 4 5 3 6" xfId="30730" xr:uid="{12A569D4-1346-4D99-B84B-53B7E2EF5723}"/>
    <cellStyle name="40% - Accent5 4 5 4" xfId="13255" xr:uid="{6C034C55-257F-44F5-9C72-2A8E824E4CDA}"/>
    <cellStyle name="40% - Accent5 4 5 4 2" xfId="13256" xr:uid="{0C9C9ABB-F6E8-45CA-A14B-64383F65B3B6}"/>
    <cellStyle name="40% - Accent5 4 5 4 2 2" xfId="30738" xr:uid="{940EA165-BF3F-445B-B797-CB5A55E35416}"/>
    <cellStyle name="40% - Accent5 4 5 4 3" xfId="13257" xr:uid="{2CD210D8-F7BD-4D44-9FE5-05DAF4F1CCEA}"/>
    <cellStyle name="40% - Accent5 4 5 4 3 2" xfId="30739" xr:uid="{83559C57-FD33-4192-9110-BCA45D212DB0}"/>
    <cellStyle name="40% - Accent5 4 5 4 4" xfId="30737" xr:uid="{189358A5-0FAF-4E7B-AC47-E90E26B138B4}"/>
    <cellStyle name="40% - Accent5 4 5 5" xfId="13258" xr:uid="{8771E6D0-89C8-4080-BA8D-E44514B08063}"/>
    <cellStyle name="40% - Accent5 4 5 5 2" xfId="30740" xr:uid="{6A1DDF3F-AFF1-4B38-B045-B640C77D812A}"/>
    <cellStyle name="40% - Accent5 4 5 6" xfId="13259" xr:uid="{3FDBC0C7-0930-4094-893A-64CA816A271D}"/>
    <cellStyle name="40% - Accent5 4 5 6 2" xfId="30741" xr:uid="{F1D75B26-5C19-4E60-9817-A2E8F98CAD56}"/>
    <cellStyle name="40% - Accent5 4 5 7" xfId="13260" xr:uid="{57295325-EF8E-43AC-BBC5-094AF46B75B4}"/>
    <cellStyle name="40% - Accent5 4 5 7 2" xfId="30742" xr:uid="{8434E038-4D07-4AE1-B78D-C68DEA033ECA}"/>
    <cellStyle name="40% - Accent5 4 5 8" xfId="30722" xr:uid="{724C63A5-5FD8-4FAD-9134-C724D937CE19}"/>
    <cellStyle name="40% - Accent5 4 6" xfId="13261" xr:uid="{4540767C-4089-4A4A-B7FC-0752F9A85F3E}"/>
    <cellStyle name="40% - Accent5 4 6 2" xfId="13262" xr:uid="{8BF7A829-08DF-4214-AD53-B2FAF595AE09}"/>
    <cellStyle name="40% - Accent5 4 6 2 2" xfId="13263" xr:uid="{76906656-034C-4188-8FA3-53BC3E023AC3}"/>
    <cellStyle name="40% - Accent5 4 6 2 2 2" xfId="30745" xr:uid="{317AC1E2-1E2D-4670-8205-0D9531165210}"/>
    <cellStyle name="40% - Accent5 4 6 2 3" xfId="13264" xr:uid="{EDF352E7-26E8-4C9F-B7BA-138B9262C620}"/>
    <cellStyle name="40% - Accent5 4 6 2 3 2" xfId="30746" xr:uid="{8924FDF9-07BF-458C-B8DC-76F5923B402D}"/>
    <cellStyle name="40% - Accent5 4 6 2 4" xfId="30744" xr:uid="{355AB25F-0E00-499A-8A85-3B096C16E8DC}"/>
    <cellStyle name="40% - Accent5 4 6 3" xfId="13265" xr:uid="{8EF13D64-D1DB-4A97-9AB1-245AADB7EBEF}"/>
    <cellStyle name="40% - Accent5 4 6 3 2" xfId="30747" xr:uid="{BA909FC7-C653-4C5C-B734-784CA1D1EAE8}"/>
    <cellStyle name="40% - Accent5 4 6 4" xfId="13266" xr:uid="{04758CCB-9607-41EF-BAEB-8DD7474C5244}"/>
    <cellStyle name="40% - Accent5 4 6 4 2" xfId="30748" xr:uid="{6DBF9F42-1972-4454-B8BE-F920692807B8}"/>
    <cellStyle name="40% - Accent5 4 6 5" xfId="13267" xr:uid="{D531BE63-4BBD-4806-8B3C-7025AB2F2686}"/>
    <cellStyle name="40% - Accent5 4 6 5 2" xfId="30749" xr:uid="{A0195917-21D5-4C3B-AB3E-DA07A8EBCB9A}"/>
    <cellStyle name="40% - Accent5 4 6 6" xfId="30743" xr:uid="{0E0AB2E1-1315-47C5-B427-F2175A6CFB89}"/>
    <cellStyle name="40% - Accent5 4 7" xfId="13268" xr:uid="{1E8B0D71-B8FD-4030-A0CE-197A049E1EC5}"/>
    <cellStyle name="40% - Accent5 4 7 2" xfId="13269" xr:uid="{17CAA002-049A-430F-8A19-14482698D113}"/>
    <cellStyle name="40% - Accent5 4 7 2 2" xfId="13270" xr:uid="{FEE3AB16-0212-4884-8DB4-47370DBE438D}"/>
    <cellStyle name="40% - Accent5 4 7 2 2 2" xfId="30752" xr:uid="{E3133A89-3889-48A9-8887-CDC5CF61A336}"/>
    <cellStyle name="40% - Accent5 4 7 2 3" xfId="13271" xr:uid="{390E4B96-E4FA-4F71-B0EF-0B16A75C8524}"/>
    <cellStyle name="40% - Accent5 4 7 2 3 2" xfId="30753" xr:uid="{17CAC8B1-1901-48D3-A073-A40009A439AC}"/>
    <cellStyle name="40% - Accent5 4 7 2 4" xfId="30751" xr:uid="{1C65657E-3FA0-44EF-A1ED-95244D399B96}"/>
    <cellStyle name="40% - Accent5 4 7 3" xfId="13272" xr:uid="{79628D15-A7B6-45FF-818D-83C5D4A42CFE}"/>
    <cellStyle name="40% - Accent5 4 7 3 2" xfId="30754" xr:uid="{FD3FCEE3-4D6B-42E1-8DE5-0BA8084411BF}"/>
    <cellStyle name="40% - Accent5 4 7 4" xfId="13273" xr:uid="{C699A90D-1319-4401-8CBE-DA6B43AEDDD3}"/>
    <cellStyle name="40% - Accent5 4 7 4 2" xfId="30755" xr:uid="{4D22A29F-A162-4651-8474-24CCD5A46D15}"/>
    <cellStyle name="40% - Accent5 4 7 5" xfId="13274" xr:uid="{22A2F856-2598-4D7B-8E29-750AFAA0EE6A}"/>
    <cellStyle name="40% - Accent5 4 7 5 2" xfId="30756" xr:uid="{3E3A2836-F3ED-432B-93A3-553A9607A58A}"/>
    <cellStyle name="40% - Accent5 4 7 6" xfId="30750" xr:uid="{7343E9E1-04D3-49DC-9DD3-10E2D2B50E2F}"/>
    <cellStyle name="40% - Accent5 4 8" xfId="13275" xr:uid="{C3610C2B-10A0-4102-8A77-D0A5709067F8}"/>
    <cellStyle name="40% - Accent5 4 8 2" xfId="13276" xr:uid="{A2579ECB-EF19-414B-8F2C-436AC00E2029}"/>
    <cellStyle name="40% - Accent5 4 8 2 2" xfId="30758" xr:uid="{416C7ADC-8108-4AC8-95DC-FD06C14B4E59}"/>
    <cellStyle name="40% - Accent5 4 8 3" xfId="13277" xr:uid="{A0537AD8-0860-4947-BD26-30EFC8023934}"/>
    <cellStyle name="40% - Accent5 4 8 3 2" xfId="30759" xr:uid="{749761F3-D9CF-4121-A339-FC9A822D5422}"/>
    <cellStyle name="40% - Accent5 4 8 4" xfId="30757" xr:uid="{3231A91E-CA62-4E61-8457-DB7ED9B0D261}"/>
    <cellStyle name="40% - Accent5 4 9" xfId="13278" xr:uid="{508E496E-6DD8-47FD-AEBD-B6FA5CC42A3B}"/>
    <cellStyle name="40% - Accent5 4 9 2" xfId="30760" xr:uid="{23A5CF93-AA6E-48F9-87B1-91FDA501D628}"/>
    <cellStyle name="40% - Accent5 5" xfId="218" xr:uid="{F7D65844-C8A8-40EE-9A86-E317795271F5}"/>
    <cellStyle name="40% - Accent5 5 10" xfId="13280" xr:uid="{019D35D9-6FFA-45AF-B807-DE7E1D27AF9E}"/>
    <cellStyle name="40% - Accent5 5 10 2" xfId="30762" xr:uid="{3A688DC2-6D94-4585-96F6-4430EC8DAF1F}"/>
    <cellStyle name="40% - Accent5 5 11" xfId="13281" xr:uid="{F2AFC618-8A94-4DD2-820A-1FC21F20B1DC}"/>
    <cellStyle name="40% - Accent5 5 11 2" xfId="30763" xr:uid="{42FCB74B-423A-45B9-93A6-E37A2DB0E2BA}"/>
    <cellStyle name="40% - Accent5 5 12" xfId="17264" xr:uid="{A482E1C5-6919-4C8A-8616-2CC8E0CDA8B9}"/>
    <cellStyle name="40% - Accent5 5 12 2" xfId="34554" xr:uid="{E04964DB-888F-4ADE-A6AD-7F42C100DC12}"/>
    <cellStyle name="40% - Accent5 5 13" xfId="13279" xr:uid="{98C17520-B76E-430A-ADD8-3209F1A01B8E}"/>
    <cellStyle name="40% - Accent5 5 13 2" xfId="30761" xr:uid="{EDD84F0C-1F8C-4573-A2A8-6A2FF8E9C371}"/>
    <cellStyle name="40% - Accent5 5 14" xfId="1033" xr:uid="{AAF34435-0285-4E21-837F-C1A6D66ECA2C}"/>
    <cellStyle name="40% - Accent5 5 15" xfId="18644" xr:uid="{B3D6DE99-6AEE-4DDB-B262-19756512D9FC}"/>
    <cellStyle name="40% - Accent5 5 2" xfId="341" xr:uid="{72A0D366-7CB7-4B4E-A48D-2FC623EF27CA}"/>
    <cellStyle name="40% - Accent5 5 2 10" xfId="17438" xr:uid="{70853F8C-2264-4999-89E7-5AD18AB1D349}"/>
    <cellStyle name="40% - Accent5 5 2 10 2" xfId="34794" xr:uid="{86DD6C4C-AE6C-45E9-AA74-E889B7099DA5}"/>
    <cellStyle name="40% - Accent5 5 2 11" xfId="13282" xr:uid="{E2F70F83-1C60-4592-A9F9-5FB4D2DAC074}"/>
    <cellStyle name="40% - Accent5 5 2 11 2" xfId="30764" xr:uid="{1404CE55-124A-44A7-8569-348EE58A75F3}"/>
    <cellStyle name="40% - Accent5 5 2 12" xfId="1320" xr:uid="{43621652-AA4F-4F87-B5EE-46238A779FDA}"/>
    <cellStyle name="40% - Accent5 5 2 13" xfId="18924" xr:uid="{D07B232B-D012-4552-905C-52F3DCF8E356}"/>
    <cellStyle name="40% - Accent5 5 2 2" xfId="560" xr:uid="{9AF287CB-6112-43B9-B9B0-643EA820AE74}"/>
    <cellStyle name="40% - Accent5 5 2 2 10" xfId="2365" xr:uid="{C0F4ABAB-0A35-44FB-AE25-99F96EED084B}"/>
    <cellStyle name="40% - Accent5 5 2 2 11" xfId="19965" xr:uid="{5BBBDAB4-2222-42F2-9C2D-1BFB13ED5DB4}"/>
    <cellStyle name="40% - Accent5 5 2 2 2" xfId="13284" xr:uid="{152C5902-83F2-4C50-A34C-CBA967645242}"/>
    <cellStyle name="40% - Accent5 5 2 2 2 2" xfId="13285" xr:uid="{DA1CEA4F-8598-4DD2-A2AE-E9444B414D1B}"/>
    <cellStyle name="40% - Accent5 5 2 2 2 2 2" xfId="13286" xr:uid="{0964B3BB-9399-48A4-8249-694FB98F4E16}"/>
    <cellStyle name="40% - Accent5 5 2 2 2 2 2 2" xfId="30768" xr:uid="{5C32775A-43C9-4E1E-882B-70F8E07566F2}"/>
    <cellStyle name="40% - Accent5 5 2 2 2 2 3" xfId="13287" xr:uid="{35B59C5C-1092-4611-8133-160B3AD79389}"/>
    <cellStyle name="40% - Accent5 5 2 2 2 2 3 2" xfId="30769" xr:uid="{6D17EBEB-52C6-4CD0-AAAE-F198CF5FE4AB}"/>
    <cellStyle name="40% - Accent5 5 2 2 2 2 4" xfId="30767" xr:uid="{3E6EC03C-01CC-4ACA-B81D-3E09E4FD5B1D}"/>
    <cellStyle name="40% - Accent5 5 2 2 2 3" xfId="13288" xr:uid="{C004426C-2E9A-4F20-9A77-05C9FA7B6260}"/>
    <cellStyle name="40% - Accent5 5 2 2 2 3 2" xfId="30770" xr:uid="{8F5ACFBF-C213-44DD-B2AD-FD9E65A50F73}"/>
    <cellStyle name="40% - Accent5 5 2 2 2 4" xfId="13289" xr:uid="{AA1F3E6B-4F3C-436F-B19C-AC83F26AD109}"/>
    <cellStyle name="40% - Accent5 5 2 2 2 4 2" xfId="30771" xr:uid="{54CAC98B-267F-4898-9A28-F82ED4D2B637}"/>
    <cellStyle name="40% - Accent5 5 2 2 2 5" xfId="13290" xr:uid="{FC5167A9-2A89-4169-B838-918A467390F0}"/>
    <cellStyle name="40% - Accent5 5 2 2 2 5 2" xfId="30772" xr:uid="{8A3E2F59-2812-4B10-AE7D-8A0A04E74123}"/>
    <cellStyle name="40% - Accent5 5 2 2 2 6" xfId="30766" xr:uid="{B92F7FCF-0447-40E1-B630-109645B54E0B}"/>
    <cellStyle name="40% - Accent5 5 2 2 3" xfId="13291" xr:uid="{2278E558-2122-4D09-B40E-00DD447C0996}"/>
    <cellStyle name="40% - Accent5 5 2 2 3 2" xfId="13292" xr:uid="{084FF9AD-7B56-49B3-9A22-8932168BF602}"/>
    <cellStyle name="40% - Accent5 5 2 2 3 2 2" xfId="13293" xr:uid="{47D6D423-38EF-455D-82FB-44E1814E7F2E}"/>
    <cellStyle name="40% - Accent5 5 2 2 3 2 2 2" xfId="30775" xr:uid="{30FBA591-892E-41C9-BA31-6B49B80CC337}"/>
    <cellStyle name="40% - Accent5 5 2 2 3 2 3" xfId="13294" xr:uid="{B1A9F4DE-EA2D-405C-99B1-E7EF26EB01F8}"/>
    <cellStyle name="40% - Accent5 5 2 2 3 2 3 2" xfId="30776" xr:uid="{F6DBF381-08AB-4E33-B7CC-E41D7D3E9B47}"/>
    <cellStyle name="40% - Accent5 5 2 2 3 2 4" xfId="30774" xr:uid="{0A70C3E7-2E83-4EF4-A462-C4ADC61B4074}"/>
    <cellStyle name="40% - Accent5 5 2 2 3 3" xfId="13295" xr:uid="{EB2AF616-BD7F-4F11-981B-5D0CD0467F5E}"/>
    <cellStyle name="40% - Accent5 5 2 2 3 3 2" xfId="30777" xr:uid="{25FAC9D1-0933-4D43-B631-25E4331F205B}"/>
    <cellStyle name="40% - Accent5 5 2 2 3 4" xfId="13296" xr:uid="{69E36570-0BE1-4A92-AC47-3B3FFD9A1345}"/>
    <cellStyle name="40% - Accent5 5 2 2 3 4 2" xfId="30778" xr:uid="{0C5569E7-E0C0-4F03-BDBA-4F69249E0093}"/>
    <cellStyle name="40% - Accent5 5 2 2 3 5" xfId="13297" xr:uid="{B69C0B29-646C-4522-8A87-9F92956F2759}"/>
    <cellStyle name="40% - Accent5 5 2 2 3 5 2" xfId="30779" xr:uid="{8B778FBA-953E-4546-8595-92A0B807176A}"/>
    <cellStyle name="40% - Accent5 5 2 2 3 6" xfId="30773" xr:uid="{E2693AD4-5927-4EBE-AA00-0D5A3B92F02E}"/>
    <cellStyle name="40% - Accent5 5 2 2 4" xfId="13298" xr:uid="{E5D10135-0BA3-4DBB-9FE4-80A77210CB89}"/>
    <cellStyle name="40% - Accent5 5 2 2 4 2" xfId="13299" xr:uid="{19494C7C-7366-4026-A03C-C7E513A86602}"/>
    <cellStyle name="40% - Accent5 5 2 2 4 2 2" xfId="30781" xr:uid="{6AD2BF50-E775-4BB4-96A8-A2BF1FCEF502}"/>
    <cellStyle name="40% - Accent5 5 2 2 4 3" xfId="13300" xr:uid="{57F3001C-51A4-4E4B-9295-3A67497CA273}"/>
    <cellStyle name="40% - Accent5 5 2 2 4 3 2" xfId="30782" xr:uid="{49767CEF-2F3B-40C6-904E-0E2243F4B893}"/>
    <cellStyle name="40% - Accent5 5 2 2 4 4" xfId="30780" xr:uid="{786BB1E9-8F0E-476C-A4AC-237E28C59900}"/>
    <cellStyle name="40% - Accent5 5 2 2 5" xfId="13301" xr:uid="{A6A15145-417C-47B9-9CD7-BDE60997FA62}"/>
    <cellStyle name="40% - Accent5 5 2 2 5 2" xfId="30783" xr:uid="{62EA375B-A2E1-4C6A-9628-85126127D760}"/>
    <cellStyle name="40% - Accent5 5 2 2 6" xfId="13302" xr:uid="{60C03EB6-9AEA-4B90-BC47-7132CD51B31C}"/>
    <cellStyle name="40% - Accent5 5 2 2 6 2" xfId="30784" xr:uid="{EE0D3BF2-AE7E-4A68-BEDE-BC259DB43ED2}"/>
    <cellStyle name="40% - Accent5 5 2 2 7" xfId="13303" xr:uid="{1D44D132-A732-4005-8B2A-5831B8898C1E}"/>
    <cellStyle name="40% - Accent5 5 2 2 7 2" xfId="30785" xr:uid="{08934219-961E-47E9-9120-4003E21BB27E}"/>
    <cellStyle name="40% - Accent5 5 2 2 8" xfId="18009" xr:uid="{6549E014-5F01-4FD3-9E2B-66B37C733A39}"/>
    <cellStyle name="40% - Accent5 5 2 2 8 2" xfId="35777" xr:uid="{09248F36-D95D-4BF4-B571-E84CAABF2E86}"/>
    <cellStyle name="40% - Accent5 5 2 2 9" xfId="13283" xr:uid="{13335275-C3A3-4B3C-A44E-2846B3A33164}"/>
    <cellStyle name="40% - Accent5 5 2 2 9 2" xfId="30765" xr:uid="{A146E5AB-F0B3-429C-8DBA-C40042E5FFAF}"/>
    <cellStyle name="40% - Accent5 5 2 3" xfId="13304" xr:uid="{645C7B2C-5DF2-4C1C-B636-988341A76152}"/>
    <cellStyle name="40% - Accent5 5 2 3 2" xfId="13305" xr:uid="{23E42515-2C2E-4B0E-AB61-4B598BAE9F1C}"/>
    <cellStyle name="40% - Accent5 5 2 3 2 2" xfId="13306" xr:uid="{3455109C-45F6-45FD-B5E2-DC93B71FB829}"/>
    <cellStyle name="40% - Accent5 5 2 3 2 2 2" xfId="13307" xr:uid="{A0582B70-B793-44FE-BEE0-F0E8980D17B0}"/>
    <cellStyle name="40% - Accent5 5 2 3 2 2 2 2" xfId="30789" xr:uid="{0ADF6CA2-820B-4F1E-93E7-8E7BC7335706}"/>
    <cellStyle name="40% - Accent5 5 2 3 2 2 3" xfId="13308" xr:uid="{D51AC92A-869D-4163-95FA-85717E92A69A}"/>
    <cellStyle name="40% - Accent5 5 2 3 2 2 3 2" xfId="30790" xr:uid="{918EB699-5BD2-4ABB-AE84-DB4436D801A7}"/>
    <cellStyle name="40% - Accent5 5 2 3 2 2 4" xfId="30788" xr:uid="{D85A1BE3-7650-44A8-BE2C-B4990DC92725}"/>
    <cellStyle name="40% - Accent5 5 2 3 2 3" xfId="13309" xr:uid="{E3802C8F-4050-4D92-A416-DD93C8FCB94F}"/>
    <cellStyle name="40% - Accent5 5 2 3 2 3 2" xfId="30791" xr:uid="{DC91B135-89D8-4CBD-901F-E7FC159A1F23}"/>
    <cellStyle name="40% - Accent5 5 2 3 2 4" xfId="13310" xr:uid="{BE48D6C3-E18A-4C66-B9C1-746AD07CA68F}"/>
    <cellStyle name="40% - Accent5 5 2 3 2 4 2" xfId="30792" xr:uid="{CB720BCE-E140-49E6-96A8-5EEB61EA3CFC}"/>
    <cellStyle name="40% - Accent5 5 2 3 2 5" xfId="13311" xr:uid="{EF5CCCAC-86FE-4431-91E3-4D37A2E127A8}"/>
    <cellStyle name="40% - Accent5 5 2 3 2 5 2" xfId="30793" xr:uid="{15A8436E-810F-4EB8-ADA3-CD2403B61131}"/>
    <cellStyle name="40% - Accent5 5 2 3 2 6" xfId="30787" xr:uid="{28E26F25-59C8-4BA1-9AA2-809AD1EDA588}"/>
    <cellStyle name="40% - Accent5 5 2 3 3" xfId="13312" xr:uid="{21DE6D8B-DBED-4123-9266-5760F4274AFF}"/>
    <cellStyle name="40% - Accent5 5 2 3 3 2" xfId="13313" xr:uid="{B2FB22F7-F174-4669-A37C-3F726DDDB979}"/>
    <cellStyle name="40% - Accent5 5 2 3 3 2 2" xfId="13314" xr:uid="{7AD6311A-A519-4490-81D6-286D3064A0FD}"/>
    <cellStyle name="40% - Accent5 5 2 3 3 2 2 2" xfId="30796" xr:uid="{287EB360-BE11-4869-BFF2-B28E9EF828C7}"/>
    <cellStyle name="40% - Accent5 5 2 3 3 2 3" xfId="13315" xr:uid="{451C72A1-2CA3-49BE-ACFB-D9E8DC174179}"/>
    <cellStyle name="40% - Accent5 5 2 3 3 2 3 2" xfId="30797" xr:uid="{E591CF36-6AEA-44F5-8434-4F8BB39B8427}"/>
    <cellStyle name="40% - Accent5 5 2 3 3 2 4" xfId="30795" xr:uid="{812B06A5-A37C-42E9-8B6C-58FF90BF18D5}"/>
    <cellStyle name="40% - Accent5 5 2 3 3 3" xfId="13316" xr:uid="{7631DB31-0AB0-4D12-8A1B-9CC1E7E69C3A}"/>
    <cellStyle name="40% - Accent5 5 2 3 3 3 2" xfId="30798" xr:uid="{F8AB28AD-0A7C-4580-905C-C40D9EAA96E7}"/>
    <cellStyle name="40% - Accent5 5 2 3 3 4" xfId="13317" xr:uid="{56EA19B6-844B-4E2E-B1FE-97135D464F55}"/>
    <cellStyle name="40% - Accent5 5 2 3 3 4 2" xfId="30799" xr:uid="{47825063-831F-4683-8576-D1407B3FAB2F}"/>
    <cellStyle name="40% - Accent5 5 2 3 3 5" xfId="13318" xr:uid="{3E44CA1E-3EEB-4EAF-8748-A72BD3414EC0}"/>
    <cellStyle name="40% - Accent5 5 2 3 3 5 2" xfId="30800" xr:uid="{65E519ED-DC91-47B2-AD7C-0EED28CA37D2}"/>
    <cellStyle name="40% - Accent5 5 2 3 3 6" xfId="30794" xr:uid="{37FD4A11-16ED-4364-ABC6-8FDABEF63741}"/>
    <cellStyle name="40% - Accent5 5 2 3 4" xfId="13319" xr:uid="{D51FB9AF-2D93-42F3-9E39-8630A6F873F9}"/>
    <cellStyle name="40% - Accent5 5 2 3 4 2" xfId="13320" xr:uid="{953E42CB-B0F0-4B14-8E02-46D71478F051}"/>
    <cellStyle name="40% - Accent5 5 2 3 4 2 2" xfId="30802" xr:uid="{911F7940-37AF-423E-B1AB-09C070E00A94}"/>
    <cellStyle name="40% - Accent5 5 2 3 4 3" xfId="13321" xr:uid="{9FFA05EA-9B28-4B45-AA00-5A533A68A9EC}"/>
    <cellStyle name="40% - Accent5 5 2 3 4 3 2" xfId="30803" xr:uid="{54AF5895-4C3C-4979-B860-659AF08AD860}"/>
    <cellStyle name="40% - Accent5 5 2 3 4 4" xfId="30801" xr:uid="{8B857AD4-BB0F-4F1C-AEF4-9335E9CBA4AA}"/>
    <cellStyle name="40% - Accent5 5 2 3 5" xfId="13322" xr:uid="{F16645D8-6C9E-4D5A-870C-F017C086EE71}"/>
    <cellStyle name="40% - Accent5 5 2 3 5 2" xfId="30804" xr:uid="{13D2CCCE-F8B9-40CB-8F31-3CD43BBC68A7}"/>
    <cellStyle name="40% - Accent5 5 2 3 6" xfId="13323" xr:uid="{089B6D7F-F811-48A9-A55D-0A3F0B3FB92D}"/>
    <cellStyle name="40% - Accent5 5 2 3 6 2" xfId="30805" xr:uid="{8AC0F562-BB2A-4CA7-924E-D7717FD8799E}"/>
    <cellStyle name="40% - Accent5 5 2 3 7" xfId="13324" xr:uid="{658DFF54-AB95-4249-AE89-DD00FE1A80D8}"/>
    <cellStyle name="40% - Accent5 5 2 3 7 2" xfId="30806" xr:uid="{EE4C2334-B56D-402B-AEE3-6E3CD50F4CAD}"/>
    <cellStyle name="40% - Accent5 5 2 3 8" xfId="30786" xr:uid="{8002E6A2-8C1F-437F-A60C-5EA03AEB2798}"/>
    <cellStyle name="40% - Accent5 5 2 4" xfId="13325" xr:uid="{5420C05A-D6DB-4CA5-8174-077581C5DB11}"/>
    <cellStyle name="40% - Accent5 5 2 4 2" xfId="13326" xr:uid="{54B3EEF5-3FA6-446A-A6BC-54088B2015C6}"/>
    <cellStyle name="40% - Accent5 5 2 4 2 2" xfId="13327" xr:uid="{415F93BC-F7E5-4E23-8BE3-F151AB4044C0}"/>
    <cellStyle name="40% - Accent5 5 2 4 2 2 2" xfId="30809" xr:uid="{7C185E9F-73E0-4F62-9554-5D8D22C81B1D}"/>
    <cellStyle name="40% - Accent5 5 2 4 2 3" xfId="13328" xr:uid="{68E5BCD7-943B-4220-BAC8-F72E6772A846}"/>
    <cellStyle name="40% - Accent5 5 2 4 2 3 2" xfId="30810" xr:uid="{C4E745EC-566E-478F-BED0-EA8C32614466}"/>
    <cellStyle name="40% - Accent5 5 2 4 2 4" xfId="30808" xr:uid="{2BFC9D8C-F1AB-4B02-B434-872A6B38FDC2}"/>
    <cellStyle name="40% - Accent5 5 2 4 3" xfId="13329" xr:uid="{2443F0E0-7673-4F9F-AE2B-CA89125968D6}"/>
    <cellStyle name="40% - Accent5 5 2 4 3 2" xfId="30811" xr:uid="{7A1A0C4B-2DFC-4C08-AFCC-A4E750EF5F7F}"/>
    <cellStyle name="40% - Accent5 5 2 4 4" xfId="13330" xr:uid="{50041B94-8819-40FF-9C9D-849151DC8EDA}"/>
    <cellStyle name="40% - Accent5 5 2 4 4 2" xfId="30812" xr:uid="{F84B2BFE-8A44-402E-96FF-850F73271F83}"/>
    <cellStyle name="40% - Accent5 5 2 4 5" xfId="13331" xr:uid="{FE4CC44E-B40E-4B38-874D-7ADF70F87B61}"/>
    <cellStyle name="40% - Accent5 5 2 4 5 2" xfId="30813" xr:uid="{54F0ECAE-D97C-471A-B7A8-18A978C6252B}"/>
    <cellStyle name="40% - Accent5 5 2 4 6" xfId="30807" xr:uid="{04AAE0D3-BBAB-49E2-B9E0-C802FB515B1F}"/>
    <cellStyle name="40% - Accent5 5 2 5" xfId="13332" xr:uid="{98A4D5E5-3109-4A8C-B2B3-3952CD5FDF46}"/>
    <cellStyle name="40% - Accent5 5 2 5 2" xfId="13333" xr:uid="{71943D8B-A449-4FB1-B193-0FDE4D1F858B}"/>
    <cellStyle name="40% - Accent5 5 2 5 2 2" xfId="13334" xr:uid="{D05532E8-A31A-4FB9-9A7A-39EFEE5EC3F8}"/>
    <cellStyle name="40% - Accent5 5 2 5 2 2 2" xfId="30816" xr:uid="{31A83490-1305-4DC8-863C-74786C7B1780}"/>
    <cellStyle name="40% - Accent5 5 2 5 2 3" xfId="13335" xr:uid="{F9472FE8-9D84-43B5-8B8D-AE8902EE2E46}"/>
    <cellStyle name="40% - Accent5 5 2 5 2 3 2" xfId="30817" xr:uid="{4EE041E4-316B-4B90-BE0F-002B3D834C19}"/>
    <cellStyle name="40% - Accent5 5 2 5 2 4" xfId="30815" xr:uid="{99CD07B7-5035-491E-AB00-85DCE4984189}"/>
    <cellStyle name="40% - Accent5 5 2 5 3" xfId="13336" xr:uid="{23E26363-8D70-4D7D-AB72-1D2913107090}"/>
    <cellStyle name="40% - Accent5 5 2 5 3 2" xfId="30818" xr:uid="{2F964D59-0515-49FD-B624-145D13614831}"/>
    <cellStyle name="40% - Accent5 5 2 5 4" xfId="13337" xr:uid="{07BAE66B-49B2-409A-8A74-04A2F8E88D1F}"/>
    <cellStyle name="40% - Accent5 5 2 5 4 2" xfId="30819" xr:uid="{BBA7B3E1-8D88-4905-838C-100809204E24}"/>
    <cellStyle name="40% - Accent5 5 2 5 5" xfId="13338" xr:uid="{46295091-1B85-42D7-BD58-0A7A4E8F6CCA}"/>
    <cellStyle name="40% - Accent5 5 2 5 5 2" xfId="30820" xr:uid="{002B7777-6F80-4995-A12E-3D3DF757C81E}"/>
    <cellStyle name="40% - Accent5 5 2 5 6" xfId="30814" xr:uid="{ED832CF0-51ED-4585-A74D-45EC803A0BEE}"/>
    <cellStyle name="40% - Accent5 5 2 6" xfId="13339" xr:uid="{8B8A0B54-9B36-46E2-8763-96E855306A38}"/>
    <cellStyle name="40% - Accent5 5 2 6 2" xfId="13340" xr:uid="{B6F0D02E-4337-4188-A866-33815444DF3B}"/>
    <cellStyle name="40% - Accent5 5 2 6 2 2" xfId="30822" xr:uid="{42CB0278-A1CA-4382-9192-5C8B5F5422B2}"/>
    <cellStyle name="40% - Accent5 5 2 6 3" xfId="13341" xr:uid="{589A679E-9351-4D00-9AA3-32948B30BE8E}"/>
    <cellStyle name="40% - Accent5 5 2 6 3 2" xfId="30823" xr:uid="{006B929D-FC66-4DAF-8EBD-262D6BBB8D2D}"/>
    <cellStyle name="40% - Accent5 5 2 6 4" xfId="30821" xr:uid="{1D91D16E-F53B-4305-9691-6C12462DAB0F}"/>
    <cellStyle name="40% - Accent5 5 2 7" xfId="13342" xr:uid="{54CEA462-F35F-4FF6-BC5B-42C50B66595A}"/>
    <cellStyle name="40% - Accent5 5 2 7 2" xfId="30824" xr:uid="{A828255F-9A6C-4BC0-9C0B-48A2A60FF7E3}"/>
    <cellStyle name="40% - Accent5 5 2 8" xfId="13343" xr:uid="{3E9A95E8-08F3-45B5-BC1E-C5770F083CEF}"/>
    <cellStyle name="40% - Accent5 5 2 8 2" xfId="30825" xr:uid="{CE40DB12-2493-4C8F-AEF5-A688667F7992}"/>
    <cellStyle name="40% - Accent5 5 2 9" xfId="13344" xr:uid="{02686E0A-3D3F-48A4-A1C4-E89AC77936D9}"/>
    <cellStyle name="40% - Accent5 5 2 9 2" xfId="30826" xr:uid="{73BAAFCB-042E-4F7F-A94A-2AF4BBE43A08}"/>
    <cellStyle name="40% - Accent5 5 3" xfId="450" xr:uid="{8EA03883-D491-475D-8AEC-E5ADFC7431EE}"/>
    <cellStyle name="40% - Accent5 5 3 10" xfId="1591" xr:uid="{4D992E12-6C69-4FD6-8DC7-4F579F664E7C}"/>
    <cellStyle name="40% - Accent5 5 3 11" xfId="19194" xr:uid="{0B2A52E5-DEDB-4F20-A7B8-9988BCE73ABF}"/>
    <cellStyle name="40% - Accent5 5 3 2" xfId="2632" xr:uid="{53468020-8DA8-43F3-8413-9A76BA264E47}"/>
    <cellStyle name="40% - Accent5 5 3 2 2" xfId="13347" xr:uid="{F08A929A-F5F4-48CD-B894-747433685835}"/>
    <cellStyle name="40% - Accent5 5 3 2 2 2" xfId="13348" xr:uid="{5C22018F-FE49-4194-BE8B-CDEB20E1D553}"/>
    <cellStyle name="40% - Accent5 5 3 2 2 2 2" xfId="30830" xr:uid="{B7878E00-FD92-4740-94E2-38AA41CFED92}"/>
    <cellStyle name="40% - Accent5 5 3 2 2 3" xfId="13349" xr:uid="{601C8B3A-7282-4CE8-9EA0-7D9F5577D1EB}"/>
    <cellStyle name="40% - Accent5 5 3 2 2 3 2" xfId="30831" xr:uid="{89D18C3C-961D-4F7A-A96B-E99A0EF33589}"/>
    <cellStyle name="40% - Accent5 5 3 2 2 4" xfId="30829" xr:uid="{BC7AA020-73A7-4462-AA46-736188AA789F}"/>
    <cellStyle name="40% - Accent5 5 3 2 3" xfId="13350" xr:uid="{AC36EA05-0FF4-4615-ACE0-DDACAB4FDAE6}"/>
    <cellStyle name="40% - Accent5 5 3 2 3 2" xfId="30832" xr:uid="{EF5A4C61-4828-4B55-884A-905900046BB5}"/>
    <cellStyle name="40% - Accent5 5 3 2 4" xfId="13351" xr:uid="{88ECCD94-A1A6-4727-9D2E-808913F72A36}"/>
    <cellStyle name="40% - Accent5 5 3 2 4 2" xfId="30833" xr:uid="{E2E54A45-4E43-4E58-B1EE-F0515E2E7D93}"/>
    <cellStyle name="40% - Accent5 5 3 2 5" xfId="13352" xr:uid="{DC65B758-05AC-4D17-9437-8DE5F0562478}"/>
    <cellStyle name="40% - Accent5 5 3 2 5 2" xfId="30834" xr:uid="{5881DB1C-7CF4-4E76-B0AE-27A998F1A069}"/>
    <cellStyle name="40% - Accent5 5 3 2 6" xfId="18145" xr:uid="{DD167E4F-24F0-4AC7-9A14-902DCDCCD90C}"/>
    <cellStyle name="40% - Accent5 5 3 2 6 2" xfId="36039" xr:uid="{0587773B-BA49-40F7-8765-DE821CD28D12}"/>
    <cellStyle name="40% - Accent5 5 3 2 7" xfId="13346" xr:uid="{6C2D40F3-2C0F-4939-B7F2-42A9524D8B06}"/>
    <cellStyle name="40% - Accent5 5 3 2 7 2" xfId="30828" xr:uid="{CDEB7EF5-F717-4CDC-ABAB-2B877C4C8BC0}"/>
    <cellStyle name="40% - Accent5 5 3 2 8" xfId="20232" xr:uid="{18AE616C-B4F7-4E3A-9687-39338CCC0907}"/>
    <cellStyle name="40% - Accent5 5 3 3" xfId="13353" xr:uid="{A2B53FEE-059D-4B39-9396-F882FD83DFB0}"/>
    <cellStyle name="40% - Accent5 5 3 3 2" xfId="13354" xr:uid="{29C3407E-6D42-436D-9442-1196040B1B48}"/>
    <cellStyle name="40% - Accent5 5 3 3 2 2" xfId="13355" xr:uid="{41695386-48FA-40DB-BABB-1B42EC962485}"/>
    <cellStyle name="40% - Accent5 5 3 3 2 2 2" xfId="30837" xr:uid="{ADE3D642-821F-43B1-967E-E71F0BB966D4}"/>
    <cellStyle name="40% - Accent5 5 3 3 2 3" xfId="13356" xr:uid="{B437F7E2-3C37-402C-BD74-D648EFB834FD}"/>
    <cellStyle name="40% - Accent5 5 3 3 2 3 2" xfId="30838" xr:uid="{C8A66BA8-A2E6-4026-A6B0-54B111E66164}"/>
    <cellStyle name="40% - Accent5 5 3 3 2 4" xfId="30836" xr:uid="{2115402B-7F41-4490-BBA9-21EA1176D3D7}"/>
    <cellStyle name="40% - Accent5 5 3 3 3" xfId="13357" xr:uid="{BF1C4DD1-9A7C-43C4-9CCE-162C3853C089}"/>
    <cellStyle name="40% - Accent5 5 3 3 3 2" xfId="30839" xr:uid="{1683A32B-5050-45D5-89FA-4536F84FD9B5}"/>
    <cellStyle name="40% - Accent5 5 3 3 4" xfId="13358" xr:uid="{08665E36-7744-4F8E-A1DB-3A30D641AC77}"/>
    <cellStyle name="40% - Accent5 5 3 3 4 2" xfId="30840" xr:uid="{FF81FD9D-1E38-44ED-AA86-EA489C2B4419}"/>
    <cellStyle name="40% - Accent5 5 3 3 5" xfId="13359" xr:uid="{B2518AE0-C68D-4EB2-9AB9-93A1F6D8F144}"/>
    <cellStyle name="40% - Accent5 5 3 3 5 2" xfId="30841" xr:uid="{AF6582E2-B8F7-4702-B95E-79B903F59B18}"/>
    <cellStyle name="40% - Accent5 5 3 3 6" xfId="30835" xr:uid="{4581ADC9-1531-43E8-A369-2AD830E78652}"/>
    <cellStyle name="40% - Accent5 5 3 4" xfId="13360" xr:uid="{DDC6AF45-B6CB-461C-AE67-5F9D9F043533}"/>
    <cellStyle name="40% - Accent5 5 3 4 2" xfId="13361" xr:uid="{7F0A9EF5-A5C8-4132-ACDD-E99D3A58D6F9}"/>
    <cellStyle name="40% - Accent5 5 3 4 2 2" xfId="30843" xr:uid="{F1249EE4-1F72-488A-92D3-9B7F2124F80D}"/>
    <cellStyle name="40% - Accent5 5 3 4 3" xfId="13362" xr:uid="{3FADC61C-7DF5-4AAB-A21D-2F42C1EB6938}"/>
    <cellStyle name="40% - Accent5 5 3 4 3 2" xfId="30844" xr:uid="{0C3DC9C8-C132-41BC-B94F-11EC9ACC7CFE}"/>
    <cellStyle name="40% - Accent5 5 3 4 4" xfId="30842" xr:uid="{9F9B6251-9341-43D7-8E02-900FE67C3317}"/>
    <cellStyle name="40% - Accent5 5 3 5" xfId="13363" xr:uid="{AFD1F364-17C0-4B9C-B2BE-A2D1BD4FD5FF}"/>
    <cellStyle name="40% - Accent5 5 3 5 2" xfId="30845" xr:uid="{DA1E5A0F-7F27-49B7-BFF0-2F23DF8C2F8B}"/>
    <cellStyle name="40% - Accent5 5 3 6" xfId="13364" xr:uid="{883FF0D9-3810-4BB8-AC98-E94FAC8CA37C}"/>
    <cellStyle name="40% - Accent5 5 3 6 2" xfId="30846" xr:uid="{EE227528-C7D8-4EDE-85E8-7AA5968C2AF7}"/>
    <cellStyle name="40% - Accent5 5 3 7" xfId="13365" xr:uid="{6682DA2E-3896-435B-AF14-4759DC49E579}"/>
    <cellStyle name="40% - Accent5 5 3 7 2" xfId="30847" xr:uid="{CFC782A0-206B-4EB3-86F6-1AC6F1FAC6B5}"/>
    <cellStyle name="40% - Accent5 5 3 8" xfId="17587" xr:uid="{BE6295D0-C14F-4239-9020-0EABD7B3FB68}"/>
    <cellStyle name="40% - Accent5 5 3 8 2" xfId="35041" xr:uid="{CD00D20D-8323-4EBC-A5FA-A0A795AF81DE}"/>
    <cellStyle name="40% - Accent5 5 3 9" xfId="13345" xr:uid="{AD12BF49-DB77-4427-9E67-CE1D8ABB9677}"/>
    <cellStyle name="40% - Accent5 5 3 9 2" xfId="30827" xr:uid="{5EDBE99E-53DE-4D64-8BB0-776A7DB5CDF5}"/>
    <cellStyle name="40% - Accent5 5 4" xfId="2098" xr:uid="{ACAF44DD-8D2E-4EE9-B9FE-87CC300F8EDD}"/>
    <cellStyle name="40% - Accent5 5 4 10" xfId="19698" xr:uid="{3E4D4CD8-9673-4CF9-B860-B915BEBE67F6}"/>
    <cellStyle name="40% - Accent5 5 4 2" xfId="13367" xr:uid="{379B008F-43A8-4F33-9E6A-2FE704E7D6A0}"/>
    <cellStyle name="40% - Accent5 5 4 2 2" xfId="13368" xr:uid="{4CA8316F-7230-44D5-A24B-20DB9648754F}"/>
    <cellStyle name="40% - Accent5 5 4 2 2 2" xfId="13369" xr:uid="{F88A9361-E347-46C7-83A2-4422C86AC1E9}"/>
    <cellStyle name="40% - Accent5 5 4 2 2 2 2" xfId="30851" xr:uid="{27BDFF9A-5050-4C83-90CE-A5D6C803E66C}"/>
    <cellStyle name="40% - Accent5 5 4 2 2 3" xfId="13370" xr:uid="{7085D185-B55E-4D3D-BDE3-212C04A23E5E}"/>
    <cellStyle name="40% - Accent5 5 4 2 2 3 2" xfId="30852" xr:uid="{9674A0C9-74D4-48A4-85F5-AC073DFEF145}"/>
    <cellStyle name="40% - Accent5 5 4 2 2 4" xfId="30850" xr:uid="{AEED9D46-01C5-4EF1-A334-D151688E7829}"/>
    <cellStyle name="40% - Accent5 5 4 2 3" xfId="13371" xr:uid="{3A7F1768-7602-48A1-B8A5-C78623F03F60}"/>
    <cellStyle name="40% - Accent5 5 4 2 3 2" xfId="30853" xr:uid="{C403D723-0203-4FE7-9EC9-F38F42041DCE}"/>
    <cellStyle name="40% - Accent5 5 4 2 4" xfId="13372" xr:uid="{E3555443-2978-4127-A164-BB4BBBA4E5DD}"/>
    <cellStyle name="40% - Accent5 5 4 2 4 2" xfId="30854" xr:uid="{006D96D4-8096-4B48-B2DD-748B23D21188}"/>
    <cellStyle name="40% - Accent5 5 4 2 5" xfId="13373" xr:uid="{D4913F3F-D16D-41ED-A6BB-03E72B7FEFFE}"/>
    <cellStyle name="40% - Accent5 5 4 2 5 2" xfId="30855" xr:uid="{21EAFBAC-CCEB-4CBE-ABBC-04D908AAE066}"/>
    <cellStyle name="40% - Accent5 5 4 2 6" xfId="30849" xr:uid="{803EEAA3-0BDA-4D62-B9A6-5653212884FD}"/>
    <cellStyle name="40% - Accent5 5 4 3" xfId="13374" xr:uid="{01D3EB64-2655-464D-96F8-9E5A0E426723}"/>
    <cellStyle name="40% - Accent5 5 4 3 2" xfId="13375" xr:uid="{2A511693-39F9-4494-8CE8-099006C9941F}"/>
    <cellStyle name="40% - Accent5 5 4 3 2 2" xfId="13376" xr:uid="{4D87AE03-80AC-4532-9EA2-CFDA6BD54C69}"/>
    <cellStyle name="40% - Accent5 5 4 3 2 2 2" xfId="30858" xr:uid="{66BCC14A-5328-4969-99CF-D8230663C46B}"/>
    <cellStyle name="40% - Accent5 5 4 3 2 3" xfId="13377" xr:uid="{EAF63DC8-0446-4536-861A-7C19187184C2}"/>
    <cellStyle name="40% - Accent5 5 4 3 2 3 2" xfId="30859" xr:uid="{508D0EC2-7AE4-43E8-80EF-EB76B276967A}"/>
    <cellStyle name="40% - Accent5 5 4 3 2 4" xfId="30857" xr:uid="{D5160546-8010-4897-AFF1-EB3782F95D27}"/>
    <cellStyle name="40% - Accent5 5 4 3 3" xfId="13378" xr:uid="{A65010EA-BC35-4672-8F2E-5081153846D9}"/>
    <cellStyle name="40% - Accent5 5 4 3 3 2" xfId="30860" xr:uid="{8503C2CB-5FB9-4DCD-AAE2-4601D0FD8D7B}"/>
    <cellStyle name="40% - Accent5 5 4 3 4" xfId="13379" xr:uid="{556D11CF-DCFB-4C09-8C9B-5F74B7AFFC5A}"/>
    <cellStyle name="40% - Accent5 5 4 3 4 2" xfId="30861" xr:uid="{9BDF3CCA-80CE-4A4D-A979-401542947A1D}"/>
    <cellStyle name="40% - Accent5 5 4 3 5" xfId="13380" xr:uid="{4300BEDD-91A1-4E00-B453-E998D88F92D2}"/>
    <cellStyle name="40% - Accent5 5 4 3 5 2" xfId="30862" xr:uid="{FF1D3957-ADAF-4E9D-998C-76D656156FB6}"/>
    <cellStyle name="40% - Accent5 5 4 3 6" xfId="30856" xr:uid="{DAE8AF1D-F1D2-42F6-8243-CC29FA4DBD3B}"/>
    <cellStyle name="40% - Accent5 5 4 4" xfId="13381" xr:uid="{291280EC-D386-4044-A09D-C66DA90E9E6B}"/>
    <cellStyle name="40% - Accent5 5 4 4 2" xfId="13382" xr:uid="{09849936-504D-4D37-9377-1C1D36E85479}"/>
    <cellStyle name="40% - Accent5 5 4 4 2 2" xfId="30864" xr:uid="{F7F57B9E-CF34-4C70-BF86-EAFA2113B930}"/>
    <cellStyle name="40% - Accent5 5 4 4 3" xfId="13383" xr:uid="{A6757533-F8E9-4A3D-A7A5-0F4B15958E63}"/>
    <cellStyle name="40% - Accent5 5 4 4 3 2" xfId="30865" xr:uid="{F6609C27-4037-405F-9D39-A4EC4705A1F0}"/>
    <cellStyle name="40% - Accent5 5 4 4 4" xfId="30863" xr:uid="{636F35E1-8264-4A1E-A177-B06462012806}"/>
    <cellStyle name="40% - Accent5 5 4 5" xfId="13384" xr:uid="{8078CA00-3681-47A8-A054-88DF65BB293A}"/>
    <cellStyle name="40% - Accent5 5 4 5 2" xfId="30866" xr:uid="{E5CD0C13-49DA-49E3-BE7F-7694BE76F4CB}"/>
    <cellStyle name="40% - Accent5 5 4 6" xfId="13385" xr:uid="{F7A80304-47EA-4030-823E-E6227C0D3796}"/>
    <cellStyle name="40% - Accent5 5 4 6 2" xfId="30867" xr:uid="{D397ACE8-0A2F-43A6-A450-3F5D15137C29}"/>
    <cellStyle name="40% - Accent5 5 4 7" xfId="13386" xr:uid="{6D8222C3-60E0-4020-96A2-CBF7B447B2AE}"/>
    <cellStyle name="40% - Accent5 5 4 7 2" xfId="30868" xr:uid="{C8F55960-2CE7-4B7C-B95B-C2567543E7E3}"/>
    <cellStyle name="40% - Accent5 5 4 8" xfId="17880" xr:uid="{8F6BD525-443F-4BDD-9C95-1659EB8A7C0C}"/>
    <cellStyle name="40% - Accent5 5 4 8 2" xfId="35530" xr:uid="{A0D1AE5B-EFF3-4B7B-ADCC-CB8C0B29E7C7}"/>
    <cellStyle name="40% - Accent5 5 4 9" xfId="13366" xr:uid="{2DF89A78-5BAD-4365-9E36-3B7CE18EE39F}"/>
    <cellStyle name="40% - Accent5 5 4 9 2" xfId="30848" xr:uid="{3E2BC839-0556-4E0A-B98C-BA29B49D0A74}"/>
    <cellStyle name="40% - Accent5 5 5" xfId="13387" xr:uid="{B5236363-3C40-4CF7-BA86-C8D1E23B8360}"/>
    <cellStyle name="40% - Accent5 5 5 2" xfId="13388" xr:uid="{20C08BAD-0A01-46B6-BF22-499B5090068F}"/>
    <cellStyle name="40% - Accent5 5 5 2 2" xfId="13389" xr:uid="{4E3F1079-5C2F-4A85-80BD-4FACE33507A2}"/>
    <cellStyle name="40% - Accent5 5 5 2 2 2" xfId="13390" xr:uid="{D76C59EB-D72D-4C71-AA20-B98FE5FBACE5}"/>
    <cellStyle name="40% - Accent5 5 5 2 2 2 2" xfId="30872" xr:uid="{CEFDB698-CEC6-4F22-A042-B91E1F7907C3}"/>
    <cellStyle name="40% - Accent5 5 5 2 2 3" xfId="13391" xr:uid="{DC731155-FD1F-4484-983C-B27816465788}"/>
    <cellStyle name="40% - Accent5 5 5 2 2 3 2" xfId="30873" xr:uid="{1048FC73-EBE4-40C8-9136-BA23118F3E15}"/>
    <cellStyle name="40% - Accent5 5 5 2 2 4" xfId="30871" xr:uid="{99B2BE8F-E9F5-4F0A-A2EA-6A917FB3D1BA}"/>
    <cellStyle name="40% - Accent5 5 5 2 3" xfId="13392" xr:uid="{4F3FC9CD-0CC4-41E2-9A1F-1F629DB90705}"/>
    <cellStyle name="40% - Accent5 5 5 2 3 2" xfId="30874" xr:uid="{F048DC65-A381-4006-B740-42D3233AD4B3}"/>
    <cellStyle name="40% - Accent5 5 5 2 4" xfId="13393" xr:uid="{F2E325E9-ADC6-4B4F-B2B1-141BC291C74A}"/>
    <cellStyle name="40% - Accent5 5 5 2 4 2" xfId="30875" xr:uid="{7C971265-E18B-467B-9C48-8D3C6777E766}"/>
    <cellStyle name="40% - Accent5 5 5 2 5" xfId="13394" xr:uid="{3493B734-1644-4628-A30E-E3F76791FB2A}"/>
    <cellStyle name="40% - Accent5 5 5 2 5 2" xfId="30876" xr:uid="{CA67AE9E-C94A-4F5C-8FB3-111B7059ED8A}"/>
    <cellStyle name="40% - Accent5 5 5 2 6" xfId="30870" xr:uid="{BC49F4B9-C09E-45B2-964F-1AE30A58E3EF}"/>
    <cellStyle name="40% - Accent5 5 5 3" xfId="13395" xr:uid="{5A474EBD-E373-47FC-80E5-B052C170C19A}"/>
    <cellStyle name="40% - Accent5 5 5 3 2" xfId="13396" xr:uid="{84EA8723-937B-4F11-B168-0F75018F0907}"/>
    <cellStyle name="40% - Accent5 5 5 3 2 2" xfId="13397" xr:uid="{4C33D064-67B8-4F7B-A600-4C14709B6EE4}"/>
    <cellStyle name="40% - Accent5 5 5 3 2 2 2" xfId="30879" xr:uid="{8D3E4789-F64C-42D2-949A-467E2B56D6CC}"/>
    <cellStyle name="40% - Accent5 5 5 3 2 3" xfId="13398" xr:uid="{4BFF3DF8-2C7B-4311-805A-3F9807E87DEE}"/>
    <cellStyle name="40% - Accent5 5 5 3 2 3 2" xfId="30880" xr:uid="{83B79D4C-6746-4964-B356-5D18CD1D792C}"/>
    <cellStyle name="40% - Accent5 5 5 3 2 4" xfId="30878" xr:uid="{7A508FA2-C252-406B-B05A-6F32342D88EE}"/>
    <cellStyle name="40% - Accent5 5 5 3 3" xfId="13399" xr:uid="{3B7EC669-E018-423F-84CB-3C6B9C3AC4BE}"/>
    <cellStyle name="40% - Accent5 5 5 3 3 2" xfId="30881" xr:uid="{AFA3939E-590B-4D18-A9DA-3811C148D8E7}"/>
    <cellStyle name="40% - Accent5 5 5 3 4" xfId="13400" xr:uid="{F7363040-F552-4D48-B5E4-A9955AB7B8B6}"/>
    <cellStyle name="40% - Accent5 5 5 3 4 2" xfId="30882" xr:uid="{6E7E343E-71C9-489B-BAB6-B8D2DD70682B}"/>
    <cellStyle name="40% - Accent5 5 5 3 5" xfId="13401" xr:uid="{595C7854-16B1-4893-B8D9-D85A54020E79}"/>
    <cellStyle name="40% - Accent5 5 5 3 5 2" xfId="30883" xr:uid="{ADF7A3FD-96FA-4B00-8AC0-9E165A76939D}"/>
    <cellStyle name="40% - Accent5 5 5 3 6" xfId="30877" xr:uid="{6748B058-0022-4AD8-9B2E-2D256BAB77C1}"/>
    <cellStyle name="40% - Accent5 5 5 4" xfId="13402" xr:uid="{2DF3F782-9FA5-40AA-ABE3-13DE2DDC1155}"/>
    <cellStyle name="40% - Accent5 5 5 4 2" xfId="13403" xr:uid="{17DCABC8-669C-4567-B802-25E2085280BC}"/>
    <cellStyle name="40% - Accent5 5 5 4 2 2" xfId="30885" xr:uid="{4255FB56-756A-4A50-9029-3D3BC25BCDFA}"/>
    <cellStyle name="40% - Accent5 5 5 4 3" xfId="13404" xr:uid="{A8FD9206-F027-43B1-B2C6-4F6E399A030C}"/>
    <cellStyle name="40% - Accent5 5 5 4 3 2" xfId="30886" xr:uid="{B07A2012-D1C1-4BE8-8FBB-04E9D8249712}"/>
    <cellStyle name="40% - Accent5 5 5 4 4" xfId="30884" xr:uid="{0E57B39C-C261-4719-AB79-9D77FBE895E3}"/>
    <cellStyle name="40% - Accent5 5 5 5" xfId="13405" xr:uid="{F140D22E-8D3F-434B-B396-4208959A2A9E}"/>
    <cellStyle name="40% - Accent5 5 5 5 2" xfId="30887" xr:uid="{0D5C9C29-2B5D-458A-ABC8-3465B70A09E8}"/>
    <cellStyle name="40% - Accent5 5 5 6" xfId="13406" xr:uid="{DC0D33C9-DBE0-4366-831B-CD1612090FCC}"/>
    <cellStyle name="40% - Accent5 5 5 6 2" xfId="30888" xr:uid="{807B74A1-A674-471A-B9EE-33D503344C56}"/>
    <cellStyle name="40% - Accent5 5 5 7" xfId="13407" xr:uid="{8AEB5466-F1BC-43E0-9923-6B1E25132299}"/>
    <cellStyle name="40% - Accent5 5 5 7 2" xfId="30889" xr:uid="{4D9EDF95-F7EC-43A1-9F06-C1F1B978ECEC}"/>
    <cellStyle name="40% - Accent5 5 5 8" xfId="30869" xr:uid="{08549BD4-ACEB-4D9D-8C6D-F2B162CBA50E}"/>
    <cellStyle name="40% - Accent5 5 6" xfId="13408" xr:uid="{EBFF6202-744E-42CC-A71A-303ED5E528C8}"/>
    <cellStyle name="40% - Accent5 5 6 2" xfId="13409" xr:uid="{2E322AC4-9426-46D8-8CA0-56F2D76DBB43}"/>
    <cellStyle name="40% - Accent5 5 6 2 2" xfId="13410" xr:uid="{A0ABA0AB-F0F6-4C8E-B7C9-C14259094079}"/>
    <cellStyle name="40% - Accent5 5 6 2 2 2" xfId="30892" xr:uid="{392CCD1C-A1A1-4B57-A3E9-019E4060B150}"/>
    <cellStyle name="40% - Accent5 5 6 2 3" xfId="13411" xr:uid="{16B5AE77-A6B9-40A0-B1F4-7E7F5C68294D}"/>
    <cellStyle name="40% - Accent5 5 6 2 3 2" xfId="30893" xr:uid="{D4D49C37-7D67-410E-8AA9-9ECD74857C9C}"/>
    <cellStyle name="40% - Accent5 5 6 2 4" xfId="30891" xr:uid="{189321AF-1995-48F0-9397-ABA612FDE126}"/>
    <cellStyle name="40% - Accent5 5 6 3" xfId="13412" xr:uid="{67211236-8F84-455E-971A-AD7C0D56BF46}"/>
    <cellStyle name="40% - Accent5 5 6 3 2" xfId="30894" xr:uid="{666BC55C-3172-4A4B-87E9-AFE4F9147698}"/>
    <cellStyle name="40% - Accent5 5 6 4" xfId="13413" xr:uid="{5932A372-7852-4CE5-A8F3-294DCAED757D}"/>
    <cellStyle name="40% - Accent5 5 6 4 2" xfId="30895" xr:uid="{2FD374D3-CECC-4F3E-9AFD-2133EAF3AFFF}"/>
    <cellStyle name="40% - Accent5 5 6 5" xfId="13414" xr:uid="{A5FDCF45-4E46-4F1F-BD67-952A0B6D4638}"/>
    <cellStyle name="40% - Accent5 5 6 5 2" xfId="30896" xr:uid="{30C82AB8-6C65-4531-949A-B74C14A939D9}"/>
    <cellStyle name="40% - Accent5 5 6 6" xfId="30890" xr:uid="{DE700273-D338-4ACD-B636-B2091B9603E6}"/>
    <cellStyle name="40% - Accent5 5 7" xfId="13415" xr:uid="{7662AD58-4488-4CC8-8A9D-BAF2BF678A8E}"/>
    <cellStyle name="40% - Accent5 5 7 2" xfId="13416" xr:uid="{C7B563F9-BCE7-43AA-BD1E-5A5B6DCA412E}"/>
    <cellStyle name="40% - Accent5 5 7 2 2" xfId="13417" xr:uid="{996F2EE9-4F2C-470E-9A58-D694009BB818}"/>
    <cellStyle name="40% - Accent5 5 7 2 2 2" xfId="30899" xr:uid="{FC3395A0-0448-4C01-ADC3-3011AA9B3EC2}"/>
    <cellStyle name="40% - Accent5 5 7 2 3" xfId="13418" xr:uid="{AAC9B1FA-6F99-4C56-BD6C-83EF7C6426D1}"/>
    <cellStyle name="40% - Accent5 5 7 2 3 2" xfId="30900" xr:uid="{2218BB77-10E0-4F2C-8C41-936220C29329}"/>
    <cellStyle name="40% - Accent5 5 7 2 4" xfId="30898" xr:uid="{A21B201B-248B-4B87-8599-84467E392023}"/>
    <cellStyle name="40% - Accent5 5 7 3" xfId="13419" xr:uid="{6C3DA934-3555-46B8-BFB6-AEFFD9735A4D}"/>
    <cellStyle name="40% - Accent5 5 7 3 2" xfId="30901" xr:uid="{0373FA10-D15F-4D22-A9CF-282D1BBA8952}"/>
    <cellStyle name="40% - Accent5 5 7 4" xfId="13420" xr:uid="{91CA7B9B-BFCA-427F-8CB0-3C228C5ABAA3}"/>
    <cellStyle name="40% - Accent5 5 7 4 2" xfId="30902" xr:uid="{06293C92-67BE-4C66-8156-7E64228A8D4C}"/>
    <cellStyle name="40% - Accent5 5 7 5" xfId="13421" xr:uid="{5AD8A4F8-017F-43DF-BAAB-BAB8872915CE}"/>
    <cellStyle name="40% - Accent5 5 7 5 2" xfId="30903" xr:uid="{B21539F8-3D20-48D6-AC35-12830F4F41E0}"/>
    <cellStyle name="40% - Accent5 5 7 6" xfId="30897" xr:uid="{1FED4F55-376C-4C61-BC75-2758F1A252AE}"/>
    <cellStyle name="40% - Accent5 5 8" xfId="13422" xr:uid="{83156E9E-7692-4C1B-B807-B5D5F0B3CC0B}"/>
    <cellStyle name="40% - Accent5 5 8 2" xfId="13423" xr:uid="{DBDE6BC2-8054-43EA-B36A-AE5E8335475E}"/>
    <cellStyle name="40% - Accent5 5 8 2 2" xfId="30905" xr:uid="{1BD423C4-9FA7-4E80-A045-28565D405F93}"/>
    <cellStyle name="40% - Accent5 5 8 3" xfId="13424" xr:uid="{2AAD1B12-AD51-47F6-8551-C75522DC198D}"/>
    <cellStyle name="40% - Accent5 5 8 3 2" xfId="30906" xr:uid="{7F988085-A2BC-4984-B20C-B8A63A450F11}"/>
    <cellStyle name="40% - Accent5 5 8 4" xfId="30904" xr:uid="{247053DA-262D-4F81-9E1D-91DB5AB02408}"/>
    <cellStyle name="40% - Accent5 5 9" xfId="13425" xr:uid="{01EC1B12-6FA3-4E41-B5A5-14C262D808D2}"/>
    <cellStyle name="40% - Accent5 5 9 2" xfId="30907" xr:uid="{555DF2F0-DE5B-442A-9A57-365E3A4E2883}"/>
    <cellStyle name="40% - Accent5 6" xfId="292" xr:uid="{54641BFF-71B7-4C28-A042-BC33A8AF9E50}"/>
    <cellStyle name="40% - Accent5 6 10" xfId="13427" xr:uid="{FDDD5705-37E0-47FF-A129-87175C3C12D0}"/>
    <cellStyle name="40% - Accent5 6 10 2" xfId="30909" xr:uid="{0E1A5810-E506-4BC0-A43D-C80089062246}"/>
    <cellStyle name="40% - Accent5 6 11" xfId="17280" xr:uid="{87D39837-FE49-4095-9944-38D0270CD200}"/>
    <cellStyle name="40% - Accent5 6 11 2" xfId="34571" xr:uid="{9C217E0A-E0A9-43DD-AA6F-0718DDE11F58}"/>
    <cellStyle name="40% - Accent5 6 12" xfId="13426" xr:uid="{1F7AC249-2C13-4B08-9B47-D1506F995430}"/>
    <cellStyle name="40% - Accent5 6 12 2" xfId="30908" xr:uid="{46E37EAB-BF5E-4817-8E01-6ED828132975}"/>
    <cellStyle name="40% - Accent5 6 13" xfId="1051" xr:uid="{26BF62EB-E37B-4758-98F0-1B9B4F047EA9}"/>
    <cellStyle name="40% - Accent5 6 14" xfId="18662" xr:uid="{E9B71A45-AB24-410C-B33E-5AFA3551A233}"/>
    <cellStyle name="40% - Accent5 6 2" xfId="514" xr:uid="{4526103E-340F-40F1-A719-2692D2D4085D}"/>
    <cellStyle name="40% - Accent5 6 2 10" xfId="1341" xr:uid="{2DDC493A-2F9C-4703-88A2-5D4565537136}"/>
    <cellStyle name="40% - Accent5 6 2 11" xfId="18945" xr:uid="{054D7466-8E54-4E59-8B38-AE09FA49D975}"/>
    <cellStyle name="40% - Accent5 6 2 2" xfId="2386" xr:uid="{83DAA10F-7C01-40E5-9454-D3E6FCA9BCEC}"/>
    <cellStyle name="40% - Accent5 6 2 2 2" xfId="13430" xr:uid="{C8B086AB-4C46-440E-A363-B2942A65298A}"/>
    <cellStyle name="40% - Accent5 6 2 2 2 2" xfId="13431" xr:uid="{A210FFC4-8C19-4AA0-844A-86A1F0CAFB4D}"/>
    <cellStyle name="40% - Accent5 6 2 2 2 2 2" xfId="30913" xr:uid="{D8076CEA-3D6D-448C-8C7B-3A1F5A4232EB}"/>
    <cellStyle name="40% - Accent5 6 2 2 2 3" xfId="13432" xr:uid="{AE4F9210-B42F-411E-80BA-DB41EE084D48}"/>
    <cellStyle name="40% - Accent5 6 2 2 2 3 2" xfId="30914" xr:uid="{9196FB09-A051-4B88-8F34-6656337C0C83}"/>
    <cellStyle name="40% - Accent5 6 2 2 2 4" xfId="30912" xr:uid="{ACCC1B73-6F71-40B4-AAC5-D52141DEF578}"/>
    <cellStyle name="40% - Accent5 6 2 2 3" xfId="13433" xr:uid="{6608DCAE-85D3-4012-BABA-D478E8BB83EC}"/>
    <cellStyle name="40% - Accent5 6 2 2 3 2" xfId="30915" xr:uid="{DB626B7B-C627-489F-9A32-63E61AAB00DB}"/>
    <cellStyle name="40% - Accent5 6 2 2 4" xfId="13434" xr:uid="{8847BCB1-FDAE-4E6C-ABA7-4194915BAE5C}"/>
    <cellStyle name="40% - Accent5 6 2 2 4 2" xfId="30916" xr:uid="{F8895CAE-A470-4C0F-9F50-F62E8A9B6391}"/>
    <cellStyle name="40% - Accent5 6 2 2 5" xfId="13435" xr:uid="{EFF654BB-CB90-4C5F-9EEC-EED79D5C964D}"/>
    <cellStyle name="40% - Accent5 6 2 2 5 2" xfId="30917" xr:uid="{A93DE69D-C3D3-4AC1-94C5-44BF712350FF}"/>
    <cellStyle name="40% - Accent5 6 2 2 6" xfId="18025" xr:uid="{6EA34F98-AE58-4279-A75A-5D1BEF05FF44}"/>
    <cellStyle name="40% - Accent5 6 2 2 6 2" xfId="35797" xr:uid="{EAD553F6-6DEA-4110-A7FA-7ECB1A6DBFB8}"/>
    <cellStyle name="40% - Accent5 6 2 2 7" xfId="13429" xr:uid="{0EA8EAB8-5D43-4A06-9957-C691D61F64B1}"/>
    <cellStyle name="40% - Accent5 6 2 2 7 2" xfId="30911" xr:uid="{03D85066-1019-4777-9473-213957399C59}"/>
    <cellStyle name="40% - Accent5 6 2 2 8" xfId="19986" xr:uid="{4AF72080-38A0-4508-B210-4AD666F28506}"/>
    <cellStyle name="40% - Accent5 6 2 3" xfId="13436" xr:uid="{2CE81865-DEC8-4A1C-9D62-BD7523B4996F}"/>
    <cellStyle name="40% - Accent5 6 2 3 2" xfId="13437" xr:uid="{DA6E83C8-A5DB-4A97-8F15-CBA9FD22CEB4}"/>
    <cellStyle name="40% - Accent5 6 2 3 2 2" xfId="13438" xr:uid="{216F07BD-3346-4925-A074-19B5B20E5107}"/>
    <cellStyle name="40% - Accent5 6 2 3 2 2 2" xfId="30920" xr:uid="{FF29DD25-2DFD-478B-BBF5-8FCC4CE361A1}"/>
    <cellStyle name="40% - Accent5 6 2 3 2 3" xfId="13439" xr:uid="{756C706B-B979-477B-9969-0C323F4A7EE0}"/>
    <cellStyle name="40% - Accent5 6 2 3 2 3 2" xfId="30921" xr:uid="{947602BA-A068-429B-9CE1-FD68E503462B}"/>
    <cellStyle name="40% - Accent5 6 2 3 2 4" xfId="30919" xr:uid="{581583D2-2284-41DA-BE83-FCE2C8EDE50F}"/>
    <cellStyle name="40% - Accent5 6 2 3 3" xfId="13440" xr:uid="{9DF7A0C7-3FCA-473A-97AE-8E3526FEB6B4}"/>
    <cellStyle name="40% - Accent5 6 2 3 3 2" xfId="30922" xr:uid="{F19B4EA4-13A6-4943-BF20-C1EF59C5B41F}"/>
    <cellStyle name="40% - Accent5 6 2 3 4" xfId="13441" xr:uid="{68876778-A1EE-4BB0-8FA9-B249A9449AA0}"/>
    <cellStyle name="40% - Accent5 6 2 3 4 2" xfId="30923" xr:uid="{B1629C5F-D914-422C-91CD-496A57D5675E}"/>
    <cellStyle name="40% - Accent5 6 2 3 5" xfId="13442" xr:uid="{42B78FE2-F0E5-4F3F-BA95-785D4741EA25}"/>
    <cellStyle name="40% - Accent5 6 2 3 5 2" xfId="30924" xr:uid="{D52C879E-5BAD-4BB8-B270-9D1043E6F11C}"/>
    <cellStyle name="40% - Accent5 6 2 3 6" xfId="30918" xr:uid="{E3FBEF06-950A-440C-B1F4-66CAE7A26110}"/>
    <cellStyle name="40% - Accent5 6 2 4" xfId="13443" xr:uid="{E1D8CF28-8982-4877-916F-8CE2A551B4AB}"/>
    <cellStyle name="40% - Accent5 6 2 4 2" xfId="13444" xr:uid="{664D5FF9-49EF-465E-BE2C-A77957A7F3B6}"/>
    <cellStyle name="40% - Accent5 6 2 4 2 2" xfId="30926" xr:uid="{6058314D-A430-4E27-B206-92D8E7DA2CAA}"/>
    <cellStyle name="40% - Accent5 6 2 4 3" xfId="13445" xr:uid="{EC35ECBB-61E2-4102-9193-564AD0B81B8C}"/>
    <cellStyle name="40% - Accent5 6 2 4 3 2" xfId="30927" xr:uid="{992A3555-94F2-4A16-941F-D85E08FDB590}"/>
    <cellStyle name="40% - Accent5 6 2 4 4" xfId="30925" xr:uid="{701F25F6-A113-4745-A966-655EBE52CDC0}"/>
    <cellStyle name="40% - Accent5 6 2 5" xfId="13446" xr:uid="{16767B89-D4DC-47A9-B971-03AC46DA2F3F}"/>
    <cellStyle name="40% - Accent5 6 2 5 2" xfId="30928" xr:uid="{A2A81F6D-BDD2-4E95-8892-6BED5E45AC32}"/>
    <cellStyle name="40% - Accent5 6 2 6" xfId="13447" xr:uid="{25714C56-2E1C-4A22-B1B4-09F522FB9763}"/>
    <cellStyle name="40% - Accent5 6 2 6 2" xfId="30929" xr:uid="{C672DEFE-C6FD-45F6-99E4-D8E6CC818352}"/>
    <cellStyle name="40% - Accent5 6 2 7" xfId="13448" xr:uid="{4F71EF51-30DC-4803-93B4-9674D910E0A8}"/>
    <cellStyle name="40% - Accent5 6 2 7 2" xfId="30930" xr:uid="{02A9B223-5138-40DF-81EA-2DFE4177F786}"/>
    <cellStyle name="40% - Accent5 6 2 8" xfId="17455" xr:uid="{068B9A27-8C8B-4EFA-9873-D3904F5D3588}"/>
    <cellStyle name="40% - Accent5 6 2 8 2" xfId="34813" xr:uid="{E862DA0E-E63B-4D6C-8FE5-330EE81C3BC2}"/>
    <cellStyle name="40% - Accent5 6 2 9" xfId="13428" xr:uid="{9B0920A7-0EED-4476-A422-1ED90916345A}"/>
    <cellStyle name="40% - Accent5 6 2 9 2" xfId="30910" xr:uid="{81706A66-7C66-4109-8934-C192330F7133}"/>
    <cellStyle name="40% - Accent5 6 3" xfId="1612" xr:uid="{434CDD21-C0AD-4DF9-BE61-AF9FD8000167}"/>
    <cellStyle name="40% - Accent5 6 3 10" xfId="19215" xr:uid="{82199A12-C9E6-4AA0-83DF-D0AF18C515C0}"/>
    <cellStyle name="40% - Accent5 6 3 2" xfId="2653" xr:uid="{0A3FE3E6-2D76-43B5-8FB7-6AF1E9765949}"/>
    <cellStyle name="40% - Accent5 6 3 2 2" xfId="13451" xr:uid="{48175130-A24D-4439-81B6-E4CE53375F8F}"/>
    <cellStyle name="40% - Accent5 6 3 2 2 2" xfId="13452" xr:uid="{6B3575F9-9A84-42D3-AC6F-A074F3496B9F}"/>
    <cellStyle name="40% - Accent5 6 3 2 2 2 2" xfId="30934" xr:uid="{9D61587B-6CA7-4B22-B5A0-B0F9E9666AEC}"/>
    <cellStyle name="40% - Accent5 6 3 2 2 3" xfId="13453" xr:uid="{7CD3864E-8E2C-4276-944F-98A6F9C62CA8}"/>
    <cellStyle name="40% - Accent5 6 3 2 2 3 2" xfId="30935" xr:uid="{988A0417-C36D-4219-90CF-5E3111F6683B}"/>
    <cellStyle name="40% - Accent5 6 3 2 2 4" xfId="30933" xr:uid="{5743EA45-20F8-4D21-9584-D7AF447808B0}"/>
    <cellStyle name="40% - Accent5 6 3 2 3" xfId="13454" xr:uid="{560602B6-748D-4533-9F8D-E168AA6871D2}"/>
    <cellStyle name="40% - Accent5 6 3 2 3 2" xfId="30936" xr:uid="{337D704D-9E95-4262-9803-D14FD2FC842C}"/>
    <cellStyle name="40% - Accent5 6 3 2 4" xfId="13455" xr:uid="{0416E22E-AD34-4E58-BBAF-A0EC3209FEF2}"/>
    <cellStyle name="40% - Accent5 6 3 2 4 2" xfId="30937" xr:uid="{C4AA04BE-7D70-403D-8D71-283BB3D74D72}"/>
    <cellStyle name="40% - Accent5 6 3 2 5" xfId="13456" xr:uid="{E4B0AECF-9348-4750-9650-9434DC396AA8}"/>
    <cellStyle name="40% - Accent5 6 3 2 5 2" xfId="30938" xr:uid="{7E967B62-14A0-4F2F-9F26-69B8C0E50172}"/>
    <cellStyle name="40% - Accent5 6 3 2 6" xfId="18160" xr:uid="{1EE58DF7-DCC1-4DF8-946D-BCAFE9B35DF9}"/>
    <cellStyle name="40% - Accent5 6 3 2 6 2" xfId="36060" xr:uid="{ACFA1336-7DB1-463B-A8FD-D7D45ECE4410}"/>
    <cellStyle name="40% - Accent5 6 3 2 7" xfId="13450" xr:uid="{E66B0CAE-071A-48C4-BDBC-2E00739AEE57}"/>
    <cellStyle name="40% - Accent5 6 3 2 7 2" xfId="30932" xr:uid="{C7EE0376-FDC0-4D97-8E66-7AB61C8F79B9}"/>
    <cellStyle name="40% - Accent5 6 3 2 8" xfId="20253" xr:uid="{13DAA994-BFB0-46C2-B8C2-96527D13BCCD}"/>
    <cellStyle name="40% - Accent5 6 3 3" xfId="13457" xr:uid="{BE3DA1A0-59A4-4505-8C23-6FDD6AE6FCF0}"/>
    <cellStyle name="40% - Accent5 6 3 3 2" xfId="13458" xr:uid="{9579425A-9710-4AE8-B1A5-A726BFD3EFD9}"/>
    <cellStyle name="40% - Accent5 6 3 3 2 2" xfId="13459" xr:uid="{BD0237AD-0317-440E-AEBF-EEC2BE6B225F}"/>
    <cellStyle name="40% - Accent5 6 3 3 2 2 2" xfId="30941" xr:uid="{309DF01D-33BA-4481-BA87-F4CDED2F94F3}"/>
    <cellStyle name="40% - Accent5 6 3 3 2 3" xfId="13460" xr:uid="{5360EC30-AEF1-4842-9FF3-55DBA952F9F8}"/>
    <cellStyle name="40% - Accent5 6 3 3 2 3 2" xfId="30942" xr:uid="{E55FF0D5-F0DE-46BA-917B-C70513CAF1E6}"/>
    <cellStyle name="40% - Accent5 6 3 3 2 4" xfId="30940" xr:uid="{5D95F45B-B959-4299-A37D-C9EF52B6CBF0}"/>
    <cellStyle name="40% - Accent5 6 3 3 3" xfId="13461" xr:uid="{5BFF70BE-76AD-4D47-B8ED-AFDA3CB74DC1}"/>
    <cellStyle name="40% - Accent5 6 3 3 3 2" xfId="30943" xr:uid="{EDD23B61-03C5-4F2F-AC21-A8860054B8F7}"/>
    <cellStyle name="40% - Accent5 6 3 3 4" xfId="13462" xr:uid="{39C81296-531B-420D-8D5D-79A298E3F5E9}"/>
    <cellStyle name="40% - Accent5 6 3 3 4 2" xfId="30944" xr:uid="{1C388E33-E11E-451D-9EC2-A09267B5C272}"/>
    <cellStyle name="40% - Accent5 6 3 3 5" xfId="13463" xr:uid="{767F3F71-85BE-4473-A220-DAB8037A03DF}"/>
    <cellStyle name="40% - Accent5 6 3 3 5 2" xfId="30945" xr:uid="{036EBEBA-5790-4B0C-8835-8748DF41A31C}"/>
    <cellStyle name="40% - Accent5 6 3 3 6" xfId="30939" xr:uid="{6A60A1EA-D73F-4DB0-A251-4F47568ED898}"/>
    <cellStyle name="40% - Accent5 6 3 4" xfId="13464" xr:uid="{E0712450-C27C-4DDD-BDDE-A8330705217F}"/>
    <cellStyle name="40% - Accent5 6 3 4 2" xfId="13465" xr:uid="{B5D0CA3F-8268-4028-B93C-797C10047476}"/>
    <cellStyle name="40% - Accent5 6 3 4 2 2" xfId="30947" xr:uid="{C56B68F2-3E19-4D15-89FB-204380109119}"/>
    <cellStyle name="40% - Accent5 6 3 4 3" xfId="13466" xr:uid="{1B8E8D9D-ECA7-423A-B72A-C130EF0D1592}"/>
    <cellStyle name="40% - Accent5 6 3 4 3 2" xfId="30948" xr:uid="{A8E91D40-83D1-4FDF-AA01-D55A61B7D279}"/>
    <cellStyle name="40% - Accent5 6 3 4 4" xfId="30946" xr:uid="{B008355B-E63E-4E67-8FFF-204068FE9C7F}"/>
    <cellStyle name="40% - Accent5 6 3 5" xfId="13467" xr:uid="{64080904-2439-4065-87B9-0624F316AB48}"/>
    <cellStyle name="40% - Accent5 6 3 5 2" xfId="30949" xr:uid="{1D8CB7F9-0A41-4D1A-BE1A-C922CCCF61EE}"/>
    <cellStyle name="40% - Accent5 6 3 6" xfId="13468" xr:uid="{85A522D4-FCB2-4050-BADC-7C093244DA86}"/>
    <cellStyle name="40% - Accent5 6 3 6 2" xfId="30950" xr:uid="{0689BF6C-B40F-4914-BDCB-B1DDA6839A88}"/>
    <cellStyle name="40% - Accent5 6 3 7" xfId="13469" xr:uid="{050EB364-C742-45AD-8227-D3C8EEBFF75E}"/>
    <cellStyle name="40% - Accent5 6 3 7 2" xfId="30951" xr:uid="{869D45EB-E007-4058-8E6B-8A226ABACD98}"/>
    <cellStyle name="40% - Accent5 6 3 8" xfId="17603" xr:uid="{C9FE9E7B-490C-4888-97B9-970CF42B3817}"/>
    <cellStyle name="40% - Accent5 6 3 8 2" xfId="35061" xr:uid="{38C17343-E1EF-49A0-8438-DB1B3F84ABC2}"/>
    <cellStyle name="40% - Accent5 6 3 9" xfId="13449" xr:uid="{9982FEBE-EE3C-4D9C-A2D0-21938DADC80A}"/>
    <cellStyle name="40% - Accent5 6 3 9 2" xfId="30931" xr:uid="{44C2FE0B-6D83-4639-BB0F-6D9A3EAB2116}"/>
    <cellStyle name="40% - Accent5 6 4" xfId="2116" xr:uid="{5B179967-1A97-4D03-AFF1-AA1611CB371D}"/>
    <cellStyle name="40% - Accent5 6 4 10" xfId="19716" xr:uid="{186B564C-989B-4FFB-98E6-F0D059209A51}"/>
    <cellStyle name="40% - Accent5 6 4 2" xfId="13471" xr:uid="{20A0216B-C693-46C0-8FE0-2AF768D8EB04}"/>
    <cellStyle name="40% - Accent5 6 4 2 2" xfId="13472" xr:uid="{9DBCE73F-9266-46AE-830F-A911E6DAC54E}"/>
    <cellStyle name="40% - Accent5 6 4 2 2 2" xfId="13473" xr:uid="{B09AC4BC-36DE-4150-8342-0B16CC0B81E4}"/>
    <cellStyle name="40% - Accent5 6 4 2 2 2 2" xfId="30955" xr:uid="{EAF4A002-1268-47C2-90B2-E925D1862394}"/>
    <cellStyle name="40% - Accent5 6 4 2 2 3" xfId="13474" xr:uid="{204BCA6B-101A-453E-8214-BA323D94B02A}"/>
    <cellStyle name="40% - Accent5 6 4 2 2 3 2" xfId="30956" xr:uid="{006A03CF-3739-4781-8CAC-6CE49EFCBFB2}"/>
    <cellStyle name="40% - Accent5 6 4 2 2 4" xfId="30954" xr:uid="{2ED3DCD4-C340-4D41-9BD2-52D0053BDA7C}"/>
    <cellStyle name="40% - Accent5 6 4 2 3" xfId="13475" xr:uid="{518623DA-E256-40D1-AB3A-9C9282F26274}"/>
    <cellStyle name="40% - Accent5 6 4 2 3 2" xfId="30957" xr:uid="{83616807-096E-4900-976E-349A162B969A}"/>
    <cellStyle name="40% - Accent5 6 4 2 4" xfId="13476" xr:uid="{B5195158-719C-4B9D-A1E9-43D3ED6AE083}"/>
    <cellStyle name="40% - Accent5 6 4 2 4 2" xfId="30958" xr:uid="{29DDDB68-50E1-4B91-992E-D0BCC8D17551}"/>
    <cellStyle name="40% - Accent5 6 4 2 5" xfId="13477" xr:uid="{13EE6244-580B-4F85-A216-13D30C1E778C}"/>
    <cellStyle name="40% - Accent5 6 4 2 5 2" xfId="30959" xr:uid="{A9563B93-4678-4474-B950-301E80AE56C4}"/>
    <cellStyle name="40% - Accent5 6 4 2 6" xfId="30953" xr:uid="{8DD9D645-786F-44FB-B5C2-BD48B55566D8}"/>
    <cellStyle name="40% - Accent5 6 4 3" xfId="13478" xr:uid="{9D3C9AAD-C731-4E30-818C-AFFC1F9BB41F}"/>
    <cellStyle name="40% - Accent5 6 4 3 2" xfId="13479" xr:uid="{4B0DB935-85A7-4057-896B-BE0547809CB8}"/>
    <cellStyle name="40% - Accent5 6 4 3 2 2" xfId="13480" xr:uid="{F1FF1994-1D1E-4E1A-A746-AF517FA22324}"/>
    <cellStyle name="40% - Accent5 6 4 3 2 2 2" xfId="30962" xr:uid="{69958CEF-7E43-4DF1-B367-A48C1BA35F8F}"/>
    <cellStyle name="40% - Accent5 6 4 3 2 3" xfId="13481" xr:uid="{A992E92D-B214-44B2-93B0-CA6974006D69}"/>
    <cellStyle name="40% - Accent5 6 4 3 2 3 2" xfId="30963" xr:uid="{FD751B43-25CA-48C2-B30D-30B9E7000AF0}"/>
    <cellStyle name="40% - Accent5 6 4 3 2 4" xfId="30961" xr:uid="{F5A34E12-553E-47F3-B11E-DDA49DB1E8EA}"/>
    <cellStyle name="40% - Accent5 6 4 3 3" xfId="13482" xr:uid="{09450017-D9E8-40BD-AB2F-29F0F6434A96}"/>
    <cellStyle name="40% - Accent5 6 4 3 3 2" xfId="30964" xr:uid="{1B9785CA-FC52-48F5-97D7-772AED0E60A3}"/>
    <cellStyle name="40% - Accent5 6 4 3 4" xfId="13483" xr:uid="{6FDF90BD-90B3-4ED7-90D7-8251F97FD436}"/>
    <cellStyle name="40% - Accent5 6 4 3 4 2" xfId="30965" xr:uid="{F9C9BAA0-581A-4F3F-B8B9-5E8933B3B709}"/>
    <cellStyle name="40% - Accent5 6 4 3 5" xfId="13484" xr:uid="{85D64123-A2D4-468A-8E2E-279EE6F5CB98}"/>
    <cellStyle name="40% - Accent5 6 4 3 5 2" xfId="30966" xr:uid="{E8A9095F-5681-49A3-ABC5-E2CCD8E80D39}"/>
    <cellStyle name="40% - Accent5 6 4 3 6" xfId="30960" xr:uid="{2D793F15-CC14-4DB2-86E5-4412313DCD3A}"/>
    <cellStyle name="40% - Accent5 6 4 4" xfId="13485" xr:uid="{3E8CF397-B655-4759-8607-DB22A64546B9}"/>
    <cellStyle name="40% - Accent5 6 4 4 2" xfId="13486" xr:uid="{680BB8AF-8379-4B60-B00C-9203E66EC70B}"/>
    <cellStyle name="40% - Accent5 6 4 4 2 2" xfId="30968" xr:uid="{07A24CB7-CDE4-4DE1-ACD3-73EB06EE7FC7}"/>
    <cellStyle name="40% - Accent5 6 4 4 3" xfId="13487" xr:uid="{20751DAC-4B90-4689-A0D0-2BFCB87D6ECA}"/>
    <cellStyle name="40% - Accent5 6 4 4 3 2" xfId="30969" xr:uid="{792A29CC-71A1-412F-AA8D-A0099C83B926}"/>
    <cellStyle name="40% - Accent5 6 4 4 4" xfId="30967" xr:uid="{B3E30FD7-6DD0-4274-AE42-A89499CF0C24}"/>
    <cellStyle name="40% - Accent5 6 4 5" xfId="13488" xr:uid="{182DED4B-7356-40F0-B80A-69CCC8AC0588}"/>
    <cellStyle name="40% - Accent5 6 4 5 2" xfId="30970" xr:uid="{19C06561-D731-403E-9698-052D9FCCC2EA}"/>
    <cellStyle name="40% - Accent5 6 4 6" xfId="13489" xr:uid="{615F1CD3-E924-4869-9776-43F421AA3DF0}"/>
    <cellStyle name="40% - Accent5 6 4 6 2" xfId="30971" xr:uid="{1CC1FC48-9405-4F44-93FE-5C61787A03A8}"/>
    <cellStyle name="40% - Accent5 6 4 7" xfId="13490" xr:uid="{056BD7FC-5C36-45D2-980A-47AB2F01CE35}"/>
    <cellStyle name="40% - Accent5 6 4 7 2" xfId="30972" xr:uid="{B3370B3B-1157-4874-9E50-323A8067B664}"/>
    <cellStyle name="40% - Accent5 6 4 8" xfId="17893" xr:uid="{EB334F74-322A-4F0E-8CD9-C82F26B6DECC}"/>
    <cellStyle name="40% - Accent5 6 4 8 2" xfId="35547" xr:uid="{A1CCCD48-3695-42D3-A422-E5139D25F473}"/>
    <cellStyle name="40% - Accent5 6 4 9" xfId="13470" xr:uid="{41B6D854-2CCE-4BFC-86A8-534C0F94655B}"/>
    <cellStyle name="40% - Accent5 6 4 9 2" xfId="30952" xr:uid="{D05971F8-B0AE-4682-9C8E-A46C93E3C796}"/>
    <cellStyle name="40% - Accent5 6 5" xfId="13491" xr:uid="{A940287A-DDA8-4BBB-ACED-FFFCEBB2E0F3}"/>
    <cellStyle name="40% - Accent5 6 5 2" xfId="13492" xr:uid="{2E5ADCF5-9C5C-4545-8AC9-37E30C95B355}"/>
    <cellStyle name="40% - Accent5 6 5 2 2" xfId="13493" xr:uid="{997DAE47-A727-4FFB-A913-C93312E022B6}"/>
    <cellStyle name="40% - Accent5 6 5 2 2 2" xfId="30975" xr:uid="{F355D464-975A-4E35-AA86-174B542B660E}"/>
    <cellStyle name="40% - Accent5 6 5 2 3" xfId="13494" xr:uid="{869C6558-7400-441E-85C1-27EC73CC530B}"/>
    <cellStyle name="40% - Accent5 6 5 2 3 2" xfId="30976" xr:uid="{2CBE5429-7AB3-4777-BF7B-8A3F77A1936B}"/>
    <cellStyle name="40% - Accent5 6 5 2 4" xfId="30974" xr:uid="{4BEAF5F3-9247-4446-8703-EB520A6A8AB8}"/>
    <cellStyle name="40% - Accent5 6 5 3" xfId="13495" xr:uid="{FF2F2619-D728-48C6-AAB8-63B0B4770D04}"/>
    <cellStyle name="40% - Accent5 6 5 3 2" xfId="30977" xr:uid="{8E9FD851-F13A-4AEE-A0C1-3C35A772BF43}"/>
    <cellStyle name="40% - Accent5 6 5 4" xfId="13496" xr:uid="{FEF2B872-192A-40B9-B1C0-FB30409B4633}"/>
    <cellStyle name="40% - Accent5 6 5 4 2" xfId="30978" xr:uid="{DB779B79-FF0F-49F1-9014-FE1BDD296833}"/>
    <cellStyle name="40% - Accent5 6 5 5" xfId="13497" xr:uid="{61CF2684-2E13-4379-89C6-A15BD8512651}"/>
    <cellStyle name="40% - Accent5 6 5 5 2" xfId="30979" xr:uid="{4F742FBC-DA29-4DDA-BAE3-F574B72187F1}"/>
    <cellStyle name="40% - Accent5 6 5 6" xfId="30973" xr:uid="{10D97A7F-FA8F-4DD5-B2B5-88A0D63337EF}"/>
    <cellStyle name="40% - Accent5 6 6" xfId="13498" xr:uid="{328FE8E1-74F4-4F4C-B036-7C1D74F26768}"/>
    <cellStyle name="40% - Accent5 6 6 2" xfId="13499" xr:uid="{252A379C-0E2D-4BA9-BCD2-EE224F9C82C7}"/>
    <cellStyle name="40% - Accent5 6 6 2 2" xfId="13500" xr:uid="{1F215EB8-AF48-4FB6-898F-2467922B1F33}"/>
    <cellStyle name="40% - Accent5 6 6 2 2 2" xfId="30982" xr:uid="{6CB9386D-8517-415B-B936-94DDFFBD99E8}"/>
    <cellStyle name="40% - Accent5 6 6 2 3" xfId="13501" xr:uid="{B63CE2D0-23F1-4FCE-B385-5B26C06B7326}"/>
    <cellStyle name="40% - Accent5 6 6 2 3 2" xfId="30983" xr:uid="{F5E3CC54-23EA-4BE3-9BE3-ECAEEF44344A}"/>
    <cellStyle name="40% - Accent5 6 6 2 4" xfId="30981" xr:uid="{C869E2F7-EF8F-4697-85F5-4DB6B2ED161D}"/>
    <cellStyle name="40% - Accent5 6 6 3" xfId="13502" xr:uid="{99FEF7D5-0B8A-41E8-9F7A-C80D8F302939}"/>
    <cellStyle name="40% - Accent5 6 6 3 2" xfId="30984" xr:uid="{787819D2-EAAE-43B0-90C4-38AC4CEC082F}"/>
    <cellStyle name="40% - Accent5 6 6 4" xfId="13503" xr:uid="{1E931213-78C2-4633-91F5-1BEC77E3A326}"/>
    <cellStyle name="40% - Accent5 6 6 4 2" xfId="30985" xr:uid="{5D6DD65C-757B-4A62-AD57-36C25144E7BB}"/>
    <cellStyle name="40% - Accent5 6 6 5" xfId="13504" xr:uid="{1991A988-AF7B-45BA-952C-B23203979A27}"/>
    <cellStyle name="40% - Accent5 6 6 5 2" xfId="30986" xr:uid="{B978D6EE-3526-4EE6-A782-C4EA573045F4}"/>
    <cellStyle name="40% - Accent5 6 6 6" xfId="30980" xr:uid="{91960692-AF15-44B4-BAE2-D1303DE7653B}"/>
    <cellStyle name="40% - Accent5 6 7" xfId="13505" xr:uid="{B548D885-CA51-456D-A552-BE40543003B5}"/>
    <cellStyle name="40% - Accent5 6 7 2" xfId="13506" xr:uid="{299752BA-28EB-4465-BE8A-02A4146C5825}"/>
    <cellStyle name="40% - Accent5 6 7 2 2" xfId="30988" xr:uid="{7C068E87-BCA0-4798-9021-76982EE39124}"/>
    <cellStyle name="40% - Accent5 6 7 3" xfId="13507" xr:uid="{6564FE66-0EAB-4F5C-9435-2B7E62498B37}"/>
    <cellStyle name="40% - Accent5 6 7 3 2" xfId="30989" xr:uid="{181CA8D2-B6CE-440F-9CF7-202E461BF304}"/>
    <cellStyle name="40% - Accent5 6 7 4" xfId="30987" xr:uid="{28A52E06-9ACB-4D60-9C91-704FCB726AD6}"/>
    <cellStyle name="40% - Accent5 6 8" xfId="13508" xr:uid="{13DC03C3-6BB1-4D09-B955-DC5C746E14B2}"/>
    <cellStyle name="40% - Accent5 6 8 2" xfId="30990" xr:uid="{2897B4D4-5ADE-44B1-B59F-B38480845C87}"/>
    <cellStyle name="40% - Accent5 6 9" xfId="13509" xr:uid="{DE79F217-8A5D-4A70-9C73-A20EAEFA2F91}"/>
    <cellStyle name="40% - Accent5 6 9 2" xfId="30991" xr:uid="{40E4FBC8-115D-4A8D-A468-758BC686B868}"/>
    <cellStyle name="40% - Accent5 7" xfId="404" xr:uid="{678F5BE4-5290-4118-A051-D47EE5F38030}"/>
    <cellStyle name="40% - Accent5 7 10" xfId="17298" xr:uid="{1F497E71-AF48-4762-A8A6-BAF3536A2B19}"/>
    <cellStyle name="40% - Accent5 7 10 2" xfId="34589" xr:uid="{8CEBFED9-5CB2-4431-A06B-257CC9185AE4}"/>
    <cellStyle name="40% - Accent5 7 11" xfId="13510" xr:uid="{46598FBD-6F82-4C17-A44B-F9A39C144777}"/>
    <cellStyle name="40% - Accent5 7 11 2" xfId="30992" xr:uid="{94D589BA-5F9F-4765-ACEF-5C64CC9186A1}"/>
    <cellStyle name="40% - Accent5 7 12" xfId="1073" xr:uid="{BA35C57D-7EC6-40D8-BD49-39A9E5D50058}"/>
    <cellStyle name="40% - Accent5 7 13" xfId="18683" xr:uid="{1EDD0A75-0623-474D-B8E4-FBFEB202C184}"/>
    <cellStyle name="40% - Accent5 7 2" xfId="1368" xr:uid="{8F5B5662-B563-422E-AE88-7A739B20B2D3}"/>
    <cellStyle name="40% - Accent5 7 2 10" xfId="18972" xr:uid="{42B37822-563E-4CE6-B3F5-5B6C132C0C4E}"/>
    <cellStyle name="40% - Accent5 7 2 2" xfId="2413" xr:uid="{26916B55-55C6-4D0B-B2FE-C489B482D659}"/>
    <cellStyle name="40% - Accent5 7 2 2 2" xfId="13513" xr:uid="{34A1EB72-698E-4455-8D9C-43A8F47090AB}"/>
    <cellStyle name="40% - Accent5 7 2 2 2 2" xfId="13514" xr:uid="{F6F1683E-BBF5-4167-A82E-A809F225E996}"/>
    <cellStyle name="40% - Accent5 7 2 2 2 2 2" xfId="30996" xr:uid="{CF21B5EF-C68A-42B0-B600-9C4544C16084}"/>
    <cellStyle name="40% - Accent5 7 2 2 2 3" xfId="13515" xr:uid="{571D68B5-7D78-449A-9AED-9930A8736AC7}"/>
    <cellStyle name="40% - Accent5 7 2 2 2 3 2" xfId="30997" xr:uid="{6F20FBA6-E351-47C2-9EBC-5BE6B28D6D64}"/>
    <cellStyle name="40% - Accent5 7 2 2 2 4" xfId="30995" xr:uid="{B30F7EEF-0FBB-45AB-A101-C27AA49AABBB}"/>
    <cellStyle name="40% - Accent5 7 2 2 3" xfId="13516" xr:uid="{DDD2E4C9-BF8F-4A95-8176-D5858C894762}"/>
    <cellStyle name="40% - Accent5 7 2 2 3 2" xfId="30998" xr:uid="{E0FE88C7-7DD8-4416-900F-2ABD26AE7C86}"/>
    <cellStyle name="40% - Accent5 7 2 2 4" xfId="13517" xr:uid="{1483A4B0-4ADD-48B3-9862-76FC1F76D102}"/>
    <cellStyle name="40% - Accent5 7 2 2 4 2" xfId="30999" xr:uid="{5F718EB0-77CC-478D-A299-5FA556D71D4C}"/>
    <cellStyle name="40% - Accent5 7 2 2 5" xfId="13518" xr:uid="{4E33D9B0-565F-4C1B-B5A9-3CFA06D03FDC}"/>
    <cellStyle name="40% - Accent5 7 2 2 5 2" xfId="31000" xr:uid="{0B1D3B45-6950-4443-9C41-0FBF3E19161C}"/>
    <cellStyle name="40% - Accent5 7 2 2 6" xfId="18040" xr:uid="{12858D8C-BC3B-4790-810D-51FBB65E9669}"/>
    <cellStyle name="40% - Accent5 7 2 2 6 2" xfId="35824" xr:uid="{28F34238-26E0-4785-9BAF-F6CA6CC4E1A4}"/>
    <cellStyle name="40% - Accent5 7 2 2 7" xfId="13512" xr:uid="{331E7EBC-68BE-4877-A336-9BD91C8CDCF7}"/>
    <cellStyle name="40% - Accent5 7 2 2 7 2" xfId="30994" xr:uid="{49153DBA-9D65-483A-89EF-49592EBEFF35}"/>
    <cellStyle name="40% - Accent5 7 2 2 8" xfId="20013" xr:uid="{EDABC63A-7280-4A82-9B15-C80FB586B2FB}"/>
    <cellStyle name="40% - Accent5 7 2 3" xfId="13519" xr:uid="{A9B45F3B-5F16-4D9F-9616-D64BCDF17CBE}"/>
    <cellStyle name="40% - Accent5 7 2 3 2" xfId="13520" xr:uid="{1F905A9E-CE32-4F31-8276-D0FBC2C1D92F}"/>
    <cellStyle name="40% - Accent5 7 2 3 2 2" xfId="13521" xr:uid="{8949D0B0-02F1-4237-8DEA-8B430C475D55}"/>
    <cellStyle name="40% - Accent5 7 2 3 2 2 2" xfId="31003" xr:uid="{9562109B-D7F5-4071-ACB5-9E3FE163B7A7}"/>
    <cellStyle name="40% - Accent5 7 2 3 2 3" xfId="13522" xr:uid="{B4DF5E1F-EC4D-422A-AB5B-3BD2C84A429B}"/>
    <cellStyle name="40% - Accent5 7 2 3 2 3 2" xfId="31004" xr:uid="{6BE8F1FD-1BDA-400A-834D-0E5F041AC02D}"/>
    <cellStyle name="40% - Accent5 7 2 3 2 4" xfId="31002" xr:uid="{076000E4-149E-4425-A42E-F9A0D52FE934}"/>
    <cellStyle name="40% - Accent5 7 2 3 3" xfId="13523" xr:uid="{DDEAD79D-0F8D-4BC4-A629-CB545DB460D8}"/>
    <cellStyle name="40% - Accent5 7 2 3 3 2" xfId="31005" xr:uid="{1D7B886A-E0BD-4099-915A-0C52AC06CC01}"/>
    <cellStyle name="40% - Accent5 7 2 3 4" xfId="13524" xr:uid="{4D5BFAE0-5540-4AA0-95CC-345CDF27F2F0}"/>
    <cellStyle name="40% - Accent5 7 2 3 4 2" xfId="31006" xr:uid="{AA089DAF-1ECF-463C-B7E8-AC4728D6C8A3}"/>
    <cellStyle name="40% - Accent5 7 2 3 5" xfId="13525" xr:uid="{A783644A-2836-4EAF-AFA7-B0246C0C6639}"/>
    <cellStyle name="40% - Accent5 7 2 3 5 2" xfId="31007" xr:uid="{0BEF027F-176F-4F6A-82BF-83FB59913A0C}"/>
    <cellStyle name="40% - Accent5 7 2 3 6" xfId="31001" xr:uid="{A4A311C8-1F3D-4914-A7F5-4F660970828D}"/>
    <cellStyle name="40% - Accent5 7 2 4" xfId="13526" xr:uid="{B6DA9FA1-D187-4CE7-B2F7-73F29F68B551}"/>
    <cellStyle name="40% - Accent5 7 2 4 2" xfId="13527" xr:uid="{6F005AC8-CB9A-4A7D-9213-B89D5F46B69B}"/>
    <cellStyle name="40% - Accent5 7 2 4 2 2" xfId="31009" xr:uid="{51FE02A2-9C65-4A70-A329-4DEE945159B4}"/>
    <cellStyle name="40% - Accent5 7 2 4 3" xfId="13528" xr:uid="{E8AEC5DF-8952-4983-97D2-1FC1AA9A5C57}"/>
    <cellStyle name="40% - Accent5 7 2 4 3 2" xfId="31010" xr:uid="{3B3FDF1A-381A-4C93-A6EA-A43AF317BCF8}"/>
    <cellStyle name="40% - Accent5 7 2 4 4" xfId="31008" xr:uid="{50926B82-CC4C-4F1F-ABFA-6A46EA914353}"/>
    <cellStyle name="40% - Accent5 7 2 5" xfId="13529" xr:uid="{E4032ABA-91AC-4C2B-9D59-66D02595540E}"/>
    <cellStyle name="40% - Accent5 7 2 5 2" xfId="31011" xr:uid="{F37FC9EA-13DC-4BA9-B55D-50114AD3169B}"/>
    <cellStyle name="40% - Accent5 7 2 6" xfId="13530" xr:uid="{C099E801-A2A0-4C33-A1BC-EED117A40BBF}"/>
    <cellStyle name="40% - Accent5 7 2 6 2" xfId="31012" xr:uid="{C260DCD9-0864-4BD8-966E-B876647AF2AD}"/>
    <cellStyle name="40% - Accent5 7 2 7" xfId="13531" xr:uid="{710E5EDB-8A64-4E5A-A3A9-4C80D9380B1F}"/>
    <cellStyle name="40% - Accent5 7 2 7 2" xfId="31013" xr:uid="{32458E71-0EC2-4132-8C96-E01A8E461337}"/>
    <cellStyle name="40% - Accent5 7 2 8" xfId="17473" xr:uid="{50D10E3B-A620-4875-9097-F5BC55848D7D}"/>
    <cellStyle name="40% - Accent5 7 2 8 2" xfId="34838" xr:uid="{2FB03DD3-F6FD-4205-BD89-A5C31BF0A18F}"/>
    <cellStyle name="40% - Accent5 7 2 9" xfId="13511" xr:uid="{0C9EA251-F025-483D-8F36-5A7DCF7188F0}"/>
    <cellStyle name="40% - Accent5 7 2 9 2" xfId="30993" xr:uid="{9F3EF6C4-FFE3-4B60-9C64-7AED00CB6D94}"/>
    <cellStyle name="40% - Accent5 7 3" xfId="1639" xr:uid="{D8C7121A-36B2-4634-BCF4-2A58983B368E}"/>
    <cellStyle name="40% - Accent5 7 3 10" xfId="19242" xr:uid="{8A6CC854-8AC7-408E-9A28-266C39581D33}"/>
    <cellStyle name="40% - Accent5 7 3 2" xfId="2680" xr:uid="{03D47CD7-4DB7-4E00-9A4F-9101BEA217F3}"/>
    <cellStyle name="40% - Accent5 7 3 2 2" xfId="13534" xr:uid="{D739A9CC-E20B-4648-B21C-F285692E1606}"/>
    <cellStyle name="40% - Accent5 7 3 2 2 2" xfId="13535" xr:uid="{C614B30A-7C3C-40A1-ABFE-BFBE15CA4198}"/>
    <cellStyle name="40% - Accent5 7 3 2 2 2 2" xfId="31017" xr:uid="{37A32664-3D99-4B0C-868D-D32BF1DE41D4}"/>
    <cellStyle name="40% - Accent5 7 3 2 2 3" xfId="13536" xr:uid="{B9B61214-04DC-4A47-900F-BE1C44A685A4}"/>
    <cellStyle name="40% - Accent5 7 3 2 2 3 2" xfId="31018" xr:uid="{22F49161-8B40-42E0-90FD-D98EDB38A8C3}"/>
    <cellStyle name="40% - Accent5 7 3 2 2 4" xfId="31016" xr:uid="{95A27E61-62FD-48F8-8629-403175E0D2FE}"/>
    <cellStyle name="40% - Accent5 7 3 2 3" xfId="13537" xr:uid="{0A13129B-F2C8-41C6-AFD7-FDAAE6B6990C}"/>
    <cellStyle name="40% - Accent5 7 3 2 3 2" xfId="31019" xr:uid="{59881BA5-2BBB-4D27-8332-C8BFEC9C30FE}"/>
    <cellStyle name="40% - Accent5 7 3 2 4" xfId="13538" xr:uid="{60127A85-3510-4786-847D-44FA6676A8F6}"/>
    <cellStyle name="40% - Accent5 7 3 2 4 2" xfId="31020" xr:uid="{2567062E-E6D7-4C07-AEF7-3492B778A5B8}"/>
    <cellStyle name="40% - Accent5 7 3 2 5" xfId="13539" xr:uid="{2B3D45E9-3AFC-45C8-9735-2AC30A590BAD}"/>
    <cellStyle name="40% - Accent5 7 3 2 5 2" xfId="31021" xr:uid="{73A4A640-C545-40AA-B8E8-273874C2F481}"/>
    <cellStyle name="40% - Accent5 7 3 2 6" xfId="18173" xr:uid="{7E45D4C3-48C6-486B-9A5A-C94ED4F5DDB6}"/>
    <cellStyle name="40% - Accent5 7 3 2 6 2" xfId="36087" xr:uid="{381B7EA2-1088-4BA4-91AC-BFAA48A3ECBD}"/>
    <cellStyle name="40% - Accent5 7 3 2 7" xfId="13533" xr:uid="{8469CD78-CC3F-4AD7-A9BF-B3BE637AD20A}"/>
    <cellStyle name="40% - Accent5 7 3 2 7 2" xfId="31015" xr:uid="{18859406-24CF-42BE-8444-4684C4B4B9C9}"/>
    <cellStyle name="40% - Accent5 7 3 2 8" xfId="20280" xr:uid="{F3ECCF08-CE90-4AB9-918E-CBC25BBDC3EF}"/>
    <cellStyle name="40% - Accent5 7 3 3" xfId="13540" xr:uid="{2C9E2F40-8A21-4599-BB43-7E71E5FF35A5}"/>
    <cellStyle name="40% - Accent5 7 3 3 2" xfId="13541" xr:uid="{4902E310-CB29-4B81-94BC-7B648E1BA566}"/>
    <cellStyle name="40% - Accent5 7 3 3 2 2" xfId="13542" xr:uid="{862C6002-B1F2-4D11-8C42-07C5D8C1EE95}"/>
    <cellStyle name="40% - Accent5 7 3 3 2 2 2" xfId="31024" xr:uid="{40C69BFB-3B6E-4C2E-80CF-7C1E8ABA899C}"/>
    <cellStyle name="40% - Accent5 7 3 3 2 3" xfId="13543" xr:uid="{26B587DE-5AF5-4F5A-959B-F05E54B92C56}"/>
    <cellStyle name="40% - Accent5 7 3 3 2 3 2" xfId="31025" xr:uid="{CF08A514-94F8-43C9-9E21-6E6718070F69}"/>
    <cellStyle name="40% - Accent5 7 3 3 2 4" xfId="31023" xr:uid="{E4A1EEBE-A560-4462-8C6E-4B9CDE1CC3AC}"/>
    <cellStyle name="40% - Accent5 7 3 3 3" xfId="13544" xr:uid="{C34A5E59-C7A1-45EC-8BF1-B4EF159DFAF5}"/>
    <cellStyle name="40% - Accent5 7 3 3 3 2" xfId="31026" xr:uid="{7FC8E16D-554D-4824-8C2D-CA81CE788EEB}"/>
    <cellStyle name="40% - Accent5 7 3 3 4" xfId="13545" xr:uid="{3A81C261-A416-4E63-B963-3F6254415352}"/>
    <cellStyle name="40% - Accent5 7 3 3 4 2" xfId="31027" xr:uid="{0A1A0A2C-08D7-49EE-9B6A-C7F68320476D}"/>
    <cellStyle name="40% - Accent5 7 3 3 5" xfId="13546" xr:uid="{28C98E87-F95E-445E-80CC-AE3D2B9E79FE}"/>
    <cellStyle name="40% - Accent5 7 3 3 5 2" xfId="31028" xr:uid="{0CB2D907-8AF9-4CB7-9A86-1C953EA99BE8}"/>
    <cellStyle name="40% - Accent5 7 3 3 6" xfId="31022" xr:uid="{656AAAB8-9336-449C-925E-09D911B40EC3}"/>
    <cellStyle name="40% - Accent5 7 3 4" xfId="13547" xr:uid="{8194AF9B-175D-4A99-AC99-6B0BACABC34F}"/>
    <cellStyle name="40% - Accent5 7 3 4 2" xfId="13548" xr:uid="{D33A369D-DD20-405B-A89E-740A08ED5355}"/>
    <cellStyle name="40% - Accent5 7 3 4 2 2" xfId="31030" xr:uid="{0737CE18-F6D9-41DB-A830-BD8ACED21D40}"/>
    <cellStyle name="40% - Accent5 7 3 4 3" xfId="13549" xr:uid="{654EBFEA-FECA-4BE6-9BA3-65DF9CCEBDD3}"/>
    <cellStyle name="40% - Accent5 7 3 4 3 2" xfId="31031" xr:uid="{75F89047-78EE-4BBC-AE29-273AEC8A5849}"/>
    <cellStyle name="40% - Accent5 7 3 4 4" xfId="31029" xr:uid="{1C837C53-F0BF-439D-8CD3-6A7D34198658}"/>
    <cellStyle name="40% - Accent5 7 3 5" xfId="13550" xr:uid="{C3220374-FDC9-4270-A64A-445DAC81CB44}"/>
    <cellStyle name="40% - Accent5 7 3 5 2" xfId="31032" xr:uid="{6CDAFF55-72C0-4EE8-9557-EF8BA3E0ED0F}"/>
    <cellStyle name="40% - Accent5 7 3 6" xfId="13551" xr:uid="{D48F0E66-2E56-458F-A851-D645D027372A}"/>
    <cellStyle name="40% - Accent5 7 3 6 2" xfId="31033" xr:uid="{31C11B5E-3B7B-4F98-804E-95938F555C04}"/>
    <cellStyle name="40% - Accent5 7 3 7" xfId="13552" xr:uid="{D781E055-9872-4F2C-A51B-2571B169EE9F}"/>
    <cellStyle name="40% - Accent5 7 3 7 2" xfId="31034" xr:uid="{77EFC71A-7798-4D6F-A9F8-0AF8B6480BB1}"/>
    <cellStyle name="40% - Accent5 7 3 8" xfId="17618" xr:uid="{4B6A30A3-92D9-40EF-8AAA-1613D2DC7281}"/>
    <cellStyle name="40% - Accent5 7 3 8 2" xfId="35087" xr:uid="{A3559582-4E55-4A27-B23E-B165209FFA59}"/>
    <cellStyle name="40% - Accent5 7 3 9" xfId="13532" xr:uid="{6CFF173C-C3F5-4860-B6F0-D607C6EFAE88}"/>
    <cellStyle name="40% - Accent5 7 3 9 2" xfId="31014" xr:uid="{AAF19ACB-27D7-4609-8058-0449190143F2}"/>
    <cellStyle name="40% - Accent5 7 4" xfId="2137" xr:uid="{BDA251FF-9078-434D-9406-9DEDA9A510E9}"/>
    <cellStyle name="40% - Accent5 7 4 2" xfId="13554" xr:uid="{F94C5B00-FBA5-4F98-BEE0-9E794484F790}"/>
    <cellStyle name="40% - Accent5 7 4 2 2" xfId="13555" xr:uid="{872225C9-2E10-4542-BFCC-EDB3324169A1}"/>
    <cellStyle name="40% - Accent5 7 4 2 2 2" xfId="31037" xr:uid="{B7EF16B8-ED31-4D0E-AB7F-8239474DD6F5}"/>
    <cellStyle name="40% - Accent5 7 4 2 3" xfId="13556" xr:uid="{2F59593B-381E-405C-9245-D3AE556336D4}"/>
    <cellStyle name="40% - Accent5 7 4 2 3 2" xfId="31038" xr:uid="{C1B04A25-7E60-4DE0-AFDF-08A100E8415D}"/>
    <cellStyle name="40% - Accent5 7 4 2 4" xfId="31036" xr:uid="{5731CF9A-7E64-463B-8BDD-DF42D152EB0B}"/>
    <cellStyle name="40% - Accent5 7 4 3" xfId="13557" xr:uid="{50E00CF2-0DBD-4744-B26A-E143F9B8AFCA}"/>
    <cellStyle name="40% - Accent5 7 4 3 2" xfId="31039" xr:uid="{12848900-1D72-47CB-9370-284881AE0410}"/>
    <cellStyle name="40% - Accent5 7 4 4" xfId="13558" xr:uid="{7957D2D0-0DC2-40F6-A0A6-22DFBDD2AABB}"/>
    <cellStyle name="40% - Accent5 7 4 4 2" xfId="31040" xr:uid="{9ECBF0E7-6702-47C6-8578-6552B47E4D0E}"/>
    <cellStyle name="40% - Accent5 7 4 5" xfId="13559" xr:uid="{4C133556-709B-4F04-964B-440F9DE5E6E9}"/>
    <cellStyle name="40% - Accent5 7 4 5 2" xfId="31041" xr:uid="{B4DD36E5-29C6-4EE1-A718-96F462BEC0BD}"/>
    <cellStyle name="40% - Accent5 7 4 6" xfId="17908" xr:uid="{4D665461-2817-4EDA-8B0E-190F2EAA391E}"/>
    <cellStyle name="40% - Accent5 7 4 6 2" xfId="35567" xr:uid="{681038AA-CF42-489A-B46F-7ACB8999224C}"/>
    <cellStyle name="40% - Accent5 7 4 7" xfId="13553" xr:uid="{FAD6C43E-6C02-4485-99BA-020D85996E40}"/>
    <cellStyle name="40% - Accent5 7 4 7 2" xfId="31035" xr:uid="{6F783798-0C67-42A4-9A8E-5C1620A657F2}"/>
    <cellStyle name="40% - Accent5 7 4 8" xfId="19737" xr:uid="{AEE29639-7C87-40D6-BAA6-6BE6FCA06E79}"/>
    <cellStyle name="40% - Accent5 7 5" xfId="13560" xr:uid="{10E9B5DF-F537-41C5-9360-3D07F62A9C8F}"/>
    <cellStyle name="40% - Accent5 7 5 2" xfId="13561" xr:uid="{58ACABA5-6DD8-46C6-A7D3-A5C2DC0517E2}"/>
    <cellStyle name="40% - Accent5 7 5 2 2" xfId="13562" xr:uid="{4AD95FF4-EC3F-46C5-B2DB-5418DE72C9E3}"/>
    <cellStyle name="40% - Accent5 7 5 2 2 2" xfId="31044" xr:uid="{6DB9BFB7-B7B3-4693-9458-90142FAD4440}"/>
    <cellStyle name="40% - Accent5 7 5 2 3" xfId="13563" xr:uid="{1EEEE027-EE55-4D39-9639-05981697AC39}"/>
    <cellStyle name="40% - Accent5 7 5 2 3 2" xfId="31045" xr:uid="{C3EBC9A6-B3E9-4F76-ABA7-2D3C8A3DCB84}"/>
    <cellStyle name="40% - Accent5 7 5 2 4" xfId="31043" xr:uid="{A1B2D9B3-2CAA-4FEB-8D82-DEBD773467CB}"/>
    <cellStyle name="40% - Accent5 7 5 3" xfId="13564" xr:uid="{4A34E9AD-97A7-4FBB-B298-00C0BEEA4C42}"/>
    <cellStyle name="40% - Accent5 7 5 3 2" xfId="31046" xr:uid="{51E1862B-EDD6-4E0D-A06D-678B45198B26}"/>
    <cellStyle name="40% - Accent5 7 5 4" xfId="13565" xr:uid="{47038BAC-61E7-41DB-B29B-C7EC586DDBC5}"/>
    <cellStyle name="40% - Accent5 7 5 4 2" xfId="31047" xr:uid="{01D078BC-B9E7-406A-BC9F-4683D11A031B}"/>
    <cellStyle name="40% - Accent5 7 5 5" xfId="13566" xr:uid="{DFE2CA14-A2B0-4F30-AE37-E823084403BD}"/>
    <cellStyle name="40% - Accent5 7 5 5 2" xfId="31048" xr:uid="{2C19ABD2-89EA-4733-B6A3-EE399A6B556D}"/>
    <cellStyle name="40% - Accent5 7 5 6" xfId="31042" xr:uid="{0264FC27-530E-4151-83CD-02843C4FAD6C}"/>
    <cellStyle name="40% - Accent5 7 6" xfId="13567" xr:uid="{97AA9E63-CA7F-4503-936B-1C9C98B47D87}"/>
    <cellStyle name="40% - Accent5 7 6 2" xfId="13568" xr:uid="{25527191-1B19-4E03-BA7A-5EB04F5613C0}"/>
    <cellStyle name="40% - Accent5 7 6 2 2" xfId="31050" xr:uid="{9601C5A9-BF91-4BA1-AF76-2ABF50194390}"/>
    <cellStyle name="40% - Accent5 7 6 3" xfId="13569" xr:uid="{9C351F75-E41F-46AD-BC1E-41B5253D6EFC}"/>
    <cellStyle name="40% - Accent5 7 6 3 2" xfId="31051" xr:uid="{453F3B47-1C02-4DF1-AE2F-32F2E78B417C}"/>
    <cellStyle name="40% - Accent5 7 6 4" xfId="31049" xr:uid="{13468240-A0AD-4602-8BCA-9C1DB1F6114E}"/>
    <cellStyle name="40% - Accent5 7 7" xfId="13570" xr:uid="{7636C16C-2D0D-4B4C-9CF6-0DFF65CD8C29}"/>
    <cellStyle name="40% - Accent5 7 7 2" xfId="31052" xr:uid="{7BE9CB8B-F44F-4B5B-A061-E99E0C2380A5}"/>
    <cellStyle name="40% - Accent5 7 8" xfId="13571" xr:uid="{B27BDE0F-C94B-48DC-B967-AFA7F3B8AFD7}"/>
    <cellStyle name="40% - Accent5 7 8 2" xfId="31053" xr:uid="{1833FD25-CC26-4F2A-90A2-DCC05E979DA8}"/>
    <cellStyle name="40% - Accent5 7 9" xfId="13572" xr:uid="{86CDCBEF-DADA-4DB5-8B31-82070140643E}"/>
    <cellStyle name="40% - Accent5 7 9 2" xfId="31054" xr:uid="{CFF20A03-1BB1-4A3F-8476-9B93BC60B703}"/>
    <cellStyle name="40% - Accent5 8" xfId="170" xr:uid="{C3DFBEFC-920F-45D7-B12A-64AA522A484B}"/>
    <cellStyle name="40% - Accent5 8 10" xfId="1103" xr:uid="{3491ADFA-AC21-4130-BB0A-C88E6AE09DA1}"/>
    <cellStyle name="40% - Accent5 8 11" xfId="18711" xr:uid="{192B7365-DFD5-4F9A-A5CD-954C4FD02EAD}"/>
    <cellStyle name="40% - Accent5 8 2" xfId="1390" xr:uid="{5443D4DC-05DC-4251-9587-F84B73EA7782}"/>
    <cellStyle name="40% - Accent5 8 2 2" xfId="2431" xr:uid="{FCBC46A1-B809-4BF8-B2EB-D3F59ED72324}"/>
    <cellStyle name="40% - Accent5 8 2 2 2" xfId="13576" xr:uid="{6AFBDD73-B3E1-48F8-AFB0-385468205BCA}"/>
    <cellStyle name="40% - Accent5 8 2 2 2 2" xfId="31058" xr:uid="{C429FEFB-2915-47EB-928A-FCCC9AB2278D}"/>
    <cellStyle name="40% - Accent5 8 2 2 3" xfId="13577" xr:uid="{8C99F992-8D2B-4D5B-AE27-9C9AF6D75350}"/>
    <cellStyle name="40% - Accent5 8 2 2 3 2" xfId="31059" xr:uid="{1D78FC3A-A135-44BC-9DAE-7773D992F601}"/>
    <cellStyle name="40% - Accent5 8 2 2 4" xfId="18053" xr:uid="{882F9D98-41E8-4CF3-9A4C-A2664569DDE4}"/>
    <cellStyle name="40% - Accent5 8 2 2 4 2" xfId="35842" xr:uid="{1A4368AF-3FAB-4762-B02D-9C810911E16A}"/>
    <cellStyle name="40% - Accent5 8 2 2 5" xfId="13575" xr:uid="{26AACF48-D5BF-4811-A11F-279F8858201A}"/>
    <cellStyle name="40% - Accent5 8 2 2 5 2" xfId="31057" xr:uid="{6E9D39C5-A9CD-417C-A984-1D938681814D}"/>
    <cellStyle name="40% - Accent5 8 2 2 6" xfId="20031" xr:uid="{F93A6EBA-0907-40D0-AC9F-AA423BED4195}"/>
    <cellStyle name="40% - Accent5 8 2 3" xfId="13578" xr:uid="{1D8A61BB-3B94-4B8F-8E3D-305B26857469}"/>
    <cellStyle name="40% - Accent5 8 2 3 2" xfId="31060" xr:uid="{BF1B8408-E56C-4A0E-93BB-71DFD6CF9D25}"/>
    <cellStyle name="40% - Accent5 8 2 4" xfId="13579" xr:uid="{FB0E25AB-4F2F-4145-B3DE-E7D1479D54EC}"/>
    <cellStyle name="40% - Accent5 8 2 4 2" xfId="31061" xr:uid="{2A122D77-FF8A-4B51-94AB-8D48B8CD3631}"/>
    <cellStyle name="40% - Accent5 8 2 5" xfId="13580" xr:uid="{01D638B6-174D-4680-A062-430AA581578C}"/>
    <cellStyle name="40% - Accent5 8 2 5 2" xfId="31062" xr:uid="{15793FDD-449E-473A-BA8C-5B6CFFE12CB1}"/>
    <cellStyle name="40% - Accent5 8 2 6" xfId="17489" xr:uid="{7A54C359-B328-49D3-B7C6-64C740BB4582}"/>
    <cellStyle name="40% - Accent5 8 2 6 2" xfId="34858" xr:uid="{19B6DAEB-E513-4169-8637-1D09662BACF5}"/>
    <cellStyle name="40% - Accent5 8 2 7" xfId="13574" xr:uid="{651B845E-70F1-40C8-BC66-967CD6A403AD}"/>
    <cellStyle name="40% - Accent5 8 2 7 2" xfId="31056" xr:uid="{490D1163-B75A-4871-9E45-866F0525A301}"/>
    <cellStyle name="40% - Accent5 8 2 8" xfId="18993" xr:uid="{D6B1C798-D27F-4269-871C-0712D9D1568E}"/>
    <cellStyle name="40% - Accent5 8 3" xfId="1657" xr:uid="{D645D6C0-654D-4D99-8A00-F1C927375560}"/>
    <cellStyle name="40% - Accent5 8 3 2" xfId="2698" xr:uid="{08985D2C-6997-458C-BD36-733ABD4559B1}"/>
    <cellStyle name="40% - Accent5 8 3 2 2" xfId="13583" xr:uid="{17EC20C4-BC84-4573-9614-DBBB9C4175D8}"/>
    <cellStyle name="40% - Accent5 8 3 2 2 2" xfId="31065" xr:uid="{F0580BFF-8976-487F-B589-EEDB65B0FDDD}"/>
    <cellStyle name="40% - Accent5 8 3 2 3" xfId="13584" xr:uid="{CD662EC3-90D3-478F-B798-E7AE27D6C0A9}"/>
    <cellStyle name="40% - Accent5 8 3 2 3 2" xfId="31066" xr:uid="{807379FE-99E5-4870-9C1C-EE690261ACDC}"/>
    <cellStyle name="40% - Accent5 8 3 2 4" xfId="18185" xr:uid="{60D02BA2-51D9-43C0-A487-2001299F9E74}"/>
    <cellStyle name="40% - Accent5 8 3 2 4 2" xfId="36105" xr:uid="{EC19F2D5-4738-41A3-83F6-4087458E1472}"/>
    <cellStyle name="40% - Accent5 8 3 2 5" xfId="13582" xr:uid="{BC12416A-7539-424A-AA13-B5D75518EF33}"/>
    <cellStyle name="40% - Accent5 8 3 2 5 2" xfId="31064" xr:uid="{C6EEB3E2-EA7D-40EC-B656-2C801F2F3989}"/>
    <cellStyle name="40% - Accent5 8 3 2 6" xfId="20298" xr:uid="{6D4E1BCC-6E33-4521-9F07-3433754679D0}"/>
    <cellStyle name="40% - Accent5 8 3 3" xfId="13585" xr:uid="{00DC8E8F-16AB-4AE5-86EE-BEFE4DD9B92A}"/>
    <cellStyle name="40% - Accent5 8 3 3 2" xfId="31067" xr:uid="{C2516EC4-8EDE-40AB-9010-D989267C6529}"/>
    <cellStyle name="40% - Accent5 8 3 4" xfId="13586" xr:uid="{9908ACD0-8742-4091-8BBF-51E9DA7AAC27}"/>
    <cellStyle name="40% - Accent5 8 3 4 2" xfId="31068" xr:uid="{5916B7D1-1A5A-4DFA-BAFA-1F75941FC148}"/>
    <cellStyle name="40% - Accent5 8 3 5" xfId="13587" xr:uid="{98FB19EA-CAF7-49C2-A994-0709422EF27B}"/>
    <cellStyle name="40% - Accent5 8 3 5 2" xfId="31069" xr:uid="{FFE7D7EF-32DC-446A-84AD-E67C9C1F0F64}"/>
    <cellStyle name="40% - Accent5 8 3 6" xfId="17631" xr:uid="{CDAD5E8E-4544-423E-97CC-AFBC5B5C076E}"/>
    <cellStyle name="40% - Accent5 8 3 6 2" xfId="35105" xr:uid="{A149D012-8163-4744-BBA0-1C8BB266F1D3}"/>
    <cellStyle name="40% - Accent5 8 3 7" xfId="13581" xr:uid="{C9149C2E-541C-4F8F-97C7-5EC690DDACC4}"/>
    <cellStyle name="40% - Accent5 8 3 7 2" xfId="31063" xr:uid="{0604D4E9-CA6C-47B8-A72B-BE443A64F381}"/>
    <cellStyle name="40% - Accent5 8 3 8" xfId="19260" xr:uid="{BE58FA16-64A2-4518-816C-1C1C6C864DB7}"/>
    <cellStyle name="40% - Accent5 8 4" xfId="2161" xr:uid="{4F2E22C7-118C-46A4-86C5-169E8B513533}"/>
    <cellStyle name="40% - Accent5 8 4 2" xfId="13589" xr:uid="{90E8A5B6-0C29-40FB-88FD-0FA2A87C01B8}"/>
    <cellStyle name="40% - Accent5 8 4 2 2" xfId="31071" xr:uid="{26ABD7ED-1357-451D-B0A1-E90A9702AA2F}"/>
    <cellStyle name="40% - Accent5 8 4 3" xfId="13590" xr:uid="{EA980290-8AB0-45BE-9392-0C4C2D4BDCAE}"/>
    <cellStyle name="40% - Accent5 8 4 3 2" xfId="31072" xr:uid="{0773AE1E-53C7-4A0A-BD52-A2352B6B1957}"/>
    <cellStyle name="40% - Accent5 8 4 4" xfId="17923" xr:uid="{3BD1DBAB-0CB3-4E88-9B94-220B5CF8399F}"/>
    <cellStyle name="40% - Accent5 8 4 4 2" xfId="35591" xr:uid="{9B0142C8-CD8F-4ED5-A5D5-C3E677F060CF}"/>
    <cellStyle name="40% - Accent5 8 4 5" xfId="13588" xr:uid="{0DFB9F9B-DA10-4183-B841-A5B39F22A2F9}"/>
    <cellStyle name="40% - Accent5 8 4 5 2" xfId="31070" xr:uid="{C58EA059-3787-48CD-BAE7-0FC24A102D3D}"/>
    <cellStyle name="40% - Accent5 8 4 6" xfId="19761" xr:uid="{009F036A-787D-4F9C-8258-0FD4154E8799}"/>
    <cellStyle name="40% - Accent5 8 5" xfId="13591" xr:uid="{A2621B1F-5B6C-40D3-9A53-66CBD5F1D23F}"/>
    <cellStyle name="40% - Accent5 8 5 2" xfId="31073" xr:uid="{3783BEA1-060F-4B77-B8F3-89230ECDC9B3}"/>
    <cellStyle name="40% - Accent5 8 6" xfId="13592" xr:uid="{3A174AB7-D07C-4F23-AE86-2D5B2BEDD21F}"/>
    <cellStyle name="40% - Accent5 8 6 2" xfId="31074" xr:uid="{9C3332F6-0601-43E6-AA09-7C395BD875A1}"/>
    <cellStyle name="40% - Accent5 8 7" xfId="13593" xr:uid="{64037C15-12E9-492A-9C5B-714603DC185F}"/>
    <cellStyle name="40% - Accent5 8 7 2" xfId="31075" xr:uid="{56549CE8-435E-4B38-A901-620579E78DB6}"/>
    <cellStyle name="40% - Accent5 8 8" xfId="17324" xr:uid="{0A4E616D-1E68-4B72-BF68-C67E2771B016}"/>
    <cellStyle name="40% - Accent5 8 8 2" xfId="34614" xr:uid="{1718FA1C-ECEE-414A-BF97-AA4C4F850C84}"/>
    <cellStyle name="40% - Accent5 8 9" xfId="13573" xr:uid="{3F2EC5B6-71FE-4A4A-928B-D4C54DBFF667}"/>
    <cellStyle name="40% - Accent5 8 9 2" xfId="31055" xr:uid="{6C916C99-6A6E-4815-AB09-981B04F71670}"/>
    <cellStyle name="40% - Accent5 9" xfId="1127" xr:uid="{39F9DC17-7AA8-4A86-924E-B79CBACA8D17}"/>
    <cellStyle name="40% - Accent5 9 10" xfId="18735" xr:uid="{D41F199D-FC94-42CB-AFF4-E2E0C7A2E8E7}"/>
    <cellStyle name="40% - Accent5 9 2" xfId="1411" xr:uid="{D262AF4C-F932-4A2C-AA9C-DAB9A49A7528}"/>
    <cellStyle name="40% - Accent5 9 2 2" xfId="2452" xr:uid="{9B5CDD9B-58EB-428C-81C3-C63D616022E9}"/>
    <cellStyle name="40% - Accent5 9 2 2 2" xfId="13597" xr:uid="{21A6C5E4-D597-431C-82EB-516D408EF632}"/>
    <cellStyle name="40% - Accent5 9 2 2 2 2" xfId="31079" xr:uid="{15517980-0F18-4004-9996-1A41BE4799E3}"/>
    <cellStyle name="40% - Accent5 9 2 2 3" xfId="13598" xr:uid="{AE02C118-A16A-403C-88EA-54424E17A122}"/>
    <cellStyle name="40% - Accent5 9 2 2 3 2" xfId="31080" xr:uid="{69E97C17-B117-4268-AD20-C747BE80AB55}"/>
    <cellStyle name="40% - Accent5 9 2 2 4" xfId="18066" xr:uid="{494031D5-B1FF-43E1-83A4-E888A8981EE2}"/>
    <cellStyle name="40% - Accent5 9 2 2 4 2" xfId="35863" xr:uid="{D8839445-3F69-453F-8CBA-2BCE66F036DA}"/>
    <cellStyle name="40% - Accent5 9 2 2 5" xfId="13596" xr:uid="{27B322AD-1017-4123-8FE5-689D3D9B4566}"/>
    <cellStyle name="40% - Accent5 9 2 2 5 2" xfId="31078" xr:uid="{F7485663-6A63-46DF-A822-79B2C0858E41}"/>
    <cellStyle name="40% - Accent5 9 2 2 6" xfId="20052" xr:uid="{B2DAC5F2-3410-434A-9178-93328786C6DE}"/>
    <cellStyle name="40% - Accent5 9 2 3" xfId="13599" xr:uid="{89A33A29-9780-410B-855A-2AA30E7CFF7C}"/>
    <cellStyle name="40% - Accent5 9 2 3 2" xfId="31081" xr:uid="{5C7B7D84-EFA1-4611-BAB3-CE986E51D89C}"/>
    <cellStyle name="40% - Accent5 9 2 4" xfId="13600" xr:uid="{94C0579E-50E8-4A45-B713-8FFEC15A20F1}"/>
    <cellStyle name="40% - Accent5 9 2 4 2" xfId="31082" xr:uid="{AA75B4DF-A55E-42E6-8D1A-4A2C0AEC89C1}"/>
    <cellStyle name="40% - Accent5 9 2 5" xfId="13601" xr:uid="{A0B778C3-1BC7-4EDA-B000-6C077C98FBD0}"/>
    <cellStyle name="40% - Accent5 9 2 5 2" xfId="31083" xr:uid="{143620E1-59CF-49DF-92F4-7976A4F6706A}"/>
    <cellStyle name="40% - Accent5 9 2 6" xfId="17503" xr:uid="{9D38FF24-204E-4926-9A4C-D3F1B1AD655A}"/>
    <cellStyle name="40% - Accent5 9 2 6 2" xfId="34878" xr:uid="{4082FE20-9494-42CA-88E1-42167489EC28}"/>
    <cellStyle name="40% - Accent5 9 2 7" xfId="13595" xr:uid="{038B894A-3E60-453F-913E-2C5C52CC5096}"/>
    <cellStyle name="40% - Accent5 9 2 7 2" xfId="31077" xr:uid="{B7491D07-0D69-4CF0-BCA6-5D647C4DFC6F}"/>
    <cellStyle name="40% - Accent5 9 2 8" xfId="19014" xr:uid="{D3132EE2-C35E-421C-A585-FE6040114AC5}"/>
    <cellStyle name="40% - Accent5 9 3" xfId="1678" xr:uid="{44056893-7C04-4428-A4E9-25B32032B51F}"/>
    <cellStyle name="40% - Accent5 9 3 2" xfId="2719" xr:uid="{035516DD-BC45-4575-B5CE-8399DEA3F85C}"/>
    <cellStyle name="40% - Accent5 9 3 2 2" xfId="13604" xr:uid="{DCF824EA-B256-470E-80AB-9F85B3AEF7DA}"/>
    <cellStyle name="40% - Accent5 9 3 2 2 2" xfId="31086" xr:uid="{276268D8-BA58-4DBE-A4A9-E02E012C6283}"/>
    <cellStyle name="40% - Accent5 9 3 2 3" xfId="13605" xr:uid="{877569F8-3823-4EB3-945A-3185185F71FE}"/>
    <cellStyle name="40% - Accent5 9 3 2 3 2" xfId="31087" xr:uid="{A9731EB1-3620-48C0-9D5D-A9BB924D8360}"/>
    <cellStyle name="40% - Accent5 9 3 2 4" xfId="18198" xr:uid="{2EEFD412-7D15-4DE8-A01F-FED9FA1A8C43}"/>
    <cellStyle name="40% - Accent5 9 3 2 4 2" xfId="36126" xr:uid="{D03EA81C-7B1A-434E-A827-93D5A7081976}"/>
    <cellStyle name="40% - Accent5 9 3 2 5" xfId="13603" xr:uid="{7D9D2D69-0600-4C24-8089-FC29049B3597}"/>
    <cellStyle name="40% - Accent5 9 3 2 5 2" xfId="31085" xr:uid="{3F418D59-4E40-4556-9868-2770A5A49565}"/>
    <cellStyle name="40% - Accent5 9 3 2 6" xfId="20319" xr:uid="{6CD43900-F0EA-4A6B-9F0B-D4CD72B001FF}"/>
    <cellStyle name="40% - Accent5 9 3 3" xfId="13606" xr:uid="{7556CC0D-02F8-4D55-8F95-22DAFDDAB65C}"/>
    <cellStyle name="40% - Accent5 9 3 3 2" xfId="31088" xr:uid="{542276EB-0C08-48E3-8B7A-33FCAAF5B74E}"/>
    <cellStyle name="40% - Accent5 9 3 4" xfId="13607" xr:uid="{22F5E55C-56B6-4CA3-8E81-20D2945AD357}"/>
    <cellStyle name="40% - Accent5 9 3 4 2" xfId="31089" xr:uid="{8BFE9006-F2D3-4B30-A1BF-C0C35A682608}"/>
    <cellStyle name="40% - Accent5 9 3 5" xfId="13608" xr:uid="{1BACAC24-1F49-4B04-8B9F-382F90F76EAB}"/>
    <cellStyle name="40% - Accent5 9 3 5 2" xfId="31090" xr:uid="{6446E38D-759D-40E1-84DB-8B3740708BF5}"/>
    <cellStyle name="40% - Accent5 9 3 6" xfId="17645" xr:uid="{A558FEC9-1C8A-41A5-93EA-2909FC3B9B9C}"/>
    <cellStyle name="40% - Accent5 9 3 6 2" xfId="35126" xr:uid="{6B932790-C1E4-4098-8948-8D4F45B55D1E}"/>
    <cellStyle name="40% - Accent5 9 3 7" xfId="13602" xr:uid="{628F45B1-559C-4EEF-9BFE-17B34729D76C}"/>
    <cellStyle name="40% - Accent5 9 3 7 2" xfId="31084" xr:uid="{C8048B42-EBF5-445A-AD97-964691255462}"/>
    <cellStyle name="40% - Accent5 9 3 8" xfId="19281" xr:uid="{13D83F45-626F-4528-8277-F1807F784D03}"/>
    <cellStyle name="40% - Accent5 9 4" xfId="2185" xr:uid="{D08955C3-C8DC-402B-90AC-04C28C9519BC}"/>
    <cellStyle name="40% - Accent5 9 4 2" xfId="13610" xr:uid="{6E436025-4283-4B11-8364-978CF8C588D0}"/>
    <cellStyle name="40% - Accent5 9 4 2 2" xfId="31092" xr:uid="{9D938235-B927-4C98-9211-77928E5755AF}"/>
    <cellStyle name="40% - Accent5 9 4 3" xfId="13611" xr:uid="{D8E2D1EA-7DE8-4D06-BC1F-2592BA4B7C22}"/>
    <cellStyle name="40% - Accent5 9 4 3 2" xfId="31093" xr:uid="{BAC76C1B-F0E9-495B-ADD5-39CAA34919FF}"/>
    <cellStyle name="40% - Accent5 9 4 4" xfId="17938" xr:uid="{86AA4A9D-6A09-4020-B77F-563BCD69AD4D}"/>
    <cellStyle name="40% - Accent5 9 4 4 2" xfId="35615" xr:uid="{CDD8A89C-EEA0-4844-B36F-381C4EEE7178}"/>
    <cellStyle name="40% - Accent5 9 4 5" xfId="13609" xr:uid="{B15A42EA-1898-4C42-8D76-E3DC97EF7645}"/>
    <cellStyle name="40% - Accent5 9 4 5 2" xfId="31091" xr:uid="{C0FF083D-76B0-488F-8842-7A57ED2E9F3A}"/>
    <cellStyle name="40% - Accent5 9 4 6" xfId="19785" xr:uid="{F302919D-2515-4F11-BF13-23FB5A387BA0}"/>
    <cellStyle name="40% - Accent5 9 5" xfId="13612" xr:uid="{0BCFCCA1-5B19-4EFB-8519-FA4E67E18B6D}"/>
    <cellStyle name="40% - Accent5 9 5 2" xfId="31094" xr:uid="{1A93CF38-AD00-4A37-ACA1-FD7888800A1F}"/>
    <cellStyle name="40% - Accent5 9 6" xfId="13613" xr:uid="{A47C2184-E5B8-473B-B851-C723B7AD8778}"/>
    <cellStyle name="40% - Accent5 9 6 2" xfId="31095" xr:uid="{85B9AADE-6226-4DC2-A5D5-C6F1BB175B95}"/>
    <cellStyle name="40% - Accent5 9 7" xfId="13614" xr:uid="{E1BCC474-2DE3-49D8-8EE5-D794F5B0855A}"/>
    <cellStyle name="40% - Accent5 9 7 2" xfId="31096" xr:uid="{A36474C6-28B8-4B78-877C-744459F5B45F}"/>
    <cellStyle name="40% - Accent5 9 8" xfId="17344" xr:uid="{C94AC8AA-202A-4860-A793-981B88D0D8F6}"/>
    <cellStyle name="40% - Accent5 9 8 2" xfId="34635" xr:uid="{1F2D72D1-479C-4FBC-B3E8-A97DB753CE07}"/>
    <cellStyle name="40% - Accent5 9 9" xfId="13594" xr:uid="{06D94683-738C-4139-8979-130B6D5AB27E}"/>
    <cellStyle name="40% - Accent5 9 9 2" xfId="31076" xr:uid="{DCD27793-1A55-4C70-9A04-504D60B0D013}"/>
    <cellStyle name="40% - Accent6" xfId="36" builtinId="51" customBuiltin="1"/>
    <cellStyle name="40% - Accent6 10" xfId="1153" xr:uid="{D47178B8-EE33-429D-8C1B-A1770D3E4561}"/>
    <cellStyle name="40% - Accent6 10 10" xfId="18761" xr:uid="{FF05CC16-F640-41B4-A38E-C98784627BF9}"/>
    <cellStyle name="40% - Accent6 10 2" xfId="2211" xr:uid="{9742CDDE-C8FA-4496-BF24-2DB01BE64F64}"/>
    <cellStyle name="40% - Accent6 10 2 2" xfId="13618" xr:uid="{C4125C9A-B313-4B5A-8F9A-F14674B7882C}"/>
    <cellStyle name="40% - Accent6 10 2 2 2" xfId="13619" xr:uid="{30C221F0-5265-416E-BE00-CA5E103A96AE}"/>
    <cellStyle name="40% - Accent6 10 2 2 2 2" xfId="31101" xr:uid="{21C8E2B3-E405-45F3-8792-0DFE1C1953F6}"/>
    <cellStyle name="40% - Accent6 10 2 2 3" xfId="13620" xr:uid="{FA765C7C-9A84-4931-9BBF-150FAFC683CF}"/>
    <cellStyle name="40% - Accent6 10 2 2 3 2" xfId="31102" xr:uid="{C1AB0CAE-1783-4EC8-A379-CFD017902323}"/>
    <cellStyle name="40% - Accent6 10 2 2 4" xfId="31100" xr:uid="{4980CC05-F991-48DE-9617-68E0E20C7E6B}"/>
    <cellStyle name="40% - Accent6 10 2 3" xfId="13621" xr:uid="{2E2E9C80-4198-48AF-9BCB-9F436A8E6CA0}"/>
    <cellStyle name="40% - Accent6 10 2 3 2" xfId="31103" xr:uid="{463AF453-6DAB-42D1-813A-854BFFC12052}"/>
    <cellStyle name="40% - Accent6 10 2 4" xfId="13622" xr:uid="{BA962D0F-9729-488F-8A73-7ACA101F8F34}"/>
    <cellStyle name="40% - Accent6 10 2 4 2" xfId="31104" xr:uid="{BFC4DA52-5A2D-423A-B91C-D0D4E6067789}"/>
    <cellStyle name="40% - Accent6 10 2 5" xfId="13623" xr:uid="{5086CC1A-A054-41F8-BDE9-8CBCD3F56F52}"/>
    <cellStyle name="40% - Accent6 10 2 5 2" xfId="31105" xr:uid="{371C2074-8F28-44DB-8122-E085EE3470FC}"/>
    <cellStyle name="40% - Accent6 10 2 6" xfId="17953" xr:uid="{765D8A6D-5E9E-45E8-8C33-06F8346305FE}"/>
    <cellStyle name="40% - Accent6 10 2 6 2" xfId="35640" xr:uid="{1520529D-18EA-47A1-9357-B3ED6CA4A67F}"/>
    <cellStyle name="40% - Accent6 10 2 7" xfId="13617" xr:uid="{C48A759C-2431-4826-9617-F58F012E84AB}"/>
    <cellStyle name="40% - Accent6 10 2 7 2" xfId="31099" xr:uid="{1F756862-2D06-4A0D-BAB0-8428158BCE4B}"/>
    <cellStyle name="40% - Accent6 10 2 8" xfId="19811" xr:uid="{B1FDB144-7B6A-4456-9F3B-B82148B0B4F3}"/>
    <cellStyle name="40% - Accent6 10 3" xfId="13624" xr:uid="{5A228761-8B24-42FF-8902-9DFDD9B31251}"/>
    <cellStyle name="40% - Accent6 10 3 2" xfId="13625" xr:uid="{5B34DDF2-5A4D-400F-82BA-F9E4EFFF837C}"/>
    <cellStyle name="40% - Accent6 10 3 2 2" xfId="13626" xr:uid="{6363715F-7625-4793-BDF0-A232E6C1543A}"/>
    <cellStyle name="40% - Accent6 10 3 2 2 2" xfId="31108" xr:uid="{DB5B714E-465C-4600-899A-A94A68F00C64}"/>
    <cellStyle name="40% - Accent6 10 3 2 3" xfId="13627" xr:uid="{7FBE4EFB-75A4-4A25-A6C3-4634476D36B3}"/>
    <cellStyle name="40% - Accent6 10 3 2 3 2" xfId="31109" xr:uid="{6CEB462D-01A1-4759-9CE3-88295729C1FD}"/>
    <cellStyle name="40% - Accent6 10 3 2 4" xfId="31107" xr:uid="{8EF8D7E7-0C40-46F1-9971-59ED1B0676D7}"/>
    <cellStyle name="40% - Accent6 10 3 3" xfId="13628" xr:uid="{AE455472-F410-496C-B1CF-0294FCF654F5}"/>
    <cellStyle name="40% - Accent6 10 3 3 2" xfId="31110" xr:uid="{A688134A-89EB-4DD2-B57A-926091BB43BD}"/>
    <cellStyle name="40% - Accent6 10 3 4" xfId="13629" xr:uid="{8CD02735-E667-4983-AAA8-5C3F20D5DA92}"/>
    <cellStyle name="40% - Accent6 10 3 4 2" xfId="31111" xr:uid="{BE93937F-3BAA-4779-ADE0-51BB94ADB620}"/>
    <cellStyle name="40% - Accent6 10 3 5" xfId="13630" xr:uid="{4215350C-BD1E-48A7-9391-D4E3B4673E86}"/>
    <cellStyle name="40% - Accent6 10 3 5 2" xfId="31112" xr:uid="{FFD6A40E-661B-4F64-B225-5558EC6AC492}"/>
    <cellStyle name="40% - Accent6 10 3 6" xfId="31106" xr:uid="{4C7B4EB2-B554-4687-A22A-F6AEB47FC849}"/>
    <cellStyle name="40% - Accent6 10 4" xfId="13631" xr:uid="{D4FB54B9-CC2F-4A96-AC4F-CA419AAFEDDD}"/>
    <cellStyle name="40% - Accent6 10 4 2" xfId="13632" xr:uid="{E4EE0C11-7D2D-4FE9-9CDF-371F27D1CF73}"/>
    <cellStyle name="40% - Accent6 10 4 2 2" xfId="31114" xr:uid="{92BF898D-7BB3-4648-9E40-D107BEF81C65}"/>
    <cellStyle name="40% - Accent6 10 4 3" xfId="13633" xr:uid="{A915AE47-4216-4417-8FCF-B0CC5154DC77}"/>
    <cellStyle name="40% - Accent6 10 4 3 2" xfId="31115" xr:uid="{E5DB5B15-D387-4643-84C0-FCAFCDDCD46F}"/>
    <cellStyle name="40% - Accent6 10 4 4" xfId="31113" xr:uid="{1A6D6A5A-15C8-4853-AE19-6B56CFEFB0CF}"/>
    <cellStyle name="40% - Accent6 10 5" xfId="13634" xr:uid="{09689389-C636-452B-8159-0F1621E65670}"/>
    <cellStyle name="40% - Accent6 10 5 2" xfId="31116" xr:uid="{B48102EF-D156-4AE1-B105-0B3D662310F6}"/>
    <cellStyle name="40% - Accent6 10 6" xfId="13635" xr:uid="{F2AE3B63-2986-46C9-86E6-0A73A151A34E}"/>
    <cellStyle name="40% - Accent6 10 6 2" xfId="31117" xr:uid="{9D1A14C8-0422-4422-9A7E-C8AF63970F48}"/>
    <cellStyle name="40% - Accent6 10 7" xfId="13636" xr:uid="{F9334E9C-D5C8-4D8F-97DC-90CE2311BC17}"/>
    <cellStyle name="40% - Accent6 10 7 2" xfId="31118" xr:uid="{8A31B904-1DDC-48CF-8C83-F4B8903FA6B7}"/>
    <cellStyle name="40% - Accent6 10 8" xfId="17365" xr:uid="{BD053DA5-CDDE-4B4B-A3AA-F2E006C8CC71}"/>
    <cellStyle name="40% - Accent6 10 8 2" xfId="34657" xr:uid="{0314E026-5DD1-4BBD-9B42-1428938C4D70}"/>
    <cellStyle name="40% - Accent6 10 9" xfId="13616" xr:uid="{7E5A63FD-88AD-4875-BD97-5BBD1DD0FB74}"/>
    <cellStyle name="40% - Accent6 10 9 2" xfId="31098" xr:uid="{77508B28-C4E1-47CB-ACDF-F63580A096DB}"/>
    <cellStyle name="40% - Accent6 11" xfId="1437" xr:uid="{2340B3E0-132A-4D38-8CA8-0DF24C9839FE}"/>
    <cellStyle name="40% - Accent6 11 10" xfId="19040" xr:uid="{7A1E05D4-2DB3-4DDD-A2AA-9B3D1681269F}"/>
    <cellStyle name="40% - Accent6 11 2" xfId="2478" xr:uid="{E7043C8C-8045-4AFA-9076-BD048CA51FE3}"/>
    <cellStyle name="40% - Accent6 11 2 2" xfId="13639" xr:uid="{69041BB7-AE8D-4E09-B696-08854CE6CE74}"/>
    <cellStyle name="40% - Accent6 11 2 2 2" xfId="13640" xr:uid="{6AC854E2-BD1F-4F50-A83F-7C4B358CA843}"/>
    <cellStyle name="40% - Accent6 11 2 2 2 2" xfId="31122" xr:uid="{CDF419FD-0DD3-490F-8D97-01396BE6BAC3}"/>
    <cellStyle name="40% - Accent6 11 2 2 3" xfId="13641" xr:uid="{F8298922-F34A-44AD-9E58-46500E849A09}"/>
    <cellStyle name="40% - Accent6 11 2 2 3 2" xfId="31123" xr:uid="{41FCF4D7-EE5D-49B1-BE36-7E8B47C39AE1}"/>
    <cellStyle name="40% - Accent6 11 2 2 4" xfId="31121" xr:uid="{1BCBDCE6-76D6-4E58-AAE3-B64285A2946D}"/>
    <cellStyle name="40% - Accent6 11 2 3" xfId="13642" xr:uid="{EAB2A8B4-B8B7-4D29-A938-FD1ACD878DB5}"/>
    <cellStyle name="40% - Accent6 11 2 3 2" xfId="31124" xr:uid="{B3D4400D-31A6-456D-AF99-C78EA283773A}"/>
    <cellStyle name="40% - Accent6 11 2 4" xfId="13643" xr:uid="{1B9353CB-AC9A-4C2A-A334-C4AB4B5F057A}"/>
    <cellStyle name="40% - Accent6 11 2 4 2" xfId="31125" xr:uid="{25A60598-67A6-402D-A389-2B333928F626}"/>
    <cellStyle name="40% - Accent6 11 2 5" xfId="13644" xr:uid="{E5E87A80-634A-4B4F-8B16-7A12668E19D1}"/>
    <cellStyle name="40% - Accent6 11 2 5 2" xfId="31126" xr:uid="{6B16D01C-7BBB-4320-8F2C-6D0C4E33542F}"/>
    <cellStyle name="40% - Accent6 11 2 6" xfId="18081" xr:uid="{DD7B72B0-E01A-43D7-86C3-8377412E0ECB}"/>
    <cellStyle name="40% - Accent6 11 2 6 2" xfId="35888" xr:uid="{C71D86A8-F644-40B3-AF51-F2231473040A}"/>
    <cellStyle name="40% - Accent6 11 2 7" xfId="13638" xr:uid="{5A763684-DB1B-4149-B809-B1DC1E829C1A}"/>
    <cellStyle name="40% - Accent6 11 2 7 2" xfId="31120" xr:uid="{F7DE84D7-617C-40F5-8CA4-BC4B27587A24}"/>
    <cellStyle name="40% - Accent6 11 2 8" xfId="20078" xr:uid="{5781ACEE-4BD4-43AF-A9DA-E3E32028FEE9}"/>
    <cellStyle name="40% - Accent6 11 3" xfId="13645" xr:uid="{35E10A75-A066-4E2C-84F6-C1ED36B7ACD0}"/>
    <cellStyle name="40% - Accent6 11 3 2" xfId="13646" xr:uid="{127BE581-C15E-4ED5-8B0C-5BF317216BE4}"/>
    <cellStyle name="40% - Accent6 11 3 2 2" xfId="13647" xr:uid="{6701771A-053E-4002-A197-D148E5ABC759}"/>
    <cellStyle name="40% - Accent6 11 3 2 2 2" xfId="31129" xr:uid="{B5F7C0E5-EFC5-4CF4-92EB-1F6C527A58F0}"/>
    <cellStyle name="40% - Accent6 11 3 2 3" xfId="13648" xr:uid="{1D80B5E3-9980-43BA-9990-B40F0214C977}"/>
    <cellStyle name="40% - Accent6 11 3 2 3 2" xfId="31130" xr:uid="{AFFF0005-7B01-40E0-9CA6-E962AD3A927F}"/>
    <cellStyle name="40% - Accent6 11 3 2 4" xfId="31128" xr:uid="{A84BDFA9-4603-40B8-8E16-81E658DEBD6E}"/>
    <cellStyle name="40% - Accent6 11 3 3" xfId="13649" xr:uid="{883E65E4-AAF6-43CB-95B7-901992A3FCB3}"/>
    <cellStyle name="40% - Accent6 11 3 3 2" xfId="31131" xr:uid="{5AE0B3B7-FAE2-40FD-8111-7226E2F008A2}"/>
    <cellStyle name="40% - Accent6 11 3 4" xfId="13650" xr:uid="{66C5EE1F-103E-4769-931F-4A6EB0F8262C}"/>
    <cellStyle name="40% - Accent6 11 3 4 2" xfId="31132" xr:uid="{C1A43D68-D0AB-4CC4-8151-CCD704F5957C}"/>
    <cellStyle name="40% - Accent6 11 3 5" xfId="13651" xr:uid="{3C7EF367-286D-4091-BB31-76E266DC2184}"/>
    <cellStyle name="40% - Accent6 11 3 5 2" xfId="31133" xr:uid="{3665FE61-8A02-4780-AA2A-D9F2E240A11C}"/>
    <cellStyle name="40% - Accent6 11 3 6" xfId="31127" xr:uid="{8B67EE37-B45F-4D95-9CA5-9A5ED3A1FF12}"/>
    <cellStyle name="40% - Accent6 11 4" xfId="13652" xr:uid="{93B9E693-5A78-4492-9D21-74638F9A99BA}"/>
    <cellStyle name="40% - Accent6 11 4 2" xfId="13653" xr:uid="{CDF3BDB6-0FB7-4A58-A4AE-D896B7DEF93E}"/>
    <cellStyle name="40% - Accent6 11 4 2 2" xfId="31135" xr:uid="{83D1C82E-BFC9-4C7B-96E7-0005C262C45F}"/>
    <cellStyle name="40% - Accent6 11 4 3" xfId="13654" xr:uid="{195B0E01-957A-4815-8AAD-EB2EA30D12F6}"/>
    <cellStyle name="40% - Accent6 11 4 3 2" xfId="31136" xr:uid="{2E3B84B0-8F95-4C9E-88DF-43A7B77B5810}"/>
    <cellStyle name="40% - Accent6 11 4 4" xfId="31134" xr:uid="{9054A30F-C404-4C60-B1BB-E0DC1F1A96AA}"/>
    <cellStyle name="40% - Accent6 11 5" xfId="13655" xr:uid="{A90871C7-48AF-4222-A4A4-F790BF43C662}"/>
    <cellStyle name="40% - Accent6 11 5 2" xfId="31137" xr:uid="{2B6C1520-660D-4F43-8A8C-36F8B88D475C}"/>
    <cellStyle name="40% - Accent6 11 6" xfId="13656" xr:uid="{10B2223E-4E87-4DA6-A1B7-250F5B4BFC08}"/>
    <cellStyle name="40% - Accent6 11 6 2" xfId="31138" xr:uid="{A25513F9-773F-4C59-BF8C-4253668CC07A}"/>
    <cellStyle name="40% - Accent6 11 7" xfId="13657" xr:uid="{CF73F3CB-3D1E-4DC3-93C0-2EB77190FEE1}"/>
    <cellStyle name="40% - Accent6 11 7 2" xfId="31139" xr:uid="{6B7D8DC7-F00B-41E2-975C-D67A6DA43E13}"/>
    <cellStyle name="40% - Accent6 11 8" xfId="17520" xr:uid="{2ECAF612-0C14-4DC5-A678-853239770B57}"/>
    <cellStyle name="40% - Accent6 11 8 2" xfId="34903" xr:uid="{41D443D8-F4D8-4013-B24D-DBABB4772ADA}"/>
    <cellStyle name="40% - Accent6 11 9" xfId="13637" xr:uid="{A87CFC24-735D-4C34-8C69-9D5E33417E11}"/>
    <cellStyle name="40% - Accent6 11 9 2" xfId="31119" xr:uid="{AA5CE6B8-A5A3-4326-ABFF-28AD340916B9}"/>
    <cellStyle name="40% - Accent6 12" xfId="1706" xr:uid="{69859C19-00B6-4889-AFE1-0E729491C914}"/>
    <cellStyle name="40% - Accent6 12 10" xfId="19309" xr:uid="{FAB5A244-49E8-4FD4-B133-4ACEB61C6CA4}"/>
    <cellStyle name="40% - Accent6 12 2" xfId="2747" xr:uid="{E4D88285-EA7D-4A20-8D99-BBFBA47C460B}"/>
    <cellStyle name="40% - Accent6 12 2 2" xfId="13660" xr:uid="{FEABABA5-BBA0-4231-B4CD-0856CE850DC3}"/>
    <cellStyle name="40% - Accent6 12 2 2 2" xfId="13661" xr:uid="{6A4FC370-9593-4776-A208-14655549F525}"/>
    <cellStyle name="40% - Accent6 12 2 2 2 2" xfId="31143" xr:uid="{F5475E1B-64E4-41B1-A38D-77AA1F419D12}"/>
    <cellStyle name="40% - Accent6 12 2 2 3" xfId="13662" xr:uid="{D81E5FAB-3458-45D6-BF61-AA62BC21E074}"/>
    <cellStyle name="40% - Accent6 12 2 2 3 2" xfId="31144" xr:uid="{9B4F6375-73E6-4C6C-B689-036BE6406CCA}"/>
    <cellStyle name="40% - Accent6 12 2 2 4" xfId="31142" xr:uid="{9F44367F-0CC4-416E-A816-4A1C847F667D}"/>
    <cellStyle name="40% - Accent6 12 2 3" xfId="13663" xr:uid="{D1FFADDB-281D-4CD8-BC5E-1B56220D39A0}"/>
    <cellStyle name="40% - Accent6 12 2 3 2" xfId="31145" xr:uid="{186FB0E5-4DBF-4B9B-8495-82133169855A}"/>
    <cellStyle name="40% - Accent6 12 2 4" xfId="13664" xr:uid="{EFD54803-0185-4A8C-B254-D23F28A953EA}"/>
    <cellStyle name="40% - Accent6 12 2 4 2" xfId="31146" xr:uid="{AF3EF9EE-C240-416F-823B-17928A4DD323}"/>
    <cellStyle name="40% - Accent6 12 2 5" xfId="13665" xr:uid="{0F7DF5E9-0DD2-491A-BEA1-CB3D9CC993FB}"/>
    <cellStyle name="40% - Accent6 12 2 5 2" xfId="31147" xr:uid="{4C00C2B9-DB8E-40BE-BD35-8533E57AABFC}"/>
    <cellStyle name="40% - Accent6 12 2 6" xfId="18211" xr:uid="{DFFE36CA-B037-4392-BF11-233585CC71D8}"/>
    <cellStyle name="40% - Accent6 12 2 6 2" xfId="36153" xr:uid="{2087A84C-4656-4EB1-89F5-35EC93F223E2}"/>
    <cellStyle name="40% - Accent6 12 2 7" xfId="13659" xr:uid="{8151CE09-C348-451E-8F45-5CEFFB5F3489}"/>
    <cellStyle name="40% - Accent6 12 2 7 2" xfId="31141" xr:uid="{EDB7916D-7D81-4E4B-AB1F-139BB0FF7E9F}"/>
    <cellStyle name="40% - Accent6 12 2 8" xfId="20347" xr:uid="{67640F40-8656-4143-837E-CCE0CC92F45D}"/>
    <cellStyle name="40% - Accent6 12 3" xfId="13666" xr:uid="{75639531-A65F-44D6-8700-56C318715DB9}"/>
    <cellStyle name="40% - Accent6 12 3 2" xfId="13667" xr:uid="{E69BAAC1-32B5-4D55-9A6D-3E194B264C97}"/>
    <cellStyle name="40% - Accent6 12 3 2 2" xfId="13668" xr:uid="{38C0081F-1802-4B1B-8F71-EC08275E0784}"/>
    <cellStyle name="40% - Accent6 12 3 2 2 2" xfId="31150" xr:uid="{DF9F5E0B-8649-463E-A6A2-8B3D75410DAD}"/>
    <cellStyle name="40% - Accent6 12 3 2 3" xfId="13669" xr:uid="{9981D602-48FB-4D72-8BF4-8F00E29BC0D9}"/>
    <cellStyle name="40% - Accent6 12 3 2 3 2" xfId="31151" xr:uid="{6594A1E5-FFDE-417F-9E1D-C58EA7A4901A}"/>
    <cellStyle name="40% - Accent6 12 3 2 4" xfId="31149" xr:uid="{DA37266C-7234-4767-90EF-5639D8E3F2F6}"/>
    <cellStyle name="40% - Accent6 12 3 3" xfId="13670" xr:uid="{D89BC4A5-D41A-4C7C-9BE3-702D28C55CB3}"/>
    <cellStyle name="40% - Accent6 12 3 3 2" xfId="31152" xr:uid="{369645C1-30FC-400D-AD1D-9C8D01B20645}"/>
    <cellStyle name="40% - Accent6 12 3 4" xfId="13671" xr:uid="{F03AA5A9-A8E5-4754-A5B0-8D2C242ED734}"/>
    <cellStyle name="40% - Accent6 12 3 4 2" xfId="31153" xr:uid="{5E057750-D10D-4D89-ADCD-40A9BC2D021A}"/>
    <cellStyle name="40% - Accent6 12 3 5" xfId="13672" xr:uid="{E4E8E786-E0B8-4B6B-A026-0772A41A3754}"/>
    <cellStyle name="40% - Accent6 12 3 5 2" xfId="31154" xr:uid="{FD9A75B0-B511-4282-A2C0-DC99FBB347D2}"/>
    <cellStyle name="40% - Accent6 12 3 6" xfId="31148" xr:uid="{6DD0B56C-64BB-4C12-B9BE-3A090CA289EA}"/>
    <cellStyle name="40% - Accent6 12 4" xfId="13673" xr:uid="{3CBF6C90-E4F4-4BE9-B1D0-49C83091D929}"/>
    <cellStyle name="40% - Accent6 12 4 2" xfId="13674" xr:uid="{D39BD4E7-162F-403D-A755-8E8475D80393}"/>
    <cellStyle name="40% - Accent6 12 4 2 2" xfId="31156" xr:uid="{43A1A533-8D8C-4DBE-9C99-772845E85622}"/>
    <cellStyle name="40% - Accent6 12 4 3" xfId="13675" xr:uid="{7F452A2A-E6D1-42EF-B61F-98B6FEF2B2B9}"/>
    <cellStyle name="40% - Accent6 12 4 3 2" xfId="31157" xr:uid="{DAFD6F06-550E-45A1-9893-B73D02FA786C}"/>
    <cellStyle name="40% - Accent6 12 4 4" xfId="31155" xr:uid="{B6F4786A-3A50-40D6-BBA5-A04300C8D9E7}"/>
    <cellStyle name="40% - Accent6 12 5" xfId="13676" xr:uid="{E6630266-A434-4E0C-8A29-FA6954D1D882}"/>
    <cellStyle name="40% - Accent6 12 5 2" xfId="31158" xr:uid="{96CFF824-ACAF-46FD-BD1F-6D0B8D038183}"/>
    <cellStyle name="40% - Accent6 12 6" xfId="13677" xr:uid="{2E10C6F8-872C-41F5-833C-7059A2862F29}"/>
    <cellStyle name="40% - Accent6 12 6 2" xfId="31159" xr:uid="{A2C46D6D-8C73-4286-A3B9-7637DC4CF962}"/>
    <cellStyle name="40% - Accent6 12 7" xfId="13678" xr:uid="{DF48FB24-E649-4AC7-9B85-C94549CD902A}"/>
    <cellStyle name="40% - Accent6 12 7 2" xfId="31160" xr:uid="{D783F6DD-EFBF-4595-8EEC-0A8EFFCEF967}"/>
    <cellStyle name="40% - Accent6 12 8" xfId="17664" xr:uid="{F0D043DD-F3EE-4123-B735-C93F9207D38C}"/>
    <cellStyle name="40% - Accent6 12 8 2" xfId="35153" xr:uid="{50596F2D-1625-4AD7-B606-996863B76420}"/>
    <cellStyle name="40% - Accent6 12 9" xfId="13658" xr:uid="{7FEE75BA-6F57-4BB0-990E-28E519ADA8DC}"/>
    <cellStyle name="40% - Accent6 12 9 2" xfId="31140" xr:uid="{9804F735-69CF-4ECA-B6B6-3EE7F806ACD4}"/>
    <cellStyle name="40% - Accent6 13" xfId="1731" xr:uid="{80256B81-7699-4591-9DE7-73B5CF6398C0}"/>
    <cellStyle name="40% - Accent6 13 10" xfId="19334" xr:uid="{DC0E4598-761B-4F56-8F6F-1D684F750C52}"/>
    <cellStyle name="40% - Accent6 13 2" xfId="2772" xr:uid="{475CC6B1-FD11-47F1-A004-98D102F8136F}"/>
    <cellStyle name="40% - Accent6 13 2 2" xfId="13681" xr:uid="{4E856BB0-6623-4685-B51D-3A5DA4539EBB}"/>
    <cellStyle name="40% - Accent6 13 2 2 2" xfId="13682" xr:uid="{695FDA20-F63F-4E68-B6F6-374900E6A76F}"/>
    <cellStyle name="40% - Accent6 13 2 2 2 2" xfId="31164" xr:uid="{8E35EF11-02EA-4492-881C-3A12A6D9F9CE}"/>
    <cellStyle name="40% - Accent6 13 2 2 3" xfId="13683" xr:uid="{CDEA47BD-BA49-4848-B9F1-B6DA63DFAA3C}"/>
    <cellStyle name="40% - Accent6 13 2 2 3 2" xfId="31165" xr:uid="{F67D3931-8F93-47FE-969B-6A69023341B0}"/>
    <cellStyle name="40% - Accent6 13 2 2 4" xfId="31163" xr:uid="{E917CEC2-F99E-48B9-BBD3-16A8C80DDAD0}"/>
    <cellStyle name="40% - Accent6 13 2 3" xfId="13684" xr:uid="{EFD1C04F-5CD5-4108-A0A5-3A72C55B93B4}"/>
    <cellStyle name="40% - Accent6 13 2 3 2" xfId="31166" xr:uid="{61A4B04A-6167-4A70-88A4-2031EBF8ED2B}"/>
    <cellStyle name="40% - Accent6 13 2 4" xfId="13685" xr:uid="{137ED38D-8A12-4C5C-8502-77D4AFC62118}"/>
    <cellStyle name="40% - Accent6 13 2 4 2" xfId="31167" xr:uid="{B0C6DE4C-4E85-40DE-BD0B-1CA6EE70F1C7}"/>
    <cellStyle name="40% - Accent6 13 2 5" xfId="13686" xr:uid="{F23BE796-864D-41F4-8885-CFD3729CC8C0}"/>
    <cellStyle name="40% - Accent6 13 2 5 2" xfId="31168" xr:uid="{3B95A051-A532-47F4-999D-A630D29ACAAC}"/>
    <cellStyle name="40% - Accent6 13 2 6" xfId="18222" xr:uid="{7092C864-292A-4188-A160-2585133E6B05}"/>
    <cellStyle name="40% - Accent6 13 2 6 2" xfId="36177" xr:uid="{CAC833E3-23E2-4F7F-927B-ACD1AAEF10B3}"/>
    <cellStyle name="40% - Accent6 13 2 7" xfId="13680" xr:uid="{4967E302-0BE2-4CBA-AA27-DE3E4297C133}"/>
    <cellStyle name="40% - Accent6 13 2 7 2" xfId="31162" xr:uid="{BA7DB501-7524-4B9C-BA9D-706D2E40E2A4}"/>
    <cellStyle name="40% - Accent6 13 2 8" xfId="20372" xr:uid="{337133F9-2EEB-4D92-A555-94B404A1FCBE}"/>
    <cellStyle name="40% - Accent6 13 3" xfId="13687" xr:uid="{D15B2223-03F4-4E0C-B709-3813B0E2E471}"/>
    <cellStyle name="40% - Accent6 13 3 2" xfId="13688" xr:uid="{8D2FE1BA-117E-442D-9284-330DD4C14F2E}"/>
    <cellStyle name="40% - Accent6 13 3 2 2" xfId="13689" xr:uid="{1B890B9E-B48B-4C1F-8D89-EADCEC2C1B55}"/>
    <cellStyle name="40% - Accent6 13 3 2 2 2" xfId="31171" xr:uid="{17C8CC18-93D9-469B-B88D-1922225E8BC4}"/>
    <cellStyle name="40% - Accent6 13 3 2 3" xfId="13690" xr:uid="{9C2EF914-5A86-4293-BD92-67780826220B}"/>
    <cellStyle name="40% - Accent6 13 3 2 3 2" xfId="31172" xr:uid="{CC1100D0-8E87-4459-AAF6-1177D09E4B19}"/>
    <cellStyle name="40% - Accent6 13 3 2 4" xfId="31170" xr:uid="{0482BCA3-ADD6-41DF-BF20-350742628148}"/>
    <cellStyle name="40% - Accent6 13 3 3" xfId="13691" xr:uid="{2572AD80-D9A2-4D2F-9639-0A2E51DD79C8}"/>
    <cellStyle name="40% - Accent6 13 3 3 2" xfId="31173" xr:uid="{9D4B4BAD-81DC-4D64-800C-B57F5A7DFB3D}"/>
    <cellStyle name="40% - Accent6 13 3 4" xfId="13692" xr:uid="{1D65D861-595C-4BB6-A0F5-C5D590C4A068}"/>
    <cellStyle name="40% - Accent6 13 3 4 2" xfId="31174" xr:uid="{A394F80E-1DAF-4F91-9666-6731584AA57A}"/>
    <cellStyle name="40% - Accent6 13 3 5" xfId="13693" xr:uid="{84E76D69-3599-4606-B260-F6AD8449448B}"/>
    <cellStyle name="40% - Accent6 13 3 5 2" xfId="31175" xr:uid="{C5C5B195-A939-49BB-A13A-F4ABD88138D8}"/>
    <cellStyle name="40% - Accent6 13 3 6" xfId="31169" xr:uid="{D3E77352-D687-4189-8F60-CE2076E04613}"/>
    <cellStyle name="40% - Accent6 13 4" xfId="13694" xr:uid="{843B1B35-8C39-4C84-98F3-93C9AAD150F8}"/>
    <cellStyle name="40% - Accent6 13 4 2" xfId="13695" xr:uid="{F359B405-022C-468E-BFBB-11AA577AEDBF}"/>
    <cellStyle name="40% - Accent6 13 4 2 2" xfId="31177" xr:uid="{C9E2F2FA-8EE1-43F0-9B8E-F83083E846E3}"/>
    <cellStyle name="40% - Accent6 13 4 3" xfId="13696" xr:uid="{FE6AE2FD-4E64-451C-A513-193411D3C720}"/>
    <cellStyle name="40% - Accent6 13 4 3 2" xfId="31178" xr:uid="{BDAA15C9-29EF-4774-A6A5-D378AFD973D0}"/>
    <cellStyle name="40% - Accent6 13 4 4" xfId="31176" xr:uid="{ABEB3DFD-0319-4941-9082-7558CB58D213}"/>
    <cellStyle name="40% - Accent6 13 5" xfId="13697" xr:uid="{25FD16F4-229E-45A3-A393-B1F7A1733106}"/>
    <cellStyle name="40% - Accent6 13 5 2" xfId="31179" xr:uid="{AAC1CF97-B5EA-4CFC-941F-EB11C2B2E100}"/>
    <cellStyle name="40% - Accent6 13 6" xfId="13698" xr:uid="{1F3767F2-CADE-4374-94E6-6F9C28DB4001}"/>
    <cellStyle name="40% - Accent6 13 6 2" xfId="31180" xr:uid="{CFCBF375-7E36-4659-AF15-B772433F3F7D}"/>
    <cellStyle name="40% - Accent6 13 7" xfId="13699" xr:uid="{117DC9D5-5184-4C30-8373-F2A06E168D3C}"/>
    <cellStyle name="40% - Accent6 13 7 2" xfId="31181" xr:uid="{EF9FF551-6C36-41B1-9E4C-6FB99BDE99C8}"/>
    <cellStyle name="40% - Accent6 13 8" xfId="17682" xr:uid="{BCE0CF7E-DECE-4C7C-8ABF-48E67A2356C7}"/>
    <cellStyle name="40% - Accent6 13 8 2" xfId="35176" xr:uid="{B74ACB0A-42E4-48DF-8D0F-31E0C7A1927C}"/>
    <cellStyle name="40% - Accent6 13 9" xfId="13679" xr:uid="{C6994CE3-C032-4629-9DD7-8CA96D12CB39}"/>
    <cellStyle name="40% - Accent6 13 9 2" xfId="31161" xr:uid="{D0D8B1E9-BBEF-4DEA-9855-252012411AD1}"/>
    <cellStyle name="40% - Accent6 14" xfId="1756" xr:uid="{BC82B5EB-2EC7-43C5-9A04-3ECE398F7575}"/>
    <cellStyle name="40% - Accent6 14 10" xfId="19359" xr:uid="{8766D5F2-AE9A-4759-B48A-C4C967568941}"/>
    <cellStyle name="40% - Accent6 14 2" xfId="2797" xr:uid="{FA8F84B3-B986-483B-BDBE-3C7CB64F74A8}"/>
    <cellStyle name="40% - Accent6 14 2 2" xfId="13702" xr:uid="{D764C10B-9C7F-431E-AA76-D7E90FED77A9}"/>
    <cellStyle name="40% - Accent6 14 2 2 2" xfId="13703" xr:uid="{DED8DE01-9E10-4BB7-937D-9326A56AB6DA}"/>
    <cellStyle name="40% - Accent6 14 2 2 2 2" xfId="31185" xr:uid="{7EA10B7C-D829-466E-995E-A8397BE4E897}"/>
    <cellStyle name="40% - Accent6 14 2 2 3" xfId="13704" xr:uid="{3194A8B2-7B74-4416-A390-9AC1168E5629}"/>
    <cellStyle name="40% - Accent6 14 2 2 3 2" xfId="31186" xr:uid="{E495236F-E2C4-4887-A1D8-00125207BA1B}"/>
    <cellStyle name="40% - Accent6 14 2 2 4" xfId="31184" xr:uid="{693ADFA8-FE1F-4B01-8B72-B4F2F88B2E3F}"/>
    <cellStyle name="40% - Accent6 14 2 3" xfId="13705" xr:uid="{7B454D3C-EE1D-47D1-AE4C-D0FB7011768E}"/>
    <cellStyle name="40% - Accent6 14 2 3 2" xfId="31187" xr:uid="{00F65B6A-D667-4701-8BD9-0BEA3025C4BF}"/>
    <cellStyle name="40% - Accent6 14 2 4" xfId="13706" xr:uid="{D9F08ABE-058A-4871-B021-C23606A36B25}"/>
    <cellStyle name="40% - Accent6 14 2 4 2" xfId="31188" xr:uid="{7D243592-F23A-406A-8A7E-7BF473B29655}"/>
    <cellStyle name="40% - Accent6 14 2 5" xfId="13707" xr:uid="{A2838DEF-83D2-4E46-925D-5D120F47AF3C}"/>
    <cellStyle name="40% - Accent6 14 2 5 2" xfId="31189" xr:uid="{FEDE3AEE-5DF4-4FAA-B46F-BE2F3D4733A8}"/>
    <cellStyle name="40% - Accent6 14 2 6" xfId="18233" xr:uid="{3E598EB4-6C22-4EBA-8D66-1B8AE371849B}"/>
    <cellStyle name="40% - Accent6 14 2 6 2" xfId="36201" xr:uid="{39D83009-6A52-4B1A-89EA-DCC499332EBA}"/>
    <cellStyle name="40% - Accent6 14 2 7" xfId="13701" xr:uid="{4DC52F1C-59F6-4F12-9C52-054AFF73D1A8}"/>
    <cellStyle name="40% - Accent6 14 2 7 2" xfId="31183" xr:uid="{26EAFBBE-2B96-48E2-8020-A3C665A49DBE}"/>
    <cellStyle name="40% - Accent6 14 2 8" xfId="20397" xr:uid="{B19BA9FD-2D1A-4F36-957F-5129239B2455}"/>
    <cellStyle name="40% - Accent6 14 3" xfId="13708" xr:uid="{CA040882-4357-40F8-8D36-812B69204AE9}"/>
    <cellStyle name="40% - Accent6 14 3 2" xfId="13709" xr:uid="{DAA46B70-D3AE-4FC7-BC36-0CC3D60602E1}"/>
    <cellStyle name="40% - Accent6 14 3 2 2" xfId="13710" xr:uid="{0EDEFFD1-292C-49E7-843D-649C481651D5}"/>
    <cellStyle name="40% - Accent6 14 3 2 2 2" xfId="31192" xr:uid="{5EABB587-4E2C-4BE5-A5AE-20A513E4CA9F}"/>
    <cellStyle name="40% - Accent6 14 3 2 3" xfId="13711" xr:uid="{443C9DCE-E2A2-46BE-AF3F-6104A6CD5DE5}"/>
    <cellStyle name="40% - Accent6 14 3 2 3 2" xfId="31193" xr:uid="{C16C25A7-8749-48EB-8A13-E0FF6EC5C1AF}"/>
    <cellStyle name="40% - Accent6 14 3 2 4" xfId="31191" xr:uid="{6BBBA9B6-CA40-41F8-95D0-48D856448D83}"/>
    <cellStyle name="40% - Accent6 14 3 3" xfId="13712" xr:uid="{FD53DC66-C64F-4542-9526-1B5F773297AD}"/>
    <cellStyle name="40% - Accent6 14 3 3 2" xfId="31194" xr:uid="{3B72CA05-144B-4EFE-B4D5-242EF8D5DE18}"/>
    <cellStyle name="40% - Accent6 14 3 4" xfId="13713" xr:uid="{93953D2C-8D4E-45EB-936B-01B2BE719E9D}"/>
    <cellStyle name="40% - Accent6 14 3 4 2" xfId="31195" xr:uid="{30A4082E-4BCB-4D04-BBB6-26FE0058FC4B}"/>
    <cellStyle name="40% - Accent6 14 3 5" xfId="13714" xr:uid="{4904245B-510A-4CF1-9F98-6955AA574204}"/>
    <cellStyle name="40% - Accent6 14 3 5 2" xfId="31196" xr:uid="{702A99FD-AD19-468F-A2B5-24A0D923A958}"/>
    <cellStyle name="40% - Accent6 14 3 6" xfId="31190" xr:uid="{EE87200E-B492-4F65-A833-C9248C892E5F}"/>
    <cellStyle name="40% - Accent6 14 4" xfId="13715" xr:uid="{63713A8E-427E-4FE6-98BE-C9D89204479F}"/>
    <cellStyle name="40% - Accent6 14 4 2" xfId="13716" xr:uid="{2EEC5E0B-40D0-4371-B70F-AD23CB91BCE4}"/>
    <cellStyle name="40% - Accent6 14 4 2 2" xfId="31198" xr:uid="{AD045A77-D218-44FC-BB5A-288E086728A2}"/>
    <cellStyle name="40% - Accent6 14 4 3" xfId="13717" xr:uid="{6AE29503-F8BC-4E8C-B5E3-8F77C189394E}"/>
    <cellStyle name="40% - Accent6 14 4 3 2" xfId="31199" xr:uid="{60CD113D-18CA-4B12-AFEF-4B700CAA54DF}"/>
    <cellStyle name="40% - Accent6 14 4 4" xfId="31197" xr:uid="{BEEF1D85-2ECD-4CC4-A116-6DFB42406F92}"/>
    <cellStyle name="40% - Accent6 14 5" xfId="13718" xr:uid="{B171AA29-31F5-44AA-B957-02A3ED219D5F}"/>
    <cellStyle name="40% - Accent6 14 5 2" xfId="31200" xr:uid="{60D86D37-6478-4E64-9472-2F50087B7B9A}"/>
    <cellStyle name="40% - Accent6 14 6" xfId="13719" xr:uid="{43421CF4-D5B5-4A03-84F0-C8F2A22F36B0}"/>
    <cellStyle name="40% - Accent6 14 6 2" xfId="31201" xr:uid="{704E65BC-6FAE-4855-83C0-05B948395A3D}"/>
    <cellStyle name="40% - Accent6 14 7" xfId="13720" xr:uid="{0D9E78D8-2232-4ADA-940D-5C4D09A3C78B}"/>
    <cellStyle name="40% - Accent6 14 7 2" xfId="31202" xr:uid="{7460E7EA-CDBA-4738-8597-E3FCE0DCD450}"/>
    <cellStyle name="40% - Accent6 14 8" xfId="17699" xr:uid="{5157E337-55F7-4084-8D40-B1D9D363DCB4}"/>
    <cellStyle name="40% - Accent6 14 8 2" xfId="35199" xr:uid="{AB39254A-4761-4745-ABA9-072DF96ECEE9}"/>
    <cellStyle name="40% - Accent6 14 9" xfId="13700" xr:uid="{6C499BF5-0BFF-4D73-973F-82398404F6AD}"/>
    <cellStyle name="40% - Accent6 14 9 2" xfId="31182" xr:uid="{E8ACB94F-0125-412F-B4AA-891BB9B7B46E}"/>
    <cellStyle name="40% - Accent6 15" xfId="1779" xr:uid="{50CE51CD-BF00-4BD1-863F-43214A33C09C}"/>
    <cellStyle name="40% - Accent6 15 10" xfId="19382" xr:uid="{00CEADD3-553F-4151-AC77-E832A253C9B1}"/>
    <cellStyle name="40% - Accent6 15 2" xfId="2820" xr:uid="{492FEDB2-FF3F-4CEE-9FF9-42F10BE6CB0D}"/>
    <cellStyle name="40% - Accent6 15 2 2" xfId="13723" xr:uid="{B9C0CE41-4B06-436C-BBBD-4BC8406DE018}"/>
    <cellStyle name="40% - Accent6 15 2 2 2" xfId="13724" xr:uid="{02481AC7-DAB2-4A7D-B4F9-5DAF4384D426}"/>
    <cellStyle name="40% - Accent6 15 2 2 2 2" xfId="31206" xr:uid="{8D6E673A-57DC-4DEA-84CC-57EB0A1C2EE7}"/>
    <cellStyle name="40% - Accent6 15 2 2 3" xfId="13725" xr:uid="{3E4A731B-D279-4BE1-BBB3-ED23B66E9CF9}"/>
    <cellStyle name="40% - Accent6 15 2 2 3 2" xfId="31207" xr:uid="{3E66AD6B-29EB-463A-A57F-D710589338F2}"/>
    <cellStyle name="40% - Accent6 15 2 2 4" xfId="31205" xr:uid="{AF1BF3D9-F716-4540-BA10-AC3AFE149F5C}"/>
    <cellStyle name="40% - Accent6 15 2 3" xfId="13726" xr:uid="{5650B8FF-4FF3-4DF7-8F41-2F981B84693C}"/>
    <cellStyle name="40% - Accent6 15 2 3 2" xfId="31208" xr:uid="{393FFF5E-2661-4CF2-B165-CDC1014189E9}"/>
    <cellStyle name="40% - Accent6 15 2 4" xfId="13727" xr:uid="{4DEAFF49-3995-4C1B-A964-27E75ABE8308}"/>
    <cellStyle name="40% - Accent6 15 2 4 2" xfId="31209" xr:uid="{BCDA9A28-FAD4-4FE7-8750-F6895FF4D632}"/>
    <cellStyle name="40% - Accent6 15 2 5" xfId="13728" xr:uid="{84C40140-13DD-4530-ABEE-6A91D8595DF0}"/>
    <cellStyle name="40% - Accent6 15 2 5 2" xfId="31210" xr:uid="{097B1650-8325-489D-B82E-9E4176A868AA}"/>
    <cellStyle name="40% - Accent6 15 2 6" xfId="18244" xr:uid="{6B5292A8-8AD0-4E2B-AF8F-8DBB6D1A5FAE}"/>
    <cellStyle name="40% - Accent6 15 2 6 2" xfId="36223" xr:uid="{FD9FE8EE-A73F-40C3-9BE6-479DB44A583C}"/>
    <cellStyle name="40% - Accent6 15 2 7" xfId="13722" xr:uid="{F3472BBB-9BE7-41BB-A986-DAC328E1E9CA}"/>
    <cellStyle name="40% - Accent6 15 2 7 2" xfId="31204" xr:uid="{625B2524-E832-426C-8C57-E459D8934E22}"/>
    <cellStyle name="40% - Accent6 15 2 8" xfId="20420" xr:uid="{465C0F5C-C111-4E2B-A166-88802F20149A}"/>
    <cellStyle name="40% - Accent6 15 3" xfId="13729" xr:uid="{3A39582F-E610-483A-90EB-F7A60D318915}"/>
    <cellStyle name="40% - Accent6 15 3 2" xfId="13730" xr:uid="{21E82590-4B45-4686-AEE9-4467D01DF5EF}"/>
    <cellStyle name="40% - Accent6 15 3 2 2" xfId="13731" xr:uid="{E19AFD77-28C9-4551-BD20-28E649BC2580}"/>
    <cellStyle name="40% - Accent6 15 3 2 2 2" xfId="31213" xr:uid="{D287FF98-563C-4E67-84CF-076F9EB2DB8B}"/>
    <cellStyle name="40% - Accent6 15 3 2 3" xfId="13732" xr:uid="{AFAAA78D-0C85-40DC-8BE5-A1F60BFF6F5E}"/>
    <cellStyle name="40% - Accent6 15 3 2 3 2" xfId="31214" xr:uid="{BEA9B3BA-6A21-4606-AC88-0EC8AF5B37E1}"/>
    <cellStyle name="40% - Accent6 15 3 2 4" xfId="31212" xr:uid="{621F8B37-198C-4C70-ADB1-1B45139E614E}"/>
    <cellStyle name="40% - Accent6 15 3 3" xfId="13733" xr:uid="{04E64989-F10E-4F0E-B3ED-C18DBF82F1AC}"/>
    <cellStyle name="40% - Accent6 15 3 3 2" xfId="31215" xr:uid="{C9C33434-FB20-4DE1-BD10-4BDE4ECC6713}"/>
    <cellStyle name="40% - Accent6 15 3 4" xfId="13734" xr:uid="{A6BEF2B0-24C5-433B-B282-A2CFCC3FEC7A}"/>
    <cellStyle name="40% - Accent6 15 3 4 2" xfId="31216" xr:uid="{8BF6DED6-1F93-4725-BB4C-FCF9FC188902}"/>
    <cellStyle name="40% - Accent6 15 3 5" xfId="13735" xr:uid="{D2ABB850-4D03-4A19-BC93-A68E6DE5C494}"/>
    <cellStyle name="40% - Accent6 15 3 5 2" xfId="31217" xr:uid="{2AE87C58-FAE7-4227-9AF0-512AFD00E96C}"/>
    <cellStyle name="40% - Accent6 15 3 6" xfId="31211" xr:uid="{752E22BF-4395-42B5-8158-FEDF24C82A46}"/>
    <cellStyle name="40% - Accent6 15 4" xfId="13736" xr:uid="{23844DBA-5DDF-4739-88E2-BF245762F849}"/>
    <cellStyle name="40% - Accent6 15 4 2" xfId="13737" xr:uid="{4BBA8945-E764-4AA0-872D-CDADAFC3CEED}"/>
    <cellStyle name="40% - Accent6 15 4 2 2" xfId="31219" xr:uid="{3BE6688B-7951-4E8B-AC83-5B01AD6ED733}"/>
    <cellStyle name="40% - Accent6 15 4 3" xfId="13738" xr:uid="{30887582-6299-4C1D-B4E6-925BFB5202E7}"/>
    <cellStyle name="40% - Accent6 15 4 3 2" xfId="31220" xr:uid="{91F698C1-8E19-4913-83C3-23A250FA3979}"/>
    <cellStyle name="40% - Accent6 15 4 4" xfId="31218" xr:uid="{FC78E498-0675-4C11-9086-F3F54C9AF508}"/>
    <cellStyle name="40% - Accent6 15 5" xfId="13739" xr:uid="{36780810-B322-4B46-BECD-FCB9102C6B5D}"/>
    <cellStyle name="40% - Accent6 15 5 2" xfId="31221" xr:uid="{3C6A7B53-33EE-4A7E-9B45-22340536F59F}"/>
    <cellStyle name="40% - Accent6 15 6" xfId="13740" xr:uid="{2D8C6554-2417-4929-9623-C73A30ACA948}"/>
    <cellStyle name="40% - Accent6 15 6 2" xfId="31222" xr:uid="{CAD57E8D-9861-4D6B-9A9F-EC6E687FADD7}"/>
    <cellStyle name="40% - Accent6 15 7" xfId="13741" xr:uid="{8785428E-8C2A-45DF-AFC5-457EE76BC299}"/>
    <cellStyle name="40% - Accent6 15 7 2" xfId="31223" xr:uid="{DD157EB4-89AB-425D-806B-4429E53BFFF1}"/>
    <cellStyle name="40% - Accent6 15 8" xfId="17714" xr:uid="{36DE4191-CCD0-4700-BC41-674884A4F354}"/>
    <cellStyle name="40% - Accent6 15 8 2" xfId="35221" xr:uid="{37A8351C-8180-4341-BD5E-2D10F1884657}"/>
    <cellStyle name="40% - Accent6 15 9" xfId="13721" xr:uid="{E4A0CA79-BFE3-43D1-B88F-E3E2D77F04D9}"/>
    <cellStyle name="40% - Accent6 15 9 2" xfId="31203" xr:uid="{1A6AFC52-D1E6-4DD2-97D5-DE0826E41F7B}"/>
    <cellStyle name="40% - Accent6 16" xfId="1803" xr:uid="{26954BC5-D1EB-471E-87C8-0E1160854423}"/>
    <cellStyle name="40% - Accent6 16 10" xfId="19406" xr:uid="{2BC14E7A-4912-452C-81D2-BF4BDCCF7375}"/>
    <cellStyle name="40% - Accent6 16 2" xfId="2844" xr:uid="{6A661183-626E-4386-91F1-B7BC6EC62858}"/>
    <cellStyle name="40% - Accent6 16 2 2" xfId="13744" xr:uid="{77AC6A2A-ECBD-4285-9407-CBDF60DF7EED}"/>
    <cellStyle name="40% - Accent6 16 2 2 2" xfId="13745" xr:uid="{150DC2C6-8E26-4C0A-9B68-2EDA45475CBB}"/>
    <cellStyle name="40% - Accent6 16 2 2 2 2" xfId="31227" xr:uid="{7BE71772-FAE1-4082-99B8-373C57199709}"/>
    <cellStyle name="40% - Accent6 16 2 2 3" xfId="13746" xr:uid="{624FE517-E965-43BD-81A1-72D9BAA71219}"/>
    <cellStyle name="40% - Accent6 16 2 2 3 2" xfId="31228" xr:uid="{310ABF9A-58F0-4F8B-A071-726C304364FA}"/>
    <cellStyle name="40% - Accent6 16 2 2 4" xfId="31226" xr:uid="{B4D87764-DBE2-4137-A295-D107A61E39CD}"/>
    <cellStyle name="40% - Accent6 16 2 3" xfId="13747" xr:uid="{7CD89E0D-3651-4315-A6AE-67AF7A823040}"/>
    <cellStyle name="40% - Accent6 16 2 3 2" xfId="31229" xr:uid="{CF7C4EE5-216D-4063-8BB3-DA4A0BB18629}"/>
    <cellStyle name="40% - Accent6 16 2 4" xfId="13748" xr:uid="{E4631883-A651-4EC9-9BE4-A7EB9ED0CF44}"/>
    <cellStyle name="40% - Accent6 16 2 4 2" xfId="31230" xr:uid="{4B72BA39-8B83-427D-A440-B19F93879D0F}"/>
    <cellStyle name="40% - Accent6 16 2 5" xfId="13749" xr:uid="{251BFA0F-321B-42DA-9872-7E003CF5615E}"/>
    <cellStyle name="40% - Accent6 16 2 5 2" xfId="31231" xr:uid="{93CBF998-866A-4DCE-9745-C8A7AEBF6047}"/>
    <cellStyle name="40% - Accent6 16 2 6" xfId="18255" xr:uid="{1323EA5B-4B32-4080-BF96-DB1459DC7F90}"/>
    <cellStyle name="40% - Accent6 16 2 6 2" xfId="36246" xr:uid="{7E4A7182-C4A7-4B44-BD39-4A67B44E2AC7}"/>
    <cellStyle name="40% - Accent6 16 2 7" xfId="13743" xr:uid="{DFF8950B-1C3B-49E7-B122-578BDDD9EB2E}"/>
    <cellStyle name="40% - Accent6 16 2 7 2" xfId="31225" xr:uid="{A935A062-D63A-4029-8683-7FB57F4A8A85}"/>
    <cellStyle name="40% - Accent6 16 2 8" xfId="20444" xr:uid="{26C449CA-C9F0-457F-97D4-D1141BF7C4CD}"/>
    <cellStyle name="40% - Accent6 16 3" xfId="13750" xr:uid="{4668E23E-3E94-4056-A3B1-B835E05F3C70}"/>
    <cellStyle name="40% - Accent6 16 3 2" xfId="13751" xr:uid="{61ED67A1-BF5E-4E6E-9DDA-8F5C7EEEF5C3}"/>
    <cellStyle name="40% - Accent6 16 3 2 2" xfId="13752" xr:uid="{8C7F8B79-5A8C-4481-9ED1-EB76DBEDD5A1}"/>
    <cellStyle name="40% - Accent6 16 3 2 2 2" xfId="31234" xr:uid="{34D841A6-44B2-405E-B9CD-524FE9F7D3E8}"/>
    <cellStyle name="40% - Accent6 16 3 2 3" xfId="13753" xr:uid="{12C13B1E-6D0B-4325-B268-B7BC34309A9D}"/>
    <cellStyle name="40% - Accent6 16 3 2 3 2" xfId="31235" xr:uid="{852E81AD-4BEF-4DBF-B03D-568F9FF4D3E7}"/>
    <cellStyle name="40% - Accent6 16 3 2 4" xfId="31233" xr:uid="{297E1E19-849C-464A-BBB9-617069A1D412}"/>
    <cellStyle name="40% - Accent6 16 3 3" xfId="13754" xr:uid="{2EB0AC79-D7E6-4996-BEC7-64BDF7C9074A}"/>
    <cellStyle name="40% - Accent6 16 3 3 2" xfId="31236" xr:uid="{45EED182-651D-44CC-AB85-0228EEF4F014}"/>
    <cellStyle name="40% - Accent6 16 3 4" xfId="13755" xr:uid="{E700D4ED-E87E-4A25-8633-278A41B63A11}"/>
    <cellStyle name="40% - Accent6 16 3 4 2" xfId="31237" xr:uid="{D926804E-2ADF-426B-8604-6AACB566AC60}"/>
    <cellStyle name="40% - Accent6 16 3 5" xfId="13756" xr:uid="{E590C1DD-5F2B-4867-AD5C-C292971A0E2A}"/>
    <cellStyle name="40% - Accent6 16 3 5 2" xfId="31238" xr:uid="{33D2ED66-3A2B-47C1-A789-F6D5C89239B0}"/>
    <cellStyle name="40% - Accent6 16 3 6" xfId="31232" xr:uid="{8BDF95D1-BF9C-4794-9DDB-69216D905D6D}"/>
    <cellStyle name="40% - Accent6 16 4" xfId="13757" xr:uid="{CE2D7DCA-F06F-48AB-AD16-3A35999BC3C4}"/>
    <cellStyle name="40% - Accent6 16 4 2" xfId="13758" xr:uid="{CEC59CC3-6965-41AC-B903-7822EC1C7C4D}"/>
    <cellStyle name="40% - Accent6 16 4 2 2" xfId="31240" xr:uid="{4904336F-48F3-449F-8A73-C30A0557D9EE}"/>
    <cellStyle name="40% - Accent6 16 4 3" xfId="13759" xr:uid="{3FB50BD7-9880-4A56-AAA4-ACAA1C10E787}"/>
    <cellStyle name="40% - Accent6 16 4 3 2" xfId="31241" xr:uid="{63F0B223-6DD0-44F6-982E-D6C4A068EB82}"/>
    <cellStyle name="40% - Accent6 16 4 4" xfId="31239" xr:uid="{10BACEE9-8AC1-47D1-86EC-BBFC0FE7690F}"/>
    <cellStyle name="40% - Accent6 16 5" xfId="13760" xr:uid="{B249C20A-518B-439F-BC7D-E9FBD120ADF1}"/>
    <cellStyle name="40% - Accent6 16 5 2" xfId="31242" xr:uid="{70012F87-6B04-4478-96E1-AA6639C5D415}"/>
    <cellStyle name="40% - Accent6 16 6" xfId="13761" xr:uid="{786CC6D1-F988-40D9-A6B9-10F1AF241265}"/>
    <cellStyle name="40% - Accent6 16 6 2" xfId="31243" xr:uid="{E053943F-DFD7-4975-930F-EAC1611327DE}"/>
    <cellStyle name="40% - Accent6 16 7" xfId="13762" xr:uid="{3CF2A7AB-FA65-4955-A8B1-FECA154C0A08}"/>
    <cellStyle name="40% - Accent6 16 7 2" xfId="31244" xr:uid="{67691CFB-0D6D-4955-9257-CC88A6ED8136}"/>
    <cellStyle name="40% - Accent6 16 8" xfId="17729" xr:uid="{198922F9-CBDF-4854-AE22-9F3FA74AD9BB}"/>
    <cellStyle name="40% - Accent6 16 8 2" xfId="35244" xr:uid="{1B0F85BD-62A8-402B-8F91-AEA1D44B4B65}"/>
    <cellStyle name="40% - Accent6 16 9" xfId="13742" xr:uid="{33647CD8-91E8-4A8E-B8A1-ABCAB9C9A863}"/>
    <cellStyle name="40% - Accent6 16 9 2" xfId="31224" xr:uid="{E0E261C5-CCF4-4EAD-B777-891A8C37A0A1}"/>
    <cellStyle name="40% - Accent6 17" xfId="1827" xr:uid="{736BFF76-2477-491E-B328-CBB3C40EB76B}"/>
    <cellStyle name="40% - Accent6 17 2" xfId="2868" xr:uid="{6B211CC7-B4C6-4C1B-A967-E06230F8E9DC}"/>
    <cellStyle name="40% - Accent6 17 2 2" xfId="13765" xr:uid="{CC55AF0D-1B10-4EFD-8F69-C581EA692D88}"/>
    <cellStyle name="40% - Accent6 17 2 2 2" xfId="31247" xr:uid="{06EEEDEE-11BA-49FD-B3F2-3714B93C64C7}"/>
    <cellStyle name="40% - Accent6 17 2 3" xfId="13766" xr:uid="{AE70AB9C-01E7-41A5-A0B0-9D2AC9AB5A1C}"/>
    <cellStyle name="40% - Accent6 17 2 3 2" xfId="31248" xr:uid="{9283FA42-7555-4741-84BA-15A51F992B66}"/>
    <cellStyle name="40% - Accent6 17 2 4" xfId="18266" xr:uid="{97AC4037-881A-44FD-AE15-C3FCD5F5C849}"/>
    <cellStyle name="40% - Accent6 17 2 4 2" xfId="36269" xr:uid="{04CE0534-16F7-423D-8FF0-96F6ED90A820}"/>
    <cellStyle name="40% - Accent6 17 2 5" xfId="13764" xr:uid="{B606537A-29C4-41C1-B441-52DA3EFC6B79}"/>
    <cellStyle name="40% - Accent6 17 2 5 2" xfId="31246" xr:uid="{D3347C1D-D090-4720-98BA-CC6BB8B3C546}"/>
    <cellStyle name="40% - Accent6 17 2 6" xfId="20468" xr:uid="{21A41127-6A5E-453A-A2D1-09A11463B64E}"/>
    <cellStyle name="40% - Accent6 17 3" xfId="13767" xr:uid="{9A0727D0-4A19-4A53-9C41-39C2E6EC8B83}"/>
    <cellStyle name="40% - Accent6 17 3 2" xfId="31249" xr:uid="{6BF219AB-4BF6-4301-8AB2-DFBDFE5EB0C9}"/>
    <cellStyle name="40% - Accent6 17 4" xfId="13768" xr:uid="{6EBB2A46-8E7B-4134-A1B8-34BEA634A033}"/>
    <cellStyle name="40% - Accent6 17 4 2" xfId="31250" xr:uid="{01C817C6-36DA-4475-901B-D0FFD9E268E9}"/>
    <cellStyle name="40% - Accent6 17 5" xfId="13769" xr:uid="{8B0D0769-7C15-4288-9373-143887C583E3}"/>
    <cellStyle name="40% - Accent6 17 5 2" xfId="31251" xr:uid="{3F97412E-EACE-47BE-858E-3AE21AF19EC2}"/>
    <cellStyle name="40% - Accent6 17 6" xfId="17744" xr:uid="{342E5549-AA6F-4685-B86F-EC88EA360A9A}"/>
    <cellStyle name="40% - Accent6 17 6 2" xfId="35267" xr:uid="{49960BFB-1CE9-48FF-BECF-752BA5FCCFE6}"/>
    <cellStyle name="40% - Accent6 17 7" xfId="13763" xr:uid="{96A3B1A0-EBAB-453D-A49B-6F1FC7ACE63F}"/>
    <cellStyle name="40% - Accent6 17 7 2" xfId="31245" xr:uid="{BA19AA02-6ABB-494D-B082-2087D1A0A946}"/>
    <cellStyle name="40% - Accent6 17 8" xfId="19430" xr:uid="{3C21F4B9-1EB6-426D-A7B0-36C8C46CE91E}"/>
    <cellStyle name="40% - Accent6 18" xfId="1852" xr:uid="{DBD45843-F69C-41FC-9E8F-B31033F35150}"/>
    <cellStyle name="40% - Accent6 18 2" xfId="13771" xr:uid="{3098DD23-3384-4D59-B904-748717782725}"/>
    <cellStyle name="40% - Accent6 18 2 2" xfId="13772" xr:uid="{6DD98C5D-034F-4152-B86C-11308ADAB5D5}"/>
    <cellStyle name="40% - Accent6 18 2 2 2" xfId="31254" xr:uid="{A3E4A337-F9F6-4A37-99C2-D06243D092F0}"/>
    <cellStyle name="40% - Accent6 18 2 3" xfId="13773" xr:uid="{67E3A499-8D3C-47F4-B374-168557A504B5}"/>
    <cellStyle name="40% - Accent6 18 2 3 2" xfId="31255" xr:uid="{F6DE5EF4-CAB3-4317-934F-B0F9F6963B9F}"/>
    <cellStyle name="40% - Accent6 18 2 4" xfId="31253" xr:uid="{FD4D5E76-5401-45D9-A687-76EFD648B53F}"/>
    <cellStyle name="40% - Accent6 18 3" xfId="13774" xr:uid="{CF9979DC-6948-4C81-B747-726D32F8E9B7}"/>
    <cellStyle name="40% - Accent6 18 3 2" xfId="31256" xr:uid="{DA6307CF-CD19-4F23-8073-2F89CA89F8DB}"/>
    <cellStyle name="40% - Accent6 18 4" xfId="13775" xr:uid="{E0B00B6A-3FE6-4960-A05D-8F8D92C43C68}"/>
    <cellStyle name="40% - Accent6 18 4 2" xfId="31257" xr:uid="{7656BF03-810B-44B3-B1ED-75BF9C07752F}"/>
    <cellStyle name="40% - Accent6 18 5" xfId="13776" xr:uid="{231FC466-D791-4888-A1EB-416C3EEAA8E8}"/>
    <cellStyle name="40% - Accent6 18 5 2" xfId="31258" xr:uid="{371E220A-AAE4-4378-8DA3-B52FDC5E8188}"/>
    <cellStyle name="40% - Accent6 18 6" xfId="17759" xr:uid="{B88F897C-44AF-43CD-90CA-5AFA42BCFE1A}"/>
    <cellStyle name="40% - Accent6 18 6 2" xfId="35291" xr:uid="{6129F177-21F5-4D71-B9C5-94E81EC61989}"/>
    <cellStyle name="40% - Accent6 18 7" xfId="13770" xr:uid="{B5F5CA55-546A-4111-8856-758C1075B6A6}"/>
    <cellStyle name="40% - Accent6 18 7 2" xfId="31252" xr:uid="{C66C896F-79D0-4EF8-8978-23B9D6041C6C}"/>
    <cellStyle name="40% - Accent6 18 8" xfId="19455" xr:uid="{808F18EA-139B-4D94-ABD9-571A5918C6DD}"/>
    <cellStyle name="40% - Accent6 19" xfId="1876" xr:uid="{27ECE58E-4A33-419F-A197-38563E588F23}"/>
    <cellStyle name="40% - Accent6 19 2" xfId="13778" xr:uid="{0D38C60A-86B1-4CE2-8CE1-2F080420CCB6}"/>
    <cellStyle name="40% - Accent6 19 2 2" xfId="31260" xr:uid="{13A36136-CF2C-4980-A484-68CB2B777DEC}"/>
    <cellStyle name="40% - Accent6 19 3" xfId="13779" xr:uid="{B971F999-2732-4E64-ADF0-4F029BD6334F}"/>
    <cellStyle name="40% - Accent6 19 3 2" xfId="31261" xr:uid="{32402195-8722-4731-B958-525706D489E4}"/>
    <cellStyle name="40% - Accent6 19 4" xfId="13780" xr:uid="{EC38D4BF-4F37-43E5-898A-C5FDC8BD80DD}"/>
    <cellStyle name="40% - Accent6 19 4 2" xfId="31262" xr:uid="{7D672C9F-E558-41DF-A296-2C9D4280D950}"/>
    <cellStyle name="40% - Accent6 19 5" xfId="17771" xr:uid="{BEA8E826-71BC-46F3-89C3-64A89ABDACB1}"/>
    <cellStyle name="40% - Accent6 19 5 2" xfId="35314" xr:uid="{24512114-6C32-403E-B2D7-88615DE7F6B4}"/>
    <cellStyle name="40% - Accent6 19 6" xfId="13777" xr:uid="{51090603-1DE6-4D01-85C1-932F89BDDEF6}"/>
    <cellStyle name="40% - Accent6 19 6 2" xfId="31259" xr:uid="{9799B23E-505C-4A4E-9294-50EE618F4154}"/>
    <cellStyle name="40% - Accent6 19 7" xfId="19479" xr:uid="{EC5BA162-E7A6-4272-B3F2-077FAF3B02A6}"/>
    <cellStyle name="40% - Accent6 2" xfId="68" xr:uid="{20470116-246F-430E-BEDA-7614A7EA892B}"/>
    <cellStyle name="40% - Accent6 2 10" xfId="13782" xr:uid="{2BE8937A-846D-4097-98F2-9B0E78CEC3C7}"/>
    <cellStyle name="40% - Accent6 2 10 2" xfId="31264" xr:uid="{A4B9CB90-E263-4726-A5F3-24E22B056BEB}"/>
    <cellStyle name="40% - Accent6 2 11" xfId="13783" xr:uid="{9CDEADF3-370C-4F24-B9D7-3F5AA7AF7C01}"/>
    <cellStyle name="40% - Accent6 2 11 2" xfId="31265" xr:uid="{8E7DAD66-110A-444E-A453-DF22A75D9116}"/>
    <cellStyle name="40% - Accent6 2 12" xfId="13784" xr:uid="{78FDD804-5EFA-43C2-9C68-2A0D4F4F5D64}"/>
    <cellStyle name="40% - Accent6 2 12 2" xfId="31266" xr:uid="{B94B5BAB-8CCB-4B35-8786-A09CE70A5AFB}"/>
    <cellStyle name="40% - Accent6 2 13" xfId="16925" xr:uid="{F8340F09-8EB6-4C7C-BD86-2C2264707FA1}"/>
    <cellStyle name="40% - Accent6 2 13 2" xfId="34329" xr:uid="{D0A4EBCF-A4A5-44FF-9569-A721479B13E1}"/>
    <cellStyle name="40% - Accent6 2 14" xfId="13781" xr:uid="{D1E59830-3988-40B4-8B40-CE3823C5C63F}"/>
    <cellStyle name="40% - Accent6 2 14 2" xfId="31263" xr:uid="{3A3E2E38-371B-427C-81D6-ECAAE3B76FA7}"/>
    <cellStyle name="40% - Accent6 2 15" xfId="955" xr:uid="{8EAC26FC-17FD-448A-9C4E-7552E3632C4B}"/>
    <cellStyle name="40% - Accent6 2 15 2" xfId="20512" xr:uid="{1C5C6411-3206-4694-86F3-06BAB5C39723}"/>
    <cellStyle name="40% - Accent6 2 16" xfId="18571" xr:uid="{D2C35757-E71F-4866-ABC5-D037F601871D}"/>
    <cellStyle name="40% - Accent6 2 17" xfId="36623" xr:uid="{4C8A4EE3-5FD5-413C-9C3E-88F0AC572B4B}"/>
    <cellStyle name="40% - Accent6 2 2" xfId="1192" xr:uid="{A6CBC7AE-62CE-48BE-A409-C098AA61575D}"/>
    <cellStyle name="40% - Accent6 2 2 10" xfId="16926" xr:uid="{84C3FE04-ED36-4868-8575-E1875592DD65}"/>
    <cellStyle name="40% - Accent6 2 2 10 2" xfId="34330" xr:uid="{92C027A1-8A93-4AA7-A7D2-5FFB9FDB4092}"/>
    <cellStyle name="40% - Accent6 2 2 11" xfId="13785" xr:uid="{A53A8B0F-FF21-4D0C-83EF-FE844BD1CDA4}"/>
    <cellStyle name="40% - Accent6 2 2 11 2" xfId="31267" xr:uid="{C3D20F06-8680-4E4B-9A75-B34C615AFAED}"/>
    <cellStyle name="40% - Accent6 2 2 12" xfId="18796" xr:uid="{895843D3-88E3-4DDA-896A-A879A0C752D0}"/>
    <cellStyle name="40% - Accent6 2 2 2" xfId="2239" xr:uid="{77B385FB-C0A0-475F-8B5D-D5AEEE96E0EB}"/>
    <cellStyle name="40% - Accent6 2 2 2 10" xfId="19839" xr:uid="{9057748C-3E33-4EAA-8458-2F9CEDFCDCC9}"/>
    <cellStyle name="40% - Accent6 2 2 2 2" xfId="13787" xr:uid="{D71B17C7-D86B-4D7D-AE7C-477B5E99FA00}"/>
    <cellStyle name="40% - Accent6 2 2 2 2 2" xfId="13788" xr:uid="{82853B10-1DC0-4C95-9700-F9C7C296FDF0}"/>
    <cellStyle name="40% - Accent6 2 2 2 2 2 2" xfId="13789" xr:uid="{D1EC82F2-8A60-429C-A46B-9CE3D5DEBB4B}"/>
    <cellStyle name="40% - Accent6 2 2 2 2 2 2 2" xfId="31271" xr:uid="{4157B40F-86E2-455B-BCCB-D3EBB5FB42D3}"/>
    <cellStyle name="40% - Accent6 2 2 2 2 2 3" xfId="13790" xr:uid="{08200C67-176A-4BD8-B2D3-BA68A61DBB62}"/>
    <cellStyle name="40% - Accent6 2 2 2 2 2 3 2" xfId="31272" xr:uid="{3AD561D8-4F4D-452A-8AA7-3E0C3E091DAC}"/>
    <cellStyle name="40% - Accent6 2 2 2 2 2 4" xfId="31270" xr:uid="{22CECC55-E998-4EE7-B3FD-B340FCE11E7D}"/>
    <cellStyle name="40% - Accent6 2 2 2 2 3" xfId="13791" xr:uid="{6F3381C5-2BCD-4D87-910D-FE38D4569D72}"/>
    <cellStyle name="40% - Accent6 2 2 2 2 3 2" xfId="31273" xr:uid="{7F6D6820-3CA8-4302-907D-1701820C7A84}"/>
    <cellStyle name="40% - Accent6 2 2 2 2 4" xfId="13792" xr:uid="{F955F7FE-9AC6-44FF-A0D1-3BE61D30C493}"/>
    <cellStyle name="40% - Accent6 2 2 2 2 4 2" xfId="31274" xr:uid="{6693D6B0-B1C0-4BC7-920B-8EA8785C5F17}"/>
    <cellStyle name="40% - Accent6 2 2 2 2 5" xfId="13793" xr:uid="{F7126933-3A24-49FF-A804-9BCA6A27B34D}"/>
    <cellStyle name="40% - Accent6 2 2 2 2 5 2" xfId="31275" xr:uid="{FC40B218-E249-449F-9D41-52B3BF47220C}"/>
    <cellStyle name="40% - Accent6 2 2 2 2 6" xfId="31269" xr:uid="{F75B02EB-77A6-4791-9096-AC74B3251533}"/>
    <cellStyle name="40% - Accent6 2 2 2 3" xfId="13794" xr:uid="{E78F21D0-C099-4B1C-973E-7673511EFFA9}"/>
    <cellStyle name="40% - Accent6 2 2 2 3 2" xfId="13795" xr:uid="{9D724FBD-5BD0-4E76-A845-EE327194C897}"/>
    <cellStyle name="40% - Accent6 2 2 2 3 2 2" xfId="13796" xr:uid="{BE99762B-1F3A-4FBE-A496-193592BB286E}"/>
    <cellStyle name="40% - Accent6 2 2 2 3 2 2 2" xfId="31278" xr:uid="{C7E256A9-96CF-4BED-B543-3C7B66A079C1}"/>
    <cellStyle name="40% - Accent6 2 2 2 3 2 3" xfId="13797" xr:uid="{24262A50-F4A3-41B1-A5DD-77B81C981EE4}"/>
    <cellStyle name="40% - Accent6 2 2 2 3 2 3 2" xfId="31279" xr:uid="{63C6850B-93BD-460F-BDD2-CBAAA125F804}"/>
    <cellStyle name="40% - Accent6 2 2 2 3 2 4" xfId="31277" xr:uid="{5318F602-317D-4716-9F1B-1231D464DCC3}"/>
    <cellStyle name="40% - Accent6 2 2 2 3 3" xfId="13798" xr:uid="{28EDA08F-5093-4CAA-9CE6-1CF66737DE42}"/>
    <cellStyle name="40% - Accent6 2 2 2 3 3 2" xfId="31280" xr:uid="{D648E762-D7DF-4A25-97C0-04DA1663936D}"/>
    <cellStyle name="40% - Accent6 2 2 2 3 4" xfId="13799" xr:uid="{99374B9A-F85C-4901-9861-FB2F08C095F3}"/>
    <cellStyle name="40% - Accent6 2 2 2 3 4 2" xfId="31281" xr:uid="{2DAFA599-096E-419F-BCCB-0683BE844866}"/>
    <cellStyle name="40% - Accent6 2 2 2 3 5" xfId="13800" xr:uid="{BB142252-8FD2-4831-885C-A79E630A9874}"/>
    <cellStyle name="40% - Accent6 2 2 2 3 5 2" xfId="31282" xr:uid="{181E30E9-F036-42F3-958C-4C70E72851D8}"/>
    <cellStyle name="40% - Accent6 2 2 2 3 6" xfId="31276" xr:uid="{CA0AF446-D2EE-41DA-9BBD-C1BEAE248F68}"/>
    <cellStyle name="40% - Accent6 2 2 2 4" xfId="13801" xr:uid="{447CFF1E-F80A-4B1F-A1CD-710E5F04DF00}"/>
    <cellStyle name="40% - Accent6 2 2 2 4 2" xfId="13802" xr:uid="{333B4DBE-86BD-477D-9A1B-4A61567B7915}"/>
    <cellStyle name="40% - Accent6 2 2 2 4 2 2" xfId="31284" xr:uid="{5E4E1FE7-95FD-41CE-BE83-0CE1D559FF77}"/>
    <cellStyle name="40% - Accent6 2 2 2 4 3" xfId="13803" xr:uid="{85460AE9-D65D-4F0D-8183-6080665EA794}"/>
    <cellStyle name="40% - Accent6 2 2 2 4 3 2" xfId="31285" xr:uid="{A92D7FC0-14D9-4921-B758-A12AAACB5AA9}"/>
    <cellStyle name="40% - Accent6 2 2 2 4 4" xfId="31283" xr:uid="{A0CFDDEF-B847-4FFC-8C9F-47B3AD5E1E70}"/>
    <cellStyle name="40% - Accent6 2 2 2 5" xfId="13804" xr:uid="{94976C20-4FA4-4F27-97BF-4B66876703DA}"/>
    <cellStyle name="40% - Accent6 2 2 2 5 2" xfId="31286" xr:uid="{FF3E067A-2CB7-4225-8158-0928E86833B4}"/>
    <cellStyle name="40% - Accent6 2 2 2 6" xfId="13805" xr:uid="{AFCFE3B3-E662-44E4-B930-85B55E8847D0}"/>
    <cellStyle name="40% - Accent6 2 2 2 6 2" xfId="31287" xr:uid="{64353129-8249-4B57-ABE5-C9B7E60AC71D}"/>
    <cellStyle name="40% - Accent6 2 2 2 7" xfId="13806" xr:uid="{5FD27878-48EE-463D-B4DC-28CDCE2C9BC9}"/>
    <cellStyle name="40% - Accent6 2 2 2 7 2" xfId="31288" xr:uid="{5D8E16B2-05D4-4344-B405-8E095E078EAD}"/>
    <cellStyle name="40% - Accent6 2 2 2 8" xfId="17024" xr:uid="{750E7093-5C1B-411C-AA00-CB6A3A47C8BC}"/>
    <cellStyle name="40% - Accent6 2 2 2 8 2" xfId="34381" xr:uid="{8FFCD308-92DE-4011-A1CE-91658EDECD92}"/>
    <cellStyle name="40% - Accent6 2 2 2 9" xfId="13786" xr:uid="{802B17DB-78D7-4F73-A2F7-5153A612BE66}"/>
    <cellStyle name="40% - Accent6 2 2 2 9 2" xfId="31268" xr:uid="{0FFA611C-FF7C-47AA-B990-1298D2BC45A3}"/>
    <cellStyle name="40% - Accent6 2 2 3" xfId="13807" xr:uid="{67EBB945-FF50-4684-B1ED-163D3CEDF966}"/>
    <cellStyle name="40% - Accent6 2 2 3 2" xfId="13808" xr:uid="{3C5946F4-9798-4F03-B2BC-5C7F3D5CF8AF}"/>
    <cellStyle name="40% - Accent6 2 2 3 2 2" xfId="13809" xr:uid="{63A29A3F-03A4-438D-9849-8B2B9C881129}"/>
    <cellStyle name="40% - Accent6 2 2 3 2 2 2" xfId="13810" xr:uid="{3C4CD1B4-2BCA-4C0B-B8B9-6903665B0281}"/>
    <cellStyle name="40% - Accent6 2 2 3 2 2 2 2" xfId="31292" xr:uid="{02D280E1-3B3F-47CA-A2D3-0F9F4EEDBE3C}"/>
    <cellStyle name="40% - Accent6 2 2 3 2 2 3" xfId="13811" xr:uid="{27104B9C-A7EA-4A71-B6C5-8F01C430BD48}"/>
    <cellStyle name="40% - Accent6 2 2 3 2 2 3 2" xfId="31293" xr:uid="{778B83CD-12A8-402D-807D-A067D58D56B0}"/>
    <cellStyle name="40% - Accent6 2 2 3 2 2 4" xfId="31291" xr:uid="{21E91791-4B0D-4E3F-8522-19393A860E8E}"/>
    <cellStyle name="40% - Accent6 2 2 3 2 3" xfId="13812" xr:uid="{8E1DA4F2-DBF8-4683-A5D5-ED12E955352B}"/>
    <cellStyle name="40% - Accent6 2 2 3 2 3 2" xfId="31294" xr:uid="{2C5E24EA-A7BC-4F9A-AAFB-D07B220BBB17}"/>
    <cellStyle name="40% - Accent6 2 2 3 2 4" xfId="13813" xr:uid="{38BDB44B-825D-4001-AC92-7DC3F81CE042}"/>
    <cellStyle name="40% - Accent6 2 2 3 2 4 2" xfId="31295" xr:uid="{4CC4DD9C-C201-4CD7-8D5E-6E7B31ECCBD5}"/>
    <cellStyle name="40% - Accent6 2 2 3 2 5" xfId="13814" xr:uid="{A9228E9D-E332-49FF-874E-F9DED5B5B13D}"/>
    <cellStyle name="40% - Accent6 2 2 3 2 5 2" xfId="31296" xr:uid="{65CC233F-8DB2-4648-93ED-329290E6A7B9}"/>
    <cellStyle name="40% - Accent6 2 2 3 2 6" xfId="31290" xr:uid="{0151BD1E-DC3C-45FA-8011-DADEFC212DE3}"/>
    <cellStyle name="40% - Accent6 2 2 3 3" xfId="13815" xr:uid="{10FF1BA8-FCE1-44C1-A70E-DFDDEB49921C}"/>
    <cellStyle name="40% - Accent6 2 2 3 3 2" xfId="13816" xr:uid="{81AF43AD-1D97-49CE-A49C-E8D55CF6B411}"/>
    <cellStyle name="40% - Accent6 2 2 3 3 2 2" xfId="13817" xr:uid="{3E2080F4-79F8-45CD-AFD4-44F325823E59}"/>
    <cellStyle name="40% - Accent6 2 2 3 3 2 2 2" xfId="31299" xr:uid="{E8944179-3873-438B-8EB3-4EC291F9939F}"/>
    <cellStyle name="40% - Accent6 2 2 3 3 2 3" xfId="13818" xr:uid="{87EDF1B0-0B5A-4A1C-9A9E-0EFFD9BF22CE}"/>
    <cellStyle name="40% - Accent6 2 2 3 3 2 3 2" xfId="31300" xr:uid="{9AF464EE-F9CB-4DD4-9FD6-907D0B112A97}"/>
    <cellStyle name="40% - Accent6 2 2 3 3 2 4" xfId="31298" xr:uid="{F3E245B0-462B-4023-8FE7-453A7C4728B1}"/>
    <cellStyle name="40% - Accent6 2 2 3 3 3" xfId="13819" xr:uid="{8CEB7490-1CDC-48AF-B1CD-00EC54695EE9}"/>
    <cellStyle name="40% - Accent6 2 2 3 3 3 2" xfId="31301" xr:uid="{DBCA4500-AE33-4C5A-9577-D33843C2B4D3}"/>
    <cellStyle name="40% - Accent6 2 2 3 3 4" xfId="13820" xr:uid="{6720C4AD-C667-4BB9-9705-942D57744BD3}"/>
    <cellStyle name="40% - Accent6 2 2 3 3 4 2" xfId="31302" xr:uid="{DC8A99D9-7A4D-4C32-AB88-A02A2677E39F}"/>
    <cellStyle name="40% - Accent6 2 2 3 3 5" xfId="13821" xr:uid="{3667F03D-EDC1-46E8-A50A-18FB791ADB54}"/>
    <cellStyle name="40% - Accent6 2 2 3 3 5 2" xfId="31303" xr:uid="{3D50BD13-67DC-4293-A1B5-CC888DCCEFAA}"/>
    <cellStyle name="40% - Accent6 2 2 3 3 6" xfId="31297" xr:uid="{15F7E463-B09B-46C1-AFA3-B4DA97F2D527}"/>
    <cellStyle name="40% - Accent6 2 2 3 4" xfId="13822" xr:uid="{8E4ECF4F-D5E5-466D-954D-D21C8BF5A22A}"/>
    <cellStyle name="40% - Accent6 2 2 3 4 2" xfId="13823" xr:uid="{33BFD445-5B4C-4555-A1B3-60812235EE1E}"/>
    <cellStyle name="40% - Accent6 2 2 3 4 2 2" xfId="31305" xr:uid="{A4D1E936-5653-4494-B715-40697EC84362}"/>
    <cellStyle name="40% - Accent6 2 2 3 4 3" xfId="13824" xr:uid="{D097845D-9DA7-466B-BF16-A83F24E8B457}"/>
    <cellStyle name="40% - Accent6 2 2 3 4 3 2" xfId="31306" xr:uid="{D9389B0D-BA34-4891-BD38-88E9A9FBF98D}"/>
    <cellStyle name="40% - Accent6 2 2 3 4 4" xfId="31304" xr:uid="{5BC83A84-DBC1-4056-9068-DEEF348EC867}"/>
    <cellStyle name="40% - Accent6 2 2 3 5" xfId="13825" xr:uid="{741C191D-571D-4CEF-BE78-BA2901A7DF15}"/>
    <cellStyle name="40% - Accent6 2 2 3 5 2" xfId="31307" xr:uid="{0FCA6C42-9DE7-40FC-BB19-D97F32D1D946}"/>
    <cellStyle name="40% - Accent6 2 2 3 6" xfId="13826" xr:uid="{7B09B2A7-2434-4B29-804B-A817B5A61F17}"/>
    <cellStyle name="40% - Accent6 2 2 3 6 2" xfId="31308" xr:uid="{21B754EF-D5DC-4761-9FC7-527C25A839B1}"/>
    <cellStyle name="40% - Accent6 2 2 3 7" xfId="13827" xr:uid="{A735F177-C0F6-4B46-BC5F-3BBA48BC18CD}"/>
    <cellStyle name="40% - Accent6 2 2 3 7 2" xfId="31309" xr:uid="{DD145F52-A532-4EC5-9C25-F55F7C289415}"/>
    <cellStyle name="40% - Accent6 2 2 3 8" xfId="31289" xr:uid="{4550E6F9-849D-4BC2-A1D9-9C71285CAFDE}"/>
    <cellStyle name="40% - Accent6 2 2 4" xfId="13828" xr:uid="{37632A67-70D4-4647-B74E-E72A95C2305A}"/>
    <cellStyle name="40% - Accent6 2 2 4 2" xfId="13829" xr:uid="{59D894A8-8B78-471B-AAB0-DE4CE3932950}"/>
    <cellStyle name="40% - Accent6 2 2 4 2 2" xfId="13830" xr:uid="{1F89F36E-D0C2-4ABA-B120-BDEC2079670E}"/>
    <cellStyle name="40% - Accent6 2 2 4 2 2 2" xfId="31312" xr:uid="{F01310D6-7FE8-4135-9A36-6008F54E98CA}"/>
    <cellStyle name="40% - Accent6 2 2 4 2 3" xfId="13831" xr:uid="{D0F485BA-7D6F-4C31-9BE6-5B0DDAC72EBF}"/>
    <cellStyle name="40% - Accent6 2 2 4 2 3 2" xfId="31313" xr:uid="{882E9835-39B1-49FB-9E4C-BEB01A070F7D}"/>
    <cellStyle name="40% - Accent6 2 2 4 2 4" xfId="31311" xr:uid="{8142BAC6-15BD-445F-BB10-E5529B781401}"/>
    <cellStyle name="40% - Accent6 2 2 4 3" xfId="13832" xr:uid="{0B878D61-6FBD-496C-A1F1-6389706E411C}"/>
    <cellStyle name="40% - Accent6 2 2 4 3 2" xfId="31314" xr:uid="{557EDBC7-EF19-43C1-9368-88D65BE153D4}"/>
    <cellStyle name="40% - Accent6 2 2 4 4" xfId="13833" xr:uid="{F78DC54E-3072-448F-B96A-EDCDD4A9151A}"/>
    <cellStyle name="40% - Accent6 2 2 4 4 2" xfId="31315" xr:uid="{DD5B469F-40D4-462A-8399-493C0B80E1F0}"/>
    <cellStyle name="40% - Accent6 2 2 4 5" xfId="13834" xr:uid="{7B54E3CC-0E43-4972-90CD-283026FDFDDA}"/>
    <cellStyle name="40% - Accent6 2 2 4 5 2" xfId="31316" xr:uid="{90F84F30-5CFE-41F3-ABE7-07EC8CE96CC0}"/>
    <cellStyle name="40% - Accent6 2 2 4 6" xfId="31310" xr:uid="{32DACE24-FC49-4C4C-A4E9-3EAAB22332D9}"/>
    <cellStyle name="40% - Accent6 2 2 5" xfId="13835" xr:uid="{52CAF515-0967-4D0B-AF4F-AA0D8573DF3C}"/>
    <cellStyle name="40% - Accent6 2 2 5 2" xfId="13836" xr:uid="{25569141-AA8D-47C4-B606-5C123CF2A611}"/>
    <cellStyle name="40% - Accent6 2 2 5 2 2" xfId="13837" xr:uid="{E342AA6E-0406-41E0-950A-D5506FEE9525}"/>
    <cellStyle name="40% - Accent6 2 2 5 2 2 2" xfId="31319" xr:uid="{8AF789A8-121C-4BDE-830F-1538C16CAB31}"/>
    <cellStyle name="40% - Accent6 2 2 5 2 3" xfId="13838" xr:uid="{3AD80545-1B52-45F4-BE2E-B060ACCF556D}"/>
    <cellStyle name="40% - Accent6 2 2 5 2 3 2" xfId="31320" xr:uid="{9DEB2158-AE6D-4F48-8721-5052F047965F}"/>
    <cellStyle name="40% - Accent6 2 2 5 2 4" xfId="31318" xr:uid="{1B061CB5-E805-4ADD-AE1C-BBCB028D5C14}"/>
    <cellStyle name="40% - Accent6 2 2 5 3" xfId="13839" xr:uid="{262C0892-2687-40F2-A245-43FAC688D1E2}"/>
    <cellStyle name="40% - Accent6 2 2 5 3 2" xfId="31321" xr:uid="{9928E888-04DB-4FDC-A6AD-0B0E324D53FD}"/>
    <cellStyle name="40% - Accent6 2 2 5 4" xfId="13840" xr:uid="{768F4C5B-1753-4E54-9DAC-510600EB2349}"/>
    <cellStyle name="40% - Accent6 2 2 5 4 2" xfId="31322" xr:uid="{4B89D897-9679-47D2-BC25-F20286AA4815}"/>
    <cellStyle name="40% - Accent6 2 2 5 5" xfId="13841" xr:uid="{3188D961-2821-47AA-8E17-F7FA1F2BB6FF}"/>
    <cellStyle name="40% - Accent6 2 2 5 5 2" xfId="31323" xr:uid="{CBF1044C-F03A-44F6-BDFB-2EA47C852C3E}"/>
    <cellStyle name="40% - Accent6 2 2 5 6" xfId="31317" xr:uid="{5E261932-53B3-48F6-9648-3A7AACEBA246}"/>
    <cellStyle name="40% - Accent6 2 2 6" xfId="13842" xr:uid="{EEE1F358-3C1B-4F91-A684-7635F1882100}"/>
    <cellStyle name="40% - Accent6 2 2 6 2" xfId="13843" xr:uid="{438F4A0A-7AF4-4CF3-8C9D-4B85F3E4156E}"/>
    <cellStyle name="40% - Accent6 2 2 6 2 2" xfId="31325" xr:uid="{E4FE4216-FB3D-49CF-AAA9-91CBDA559F23}"/>
    <cellStyle name="40% - Accent6 2 2 6 3" xfId="13844" xr:uid="{C56DD594-2436-491B-A472-CA903DDCE440}"/>
    <cellStyle name="40% - Accent6 2 2 6 3 2" xfId="31326" xr:uid="{BCB3F182-0341-4E78-AC62-C8715ACFAC05}"/>
    <cellStyle name="40% - Accent6 2 2 6 4" xfId="31324" xr:uid="{D4F9D5E8-E6C4-423D-8B2F-EC274778CEE6}"/>
    <cellStyle name="40% - Accent6 2 2 7" xfId="13845" xr:uid="{50C96E8A-10B5-4F38-94AC-9022080E8B45}"/>
    <cellStyle name="40% - Accent6 2 2 7 2" xfId="31327" xr:uid="{5B8B3B05-884B-48F6-BB9C-DA4024F2D405}"/>
    <cellStyle name="40% - Accent6 2 2 8" xfId="13846" xr:uid="{47D1242B-5790-4474-ADB1-30095FD15E6A}"/>
    <cellStyle name="40% - Accent6 2 2 8 2" xfId="31328" xr:uid="{7D4EF1D2-38F4-4357-B989-0E47A6766FCF}"/>
    <cellStyle name="40% - Accent6 2 2 9" xfId="13847" xr:uid="{E381D49D-13C0-4239-A645-C3E27E634DD6}"/>
    <cellStyle name="40% - Accent6 2 2 9 2" xfId="31329" xr:uid="{171872C3-424A-4931-ADA2-E95D24D3E66F}"/>
    <cellStyle name="40% - Accent6 2 3" xfId="1465" xr:uid="{F3ED7FE7-2813-4BFD-A155-B37F0F71AD3A}"/>
    <cellStyle name="40% - Accent6 2 3 10" xfId="19068" xr:uid="{C973BA19-7F72-47AA-965F-C3042CCD0025}"/>
    <cellStyle name="40% - Accent6 2 3 2" xfId="2506" xr:uid="{BFC83358-0CF3-43C0-803C-F9E1E6926D12}"/>
    <cellStyle name="40% - Accent6 2 3 2 2" xfId="13850" xr:uid="{161A0E81-B4D1-4455-BCE4-2D1FF1AC3800}"/>
    <cellStyle name="40% - Accent6 2 3 2 2 2" xfId="13851" xr:uid="{13D13B24-6422-4664-A54A-46365D231944}"/>
    <cellStyle name="40% - Accent6 2 3 2 2 2 2" xfId="31333" xr:uid="{1E787C58-61C5-45F8-A60A-6C25A7048364}"/>
    <cellStyle name="40% - Accent6 2 3 2 2 3" xfId="13852" xr:uid="{2CC476C9-435D-4F86-B4AC-8277EC48894E}"/>
    <cellStyle name="40% - Accent6 2 3 2 2 3 2" xfId="31334" xr:uid="{76CDD986-119E-4831-B7A9-248FC3DC702F}"/>
    <cellStyle name="40% - Accent6 2 3 2 2 4" xfId="31332" xr:uid="{748284F9-46B3-4F9D-9ED2-BDA6FED3E1BE}"/>
    <cellStyle name="40% - Accent6 2 3 2 3" xfId="13853" xr:uid="{E3F15555-572A-4FC9-BCB9-8A53D0C90FAB}"/>
    <cellStyle name="40% - Accent6 2 3 2 3 2" xfId="31335" xr:uid="{538123C0-D7CB-4A07-8418-0A233C959A42}"/>
    <cellStyle name="40% - Accent6 2 3 2 4" xfId="13854" xr:uid="{431DBF52-B720-49DD-87E5-980903B91FBD}"/>
    <cellStyle name="40% - Accent6 2 3 2 4 2" xfId="31336" xr:uid="{7303483E-4A78-4231-9016-0E2F6A934CDE}"/>
    <cellStyle name="40% - Accent6 2 3 2 5" xfId="13855" xr:uid="{087A4D1F-C008-47E9-B4E5-8436E345EEE8}"/>
    <cellStyle name="40% - Accent6 2 3 2 5 2" xfId="31337" xr:uid="{4B48EA9A-272D-4C35-B028-3FE3467EE5AB}"/>
    <cellStyle name="40% - Accent6 2 3 2 6" xfId="18095" xr:uid="{95C37A84-FAF9-427E-BD10-F164C1A6F931}"/>
    <cellStyle name="40% - Accent6 2 3 2 6 2" xfId="35915" xr:uid="{F4A62CA8-554D-41A5-B512-DCCAE145D9F8}"/>
    <cellStyle name="40% - Accent6 2 3 2 7" xfId="13849" xr:uid="{D28C7021-BAB6-42B0-A896-BB83163E4BB3}"/>
    <cellStyle name="40% - Accent6 2 3 2 7 2" xfId="31331" xr:uid="{56F5D113-45C1-4C31-8C9F-1A28C7F48335}"/>
    <cellStyle name="40% - Accent6 2 3 2 8" xfId="20106" xr:uid="{084CA354-36BF-499E-A4F9-E00110769F91}"/>
    <cellStyle name="40% - Accent6 2 3 3" xfId="13856" xr:uid="{2F45DAAE-24AB-480E-AD50-CE1E88D7AE66}"/>
    <cellStyle name="40% - Accent6 2 3 3 2" xfId="13857" xr:uid="{87F42B14-E000-4D21-AA4D-2CBD57525FD6}"/>
    <cellStyle name="40% - Accent6 2 3 3 2 2" xfId="13858" xr:uid="{81648F63-DD3F-43D9-8DF6-60B7E4793B29}"/>
    <cellStyle name="40% - Accent6 2 3 3 2 2 2" xfId="31340" xr:uid="{57DDA656-8159-4D11-AE5A-57C82C4E7A8D}"/>
    <cellStyle name="40% - Accent6 2 3 3 2 3" xfId="13859" xr:uid="{7AF6E47D-2E5A-4376-815D-EE29BABC3E13}"/>
    <cellStyle name="40% - Accent6 2 3 3 2 3 2" xfId="31341" xr:uid="{4B9963CA-E946-4AFB-BFBB-2E8B2645445F}"/>
    <cellStyle name="40% - Accent6 2 3 3 2 4" xfId="31339" xr:uid="{441AB91A-8F4A-4DFC-86DA-94EF993B5533}"/>
    <cellStyle name="40% - Accent6 2 3 3 3" xfId="13860" xr:uid="{134B3D9D-20F0-4719-82A8-7791586D3553}"/>
    <cellStyle name="40% - Accent6 2 3 3 3 2" xfId="31342" xr:uid="{37627472-B970-4AB4-A0D8-A16B92B99D33}"/>
    <cellStyle name="40% - Accent6 2 3 3 4" xfId="13861" xr:uid="{2302D067-88AD-45DC-9BFC-DB5C8B3D6E95}"/>
    <cellStyle name="40% - Accent6 2 3 3 4 2" xfId="31343" xr:uid="{3AFB71DB-B418-4323-B6FE-BC8C8102EC1D}"/>
    <cellStyle name="40% - Accent6 2 3 3 5" xfId="13862" xr:uid="{31D398A8-5ED8-4198-A58F-CD193910F9E0}"/>
    <cellStyle name="40% - Accent6 2 3 3 5 2" xfId="31344" xr:uid="{7B3289C6-E9EC-49FA-AEBE-78E2A9C6E53D}"/>
    <cellStyle name="40% - Accent6 2 3 3 6" xfId="31338" xr:uid="{398314F4-FC60-421E-B7F1-7C5CF281720B}"/>
    <cellStyle name="40% - Accent6 2 3 4" xfId="13863" xr:uid="{3F3AAF04-CB74-4B13-A8B2-CE7800CB5781}"/>
    <cellStyle name="40% - Accent6 2 3 4 2" xfId="13864" xr:uid="{871B99EB-FF2D-4605-BC47-AF84396ABDD5}"/>
    <cellStyle name="40% - Accent6 2 3 4 2 2" xfId="31346" xr:uid="{054DE149-14A2-44BA-91AB-F18CF981BAC1}"/>
    <cellStyle name="40% - Accent6 2 3 4 3" xfId="13865" xr:uid="{074E1130-4F3A-4234-96D1-35D8F60B400F}"/>
    <cellStyle name="40% - Accent6 2 3 4 3 2" xfId="31347" xr:uid="{DC699D8D-B5DD-48DF-A79B-B451AA465747}"/>
    <cellStyle name="40% - Accent6 2 3 4 4" xfId="31345" xr:uid="{04AB8807-9031-45D0-A6E9-EFAD60FF7EEC}"/>
    <cellStyle name="40% - Accent6 2 3 5" xfId="13866" xr:uid="{8F053043-C1D8-4A5C-87D9-395FE753295E}"/>
    <cellStyle name="40% - Accent6 2 3 5 2" xfId="31348" xr:uid="{3305CD8B-17A4-4C49-A133-35036EC2E508}"/>
    <cellStyle name="40% - Accent6 2 3 6" xfId="13867" xr:uid="{DBD3A452-E800-4838-B895-97DF13E44610}"/>
    <cellStyle name="40% - Accent6 2 3 6 2" xfId="31349" xr:uid="{36B83CF0-45D7-475F-A77B-EBD3D4F6D050}"/>
    <cellStyle name="40% - Accent6 2 3 7" xfId="13868" xr:uid="{2CFB8A89-90FC-48A2-A283-899009AC6A6E}"/>
    <cellStyle name="40% - Accent6 2 3 7 2" xfId="31350" xr:uid="{E6DC0F8C-4D7D-48C2-A4F2-A97B43A4EE6B}"/>
    <cellStyle name="40% - Accent6 2 3 8" xfId="17023" xr:uid="{0A07B5FF-074C-4AA3-837A-4FB853015B00}"/>
    <cellStyle name="40% - Accent6 2 3 8 2" xfId="34380" xr:uid="{17FB9B9D-38B4-4694-B0D4-1B151C14CCDB}"/>
    <cellStyle name="40% - Accent6 2 3 9" xfId="13848" xr:uid="{52B8D302-DA6A-43B8-8526-82ACEFE3D5EA}"/>
    <cellStyle name="40% - Accent6 2 3 9 2" xfId="31330" xr:uid="{02D5F4B5-4B12-43F0-ABDB-1E922D066965}"/>
    <cellStyle name="40% - Accent6 2 4" xfId="1969" xr:uid="{F8618486-F55A-49F8-B80D-023E2FF2ABD1}"/>
    <cellStyle name="40% - Accent6 2 4 10" xfId="19571" xr:uid="{55BAC85F-02AC-41B2-A547-0392021DF9FE}"/>
    <cellStyle name="40% - Accent6 2 4 2" xfId="13870" xr:uid="{F13C97F9-CD98-4F98-9BBB-E892C23F1211}"/>
    <cellStyle name="40% - Accent6 2 4 2 2" xfId="13871" xr:uid="{35136A64-2EA4-4BD8-A32F-CA0C564B6801}"/>
    <cellStyle name="40% - Accent6 2 4 2 2 2" xfId="13872" xr:uid="{70124CCC-C9D3-48FF-B6A1-B008007A4B63}"/>
    <cellStyle name="40% - Accent6 2 4 2 2 2 2" xfId="31354" xr:uid="{ED69B590-6F8D-4D22-AB38-2B112DA4CD64}"/>
    <cellStyle name="40% - Accent6 2 4 2 2 3" xfId="13873" xr:uid="{3598D2B6-A054-437A-9530-DE58F70C0164}"/>
    <cellStyle name="40% - Accent6 2 4 2 2 3 2" xfId="31355" xr:uid="{14FE2BB7-7223-427C-83B7-5712A5F789CB}"/>
    <cellStyle name="40% - Accent6 2 4 2 2 4" xfId="31353" xr:uid="{BBA57E42-D86B-4685-8B7B-71995499C242}"/>
    <cellStyle name="40% - Accent6 2 4 2 3" xfId="13874" xr:uid="{0F8EFC9E-3619-47E8-AA57-FB7C3C9E5A05}"/>
    <cellStyle name="40% - Accent6 2 4 2 3 2" xfId="31356" xr:uid="{939AEAEA-BCEF-44F7-8857-4D16182475E4}"/>
    <cellStyle name="40% - Accent6 2 4 2 4" xfId="13875" xr:uid="{24C9E5A8-4892-42FD-9DB3-DAD0CB1BAFA5}"/>
    <cellStyle name="40% - Accent6 2 4 2 4 2" xfId="31357" xr:uid="{728C7308-63A8-4960-B9C5-DE5264D092C6}"/>
    <cellStyle name="40% - Accent6 2 4 2 5" xfId="13876" xr:uid="{861E7635-39DE-4309-B85D-282C730D2C89}"/>
    <cellStyle name="40% - Accent6 2 4 2 5 2" xfId="31358" xr:uid="{DF3322C8-779F-43B7-9D30-EE779E026AB2}"/>
    <cellStyle name="40% - Accent6 2 4 2 6" xfId="31352" xr:uid="{93EF01A7-E2DF-4203-9D8C-A5A0C9DF80FC}"/>
    <cellStyle name="40% - Accent6 2 4 3" xfId="13877" xr:uid="{C4574F60-7067-4252-8494-B87C3E01EB32}"/>
    <cellStyle name="40% - Accent6 2 4 3 2" xfId="13878" xr:uid="{2171DB8C-E989-4961-B404-78C13F53CB4B}"/>
    <cellStyle name="40% - Accent6 2 4 3 2 2" xfId="13879" xr:uid="{7BF58891-A729-4D3C-9509-9660A4895F56}"/>
    <cellStyle name="40% - Accent6 2 4 3 2 2 2" xfId="31361" xr:uid="{881D471A-D140-406E-A105-8A9939929087}"/>
    <cellStyle name="40% - Accent6 2 4 3 2 3" xfId="13880" xr:uid="{4F4FDCF8-2738-4C50-984F-6B8489921121}"/>
    <cellStyle name="40% - Accent6 2 4 3 2 3 2" xfId="31362" xr:uid="{43FC606B-D4CD-4FB5-8F39-D70F11CFC02C}"/>
    <cellStyle name="40% - Accent6 2 4 3 2 4" xfId="31360" xr:uid="{31C3774D-6EAC-4BFF-BCF8-6B54AEE85F94}"/>
    <cellStyle name="40% - Accent6 2 4 3 3" xfId="13881" xr:uid="{6EA29657-DEA3-4C38-8BF1-71967A36D6CC}"/>
    <cellStyle name="40% - Accent6 2 4 3 3 2" xfId="31363" xr:uid="{64F73925-F54D-40C3-A0EE-7979082F6AF4}"/>
    <cellStyle name="40% - Accent6 2 4 3 4" xfId="13882" xr:uid="{9067CF34-0BF1-4160-8268-35A5D7890774}"/>
    <cellStyle name="40% - Accent6 2 4 3 4 2" xfId="31364" xr:uid="{27D06E5A-BB8D-4CD6-937E-DB7D019801EC}"/>
    <cellStyle name="40% - Accent6 2 4 3 5" xfId="13883" xr:uid="{2C1FAEEF-E15B-4F1C-8D33-3942A7B5A9A9}"/>
    <cellStyle name="40% - Accent6 2 4 3 5 2" xfId="31365" xr:uid="{B16BF689-800B-4907-8E54-CA7352BADC01}"/>
    <cellStyle name="40% - Accent6 2 4 3 6" xfId="31359" xr:uid="{0E518B15-7C72-4E90-9197-988C6F334707}"/>
    <cellStyle name="40% - Accent6 2 4 4" xfId="13884" xr:uid="{72FD7C88-6B5B-42CA-AC10-202E5F78C44E}"/>
    <cellStyle name="40% - Accent6 2 4 4 2" xfId="13885" xr:uid="{D3882D6E-C489-4CE6-888C-E8D13DDCA910}"/>
    <cellStyle name="40% - Accent6 2 4 4 2 2" xfId="31367" xr:uid="{8410F7C6-BCFB-4FA8-A7C2-3D6729F34C88}"/>
    <cellStyle name="40% - Accent6 2 4 4 3" xfId="13886" xr:uid="{0E081ACD-7A73-45A6-8043-BE5F0E72376C}"/>
    <cellStyle name="40% - Accent6 2 4 4 3 2" xfId="31368" xr:uid="{EA06A293-6423-4A5B-AFB5-F500A681B60C}"/>
    <cellStyle name="40% - Accent6 2 4 4 4" xfId="31366" xr:uid="{008698B8-31CD-4E8A-A359-CCB4A47A1C60}"/>
    <cellStyle name="40% - Accent6 2 4 5" xfId="13887" xr:uid="{EDBE3AF3-4B37-416F-9345-E19D9F6652FA}"/>
    <cellStyle name="40% - Accent6 2 4 5 2" xfId="31369" xr:uid="{BA0CCDE8-E33B-4F36-B702-C0E5E821274B}"/>
    <cellStyle name="40% - Accent6 2 4 6" xfId="13888" xr:uid="{AF195FBD-9BE0-43AD-B9CE-672E0A9AADEC}"/>
    <cellStyle name="40% - Accent6 2 4 6 2" xfId="31370" xr:uid="{7A85BE2B-6285-4C4E-B537-0F9F662CF816}"/>
    <cellStyle name="40% - Accent6 2 4 7" xfId="13889" xr:uid="{003180C8-145C-434B-BFFA-DA49F52FF380}"/>
    <cellStyle name="40% - Accent6 2 4 7 2" xfId="31371" xr:uid="{D4B92645-231A-4652-A77F-4D53841CEE7B}"/>
    <cellStyle name="40% - Accent6 2 4 8" xfId="17823" xr:uid="{93FBD187-C4E1-40ED-83C1-36117A817C49}"/>
    <cellStyle name="40% - Accent6 2 4 8 2" xfId="35405" xr:uid="{9B92BF21-5770-4E58-8CF5-8C2C6346352D}"/>
    <cellStyle name="40% - Accent6 2 4 9" xfId="13869" xr:uid="{D113741D-04F3-441B-8AAE-640141BBD675}"/>
    <cellStyle name="40% - Accent6 2 4 9 2" xfId="31351" xr:uid="{8854C938-65D2-4279-B6BD-614025145D18}"/>
    <cellStyle name="40% - Accent6 2 5" xfId="13890" xr:uid="{3F08E40C-2097-4553-8303-9F79D22BC236}"/>
    <cellStyle name="40% - Accent6 2 5 2" xfId="13891" xr:uid="{C9DF81A2-F484-4A66-94E3-DBA77873C1F5}"/>
    <cellStyle name="40% - Accent6 2 5 2 2" xfId="13892" xr:uid="{F7238C7D-FFE7-44F8-B9A4-647847CBCCA3}"/>
    <cellStyle name="40% - Accent6 2 5 2 2 2" xfId="13893" xr:uid="{0EE8E07D-492C-4790-A524-A5DF5335265A}"/>
    <cellStyle name="40% - Accent6 2 5 2 2 2 2" xfId="31375" xr:uid="{DC066787-ACAA-479D-926D-AE905126F449}"/>
    <cellStyle name="40% - Accent6 2 5 2 2 3" xfId="13894" xr:uid="{885B6AED-F24C-4755-9710-BC74D22879D8}"/>
    <cellStyle name="40% - Accent6 2 5 2 2 3 2" xfId="31376" xr:uid="{6C93628B-C295-4106-9089-3754AC2D493A}"/>
    <cellStyle name="40% - Accent6 2 5 2 2 4" xfId="31374" xr:uid="{C912C2D2-498A-4289-8E89-7C114532F8D6}"/>
    <cellStyle name="40% - Accent6 2 5 2 3" xfId="13895" xr:uid="{828702EA-158B-4DB5-B453-40F0EDF06307}"/>
    <cellStyle name="40% - Accent6 2 5 2 3 2" xfId="31377" xr:uid="{5701801D-C3EE-421C-9072-A0D747BD90F3}"/>
    <cellStyle name="40% - Accent6 2 5 2 4" xfId="13896" xr:uid="{A6AB65FF-2A9F-4897-A783-5D3686978C72}"/>
    <cellStyle name="40% - Accent6 2 5 2 4 2" xfId="31378" xr:uid="{EBA04DF6-0784-48C5-9483-BEF2854B4EC1}"/>
    <cellStyle name="40% - Accent6 2 5 2 5" xfId="13897" xr:uid="{471EE2FB-0DCF-4AE5-8F66-15FB28E894AB}"/>
    <cellStyle name="40% - Accent6 2 5 2 5 2" xfId="31379" xr:uid="{5039DC70-C278-4A7D-B649-837F300BCFE5}"/>
    <cellStyle name="40% - Accent6 2 5 2 6" xfId="31373" xr:uid="{9B3FF744-867C-4034-A064-C015E8BF238E}"/>
    <cellStyle name="40% - Accent6 2 5 3" xfId="13898" xr:uid="{9A4BDC49-65F2-4116-8852-991B1209EF0A}"/>
    <cellStyle name="40% - Accent6 2 5 3 2" xfId="13899" xr:uid="{1B4E8661-7703-44BF-A295-62ACD8F4FD9A}"/>
    <cellStyle name="40% - Accent6 2 5 3 2 2" xfId="13900" xr:uid="{081D5FC7-6B35-459B-9598-B6A352B98088}"/>
    <cellStyle name="40% - Accent6 2 5 3 2 2 2" xfId="31382" xr:uid="{9E6F09B7-4B26-4823-B4F3-6DBEE390D5BA}"/>
    <cellStyle name="40% - Accent6 2 5 3 2 3" xfId="13901" xr:uid="{D67F2D42-5B06-4C3A-9E01-1E68229C9F4F}"/>
    <cellStyle name="40% - Accent6 2 5 3 2 3 2" xfId="31383" xr:uid="{4C2D30CE-5B59-4DE9-B475-1481359AEF9A}"/>
    <cellStyle name="40% - Accent6 2 5 3 2 4" xfId="31381" xr:uid="{3870C16E-64A0-4DAD-B6D0-9623E8210B07}"/>
    <cellStyle name="40% - Accent6 2 5 3 3" xfId="13902" xr:uid="{6F44D7CC-862A-46EA-A115-18A8583AE04D}"/>
    <cellStyle name="40% - Accent6 2 5 3 3 2" xfId="31384" xr:uid="{9E2B8176-15DB-468C-9CC1-5C49B87EEFA4}"/>
    <cellStyle name="40% - Accent6 2 5 3 4" xfId="13903" xr:uid="{9605BF2F-8631-4520-B8FF-CAC76B41CC33}"/>
    <cellStyle name="40% - Accent6 2 5 3 4 2" xfId="31385" xr:uid="{C54E0151-C163-4563-9088-055030178623}"/>
    <cellStyle name="40% - Accent6 2 5 3 5" xfId="13904" xr:uid="{9BA74288-9F26-443B-9AC3-4C4D5378854C}"/>
    <cellStyle name="40% - Accent6 2 5 3 5 2" xfId="31386" xr:uid="{0492C8F1-267C-4272-99D7-946B93E3BECD}"/>
    <cellStyle name="40% - Accent6 2 5 3 6" xfId="31380" xr:uid="{C88E90A7-1F02-4CC4-8939-C5E56ACC5A80}"/>
    <cellStyle name="40% - Accent6 2 5 4" xfId="13905" xr:uid="{7DDC7FFE-CE82-49B9-967D-0F8C4A0C4343}"/>
    <cellStyle name="40% - Accent6 2 5 4 2" xfId="13906" xr:uid="{6F227C94-1597-42B9-84BB-13D87F486F35}"/>
    <cellStyle name="40% - Accent6 2 5 4 2 2" xfId="31388" xr:uid="{8B65F41A-C72C-4CB2-9259-6E977CCF5EE7}"/>
    <cellStyle name="40% - Accent6 2 5 4 3" xfId="13907" xr:uid="{D5A7A338-9B72-4E6F-8B84-E32E4687BB0A}"/>
    <cellStyle name="40% - Accent6 2 5 4 3 2" xfId="31389" xr:uid="{0E60355D-0051-468C-8680-FBB48A50D443}"/>
    <cellStyle name="40% - Accent6 2 5 4 4" xfId="31387" xr:uid="{EDE767A6-F6EF-4C96-98A8-5CBF42ED9F7A}"/>
    <cellStyle name="40% - Accent6 2 5 5" xfId="13908" xr:uid="{3F10263F-1C5A-470E-8C33-7FA36159E87A}"/>
    <cellStyle name="40% - Accent6 2 5 5 2" xfId="31390" xr:uid="{3B931297-AB16-474E-9B13-6DB7BC785A38}"/>
    <cellStyle name="40% - Accent6 2 5 6" xfId="13909" xr:uid="{EC95B53C-3ABF-4696-B2C7-BBDBEEF6D45A}"/>
    <cellStyle name="40% - Accent6 2 5 6 2" xfId="31391" xr:uid="{A5CD7B00-5EB6-42DE-AC91-BDAA043713F0}"/>
    <cellStyle name="40% - Accent6 2 5 7" xfId="13910" xr:uid="{6B8DDE51-7B84-4404-895B-50F197091CD3}"/>
    <cellStyle name="40% - Accent6 2 5 7 2" xfId="31392" xr:uid="{764327CE-9CF4-4129-BE38-D9871622E45F}"/>
    <cellStyle name="40% - Accent6 2 5 8" xfId="31372" xr:uid="{4F0E564F-2F1E-4721-8E22-0D03C3696AE8}"/>
    <cellStyle name="40% - Accent6 2 6" xfId="13911" xr:uid="{1045F607-B39B-49A8-80A0-F23A12D6B76D}"/>
    <cellStyle name="40% - Accent6 2 6 2" xfId="13912" xr:uid="{E059E361-4120-4F0D-AF2C-82CD20C1E18E}"/>
    <cellStyle name="40% - Accent6 2 6 2 2" xfId="13913" xr:uid="{80DB6AB1-08E8-4F24-A060-49ED636918C2}"/>
    <cellStyle name="40% - Accent6 2 6 2 2 2" xfId="31395" xr:uid="{37FA9D2C-7B30-4466-B860-A8A16809BAF1}"/>
    <cellStyle name="40% - Accent6 2 6 2 3" xfId="13914" xr:uid="{14930302-8670-48EC-A9A6-CCDE4317ED18}"/>
    <cellStyle name="40% - Accent6 2 6 2 3 2" xfId="31396" xr:uid="{C691349E-EA41-44BF-A75D-940AD5CFDF40}"/>
    <cellStyle name="40% - Accent6 2 6 2 4" xfId="31394" xr:uid="{7BABEDAF-22DD-43E4-A479-ABC6DD2EBB55}"/>
    <cellStyle name="40% - Accent6 2 6 3" xfId="13915" xr:uid="{1C7C704E-2E4B-4BF4-8377-6A2839DBC044}"/>
    <cellStyle name="40% - Accent6 2 6 3 2" xfId="31397" xr:uid="{7E038A59-2A5F-4111-8A5E-DC9133723DE0}"/>
    <cellStyle name="40% - Accent6 2 6 4" xfId="13916" xr:uid="{5BD27103-4362-4CBB-9D33-F8A46CA4AC63}"/>
    <cellStyle name="40% - Accent6 2 6 4 2" xfId="31398" xr:uid="{704DE36F-A32A-4555-B3D0-DD7B6BB67CAA}"/>
    <cellStyle name="40% - Accent6 2 6 5" xfId="13917" xr:uid="{A57ED580-DC86-4265-B93D-8C426E486EB0}"/>
    <cellStyle name="40% - Accent6 2 6 5 2" xfId="31399" xr:uid="{4B403E81-168C-4D9A-B154-C38DAB86ED2D}"/>
    <cellStyle name="40% - Accent6 2 6 6" xfId="31393" xr:uid="{F2C6EA06-A353-4C1C-B3E7-37B1C9149226}"/>
    <cellStyle name="40% - Accent6 2 7" xfId="13918" xr:uid="{46E1D0B8-E96D-432D-AA3F-C47C7DD0CAA6}"/>
    <cellStyle name="40% - Accent6 2 7 2" xfId="13919" xr:uid="{2DD00A86-4797-4138-BF13-019D7CCD30A8}"/>
    <cellStyle name="40% - Accent6 2 7 2 2" xfId="13920" xr:uid="{2B6EB87B-CE70-40B7-BA43-B8FE57216153}"/>
    <cellStyle name="40% - Accent6 2 7 2 2 2" xfId="31402" xr:uid="{2E0DD78C-5833-4DF2-9207-056889DC2765}"/>
    <cellStyle name="40% - Accent6 2 7 2 3" xfId="13921" xr:uid="{FB59A39A-20AF-4217-A833-A63733BDA23C}"/>
    <cellStyle name="40% - Accent6 2 7 2 3 2" xfId="31403" xr:uid="{E77AED47-32CA-4812-9B49-860F3884029D}"/>
    <cellStyle name="40% - Accent6 2 7 2 4" xfId="31401" xr:uid="{DF38A179-A780-4AC1-A6D6-0F9FB23BC0D6}"/>
    <cellStyle name="40% - Accent6 2 7 3" xfId="13922" xr:uid="{9347E281-4A8E-4A56-AEBC-A9C7C4BCC99F}"/>
    <cellStyle name="40% - Accent6 2 7 3 2" xfId="31404" xr:uid="{ACDCAADC-5DFE-4619-90C1-6604D045D293}"/>
    <cellStyle name="40% - Accent6 2 7 4" xfId="13923" xr:uid="{B28B00AA-9E2C-4A5A-81BC-6622E671F4F7}"/>
    <cellStyle name="40% - Accent6 2 7 4 2" xfId="31405" xr:uid="{E757DA14-2CDC-4011-ADD2-C7D3F0C3AAFE}"/>
    <cellStyle name="40% - Accent6 2 7 5" xfId="13924" xr:uid="{01D8ADB2-04A3-4F4B-8C2B-608B2D65481C}"/>
    <cellStyle name="40% - Accent6 2 7 5 2" xfId="31406" xr:uid="{A97F2726-A618-4590-B94C-C5BD00872165}"/>
    <cellStyle name="40% - Accent6 2 7 6" xfId="31400" xr:uid="{29339A64-6D5C-4A02-BE44-D9901C87546E}"/>
    <cellStyle name="40% - Accent6 2 8" xfId="13925" xr:uid="{3111E716-969B-4E44-A719-B3F36A9B47D5}"/>
    <cellStyle name="40% - Accent6 2 8 2" xfId="13926" xr:uid="{BCA19747-AD7D-4271-91DF-7C685FD8EA98}"/>
    <cellStyle name="40% - Accent6 2 8 2 2" xfId="31408" xr:uid="{9B5923AC-2E64-405A-B91A-4CA0BC64D808}"/>
    <cellStyle name="40% - Accent6 2 8 3" xfId="13927" xr:uid="{D27804FF-2FAA-40F8-8D19-86DD48C092DA}"/>
    <cellStyle name="40% - Accent6 2 8 3 2" xfId="31409" xr:uid="{3D04CAC0-45C0-42E6-A39F-6E1DCD45F81C}"/>
    <cellStyle name="40% - Accent6 2 8 4" xfId="31407" xr:uid="{81895755-66DC-4EB6-94CE-A520B631759B}"/>
    <cellStyle name="40% - Accent6 2 9" xfId="13928" xr:uid="{EBE27F33-1DE1-44E6-B646-F2DE99348999}"/>
    <cellStyle name="40% - Accent6 2 9 2" xfId="31410" xr:uid="{75FFAAFB-1950-492E-86FF-8D6F39CD0F4B}"/>
    <cellStyle name="40% - Accent6 20" xfId="1900" xr:uid="{40D52CAB-631B-4842-BB8E-25F1141AE036}"/>
    <cellStyle name="40% - Accent6 20 2" xfId="17784" xr:uid="{C3D21368-BEEF-4FD8-B805-5CD30E9353ED}"/>
    <cellStyle name="40% - Accent6 20 2 2" xfId="35338" xr:uid="{018E2DBE-8DC3-43FA-9C50-FE31BFDBFA29}"/>
    <cellStyle name="40% - Accent6 20 3" xfId="13929" xr:uid="{B7FD2953-BC06-4CBA-AB0B-1379638E5609}"/>
    <cellStyle name="40% - Accent6 20 3 2" xfId="31411" xr:uid="{E0E57D5E-16C8-4CAB-A55D-448F8808259E}"/>
    <cellStyle name="40% - Accent6 20 4" xfId="19503" xr:uid="{43AFF4A4-2583-43B9-B75A-094BA485A578}"/>
    <cellStyle name="40% - Accent6 21" xfId="1924" xr:uid="{29FBF26E-C3EF-4AF8-B39D-8C83EF979A95}"/>
    <cellStyle name="40% - Accent6 21 2" xfId="17797" xr:uid="{02C01FCA-EA15-4A95-8593-1D877EAF3501}"/>
    <cellStyle name="40% - Accent6 21 2 2" xfId="35362" xr:uid="{59BBADED-25E5-4AC1-A23E-0420A12E0238}"/>
    <cellStyle name="40% - Accent6 21 3" xfId="13930" xr:uid="{6822FECA-4735-42BA-B01F-4968BB4B47C7}"/>
    <cellStyle name="40% - Accent6 21 3 2" xfId="31412" xr:uid="{32F0E62E-FB3C-415C-A0B1-541C36F56438}"/>
    <cellStyle name="40% - Accent6 21 4" xfId="19527" xr:uid="{482FB0D8-EDF1-447C-AF43-FC82E83BA683}"/>
    <cellStyle name="40% - Accent6 22" xfId="1950" xr:uid="{B37997D5-2572-4363-8B6A-46124B74383F}"/>
    <cellStyle name="40% - Accent6 22 2" xfId="17810" xr:uid="{21440DED-3C13-4A3E-AEF1-26F38CCFFD52}"/>
    <cellStyle name="40% - Accent6 22 2 2" xfId="35387" xr:uid="{6BFE2FE2-7806-49AE-BC8E-9F3FDF2AFE8C}"/>
    <cellStyle name="40% - Accent6 22 3" xfId="13931" xr:uid="{21394E8D-00F4-45F0-AD10-A90312AAA8F7}"/>
    <cellStyle name="40% - Accent6 22 3 2" xfId="31413" xr:uid="{6C31DB3F-7775-4C6E-854D-42F503A8D67F}"/>
    <cellStyle name="40% - Accent6 22 4" xfId="19552" xr:uid="{ED2C3D83-EF7E-4C41-ACF2-25FA280EE62F}"/>
    <cellStyle name="40% - Accent6 23" xfId="13932" xr:uid="{941D21AA-911F-4F52-9222-894A0DB01BCE}"/>
    <cellStyle name="40% - Accent6 23 2" xfId="31414" xr:uid="{550DED98-E768-4B80-B310-B5F4D04DCF79}"/>
    <cellStyle name="40% - Accent6 23 3" xfId="18426" xr:uid="{059B02BB-6531-4B9B-A62A-5168D8FC34FF}"/>
    <cellStyle name="40% - Accent6 24" xfId="13933" xr:uid="{FB5C82DB-0B9F-494B-B3AE-89240B67A845}"/>
    <cellStyle name="40% - Accent6 24 2" xfId="31415" xr:uid="{B5F9CF24-10E0-4281-8082-A8305805C39A}"/>
    <cellStyle name="40% - Accent6 25" xfId="13934" xr:uid="{190C0186-8A2E-4633-8DEF-A3DDE633FFFC}"/>
    <cellStyle name="40% - Accent6 25 2" xfId="31416" xr:uid="{6FF5F86A-BA9B-4E98-AD80-550A27E156C6}"/>
    <cellStyle name="40% - Accent6 26" xfId="13935" xr:uid="{75827CA6-675D-4879-BB6E-9D9EB800F781}"/>
    <cellStyle name="40% - Accent6 26 2" xfId="31417" xr:uid="{78A3553E-593E-4F88-AA4C-5E0DD93D657B}"/>
    <cellStyle name="40% - Accent6 27" xfId="13936" xr:uid="{B5A56C38-5D27-4BF6-9829-F44F8C5CF387}"/>
    <cellStyle name="40% - Accent6 27 2" xfId="31418" xr:uid="{88801100-47D4-4126-B31C-88DA3E04E685}"/>
    <cellStyle name="40% - Accent6 28" xfId="13937" xr:uid="{FDF150D3-DC93-430E-9132-676D2067EB02}"/>
    <cellStyle name="40% - Accent6 28 2" xfId="31419" xr:uid="{D40A4C53-679B-48CC-8D21-B9086FF2784A}"/>
    <cellStyle name="40% - Accent6 29" xfId="13938" xr:uid="{9817FAA4-DC65-4209-A7AC-DAC05FBD6408}"/>
    <cellStyle name="40% - Accent6 29 2" xfId="31420" xr:uid="{4EA92461-A132-4FFE-9CB6-147097D9A1DC}"/>
    <cellStyle name="40% - Accent6 3" xfId="148" xr:uid="{EA480D25-1E79-4EFE-B01A-948216DB1DAE}"/>
    <cellStyle name="40% - Accent6 3 10" xfId="13940" xr:uid="{50EE5591-E599-4B5B-A9C7-6BD6101BA556}"/>
    <cellStyle name="40% - Accent6 3 10 2" xfId="31422" xr:uid="{ACDF76AC-962E-4142-BC54-11898FC38EAD}"/>
    <cellStyle name="40% - Accent6 3 11" xfId="13941" xr:uid="{480EF67E-F092-4D30-8C0A-E390CD94C195}"/>
    <cellStyle name="40% - Accent6 3 11 2" xfId="31423" xr:uid="{4AEE739D-3EA7-441A-9044-D6D8EAA48A90}"/>
    <cellStyle name="40% - Accent6 3 12" xfId="13942" xr:uid="{44422CAA-9211-4255-A987-863C5F65F184}"/>
    <cellStyle name="40% - Accent6 3 13" xfId="13939" xr:uid="{371FD276-C19C-4CDE-ACED-4FA43D1F3DDC}"/>
    <cellStyle name="40% - Accent6 3 13 2" xfId="31421" xr:uid="{BD06865C-A3F2-489F-A34A-81D7B4161416}"/>
    <cellStyle name="40% - Accent6 3 14" xfId="17246" xr:uid="{56F94677-724D-476B-9F80-EC3FF61247DF}"/>
    <cellStyle name="40% - Accent6 3 14 2" xfId="34535" xr:uid="{DE5F852F-24A3-477B-A3EE-B51875E77233}"/>
    <cellStyle name="40% - Accent6 3 15" xfId="2953" xr:uid="{713FC30C-A9A2-47F6-ABFD-6F6FE59B6A9A}"/>
    <cellStyle name="40% - Accent6 3 16" xfId="998" xr:uid="{356133B8-30B7-4FFE-B2DF-62745B81A68B}"/>
    <cellStyle name="40% - Accent6 3 17" xfId="18609" xr:uid="{E4FC47CB-BED7-4EBB-BAF4-583F7514C913}"/>
    <cellStyle name="40% - Accent6 3 18" xfId="36624" xr:uid="{A22ACDD3-4F87-4FAB-B88E-754F21F2B91C}"/>
    <cellStyle name="40% - Accent6 3 2" xfId="244" xr:uid="{39B15499-F3D6-4F5B-AE79-3949709E3209}"/>
    <cellStyle name="40% - Accent6 3 2 10" xfId="17409" xr:uid="{D0234784-76DC-4755-8C36-1D523684F0B8}"/>
    <cellStyle name="40% - Accent6 3 2 10 2" xfId="34761" xr:uid="{6081B098-02AF-44F7-9654-A0F19EFC300F}"/>
    <cellStyle name="40% - Accent6 3 2 11" xfId="13943" xr:uid="{E3CDFDF7-9B15-4A2D-A7D3-6D4D77F88975}"/>
    <cellStyle name="40% - Accent6 3 2 11 2" xfId="31424" xr:uid="{B34DC9CF-C153-4B12-A239-ADFBAF8D7C8B}"/>
    <cellStyle name="40% - Accent6 3 2 12" xfId="1285" xr:uid="{BA349CAA-6518-4761-B9F2-3E1535E1A380}"/>
    <cellStyle name="40% - Accent6 3 2 13" xfId="18889" xr:uid="{F60AD817-C540-47B4-981B-95ED23932824}"/>
    <cellStyle name="40% - Accent6 3 2 14" xfId="36930" xr:uid="{B4645F4F-98EB-4FA4-AF9A-5EFA9AC36131}"/>
    <cellStyle name="40% - Accent6 3 2 2" xfId="362" xr:uid="{E352D292-113C-4F45-ABA1-63BD5DE33D68}"/>
    <cellStyle name="40% - Accent6 3 2 2 10" xfId="2330" xr:uid="{1459F4F2-17CF-40CD-87AB-8C9BFBDD246F}"/>
    <cellStyle name="40% - Accent6 3 2 2 11" xfId="19930" xr:uid="{ADF63D2D-FE52-4F1D-A0B9-59A07A9BA8A6}"/>
    <cellStyle name="40% - Accent6 3 2 2 2" xfId="581" xr:uid="{8636895F-91ED-4A8B-B7B1-BD40B5081F07}"/>
    <cellStyle name="40% - Accent6 3 2 2 2 2" xfId="13946" xr:uid="{E23B7369-1480-4E4B-A6A8-2FDE50629096}"/>
    <cellStyle name="40% - Accent6 3 2 2 2 2 2" xfId="13947" xr:uid="{22DB917D-D729-440D-B579-D11737FEBB90}"/>
    <cellStyle name="40% - Accent6 3 2 2 2 2 2 2" xfId="31428" xr:uid="{5D47C477-6C4A-4192-B72C-77377E6E8F67}"/>
    <cellStyle name="40% - Accent6 3 2 2 2 2 3" xfId="13948" xr:uid="{06ECB10B-9E95-4CE7-9185-660F356E4F9F}"/>
    <cellStyle name="40% - Accent6 3 2 2 2 2 3 2" xfId="31429" xr:uid="{57781530-733A-4015-9F7A-D497F3C231EA}"/>
    <cellStyle name="40% - Accent6 3 2 2 2 2 4" xfId="31427" xr:uid="{145C7851-D481-4FD5-B6A5-A94CF3C7D4FB}"/>
    <cellStyle name="40% - Accent6 3 2 2 2 3" xfId="13949" xr:uid="{3680AC8B-BE2A-4A04-A55F-78B1817EECAC}"/>
    <cellStyle name="40% - Accent6 3 2 2 2 3 2" xfId="31430" xr:uid="{AD330479-BBA0-41EE-817E-81465C02548C}"/>
    <cellStyle name="40% - Accent6 3 2 2 2 4" xfId="13950" xr:uid="{C3043C5F-565E-4B52-8293-9D4B03C2A9B1}"/>
    <cellStyle name="40% - Accent6 3 2 2 2 4 2" xfId="31431" xr:uid="{90E93222-0967-4C1F-8629-E0C65E134602}"/>
    <cellStyle name="40% - Accent6 3 2 2 2 5" xfId="13951" xr:uid="{6DDE47E8-D5F6-4A21-B404-BD45A52DDD6C}"/>
    <cellStyle name="40% - Accent6 3 2 2 2 5 2" xfId="31432" xr:uid="{EECAB953-D566-454E-B978-FAAD4FCEC8C2}"/>
    <cellStyle name="40% - Accent6 3 2 2 2 6" xfId="13945" xr:uid="{80F2D2AD-834F-4926-A193-ECD2D1A31010}"/>
    <cellStyle name="40% - Accent6 3 2 2 2 7" xfId="31426" xr:uid="{658CFBF8-31A3-4CDA-9671-E21830AAEE87}"/>
    <cellStyle name="40% - Accent6 3 2 2 3" xfId="13952" xr:uid="{C601BCEC-47C9-4E54-87E0-AC4ABD78A75A}"/>
    <cellStyle name="40% - Accent6 3 2 2 3 2" xfId="13953" xr:uid="{6DBB9F22-547E-40D4-8AFB-3E78E3B5FAEE}"/>
    <cellStyle name="40% - Accent6 3 2 2 3 2 2" xfId="13954" xr:uid="{E8874946-EE4F-4E32-8B44-85C639AE4C61}"/>
    <cellStyle name="40% - Accent6 3 2 2 3 2 2 2" xfId="31435" xr:uid="{560753BE-659F-4DE1-8DDE-D032B94C4CDD}"/>
    <cellStyle name="40% - Accent6 3 2 2 3 2 3" xfId="13955" xr:uid="{AEB6EFF3-73F1-4B70-B7D6-4EAE1089D86D}"/>
    <cellStyle name="40% - Accent6 3 2 2 3 2 3 2" xfId="31436" xr:uid="{65B26309-1DFB-4D8C-877E-4672A4D0C3E7}"/>
    <cellStyle name="40% - Accent6 3 2 2 3 2 4" xfId="31434" xr:uid="{40895581-4FFE-44BD-909E-D1651DF07BC7}"/>
    <cellStyle name="40% - Accent6 3 2 2 3 3" xfId="13956" xr:uid="{63374C88-7E28-4913-A13A-9E1F71BAD3A1}"/>
    <cellStyle name="40% - Accent6 3 2 2 3 3 2" xfId="31437" xr:uid="{576A88AE-054A-46A4-9BCE-6655FF775DE7}"/>
    <cellStyle name="40% - Accent6 3 2 2 3 4" xfId="13957" xr:uid="{9215D585-E292-4B67-A7E3-4FEB22FC513F}"/>
    <cellStyle name="40% - Accent6 3 2 2 3 4 2" xfId="31438" xr:uid="{D455862E-7C92-495B-944E-42FEFACD40E0}"/>
    <cellStyle name="40% - Accent6 3 2 2 3 5" xfId="13958" xr:uid="{97B45AC6-589A-47D3-812A-12279D16DB85}"/>
    <cellStyle name="40% - Accent6 3 2 2 3 5 2" xfId="31439" xr:uid="{EA15A6FA-E8DF-460B-AE1C-0BF4F4BB5A7F}"/>
    <cellStyle name="40% - Accent6 3 2 2 3 6" xfId="31433" xr:uid="{9E8365E0-A575-4D79-BD63-2063304A5DCA}"/>
    <cellStyle name="40% - Accent6 3 2 2 4" xfId="13959" xr:uid="{4A292651-72AF-43A9-9896-C60796D0D463}"/>
    <cellStyle name="40% - Accent6 3 2 2 4 2" xfId="13960" xr:uid="{729B1CBB-BC34-439F-B2D7-2A6F9C4EE256}"/>
    <cellStyle name="40% - Accent6 3 2 2 4 2 2" xfId="31441" xr:uid="{CB457A00-0C25-414D-9CB5-2D666EA1D40A}"/>
    <cellStyle name="40% - Accent6 3 2 2 4 3" xfId="13961" xr:uid="{5C165C3C-67A8-4B31-A326-C16CE39BE140}"/>
    <cellStyle name="40% - Accent6 3 2 2 4 3 2" xfId="31442" xr:uid="{21A69EBA-2611-4F11-B52B-1B2FB15E8DC9}"/>
    <cellStyle name="40% - Accent6 3 2 2 4 4" xfId="31440" xr:uid="{151C5D24-6FF8-41C1-89C5-B4A78B5C57CC}"/>
    <cellStyle name="40% - Accent6 3 2 2 5" xfId="13962" xr:uid="{9E86AEA8-3A76-4C79-B2E3-720517542FA7}"/>
    <cellStyle name="40% - Accent6 3 2 2 5 2" xfId="31443" xr:uid="{6A4A1783-1E26-4360-8A87-5D3A341A2C8B}"/>
    <cellStyle name="40% - Accent6 3 2 2 6" xfId="13963" xr:uid="{11C29BD2-AAA2-4F5C-9AFC-584F72F91D64}"/>
    <cellStyle name="40% - Accent6 3 2 2 6 2" xfId="31444" xr:uid="{227F2326-A58D-4E11-9D0F-16A74059DE53}"/>
    <cellStyle name="40% - Accent6 3 2 2 7" xfId="13964" xr:uid="{D0B1D447-E63B-4C40-880E-E82550973AA9}"/>
    <cellStyle name="40% - Accent6 3 2 2 7 2" xfId="31445" xr:uid="{C0274549-044E-4D06-922C-AB9C7BD6DF92}"/>
    <cellStyle name="40% - Accent6 3 2 2 8" xfId="17985" xr:uid="{F848A193-2FE6-4156-8DF8-DE10EFDC0A20}"/>
    <cellStyle name="40% - Accent6 3 2 2 8 2" xfId="35744" xr:uid="{9F03D087-19E4-4492-A34C-D7AF109CE50C}"/>
    <cellStyle name="40% - Accent6 3 2 2 9" xfId="13944" xr:uid="{482885B7-8906-4422-B259-BF0DC3863CEA}"/>
    <cellStyle name="40% - Accent6 3 2 2 9 2" xfId="31425" xr:uid="{D6B06E55-9EDD-4BE2-825B-096383FD6390}"/>
    <cellStyle name="40% - Accent6 3 2 3" xfId="471" xr:uid="{80CCEEA2-8C56-438F-86F2-56F823A988E6}"/>
    <cellStyle name="40% - Accent6 3 2 3 2" xfId="13966" xr:uid="{56CF6357-CE4F-49FB-989F-37685E6F3B13}"/>
    <cellStyle name="40% - Accent6 3 2 3 2 2" xfId="13967" xr:uid="{5FFECB9E-A194-497F-8E78-B416A8A378E3}"/>
    <cellStyle name="40% - Accent6 3 2 3 2 2 2" xfId="13968" xr:uid="{F914495F-AE79-431B-9622-83CE2E854F14}"/>
    <cellStyle name="40% - Accent6 3 2 3 2 2 2 2" xfId="31449" xr:uid="{97775347-B016-47B0-A1A6-EE1EBB86B8F0}"/>
    <cellStyle name="40% - Accent6 3 2 3 2 2 3" xfId="13969" xr:uid="{5B2C70C8-976F-4B16-A250-5EECC8D93758}"/>
    <cellStyle name="40% - Accent6 3 2 3 2 2 3 2" xfId="31450" xr:uid="{194A1A34-CAC8-47B3-B934-3063F6A1A9F3}"/>
    <cellStyle name="40% - Accent6 3 2 3 2 2 4" xfId="31448" xr:uid="{2CB63945-7964-4399-8C12-ACB9F8F212CE}"/>
    <cellStyle name="40% - Accent6 3 2 3 2 3" xfId="13970" xr:uid="{AA6CEECB-1B7B-4662-8B3B-15D9F3748F8A}"/>
    <cellStyle name="40% - Accent6 3 2 3 2 3 2" xfId="31451" xr:uid="{FB1A6E05-A554-466C-B214-DA6A53AD6A64}"/>
    <cellStyle name="40% - Accent6 3 2 3 2 4" xfId="13971" xr:uid="{AD0A67BA-F3EE-4DB5-A239-E5EB8F9129C6}"/>
    <cellStyle name="40% - Accent6 3 2 3 2 4 2" xfId="31452" xr:uid="{DCE9FF32-33E3-4CDD-A12E-B8BADFE389CE}"/>
    <cellStyle name="40% - Accent6 3 2 3 2 5" xfId="13972" xr:uid="{5008BC6A-DD6D-44BF-9B47-836916B81263}"/>
    <cellStyle name="40% - Accent6 3 2 3 2 5 2" xfId="31453" xr:uid="{103DC2DA-857B-4335-A53B-272CB36A028E}"/>
    <cellStyle name="40% - Accent6 3 2 3 2 6" xfId="31447" xr:uid="{36D729F7-59D0-487F-A4CE-88F06248E199}"/>
    <cellStyle name="40% - Accent6 3 2 3 3" xfId="13973" xr:uid="{FB714124-58CE-417D-9920-D7FDE030DEE5}"/>
    <cellStyle name="40% - Accent6 3 2 3 3 2" xfId="13974" xr:uid="{9FA8BC56-1DF3-431B-9A0D-C8914912F37B}"/>
    <cellStyle name="40% - Accent6 3 2 3 3 2 2" xfId="13975" xr:uid="{CD401CBF-33FD-4C67-B42C-219C6AD7B99D}"/>
    <cellStyle name="40% - Accent6 3 2 3 3 2 2 2" xfId="31456" xr:uid="{3EB587DF-2D1C-400C-88B6-7EB8E4534CF1}"/>
    <cellStyle name="40% - Accent6 3 2 3 3 2 3" xfId="13976" xr:uid="{8B919827-8F12-4400-90DF-D3C878E54AC8}"/>
    <cellStyle name="40% - Accent6 3 2 3 3 2 3 2" xfId="31457" xr:uid="{261D95FC-A272-4089-949A-857BAFCAD79F}"/>
    <cellStyle name="40% - Accent6 3 2 3 3 2 4" xfId="31455" xr:uid="{0E76A00A-C927-4D0C-8C5A-594C6B18FA41}"/>
    <cellStyle name="40% - Accent6 3 2 3 3 3" xfId="13977" xr:uid="{3034409E-90AD-48D6-BFF2-9F11466698E7}"/>
    <cellStyle name="40% - Accent6 3 2 3 3 3 2" xfId="31458" xr:uid="{71C4A8E6-63F9-44D9-B331-468BD63F433B}"/>
    <cellStyle name="40% - Accent6 3 2 3 3 4" xfId="13978" xr:uid="{93D21511-2253-49E7-B737-0EE751E49AB2}"/>
    <cellStyle name="40% - Accent6 3 2 3 3 4 2" xfId="31459" xr:uid="{07524328-60A6-4917-AA89-16DEE29BC8FC}"/>
    <cellStyle name="40% - Accent6 3 2 3 3 5" xfId="13979" xr:uid="{41231520-1832-4AFB-9F20-7B6CE4E1A29E}"/>
    <cellStyle name="40% - Accent6 3 2 3 3 5 2" xfId="31460" xr:uid="{04D01D04-0017-493C-A784-0CF4E27C2B54}"/>
    <cellStyle name="40% - Accent6 3 2 3 3 6" xfId="31454" xr:uid="{932AB8E8-E3BF-436A-BF69-A048B7C6D1F3}"/>
    <cellStyle name="40% - Accent6 3 2 3 4" xfId="13980" xr:uid="{7372DF0E-D010-44FF-8BC1-5BD99280CA2D}"/>
    <cellStyle name="40% - Accent6 3 2 3 4 2" xfId="13981" xr:uid="{FBCB90DD-3BA9-406B-B8E4-C972C248320F}"/>
    <cellStyle name="40% - Accent6 3 2 3 4 2 2" xfId="31462" xr:uid="{3CC2AD7A-81A5-4D9E-AD1E-64D5CF9B6071}"/>
    <cellStyle name="40% - Accent6 3 2 3 4 3" xfId="13982" xr:uid="{92241F29-4B04-427B-9C4B-0F125B053204}"/>
    <cellStyle name="40% - Accent6 3 2 3 4 3 2" xfId="31463" xr:uid="{FC23719C-1348-4AF0-AA09-889AB2AAB368}"/>
    <cellStyle name="40% - Accent6 3 2 3 4 4" xfId="31461" xr:uid="{47B99A0C-D94C-45FA-B9AD-0884497E7615}"/>
    <cellStyle name="40% - Accent6 3 2 3 5" xfId="13983" xr:uid="{B48EBE97-52B0-494A-8C32-26FFEC74A283}"/>
    <cellStyle name="40% - Accent6 3 2 3 5 2" xfId="31464" xr:uid="{DB31AA61-FAC1-414D-ABD0-1967D301E7D2}"/>
    <cellStyle name="40% - Accent6 3 2 3 6" xfId="13984" xr:uid="{A917777A-CD8B-47B1-8AC9-E0733AF7C612}"/>
    <cellStyle name="40% - Accent6 3 2 3 6 2" xfId="31465" xr:uid="{0484C6A1-2952-4067-AEFE-56660A4AB923}"/>
    <cellStyle name="40% - Accent6 3 2 3 7" xfId="13985" xr:uid="{0D3ACA99-75CA-47E4-B818-D97058167703}"/>
    <cellStyle name="40% - Accent6 3 2 3 7 2" xfId="31466" xr:uid="{A92B8F46-7CC5-4F32-A12D-AD38D2BE586C}"/>
    <cellStyle name="40% - Accent6 3 2 3 8" xfId="13965" xr:uid="{740DA23A-AF3E-4791-879E-21DEAB68958C}"/>
    <cellStyle name="40% - Accent6 3 2 3 9" xfId="31446" xr:uid="{5E89DA5B-FBBE-4255-AA34-A5EEF46A906A}"/>
    <cellStyle name="40% - Accent6 3 2 4" xfId="13986" xr:uid="{96C2B613-8A19-43A8-8826-A588600A04A8}"/>
    <cellStyle name="40% - Accent6 3 2 4 2" xfId="13987" xr:uid="{B58A4FCF-3308-4D34-8BFE-53B8F326257C}"/>
    <cellStyle name="40% - Accent6 3 2 4 2 2" xfId="13988" xr:uid="{CA2FA326-4C68-4408-8FB9-A1C7FA923612}"/>
    <cellStyle name="40% - Accent6 3 2 4 2 2 2" xfId="31469" xr:uid="{B78FC0FA-EC78-4916-A53E-56A5E4DE0B65}"/>
    <cellStyle name="40% - Accent6 3 2 4 2 3" xfId="13989" xr:uid="{D802F58C-A935-47BE-9048-259461AD6897}"/>
    <cellStyle name="40% - Accent6 3 2 4 2 3 2" xfId="31470" xr:uid="{DEAA41ED-4DDA-45D1-8EE6-60C874642B7F}"/>
    <cellStyle name="40% - Accent6 3 2 4 2 4" xfId="31468" xr:uid="{2805AFA0-BE36-4F71-808B-0DC54F2184C3}"/>
    <cellStyle name="40% - Accent6 3 2 4 3" xfId="13990" xr:uid="{E0F5AFD6-7A49-47F5-A62C-B46432D5CF69}"/>
    <cellStyle name="40% - Accent6 3 2 4 3 2" xfId="31471" xr:uid="{3E4B8B26-6BC8-42FF-A9EF-E1FCC5477CA7}"/>
    <cellStyle name="40% - Accent6 3 2 4 4" xfId="13991" xr:uid="{0F4781B1-1711-45C7-BF07-293A6756EA8B}"/>
    <cellStyle name="40% - Accent6 3 2 4 4 2" xfId="31472" xr:uid="{CDBC44BB-EDEA-4F1E-A83E-508DF5B9DCDA}"/>
    <cellStyle name="40% - Accent6 3 2 4 5" xfId="13992" xr:uid="{7617F4AC-76D2-4068-88BF-FBECECFAAA40}"/>
    <cellStyle name="40% - Accent6 3 2 4 5 2" xfId="31473" xr:uid="{D8BD8E28-2BB5-4B07-82E4-4A35EBEDC971}"/>
    <cellStyle name="40% - Accent6 3 2 4 6" xfId="31467" xr:uid="{3346DCBF-CCE9-4562-9976-44FEB38159D5}"/>
    <cellStyle name="40% - Accent6 3 2 5" xfId="13993" xr:uid="{BABCB1D0-1AC3-4455-854E-D38771D4B01D}"/>
    <cellStyle name="40% - Accent6 3 2 5 2" xfId="13994" xr:uid="{C0B15176-3179-46E3-B21C-9AA17E062237}"/>
    <cellStyle name="40% - Accent6 3 2 5 2 2" xfId="13995" xr:uid="{A6B3F2F0-F3F4-4ACA-9CDD-BD874C8ACF01}"/>
    <cellStyle name="40% - Accent6 3 2 5 2 2 2" xfId="31476" xr:uid="{15BA5B88-3AAA-498C-AA44-556D416A562F}"/>
    <cellStyle name="40% - Accent6 3 2 5 2 3" xfId="13996" xr:uid="{7F901E58-CB8E-49BF-8B92-8A27D6AA331E}"/>
    <cellStyle name="40% - Accent6 3 2 5 2 3 2" xfId="31477" xr:uid="{D687BB80-54CE-4BC8-8D9A-F8A7C9F33C53}"/>
    <cellStyle name="40% - Accent6 3 2 5 2 4" xfId="31475" xr:uid="{E63BCDC7-9D9A-4F4F-9945-8CC885146B25}"/>
    <cellStyle name="40% - Accent6 3 2 5 3" xfId="13997" xr:uid="{83809DB7-4580-4C03-A0B4-031AF0D4F639}"/>
    <cellStyle name="40% - Accent6 3 2 5 3 2" xfId="31478" xr:uid="{5B2FA6E0-6648-4A48-8DCC-B91C52411BBF}"/>
    <cellStyle name="40% - Accent6 3 2 5 4" xfId="13998" xr:uid="{83E5D3F6-3C65-43CB-A56D-E3DFC537C8AE}"/>
    <cellStyle name="40% - Accent6 3 2 5 4 2" xfId="31479" xr:uid="{D165E6D3-D286-49B6-9D7A-60B0CBF29F2D}"/>
    <cellStyle name="40% - Accent6 3 2 5 5" xfId="13999" xr:uid="{015E0F46-A919-45FC-80EA-4C1BBF369F23}"/>
    <cellStyle name="40% - Accent6 3 2 5 5 2" xfId="31480" xr:uid="{2A86E330-2425-4F19-88CB-50F92908E3BB}"/>
    <cellStyle name="40% - Accent6 3 2 5 6" xfId="31474" xr:uid="{187F3DFA-2699-4111-9E40-D2BB8C42AA6D}"/>
    <cellStyle name="40% - Accent6 3 2 6" xfId="14000" xr:uid="{F8BD4376-14FD-49B6-9BA5-5D42FA805425}"/>
    <cellStyle name="40% - Accent6 3 2 6 2" xfId="14001" xr:uid="{F3C367E7-90E8-42E6-8729-5AB053A0775D}"/>
    <cellStyle name="40% - Accent6 3 2 6 2 2" xfId="31482" xr:uid="{13755C39-27AF-4C22-8C16-FF0405F8F9E6}"/>
    <cellStyle name="40% - Accent6 3 2 6 3" xfId="14002" xr:uid="{88D94F63-7639-4E60-B662-21BD4474FE34}"/>
    <cellStyle name="40% - Accent6 3 2 6 3 2" xfId="31483" xr:uid="{D092E581-CF3F-4517-91F3-B20E124A2060}"/>
    <cellStyle name="40% - Accent6 3 2 6 4" xfId="31481" xr:uid="{285C8548-8E27-478F-94A9-4EE8A25FF3C1}"/>
    <cellStyle name="40% - Accent6 3 2 7" xfId="14003" xr:uid="{1816EF8B-8471-477F-B540-87C6872EA39F}"/>
    <cellStyle name="40% - Accent6 3 2 7 2" xfId="31484" xr:uid="{3E7A358F-DF92-4F55-8D1E-B7EB8FF00D7D}"/>
    <cellStyle name="40% - Accent6 3 2 8" xfId="14004" xr:uid="{366565EB-8FB9-4BDC-9DFA-8C19667EEBA6}"/>
    <cellStyle name="40% - Accent6 3 2 8 2" xfId="31485" xr:uid="{C27C7606-4E18-4986-9664-5FD9A7C884AB}"/>
    <cellStyle name="40% - Accent6 3 2 9" xfId="14005" xr:uid="{0A0B3CB6-A375-4830-A6DB-D7C76392AFC4}"/>
    <cellStyle name="40% - Accent6 3 2 9 2" xfId="31486" xr:uid="{3F143D7B-C66A-4AE9-A687-3BC3F4CDA38C}"/>
    <cellStyle name="40% - Accent6 3 3" xfId="319" xr:uid="{019BA255-E097-478F-B09F-AE8BA6A0A9F0}"/>
    <cellStyle name="40% - Accent6 3 3 10" xfId="1556" xr:uid="{97C74A31-E59A-4251-A691-4BD30D6F6F88}"/>
    <cellStyle name="40% - Accent6 3 3 11" xfId="19159" xr:uid="{DD883835-93F5-4E88-8997-5E1B05B9B677}"/>
    <cellStyle name="40% - Accent6 3 3 12" xfId="37027" xr:uid="{3E00209A-3F12-4B3C-A420-09BD80965BEF}"/>
    <cellStyle name="40% - Accent6 3 3 2" xfId="538" xr:uid="{D5D304AE-B4F3-4FD6-BBB4-6B57746CE008}"/>
    <cellStyle name="40% - Accent6 3 3 2 2" xfId="14008" xr:uid="{9B025303-0A24-489D-8E0D-8DDA1280A3C0}"/>
    <cellStyle name="40% - Accent6 3 3 2 2 2" xfId="14009" xr:uid="{B7DE5159-DDF1-4814-907D-E80192055228}"/>
    <cellStyle name="40% - Accent6 3 3 2 2 2 2" xfId="31490" xr:uid="{36DED8A3-BD9A-4F05-8BF6-D545C57544B0}"/>
    <cellStyle name="40% - Accent6 3 3 2 2 3" xfId="14010" xr:uid="{BDD5FC73-6F95-49E9-88EC-11477A0825F2}"/>
    <cellStyle name="40% - Accent6 3 3 2 2 3 2" xfId="31491" xr:uid="{2A0CF209-AE1A-4E7F-BC3B-99CD7DAF0473}"/>
    <cellStyle name="40% - Accent6 3 3 2 2 4" xfId="31489" xr:uid="{4D9ABA56-C325-4709-9DBB-B101A186CCBD}"/>
    <cellStyle name="40% - Accent6 3 3 2 3" xfId="14011" xr:uid="{6AFAE788-C2C0-4EAB-9B42-67C28E098213}"/>
    <cellStyle name="40% - Accent6 3 3 2 3 2" xfId="31492" xr:uid="{070C2D00-0F93-4FE2-AAFD-2485F5BA4936}"/>
    <cellStyle name="40% - Accent6 3 3 2 4" xfId="14012" xr:uid="{05678557-8B15-4791-942B-460448CB5954}"/>
    <cellStyle name="40% - Accent6 3 3 2 4 2" xfId="31493" xr:uid="{EE27CC81-5144-4E5D-8894-3F8AB3F0CBC9}"/>
    <cellStyle name="40% - Accent6 3 3 2 5" xfId="14013" xr:uid="{2DDF969E-4D3C-46B2-9B2E-6E125CB25DC6}"/>
    <cellStyle name="40% - Accent6 3 3 2 5 2" xfId="31494" xr:uid="{CE0EE995-5E87-4AFB-BF89-C5973D7C26A0}"/>
    <cellStyle name="40% - Accent6 3 3 2 6" xfId="18121" xr:uid="{A1037108-1EEE-4448-AA31-7DFB45BCE90A}"/>
    <cellStyle name="40% - Accent6 3 3 2 6 2" xfId="36005" xr:uid="{0A3EFE3B-F3B0-41CF-A64D-789759779893}"/>
    <cellStyle name="40% - Accent6 3 3 2 7" xfId="14007" xr:uid="{9B1A1647-A815-4593-8748-E6ED6EEEF367}"/>
    <cellStyle name="40% - Accent6 3 3 2 7 2" xfId="31488" xr:uid="{25ACB314-DF47-451F-9089-5693F370FEC8}"/>
    <cellStyle name="40% - Accent6 3 3 2 8" xfId="2597" xr:uid="{21797035-998C-4A75-A83A-A258CE9CFBD6}"/>
    <cellStyle name="40% - Accent6 3 3 2 9" xfId="20197" xr:uid="{E3682C2D-FCFC-449A-A9B4-AE25CC8ED70A}"/>
    <cellStyle name="40% - Accent6 3 3 3" xfId="14014" xr:uid="{709CE1EC-1AB3-4605-A995-CFAB602BAD90}"/>
    <cellStyle name="40% - Accent6 3 3 3 2" xfId="14015" xr:uid="{422AA6C9-51E5-4DD2-827B-0527980F5649}"/>
    <cellStyle name="40% - Accent6 3 3 3 2 2" xfId="14016" xr:uid="{BCAE9F4B-C764-4715-BE2F-C681C6026915}"/>
    <cellStyle name="40% - Accent6 3 3 3 2 2 2" xfId="31497" xr:uid="{FB748AAD-50E3-40C8-A512-5EE1F062E78B}"/>
    <cellStyle name="40% - Accent6 3 3 3 2 3" xfId="14017" xr:uid="{3E0BAC60-917E-4ED4-B56E-78879F148571}"/>
    <cellStyle name="40% - Accent6 3 3 3 2 3 2" xfId="31498" xr:uid="{45E73F5B-1DEF-41FC-9F96-00EA54C8DC9E}"/>
    <cellStyle name="40% - Accent6 3 3 3 2 4" xfId="31496" xr:uid="{F32F034E-5235-45A1-9477-0F3E38792238}"/>
    <cellStyle name="40% - Accent6 3 3 3 3" xfId="14018" xr:uid="{D83F403C-DD67-4262-8362-8FEE6E48CCE8}"/>
    <cellStyle name="40% - Accent6 3 3 3 3 2" xfId="31499" xr:uid="{32CEA722-A23A-44AA-BBC1-08CBA614B2CC}"/>
    <cellStyle name="40% - Accent6 3 3 3 4" xfId="14019" xr:uid="{53D9F1DD-DBA7-4200-A9A1-F2CE2C3DD6A6}"/>
    <cellStyle name="40% - Accent6 3 3 3 4 2" xfId="31500" xr:uid="{F8D61975-E36E-447A-9A53-7D355752DDBC}"/>
    <cellStyle name="40% - Accent6 3 3 3 5" xfId="14020" xr:uid="{8D91B2BC-D7CC-4FCA-8598-E78CDD6CF5C8}"/>
    <cellStyle name="40% - Accent6 3 3 3 5 2" xfId="31501" xr:uid="{D79E00D8-8F44-49CE-B5D8-23D8815E7759}"/>
    <cellStyle name="40% - Accent6 3 3 3 6" xfId="31495" xr:uid="{0644C8BF-FD8B-4FA6-B77A-F3F7A6FA3A5C}"/>
    <cellStyle name="40% - Accent6 3 3 4" xfId="14021" xr:uid="{FA300C33-2577-4472-84BE-A8C577C5A129}"/>
    <cellStyle name="40% - Accent6 3 3 4 2" xfId="14022" xr:uid="{9B5B72CA-0F97-4D0D-BC9C-EDD907DF58BB}"/>
    <cellStyle name="40% - Accent6 3 3 4 2 2" xfId="31503" xr:uid="{25CFCDB7-14DD-4907-ADF2-4C083BDAC193}"/>
    <cellStyle name="40% - Accent6 3 3 4 3" xfId="14023" xr:uid="{3B724C8A-FAEE-48AB-B676-37B3D140E67E}"/>
    <cellStyle name="40% - Accent6 3 3 4 3 2" xfId="31504" xr:uid="{DE683F66-0047-4B85-94F8-02EF188BB564}"/>
    <cellStyle name="40% - Accent6 3 3 4 4" xfId="31502" xr:uid="{4E1C6D3D-DF64-4567-8A72-CD2D5CA071C1}"/>
    <cellStyle name="40% - Accent6 3 3 5" xfId="14024" xr:uid="{1DBC464D-606D-4CF5-A1D3-B846D330C68A}"/>
    <cellStyle name="40% - Accent6 3 3 5 2" xfId="31505" xr:uid="{6201CF5F-56B1-48CF-897F-36E1D2FC2639}"/>
    <cellStyle name="40% - Accent6 3 3 6" xfId="14025" xr:uid="{73E76514-7862-44CE-AA36-04B02C2F691B}"/>
    <cellStyle name="40% - Accent6 3 3 6 2" xfId="31506" xr:uid="{1D1ECF28-2352-4CCD-92FB-727C1AF32866}"/>
    <cellStyle name="40% - Accent6 3 3 7" xfId="14026" xr:uid="{C32B362D-8D3D-4528-B04B-3E40D62E0FE4}"/>
    <cellStyle name="40% - Accent6 3 3 7 2" xfId="31507" xr:uid="{ACB884BA-58F5-468E-9761-FE9BB1B9F925}"/>
    <cellStyle name="40% - Accent6 3 3 8" xfId="17560" xr:uid="{A9557DBC-ECBA-42D5-B696-9E7635269F2C}"/>
    <cellStyle name="40% - Accent6 3 3 8 2" xfId="35008" xr:uid="{32AE7669-D317-431A-9055-0483A3DE8588}"/>
    <cellStyle name="40% - Accent6 3 3 9" xfId="14006" xr:uid="{621AAF6C-C6F9-4782-B3C8-A3575768BA88}"/>
    <cellStyle name="40% - Accent6 3 3 9 2" xfId="31487" xr:uid="{D5AB5EBE-CF85-45F5-87D2-DA2BD1C0D605}"/>
    <cellStyle name="40% - Accent6 3 4" xfId="428" xr:uid="{53FF5961-686C-4A49-997D-799EBFC25468}"/>
    <cellStyle name="40% - Accent6 3 4 10" xfId="2063" xr:uid="{3D52EA66-FF10-4B8D-8BA9-CF681E513A47}"/>
    <cellStyle name="40% - Accent6 3 4 11" xfId="19663" xr:uid="{1C9A093F-11C4-4697-B48D-49C711E0C006}"/>
    <cellStyle name="40% - Accent6 3 4 12" xfId="36851" xr:uid="{78C4BFD9-6DA9-4C0D-A02B-A4911AFB0E25}"/>
    <cellStyle name="40% - Accent6 3 4 2" xfId="14028" xr:uid="{AEDDF014-BD9E-47F1-A6B0-F4CF987CCD4F}"/>
    <cellStyle name="40% - Accent6 3 4 2 2" xfId="14029" xr:uid="{3054A519-761B-4FC3-8ECD-086D2A109A44}"/>
    <cellStyle name="40% - Accent6 3 4 2 2 2" xfId="14030" xr:uid="{B67C5462-EE6B-4175-B03B-DE789624B3FC}"/>
    <cellStyle name="40% - Accent6 3 4 2 2 2 2" xfId="31511" xr:uid="{75B6345A-029B-4C4A-993D-745D7C293348}"/>
    <cellStyle name="40% - Accent6 3 4 2 2 3" xfId="14031" xr:uid="{B1B00F28-175E-43CA-A61A-1850800F3838}"/>
    <cellStyle name="40% - Accent6 3 4 2 2 3 2" xfId="31512" xr:uid="{25ED7C8F-A58D-4C57-92D4-AACAB315C831}"/>
    <cellStyle name="40% - Accent6 3 4 2 2 4" xfId="31510" xr:uid="{16E37CCA-2403-465C-A77A-F6CDB03A48A1}"/>
    <cellStyle name="40% - Accent6 3 4 2 3" xfId="14032" xr:uid="{9249B84D-192E-4934-9807-0573F89F2BDE}"/>
    <cellStyle name="40% - Accent6 3 4 2 3 2" xfId="31513" xr:uid="{3A888F81-DA57-44E6-9951-F54BA245B486}"/>
    <cellStyle name="40% - Accent6 3 4 2 4" xfId="14033" xr:uid="{26791F00-8EA5-4E85-9D96-600383A70FA7}"/>
    <cellStyle name="40% - Accent6 3 4 2 4 2" xfId="31514" xr:uid="{F58FAC5C-0377-4372-88A3-83CE3A5DBFFE}"/>
    <cellStyle name="40% - Accent6 3 4 2 5" xfId="14034" xr:uid="{2128E8E1-9FA5-4A8A-904B-7DC4BD3DE384}"/>
    <cellStyle name="40% - Accent6 3 4 2 5 2" xfId="31515" xr:uid="{38F3AA1D-4FFA-4724-99F7-432D5706931B}"/>
    <cellStyle name="40% - Accent6 3 4 2 6" xfId="31509" xr:uid="{15C317C6-61FB-42D6-8269-BA00E87614E6}"/>
    <cellStyle name="40% - Accent6 3 4 3" xfId="14035" xr:uid="{A2EEA1D0-885E-4278-A1A1-5FB62F55F4D4}"/>
    <cellStyle name="40% - Accent6 3 4 3 2" xfId="14036" xr:uid="{B3F1A167-7B44-4672-BF10-01F6BCBA9FE1}"/>
    <cellStyle name="40% - Accent6 3 4 3 2 2" xfId="14037" xr:uid="{80A77DAC-57FB-4F06-A846-1B35CD55DD35}"/>
    <cellStyle name="40% - Accent6 3 4 3 2 2 2" xfId="31518" xr:uid="{78284399-0733-4ED7-8686-15396C2CBE26}"/>
    <cellStyle name="40% - Accent6 3 4 3 2 3" xfId="14038" xr:uid="{EA68521E-14CE-48F0-934C-B15F64375B03}"/>
    <cellStyle name="40% - Accent6 3 4 3 2 3 2" xfId="31519" xr:uid="{718E1F5F-9F79-4F29-8CB2-AE81DE1A76F2}"/>
    <cellStyle name="40% - Accent6 3 4 3 2 4" xfId="31517" xr:uid="{51E5090C-F24B-47E4-A326-0CF62DFE4994}"/>
    <cellStyle name="40% - Accent6 3 4 3 3" xfId="14039" xr:uid="{488FA1C7-CCBA-4C18-B477-BC5C196A7541}"/>
    <cellStyle name="40% - Accent6 3 4 3 3 2" xfId="31520" xr:uid="{775B0FCB-9A1B-437B-9F77-397EAF9D0A70}"/>
    <cellStyle name="40% - Accent6 3 4 3 4" xfId="14040" xr:uid="{4BA9F857-893A-4E4E-AE6D-012C8D26BE11}"/>
    <cellStyle name="40% - Accent6 3 4 3 4 2" xfId="31521" xr:uid="{C99DB93D-0F78-48E1-94A1-8A44C6B00B6E}"/>
    <cellStyle name="40% - Accent6 3 4 3 5" xfId="14041" xr:uid="{80B63E4E-CA7F-4641-A445-5EC6EE8025BD}"/>
    <cellStyle name="40% - Accent6 3 4 3 5 2" xfId="31522" xr:uid="{835CC8D7-CD85-4CB3-9CBE-289098A24DF4}"/>
    <cellStyle name="40% - Accent6 3 4 3 6" xfId="31516" xr:uid="{D9691E5D-CB1B-47AA-BF4C-A1F1B8B4C1FD}"/>
    <cellStyle name="40% - Accent6 3 4 4" xfId="14042" xr:uid="{98BFCEC5-9377-44D9-AC4A-35AF2BFBFD0E}"/>
    <cellStyle name="40% - Accent6 3 4 4 2" xfId="14043" xr:uid="{BA849140-31C6-4ACC-9A5A-0F84BE7DD8C8}"/>
    <cellStyle name="40% - Accent6 3 4 4 2 2" xfId="31524" xr:uid="{20203CB8-C701-4005-88B8-698053904ED8}"/>
    <cellStyle name="40% - Accent6 3 4 4 3" xfId="14044" xr:uid="{5637D1D4-2476-45B5-BB26-B821AD21EE9B}"/>
    <cellStyle name="40% - Accent6 3 4 4 3 2" xfId="31525" xr:uid="{8EEA3618-A13F-462A-9858-8FB1FDE2640B}"/>
    <cellStyle name="40% - Accent6 3 4 4 4" xfId="31523" xr:uid="{70C04202-F02A-4161-8CDA-0E093E427829}"/>
    <cellStyle name="40% - Accent6 3 4 5" xfId="14045" xr:uid="{76ED44FC-4391-472B-A1CD-A1D297A0855D}"/>
    <cellStyle name="40% - Accent6 3 4 5 2" xfId="31526" xr:uid="{8A6DDF6B-68C6-4FEB-AFEC-88EBCCDAF371}"/>
    <cellStyle name="40% - Accent6 3 4 6" xfId="14046" xr:uid="{4A9C332C-17CF-4462-ABA2-0F22DC6309FA}"/>
    <cellStyle name="40% - Accent6 3 4 6 2" xfId="31527" xr:uid="{7E7EDF97-E97E-4BE7-8186-40D88D2578D9}"/>
    <cellStyle name="40% - Accent6 3 4 7" xfId="14047" xr:uid="{AB6AA3D9-BC76-4A02-8FE2-C21CF5B1EBB4}"/>
    <cellStyle name="40% - Accent6 3 4 7 2" xfId="31528" xr:uid="{157A17C4-EAFC-4633-9C92-38FC9871AF95}"/>
    <cellStyle name="40% - Accent6 3 4 8" xfId="17855" xr:uid="{5436CECB-36DF-4717-836B-594F9B639BD9}"/>
    <cellStyle name="40% - Accent6 3 4 8 2" xfId="35497" xr:uid="{0C1849C7-341E-462E-BE84-A14A949C8A6A}"/>
    <cellStyle name="40% - Accent6 3 4 9" xfId="14027" xr:uid="{EBA1ADBB-8A4F-46A2-823A-76C46A0244E5}"/>
    <cellStyle name="40% - Accent6 3 4 9 2" xfId="31508" xr:uid="{803159C6-8442-4D36-AA5C-9450F992DF71}"/>
    <cellStyle name="40% - Accent6 3 5" xfId="196" xr:uid="{A9A63767-0207-4D5F-8090-E59B9995D54D}"/>
    <cellStyle name="40% - Accent6 3 5 10" xfId="37120" xr:uid="{B6DD4C19-597E-48AF-B1B1-98C45601AC48}"/>
    <cellStyle name="40% - Accent6 3 5 2" xfId="14049" xr:uid="{5B4BE5F2-901F-4C14-B6ED-1738FA39DE96}"/>
    <cellStyle name="40% - Accent6 3 5 2 2" xfId="14050" xr:uid="{7E8CAA09-2272-4A8D-A756-E58A987F98E3}"/>
    <cellStyle name="40% - Accent6 3 5 2 2 2" xfId="14051" xr:uid="{CF5BB964-DEBD-485B-B900-99C5526A5670}"/>
    <cellStyle name="40% - Accent6 3 5 2 2 2 2" xfId="31532" xr:uid="{F966E85C-90CC-4DAD-8CED-98A8C4CBFA45}"/>
    <cellStyle name="40% - Accent6 3 5 2 2 3" xfId="14052" xr:uid="{94CD142F-1065-4FBB-9CD4-2DD9A613C889}"/>
    <cellStyle name="40% - Accent6 3 5 2 2 3 2" xfId="31533" xr:uid="{C9398C2F-813B-4FCE-9D20-605CFF11114F}"/>
    <cellStyle name="40% - Accent6 3 5 2 2 4" xfId="31531" xr:uid="{A519BC75-3391-4DDE-8A11-AC9C159D8EAB}"/>
    <cellStyle name="40% - Accent6 3 5 2 3" xfId="14053" xr:uid="{6E4622C8-D675-4E80-9312-A1C6FA4B117D}"/>
    <cellStyle name="40% - Accent6 3 5 2 3 2" xfId="31534" xr:uid="{4BF2208F-1D09-45D4-8EF8-7927FD7441DE}"/>
    <cellStyle name="40% - Accent6 3 5 2 4" xfId="14054" xr:uid="{F7D2D629-9C84-4DF2-9FA0-54F7F0B947B1}"/>
    <cellStyle name="40% - Accent6 3 5 2 4 2" xfId="31535" xr:uid="{D2AD63E7-5684-44A1-83E4-F49362F83B8D}"/>
    <cellStyle name="40% - Accent6 3 5 2 5" xfId="14055" xr:uid="{EC7EEA13-7006-4345-A8D0-5620F6194450}"/>
    <cellStyle name="40% - Accent6 3 5 2 5 2" xfId="31536" xr:uid="{196F9595-BFCE-44AD-B768-2C00B34FC74C}"/>
    <cellStyle name="40% - Accent6 3 5 2 6" xfId="31530" xr:uid="{F1DEB57D-E047-44E4-9387-B0032B4DB3A2}"/>
    <cellStyle name="40% - Accent6 3 5 3" xfId="14056" xr:uid="{C49F3866-0A62-4107-A4A7-9EEF6CE36547}"/>
    <cellStyle name="40% - Accent6 3 5 3 2" xfId="14057" xr:uid="{2D433F66-1554-4B87-97A3-C4C7AC139B8B}"/>
    <cellStyle name="40% - Accent6 3 5 3 2 2" xfId="14058" xr:uid="{8C8783EC-CA7E-42E8-9B41-8C7C44FDC751}"/>
    <cellStyle name="40% - Accent6 3 5 3 2 2 2" xfId="31539" xr:uid="{2B92F9A8-E3F3-42A6-AE6A-AB668EEB822C}"/>
    <cellStyle name="40% - Accent6 3 5 3 2 3" xfId="14059" xr:uid="{D37621D8-7CEC-4218-A21F-0DC35F7A195B}"/>
    <cellStyle name="40% - Accent6 3 5 3 2 3 2" xfId="31540" xr:uid="{8E370071-A8EF-4B97-AA9A-30CD7D74A8CF}"/>
    <cellStyle name="40% - Accent6 3 5 3 2 4" xfId="31538" xr:uid="{A9D2D61A-3E31-4483-9D5C-C30231C5622C}"/>
    <cellStyle name="40% - Accent6 3 5 3 3" xfId="14060" xr:uid="{8EC04366-2100-4377-87ED-7A06A7D6B861}"/>
    <cellStyle name="40% - Accent6 3 5 3 3 2" xfId="31541" xr:uid="{E3F7E6A0-DCE8-493B-95E6-AE66CF093265}"/>
    <cellStyle name="40% - Accent6 3 5 3 4" xfId="14061" xr:uid="{B8E59F12-6831-42D1-9937-E469892FD52F}"/>
    <cellStyle name="40% - Accent6 3 5 3 4 2" xfId="31542" xr:uid="{61488ECA-CC06-42CD-AE99-3F9061779461}"/>
    <cellStyle name="40% - Accent6 3 5 3 5" xfId="14062" xr:uid="{712B9C13-29E9-4897-A439-E0C086983EAB}"/>
    <cellStyle name="40% - Accent6 3 5 3 5 2" xfId="31543" xr:uid="{9AB67726-7A69-48B7-8162-E4D28CA52B03}"/>
    <cellStyle name="40% - Accent6 3 5 3 6" xfId="31537" xr:uid="{460E49A1-8608-49CE-97B8-5E4BC6B1195B}"/>
    <cellStyle name="40% - Accent6 3 5 4" xfId="14063" xr:uid="{D4B60EFD-5772-4215-A1F5-DC791934714E}"/>
    <cellStyle name="40% - Accent6 3 5 4 2" xfId="14064" xr:uid="{C09A1FF2-2FDC-45B2-9276-7294E73006BB}"/>
    <cellStyle name="40% - Accent6 3 5 4 2 2" xfId="31545" xr:uid="{BE6A32F7-33F7-4989-95CF-8E5490D4C520}"/>
    <cellStyle name="40% - Accent6 3 5 4 3" xfId="14065" xr:uid="{F411B691-7FAC-4156-B303-74D126B870D6}"/>
    <cellStyle name="40% - Accent6 3 5 4 3 2" xfId="31546" xr:uid="{AA2F982E-887F-4599-A9E1-A547079C209B}"/>
    <cellStyle name="40% - Accent6 3 5 4 4" xfId="31544" xr:uid="{2152CF8A-EECC-4B51-8B06-ABD08A156786}"/>
    <cellStyle name="40% - Accent6 3 5 5" xfId="14066" xr:uid="{069170D7-5AD9-4BBD-80A8-53D38D5F4568}"/>
    <cellStyle name="40% - Accent6 3 5 5 2" xfId="31547" xr:uid="{65AC9DC1-3F4A-44B9-B53F-CE326BBE6A53}"/>
    <cellStyle name="40% - Accent6 3 5 6" xfId="14067" xr:uid="{3530EFDC-994B-4B88-838D-A0F78EE6F3BB}"/>
    <cellStyle name="40% - Accent6 3 5 6 2" xfId="31548" xr:uid="{F69DE03B-ABA3-4B4F-B1B4-071012099068}"/>
    <cellStyle name="40% - Accent6 3 5 7" xfId="14068" xr:uid="{0FDD0906-6F69-4EC4-A1EA-90CFB885BCC8}"/>
    <cellStyle name="40% - Accent6 3 5 7 2" xfId="31549" xr:uid="{B259D11C-3868-4C40-8A56-FBC22C0D2620}"/>
    <cellStyle name="40% - Accent6 3 5 8" xfId="14048" xr:uid="{2C9AC8BC-CF95-48F2-98A4-C6BB557E26F8}"/>
    <cellStyle name="40% - Accent6 3 5 9" xfId="31529" xr:uid="{AD58E424-D8ED-4753-9DAD-DFCB671A85FF}"/>
    <cellStyle name="40% - Accent6 3 6" xfId="14069" xr:uid="{FBCB62EF-8511-4884-96DF-782E7DA8444B}"/>
    <cellStyle name="40% - Accent6 3 6 2" xfId="14070" xr:uid="{022832C4-DEFF-440D-8B33-159FA67273CB}"/>
    <cellStyle name="40% - Accent6 3 6 2 2" xfId="14071" xr:uid="{23CD915B-9DFF-4653-802F-95407B5E0532}"/>
    <cellStyle name="40% - Accent6 3 6 2 2 2" xfId="31551" xr:uid="{3308F9BA-7B88-4C07-B869-C0FEE0695463}"/>
    <cellStyle name="40% - Accent6 3 6 2 3" xfId="14072" xr:uid="{26E4AD12-537E-4279-A2A6-A2C88D094221}"/>
    <cellStyle name="40% - Accent6 3 6 2 3 2" xfId="31552" xr:uid="{77F2C3AE-E734-4803-9EDA-6114D8C4A3E2}"/>
    <cellStyle name="40% - Accent6 3 6 2 4" xfId="31550" xr:uid="{5C4DD6CC-9099-4558-9F29-37ACD74985A2}"/>
    <cellStyle name="40% - Accent6 3 6 3" xfId="14073" xr:uid="{C8DE4D0A-83DA-4598-AEA4-B7AACBD27DAA}"/>
    <cellStyle name="40% - Accent6 3 6 3 2" xfId="31553" xr:uid="{2627EAF3-D5B3-4924-82CA-37F9D68E3292}"/>
    <cellStyle name="40% - Accent6 3 6 4" xfId="14074" xr:uid="{600219C5-1FEE-4E26-A807-361FE261348C}"/>
    <cellStyle name="40% - Accent6 3 6 4 2" xfId="31554" xr:uid="{EEB99D82-0A6B-4B29-A6DA-121550AED172}"/>
    <cellStyle name="40% - Accent6 3 6 5" xfId="14075" xr:uid="{854B53E1-5D42-4C26-8364-912F21A13737}"/>
    <cellStyle name="40% - Accent6 3 6 5 2" xfId="31555" xr:uid="{FF5FBF32-8F45-4E8C-A9F0-416723E846BF}"/>
    <cellStyle name="40% - Accent6 3 6 6" xfId="14076" xr:uid="{AAF5B79B-BF71-4ED7-932E-EE3DCB47BF2A}"/>
    <cellStyle name="40% - Accent6 3 6 6 2" xfId="31556" xr:uid="{1DD97265-0ACB-40CC-8C6D-409CB9B3B47F}"/>
    <cellStyle name="40% - Accent6 3 7" xfId="14077" xr:uid="{0BC7B1D1-52B9-4E1C-91C1-34672136B9AB}"/>
    <cellStyle name="40% - Accent6 3 7 2" xfId="14078" xr:uid="{F8BEC958-B18E-4A27-BBD4-DC4888A21461}"/>
    <cellStyle name="40% - Accent6 3 7 2 2" xfId="14079" xr:uid="{676F8713-03C5-4B33-8FA9-63A1CBC5F3CE}"/>
    <cellStyle name="40% - Accent6 3 7 2 2 2" xfId="31559" xr:uid="{995A5E3A-78D5-443C-A62E-B95F06FBA72B}"/>
    <cellStyle name="40% - Accent6 3 7 2 3" xfId="14080" xr:uid="{EFF10616-8112-4597-AC10-2272D29DC3C7}"/>
    <cellStyle name="40% - Accent6 3 7 2 3 2" xfId="31560" xr:uid="{7B02B704-DE72-44EA-B790-6991163A6788}"/>
    <cellStyle name="40% - Accent6 3 7 2 4" xfId="31558" xr:uid="{7E385B73-85BC-4F10-82DE-FEB04FAC68F1}"/>
    <cellStyle name="40% - Accent6 3 7 3" xfId="14081" xr:uid="{4A131E82-0EF0-439B-BB43-7CAC3BB6A3A3}"/>
    <cellStyle name="40% - Accent6 3 7 3 2" xfId="31561" xr:uid="{5035926D-9201-4EB4-9B50-9ED218B1DD11}"/>
    <cellStyle name="40% - Accent6 3 7 4" xfId="14082" xr:uid="{ED5F34A8-6296-4F47-9E9A-C4B6216D234D}"/>
    <cellStyle name="40% - Accent6 3 7 4 2" xfId="31562" xr:uid="{0F6BA38B-6CEC-450D-9162-697AE9214A5F}"/>
    <cellStyle name="40% - Accent6 3 7 5" xfId="14083" xr:uid="{ABEFFBC5-ED1D-4FB9-B080-CF5C576FEFAB}"/>
    <cellStyle name="40% - Accent6 3 7 5 2" xfId="31563" xr:uid="{BC3DC72F-0C82-4032-956E-02E712CF6186}"/>
    <cellStyle name="40% - Accent6 3 7 6" xfId="31557" xr:uid="{907C5DDD-C289-4BB7-9A1C-43401D99B5F9}"/>
    <cellStyle name="40% - Accent6 3 8" xfId="14084" xr:uid="{6B12CF55-1F81-402C-A982-80AEE5E610DD}"/>
    <cellStyle name="40% - Accent6 3 8 2" xfId="14085" xr:uid="{73D50165-3453-490D-9F13-8ED24F39B733}"/>
    <cellStyle name="40% - Accent6 3 8 2 2" xfId="31565" xr:uid="{91D11E33-7228-48AF-8029-A504090B1AF6}"/>
    <cellStyle name="40% - Accent6 3 8 3" xfId="14086" xr:uid="{B9968E26-096C-40A1-AAB1-B7E87AB3E69E}"/>
    <cellStyle name="40% - Accent6 3 8 3 2" xfId="31566" xr:uid="{C6BECB8B-1AAC-45A9-B573-E1E98DC6503D}"/>
    <cellStyle name="40% - Accent6 3 8 4" xfId="31564" xr:uid="{B9CAB5E0-F9EF-40A9-AF32-49A7051881AB}"/>
    <cellStyle name="40% - Accent6 3 9" xfId="14087" xr:uid="{4FBD45F6-280A-4D67-B16E-7D52EC3BD7B0}"/>
    <cellStyle name="40% - Accent6 3 9 2" xfId="31567" xr:uid="{DB9DFDB5-1888-422B-9607-D929B16E4FB9}"/>
    <cellStyle name="40% - Accent6 30" xfId="14088" xr:uid="{C1B957BE-34FF-4555-B641-4F5B5D683055}"/>
    <cellStyle name="40% - Accent6 30 2" xfId="31568" xr:uid="{ACF8FE3C-B04F-4390-A1EC-391092E89D53}"/>
    <cellStyle name="40% - Accent6 31" xfId="14089" xr:uid="{AFB96319-484F-4F5F-A2CF-4F3F11D78F67}"/>
    <cellStyle name="40% - Accent6 31 2" xfId="31569" xr:uid="{C7349479-7245-4415-B715-81DEB76C384C}"/>
    <cellStyle name="40% - Accent6 32" xfId="14090" xr:uid="{B79F973F-14F2-4A05-AA09-D970270A10E0}"/>
    <cellStyle name="40% - Accent6 32 2" xfId="31570" xr:uid="{89A6A437-40F6-45CB-B409-71D33233B791}"/>
    <cellStyle name="40% - Accent6 33" xfId="14091" xr:uid="{7695CA0F-6633-41B9-A64D-E1D060B2D059}"/>
    <cellStyle name="40% - Accent6 33 2" xfId="31571" xr:uid="{0C45D127-78DC-40D5-BE73-11E302857790}"/>
    <cellStyle name="40% - Accent6 34" xfId="14092" xr:uid="{A1C7AF52-6C55-491A-9392-CB8D7B442A37}"/>
    <cellStyle name="40% - Accent6 34 2" xfId="31572" xr:uid="{F55167FC-0CE8-482E-BD92-1B64002A1FD0}"/>
    <cellStyle name="40% - Accent6 35" xfId="14093" xr:uid="{BA9869B3-027D-4C91-8304-0F5ED12775B4}"/>
    <cellStyle name="40% - Accent6 35 2" xfId="31573" xr:uid="{78030442-47B6-4031-9517-B26F8FDE1B55}"/>
    <cellStyle name="40% - Accent6 36" xfId="13615" xr:uid="{A25C18AC-D3AF-4CBE-9698-E4514E08691B}"/>
    <cellStyle name="40% - Accent6 36 2" xfId="31097" xr:uid="{8027E48D-4100-4A20-9BAB-00EB82A15F20}"/>
    <cellStyle name="40% - Accent6 37" xfId="628" xr:uid="{BB831D64-26B4-445A-B618-4D2445E70985}"/>
    <cellStyle name="40% - Accent6 37 2" xfId="20494" xr:uid="{56840C18-79A5-4A4B-9FDE-E25681DAF9A5}"/>
    <cellStyle name="40% - Accent6 38" xfId="18398" xr:uid="{F0BB2745-7497-4D7A-90C3-923649596120}"/>
    <cellStyle name="40% - Accent6 39" xfId="36622" xr:uid="{66A9873A-3671-4CED-B4F6-A1A56A209EF1}"/>
    <cellStyle name="40% - Accent6 4" xfId="264" xr:uid="{1676E853-E078-47EB-A200-EDE3AE40CFB5}"/>
    <cellStyle name="40% - Accent6 4 10" xfId="14095" xr:uid="{4F199D04-5243-4E95-AF14-ED2F4DF76FCC}"/>
    <cellStyle name="40% - Accent6 4 10 2" xfId="31575" xr:uid="{7E5A9D69-A1D0-41E4-BA6B-04B2F7F5F6D4}"/>
    <cellStyle name="40% - Accent6 4 11" xfId="14096" xr:uid="{F25575FB-9364-4315-A26B-37AAB7965AEB}"/>
    <cellStyle name="40% - Accent6 4 11 2" xfId="31576" xr:uid="{F82BB8EF-B0AC-4FA3-BCBF-C6992E9CC08B}"/>
    <cellStyle name="40% - Accent6 4 12" xfId="14094" xr:uid="{9EA5A9DF-C699-4188-B6F0-48DB4261C471}"/>
    <cellStyle name="40% - Accent6 4 12 2" xfId="31574" xr:uid="{A086FC08-4A5B-4267-9853-CE169828EA96}"/>
    <cellStyle name="40% - Accent6 4 13" xfId="1016" xr:uid="{7A93427D-B501-406D-992D-48E7796652F4}"/>
    <cellStyle name="40% - Accent6 4 13 2" xfId="20536" xr:uid="{49F08C9C-F534-417F-9911-5D63F89E6ECA}"/>
    <cellStyle name="40% - Accent6 4 14" xfId="18627" xr:uid="{6F11F269-EC5B-494A-A0C2-E977F5479EC9}"/>
    <cellStyle name="40% - Accent6 4 15" xfId="36929" xr:uid="{15D2D5EA-2E5D-4490-ABF4-073AC0D56979}"/>
    <cellStyle name="40% - Accent6 4 2" xfId="381" xr:uid="{5151F155-C804-42E8-AFAB-9D0CCF7D059B}"/>
    <cellStyle name="40% - Accent6 4 2 10" xfId="17425" xr:uid="{398782C4-FC78-449F-B5E8-D1D269B78778}"/>
    <cellStyle name="40% - Accent6 4 2 10 2" xfId="34778" xr:uid="{DC160673-3E17-4021-B3B5-347380240A62}"/>
    <cellStyle name="40% - Accent6 4 2 11" xfId="14097" xr:uid="{47F8EA7C-D95C-4D59-ABBD-78660BFB9BF0}"/>
    <cellStyle name="40% - Accent6 4 2 11 2" xfId="31577" xr:uid="{89E62D83-523F-4759-A3B1-45AADA6BCBDD}"/>
    <cellStyle name="40% - Accent6 4 2 12" xfId="1303" xr:uid="{DC8DCCFA-8169-43D7-897C-B92B5F4D336C}"/>
    <cellStyle name="40% - Accent6 4 2 13" xfId="18907" xr:uid="{B2CA725B-9D1B-497B-A308-A4E2E4188F91}"/>
    <cellStyle name="40% - Accent6 4 2 2" xfId="600" xr:uid="{FFC03469-D434-4006-AF29-BB44D122EF09}"/>
    <cellStyle name="40% - Accent6 4 2 2 10" xfId="2348" xr:uid="{30C09A8B-C3F8-4373-82A7-6B42597727AB}"/>
    <cellStyle name="40% - Accent6 4 2 2 11" xfId="19948" xr:uid="{A36F5A54-0E58-43DB-A19F-902EFDCBD344}"/>
    <cellStyle name="40% - Accent6 4 2 2 2" xfId="14099" xr:uid="{0EF3F707-82E3-4D78-9841-3E8B9B810D8B}"/>
    <cellStyle name="40% - Accent6 4 2 2 2 2" xfId="14100" xr:uid="{01DFA267-441C-4D16-B610-44A1048EF8BF}"/>
    <cellStyle name="40% - Accent6 4 2 2 2 2 2" xfId="14101" xr:uid="{844C42D3-4D70-43D9-8F33-6E4963AA0F76}"/>
    <cellStyle name="40% - Accent6 4 2 2 2 2 2 2" xfId="31581" xr:uid="{7CA91EAD-3F29-472C-91E3-BEC31826451E}"/>
    <cellStyle name="40% - Accent6 4 2 2 2 2 3" xfId="14102" xr:uid="{23E9B779-3228-4196-AEF0-4385AB771879}"/>
    <cellStyle name="40% - Accent6 4 2 2 2 2 3 2" xfId="31582" xr:uid="{42DAAAA7-A607-4B41-9DCF-B3FE7E7A7E2F}"/>
    <cellStyle name="40% - Accent6 4 2 2 2 2 4" xfId="31580" xr:uid="{C0D58FEA-5814-43A4-83F7-C1A238D5D69A}"/>
    <cellStyle name="40% - Accent6 4 2 2 2 3" xfId="14103" xr:uid="{8F845C56-E6D0-4C2A-BB5D-36B5ACC95E7B}"/>
    <cellStyle name="40% - Accent6 4 2 2 2 3 2" xfId="31583" xr:uid="{04D3D8B8-45A8-4910-8C95-1B5EFDF07894}"/>
    <cellStyle name="40% - Accent6 4 2 2 2 4" xfId="14104" xr:uid="{8C71D7DE-E6F2-4980-9867-9673A71B934D}"/>
    <cellStyle name="40% - Accent6 4 2 2 2 4 2" xfId="31584" xr:uid="{52372826-41B4-47FF-ACC3-AF14CC7EBC9B}"/>
    <cellStyle name="40% - Accent6 4 2 2 2 5" xfId="14105" xr:uid="{AA418F12-4344-4267-A2AE-0856592DC5E3}"/>
    <cellStyle name="40% - Accent6 4 2 2 2 5 2" xfId="31585" xr:uid="{CD26C878-2F19-43D6-B616-913A46A8CE7D}"/>
    <cellStyle name="40% - Accent6 4 2 2 2 6" xfId="31579" xr:uid="{242FCD1F-5CC0-4F5E-AC35-A6D726DA48F4}"/>
    <cellStyle name="40% - Accent6 4 2 2 3" xfId="14106" xr:uid="{A78DCB9E-B0C3-4759-BB9E-2092BE4F5197}"/>
    <cellStyle name="40% - Accent6 4 2 2 3 2" xfId="14107" xr:uid="{12CD7C0D-4FC5-4F68-B7BF-0DB261F654EE}"/>
    <cellStyle name="40% - Accent6 4 2 2 3 2 2" xfId="14108" xr:uid="{27DBCF08-A820-4B23-B1E9-763F329E643E}"/>
    <cellStyle name="40% - Accent6 4 2 2 3 2 2 2" xfId="31588" xr:uid="{98EE89BA-706C-45D7-BB97-E30D7756D626}"/>
    <cellStyle name="40% - Accent6 4 2 2 3 2 3" xfId="14109" xr:uid="{56725D51-02C2-42F9-B9CB-355532E8A5CF}"/>
    <cellStyle name="40% - Accent6 4 2 2 3 2 3 2" xfId="31589" xr:uid="{825BC9BE-0291-4911-86CE-88ECF0A6EC09}"/>
    <cellStyle name="40% - Accent6 4 2 2 3 2 4" xfId="31587" xr:uid="{E2D84B66-0A05-4C06-A3F7-139124843D59}"/>
    <cellStyle name="40% - Accent6 4 2 2 3 3" xfId="14110" xr:uid="{0368B5C0-2DC7-478A-8ACB-31A61584559D}"/>
    <cellStyle name="40% - Accent6 4 2 2 3 3 2" xfId="31590" xr:uid="{7E65D5FF-EC95-421C-9BDB-63C2A20A89DB}"/>
    <cellStyle name="40% - Accent6 4 2 2 3 4" xfId="14111" xr:uid="{7662C8B3-F011-4479-9BEF-5C216ACA0D0C}"/>
    <cellStyle name="40% - Accent6 4 2 2 3 4 2" xfId="31591" xr:uid="{1FE9DCB4-BE6F-4616-9BA3-88B7158E58F3}"/>
    <cellStyle name="40% - Accent6 4 2 2 3 5" xfId="14112" xr:uid="{A93B5221-255A-40B6-BDD3-4CFFD71DB134}"/>
    <cellStyle name="40% - Accent6 4 2 2 3 5 2" xfId="31592" xr:uid="{5A194884-1613-407F-BFA1-2220858F04DF}"/>
    <cellStyle name="40% - Accent6 4 2 2 3 6" xfId="31586" xr:uid="{2F6072D5-847C-48C8-82FD-C5C67096AE0D}"/>
    <cellStyle name="40% - Accent6 4 2 2 4" xfId="14113" xr:uid="{A797FC14-AA6C-4B52-9B42-EBAF405F3048}"/>
    <cellStyle name="40% - Accent6 4 2 2 4 2" xfId="14114" xr:uid="{F0A4CD79-9E24-460D-B896-71E8F945C500}"/>
    <cellStyle name="40% - Accent6 4 2 2 4 2 2" xfId="31594" xr:uid="{00FE9B34-44C6-4E15-A80E-18BD5C7A60D5}"/>
    <cellStyle name="40% - Accent6 4 2 2 4 3" xfId="14115" xr:uid="{839C7201-AC23-4B7D-870F-132D5B6BCDFB}"/>
    <cellStyle name="40% - Accent6 4 2 2 4 3 2" xfId="31595" xr:uid="{5E816DCC-35F6-40F1-84F5-C1E2A67BB98C}"/>
    <cellStyle name="40% - Accent6 4 2 2 4 4" xfId="31593" xr:uid="{33DAA80C-E017-487E-80A8-B48D4963FBA6}"/>
    <cellStyle name="40% - Accent6 4 2 2 5" xfId="14116" xr:uid="{CA002705-7375-4974-9501-7311935D1B3B}"/>
    <cellStyle name="40% - Accent6 4 2 2 5 2" xfId="31596" xr:uid="{8290C08A-B3DA-4869-9765-64945B906DD1}"/>
    <cellStyle name="40% - Accent6 4 2 2 6" xfId="14117" xr:uid="{217A5D19-64AD-4312-9A77-8A37262B54F5}"/>
    <cellStyle name="40% - Accent6 4 2 2 6 2" xfId="31597" xr:uid="{F7978F11-8392-4795-A9F7-87BC7940E03B}"/>
    <cellStyle name="40% - Accent6 4 2 2 7" xfId="14118" xr:uid="{740E601E-4C94-4924-B979-5D456B70C744}"/>
    <cellStyle name="40% - Accent6 4 2 2 7 2" xfId="31598" xr:uid="{B6A86923-61AA-496E-A934-E619C2199635}"/>
    <cellStyle name="40% - Accent6 4 2 2 8" xfId="17998" xr:uid="{633BE694-183C-4CB3-AA0D-10C94C7C300B}"/>
    <cellStyle name="40% - Accent6 4 2 2 8 2" xfId="35761" xr:uid="{4EAF6D3D-0BC7-462C-AC13-A24C98B0C1C1}"/>
    <cellStyle name="40% - Accent6 4 2 2 9" xfId="14098" xr:uid="{F6B96B23-810B-4C14-A344-3587E720CB6E}"/>
    <cellStyle name="40% - Accent6 4 2 2 9 2" xfId="31578" xr:uid="{8A84B9C7-7126-43AB-BF1F-E356217A731B}"/>
    <cellStyle name="40% - Accent6 4 2 3" xfId="14119" xr:uid="{35608604-837F-4611-8E88-86F522727F4C}"/>
    <cellStyle name="40% - Accent6 4 2 3 2" xfId="14120" xr:uid="{5CA5E348-B376-42C4-B3EC-E237A849C036}"/>
    <cellStyle name="40% - Accent6 4 2 3 2 2" xfId="14121" xr:uid="{982EDBE0-F141-40FB-9588-8EDF8C0F606B}"/>
    <cellStyle name="40% - Accent6 4 2 3 2 2 2" xfId="14122" xr:uid="{B1C2742F-90CF-45B1-B370-59ADFE45B592}"/>
    <cellStyle name="40% - Accent6 4 2 3 2 2 2 2" xfId="31602" xr:uid="{6E526A57-4C4E-467A-98F3-EB88FED4A2AC}"/>
    <cellStyle name="40% - Accent6 4 2 3 2 2 3" xfId="14123" xr:uid="{3DE32F89-E509-438C-93DC-6ECE85DF207D}"/>
    <cellStyle name="40% - Accent6 4 2 3 2 2 3 2" xfId="31603" xr:uid="{652E3D00-9C53-49E4-B44D-995E8458A86C}"/>
    <cellStyle name="40% - Accent6 4 2 3 2 2 4" xfId="31601" xr:uid="{99F8C203-DA60-4046-A276-A945ADF1EE0E}"/>
    <cellStyle name="40% - Accent6 4 2 3 2 3" xfId="14124" xr:uid="{722A344B-777C-4DF6-B925-BF7BC5A44E45}"/>
    <cellStyle name="40% - Accent6 4 2 3 2 3 2" xfId="31604" xr:uid="{B962E406-36D8-416F-9894-59D36A265E01}"/>
    <cellStyle name="40% - Accent6 4 2 3 2 4" xfId="14125" xr:uid="{CD704EEF-D8CC-4B97-B086-9FCE30864296}"/>
    <cellStyle name="40% - Accent6 4 2 3 2 4 2" xfId="31605" xr:uid="{A1D2E56A-66D8-4EC8-957A-4F1BE753B935}"/>
    <cellStyle name="40% - Accent6 4 2 3 2 5" xfId="14126" xr:uid="{5C2C058B-5D39-4DF3-A9E5-3FBFD024D0AC}"/>
    <cellStyle name="40% - Accent6 4 2 3 2 5 2" xfId="31606" xr:uid="{8534A985-A667-47A7-A58E-CFF19D2DDA10}"/>
    <cellStyle name="40% - Accent6 4 2 3 2 6" xfId="31600" xr:uid="{E5E8B110-45B9-4A46-83E5-1EF5EB0C3D78}"/>
    <cellStyle name="40% - Accent6 4 2 3 3" xfId="14127" xr:uid="{66003244-1BC8-4218-8C11-32B77827470F}"/>
    <cellStyle name="40% - Accent6 4 2 3 3 2" xfId="14128" xr:uid="{FD4E7EFF-D3B4-42EA-AA00-E8EA1A6F4CEB}"/>
    <cellStyle name="40% - Accent6 4 2 3 3 2 2" xfId="14129" xr:uid="{A79B0F19-EBA4-41C3-B305-6E15403657DE}"/>
    <cellStyle name="40% - Accent6 4 2 3 3 2 2 2" xfId="31609" xr:uid="{BFD048BF-A20C-4F16-ACFF-544DF42C9B28}"/>
    <cellStyle name="40% - Accent6 4 2 3 3 2 3" xfId="14130" xr:uid="{301C73CA-40D1-4325-A00E-87C858E5E9A5}"/>
    <cellStyle name="40% - Accent6 4 2 3 3 2 3 2" xfId="31610" xr:uid="{9D9C0ACC-086A-4B0C-B125-B843229BEDA8}"/>
    <cellStyle name="40% - Accent6 4 2 3 3 2 4" xfId="31608" xr:uid="{A6D72F91-58AD-49B6-AF54-3BF6D42A8D08}"/>
    <cellStyle name="40% - Accent6 4 2 3 3 3" xfId="14131" xr:uid="{2F79CA12-3E31-4B2E-8493-FC8269F97491}"/>
    <cellStyle name="40% - Accent6 4 2 3 3 3 2" xfId="31611" xr:uid="{31D0BCB0-B5C5-4120-BB7D-54ADFF7D9064}"/>
    <cellStyle name="40% - Accent6 4 2 3 3 4" xfId="14132" xr:uid="{C9779022-6FE4-4134-B9DF-B01CD7B1E9E2}"/>
    <cellStyle name="40% - Accent6 4 2 3 3 4 2" xfId="31612" xr:uid="{2D2F9263-0390-456A-9230-9E026479D625}"/>
    <cellStyle name="40% - Accent6 4 2 3 3 5" xfId="14133" xr:uid="{7B5E7ED4-FC2B-4D5C-9A26-2BF3FD98158E}"/>
    <cellStyle name="40% - Accent6 4 2 3 3 5 2" xfId="31613" xr:uid="{6BAC9FC6-4F50-4B8D-9F7E-28AAF20198CE}"/>
    <cellStyle name="40% - Accent6 4 2 3 3 6" xfId="31607" xr:uid="{957A970C-5C28-48F9-8E9F-F0E5B510BEE0}"/>
    <cellStyle name="40% - Accent6 4 2 3 4" xfId="14134" xr:uid="{3B7DA25B-3489-4714-87FE-B568D2A7029D}"/>
    <cellStyle name="40% - Accent6 4 2 3 4 2" xfId="14135" xr:uid="{68A95FE7-FDFB-4CE6-9B05-F1060388B6D0}"/>
    <cellStyle name="40% - Accent6 4 2 3 4 2 2" xfId="31615" xr:uid="{66DB5003-1E7D-4152-9AA8-73C6D19697C8}"/>
    <cellStyle name="40% - Accent6 4 2 3 4 3" xfId="14136" xr:uid="{A547785E-01A3-4656-8626-127E7BA13891}"/>
    <cellStyle name="40% - Accent6 4 2 3 4 3 2" xfId="31616" xr:uid="{EF85157E-8AA2-474F-9998-B4492C58E242}"/>
    <cellStyle name="40% - Accent6 4 2 3 4 4" xfId="31614" xr:uid="{81D23F24-281D-44B7-B671-458515B7B791}"/>
    <cellStyle name="40% - Accent6 4 2 3 5" xfId="14137" xr:uid="{28B63908-E761-4F31-ADD5-074E9A1FEF7B}"/>
    <cellStyle name="40% - Accent6 4 2 3 5 2" xfId="31617" xr:uid="{081EFB71-DEE6-4271-8A19-1A2245433D6B}"/>
    <cellStyle name="40% - Accent6 4 2 3 6" xfId="14138" xr:uid="{8ECB52B3-7BA3-445F-9AFA-7F56606A4A45}"/>
    <cellStyle name="40% - Accent6 4 2 3 6 2" xfId="31618" xr:uid="{28488E62-FE6D-4FB3-A30C-22DDD63E1A2F}"/>
    <cellStyle name="40% - Accent6 4 2 3 7" xfId="14139" xr:uid="{2B0FD98E-4370-47BC-9013-8D909DC291CB}"/>
    <cellStyle name="40% - Accent6 4 2 3 7 2" xfId="31619" xr:uid="{5B310F54-A223-47F7-876F-633DEFE85045}"/>
    <cellStyle name="40% - Accent6 4 2 3 8" xfId="31599" xr:uid="{5A024D8C-C523-4C94-86BE-59C3C6572C00}"/>
    <cellStyle name="40% - Accent6 4 2 4" xfId="14140" xr:uid="{3CC4D917-5BD3-4E2A-AF8B-51130F2A859A}"/>
    <cellStyle name="40% - Accent6 4 2 4 2" xfId="14141" xr:uid="{AAC53025-5536-4047-B954-46E49B6AFE20}"/>
    <cellStyle name="40% - Accent6 4 2 4 2 2" xfId="14142" xr:uid="{EFCF2691-CA6E-4ED7-A4CF-A65FF212099C}"/>
    <cellStyle name="40% - Accent6 4 2 4 2 2 2" xfId="31622" xr:uid="{B5E6475B-3690-49C9-AD4A-FCD5CA788296}"/>
    <cellStyle name="40% - Accent6 4 2 4 2 3" xfId="14143" xr:uid="{0C2B8E60-44C4-4FCC-852F-41AB4C7F7F72}"/>
    <cellStyle name="40% - Accent6 4 2 4 2 3 2" xfId="31623" xr:uid="{4D524D55-4AE2-41E0-90FE-8A05D69B486C}"/>
    <cellStyle name="40% - Accent6 4 2 4 2 4" xfId="31621" xr:uid="{02E8376D-D48B-4B64-8C15-A2D8649F8DCE}"/>
    <cellStyle name="40% - Accent6 4 2 4 3" xfId="14144" xr:uid="{2F58CB66-6019-4F6F-A63E-067661C92874}"/>
    <cellStyle name="40% - Accent6 4 2 4 3 2" xfId="31624" xr:uid="{2669BC5E-DFAC-4C53-8B22-741D1F8D3310}"/>
    <cellStyle name="40% - Accent6 4 2 4 4" xfId="14145" xr:uid="{8C1CF795-4505-461F-B7D9-081A1A5CA737}"/>
    <cellStyle name="40% - Accent6 4 2 4 4 2" xfId="31625" xr:uid="{EA5A43A2-3554-4869-B5B3-ED1B72A63BB5}"/>
    <cellStyle name="40% - Accent6 4 2 4 5" xfId="14146" xr:uid="{1F9C5D1B-602D-4DD7-B9AE-12CABBE1F7F5}"/>
    <cellStyle name="40% - Accent6 4 2 4 5 2" xfId="31626" xr:uid="{228708E3-3F86-474F-9AC3-95B0667A03B4}"/>
    <cellStyle name="40% - Accent6 4 2 4 6" xfId="31620" xr:uid="{3540B818-702D-414E-BD37-B11995F52138}"/>
    <cellStyle name="40% - Accent6 4 2 5" xfId="14147" xr:uid="{42B81899-C09C-4C65-98AC-ABE669C128F6}"/>
    <cellStyle name="40% - Accent6 4 2 5 2" xfId="14148" xr:uid="{E9D1ADC7-082B-4088-8F8A-885A6306D7DF}"/>
    <cellStyle name="40% - Accent6 4 2 5 2 2" xfId="14149" xr:uid="{DE5D6A83-4AFA-4DA3-B31D-AEA0CC3F5FB8}"/>
    <cellStyle name="40% - Accent6 4 2 5 2 2 2" xfId="31629" xr:uid="{6BC7CBEA-1953-4715-96A7-CD99AA869935}"/>
    <cellStyle name="40% - Accent6 4 2 5 2 3" xfId="14150" xr:uid="{D8D97D01-4037-4D8C-AFC8-9A03009E88E8}"/>
    <cellStyle name="40% - Accent6 4 2 5 2 3 2" xfId="31630" xr:uid="{B0D2DD62-D996-4EC1-841B-F6281FE207A1}"/>
    <cellStyle name="40% - Accent6 4 2 5 2 4" xfId="31628" xr:uid="{4D03C282-EA7A-4058-94C3-D6105B2D9BA0}"/>
    <cellStyle name="40% - Accent6 4 2 5 3" xfId="14151" xr:uid="{4F799C90-35AF-43DB-95C6-F238999C6E37}"/>
    <cellStyle name="40% - Accent6 4 2 5 3 2" xfId="31631" xr:uid="{AC801814-D9B9-4254-9AF7-F7C3BC61C114}"/>
    <cellStyle name="40% - Accent6 4 2 5 4" xfId="14152" xr:uid="{6DF3D371-8270-46C6-86FC-013834D5F22F}"/>
    <cellStyle name="40% - Accent6 4 2 5 4 2" xfId="31632" xr:uid="{E70BBC77-7775-4466-B9FD-E06BCBBF07F9}"/>
    <cellStyle name="40% - Accent6 4 2 5 5" xfId="14153" xr:uid="{81515AC4-3FA9-4363-9922-969B9ABD27D4}"/>
    <cellStyle name="40% - Accent6 4 2 5 5 2" xfId="31633" xr:uid="{6EA19E2E-72C9-4A4F-B827-EC561E49424B}"/>
    <cellStyle name="40% - Accent6 4 2 5 6" xfId="31627" xr:uid="{8139A2C7-2CBD-410E-8E43-3E139BE68110}"/>
    <cellStyle name="40% - Accent6 4 2 6" xfId="14154" xr:uid="{2D3A023B-C888-4239-A159-45B065CDC21D}"/>
    <cellStyle name="40% - Accent6 4 2 6 2" xfId="14155" xr:uid="{D5D9B3E9-4EE2-485F-A81F-F5FB634D0CD4}"/>
    <cellStyle name="40% - Accent6 4 2 6 2 2" xfId="31635" xr:uid="{D55812AE-8A8A-4A56-8719-EE7D2E4A9339}"/>
    <cellStyle name="40% - Accent6 4 2 6 3" xfId="14156" xr:uid="{CC95C297-35EB-409C-9D8D-433E31C2F9D1}"/>
    <cellStyle name="40% - Accent6 4 2 6 3 2" xfId="31636" xr:uid="{54DA1AF8-6179-4589-9F91-B8FD62EC1BFE}"/>
    <cellStyle name="40% - Accent6 4 2 6 4" xfId="31634" xr:uid="{ECF38F82-15B8-4642-848B-CAC257735D15}"/>
    <cellStyle name="40% - Accent6 4 2 7" xfId="14157" xr:uid="{9BA2CA86-2BBF-4B19-B1D7-AEC8BF69632C}"/>
    <cellStyle name="40% - Accent6 4 2 7 2" xfId="31637" xr:uid="{2E646BFA-A98A-4DCA-80FB-0E216E5B9A4F}"/>
    <cellStyle name="40% - Accent6 4 2 8" xfId="14158" xr:uid="{F986D45B-ED9D-4758-85F5-B9F6F15327ED}"/>
    <cellStyle name="40% - Accent6 4 2 8 2" xfId="31638" xr:uid="{23249094-2AE5-4C77-813C-651B62837291}"/>
    <cellStyle name="40% - Accent6 4 2 9" xfId="14159" xr:uid="{B7DF1FBD-B3EC-4F85-A06A-00E694232D43}"/>
    <cellStyle name="40% - Accent6 4 2 9 2" xfId="31639" xr:uid="{546AAFC2-5C02-47CC-BA4D-27CFAE015F1A}"/>
    <cellStyle name="40% - Accent6 4 3" xfId="490" xr:uid="{9BF09107-C45A-40BA-A305-901BFFADD873}"/>
    <cellStyle name="40% - Accent6 4 3 10" xfId="1574" xr:uid="{482C7F79-074C-40A2-8E8D-9B9C46FA5CA1}"/>
    <cellStyle name="40% - Accent6 4 3 11" xfId="19177" xr:uid="{0D7EC5DF-FE46-4ED4-B342-71E4A21C0ACA}"/>
    <cellStyle name="40% - Accent6 4 3 2" xfId="2615" xr:uid="{D5095BEF-028B-4BAD-9FE8-E7C2B86FD6E7}"/>
    <cellStyle name="40% - Accent6 4 3 2 2" xfId="14162" xr:uid="{E6A2FA82-4760-4FF9-9F5F-ED07106E0CA8}"/>
    <cellStyle name="40% - Accent6 4 3 2 2 2" xfId="14163" xr:uid="{20806914-0257-4F02-AA45-752B40931A09}"/>
    <cellStyle name="40% - Accent6 4 3 2 2 2 2" xfId="31643" xr:uid="{E1F87B09-FA66-47FF-8FC1-8AF6D8ED1366}"/>
    <cellStyle name="40% - Accent6 4 3 2 2 3" xfId="14164" xr:uid="{F7F1204B-2DA0-441F-A77A-149BC9A4C0C4}"/>
    <cellStyle name="40% - Accent6 4 3 2 2 3 2" xfId="31644" xr:uid="{2AAA9E41-569B-4C1B-8C7D-AA5B4DC496E5}"/>
    <cellStyle name="40% - Accent6 4 3 2 2 4" xfId="31642" xr:uid="{CBE240D1-3138-4C2E-8BB1-F1619C3BA6C5}"/>
    <cellStyle name="40% - Accent6 4 3 2 3" xfId="14165" xr:uid="{5FED4227-F8AA-4933-95B9-6A7651DDBF2D}"/>
    <cellStyle name="40% - Accent6 4 3 2 3 2" xfId="31645" xr:uid="{2F82B54B-0790-4678-B572-8D392EA85801}"/>
    <cellStyle name="40% - Accent6 4 3 2 4" xfId="14166" xr:uid="{D1D5561F-07D1-43B9-8C7C-24AF7ECCE9BA}"/>
    <cellStyle name="40% - Accent6 4 3 2 4 2" xfId="31646" xr:uid="{2A92AAB0-728E-4850-BEB6-DF8441863EDF}"/>
    <cellStyle name="40% - Accent6 4 3 2 5" xfId="14167" xr:uid="{9B9EB2C7-C02A-46A3-90B3-181C3DD7C348}"/>
    <cellStyle name="40% - Accent6 4 3 2 5 2" xfId="31647" xr:uid="{0ABE0D19-7A94-43DD-9730-1672EE937308}"/>
    <cellStyle name="40% - Accent6 4 3 2 6" xfId="18134" xr:uid="{9993C22E-FDE1-4DA8-81AC-68BC61A02BC7}"/>
    <cellStyle name="40% - Accent6 4 3 2 6 2" xfId="36022" xr:uid="{C8FEDDBC-E047-4E64-9089-07A283F3D91D}"/>
    <cellStyle name="40% - Accent6 4 3 2 7" xfId="14161" xr:uid="{1DDCCA8F-E613-4469-A276-A5F240A04469}"/>
    <cellStyle name="40% - Accent6 4 3 2 7 2" xfId="31641" xr:uid="{BE062833-210F-47A3-8E5B-613DB538191B}"/>
    <cellStyle name="40% - Accent6 4 3 2 8" xfId="20215" xr:uid="{58DF8123-652A-4D42-A369-8F5E21F21825}"/>
    <cellStyle name="40% - Accent6 4 3 3" xfId="14168" xr:uid="{93260108-9A15-40D4-8279-E17CFD121180}"/>
    <cellStyle name="40% - Accent6 4 3 3 2" xfId="14169" xr:uid="{5229D2E2-5B14-455D-817F-4DACDE2905DC}"/>
    <cellStyle name="40% - Accent6 4 3 3 2 2" xfId="14170" xr:uid="{D3BF9674-268A-4D74-8677-9D7CECC35642}"/>
    <cellStyle name="40% - Accent6 4 3 3 2 2 2" xfId="31650" xr:uid="{4C0C57B9-9981-46E9-B762-1FBECA59F38D}"/>
    <cellStyle name="40% - Accent6 4 3 3 2 3" xfId="14171" xr:uid="{95347439-A0DC-49C1-A599-222DF89EBC0F}"/>
    <cellStyle name="40% - Accent6 4 3 3 2 3 2" xfId="31651" xr:uid="{74C7744F-EAC0-4808-8362-8E05F4A53232}"/>
    <cellStyle name="40% - Accent6 4 3 3 2 4" xfId="31649" xr:uid="{FF607286-5EA8-47FB-9111-99F9FDC6B6D2}"/>
    <cellStyle name="40% - Accent6 4 3 3 3" xfId="14172" xr:uid="{10FEAF8C-FA1B-408B-89EF-6A474EB0F955}"/>
    <cellStyle name="40% - Accent6 4 3 3 3 2" xfId="31652" xr:uid="{DE79C2FE-9CDC-4080-B9D4-2C2F6CFDCD89}"/>
    <cellStyle name="40% - Accent6 4 3 3 4" xfId="14173" xr:uid="{741511BD-A0A0-4FC5-96FD-E34055F2ADA4}"/>
    <cellStyle name="40% - Accent6 4 3 3 4 2" xfId="31653" xr:uid="{4BE5F1D1-2C7A-4501-8952-5C92E24F443E}"/>
    <cellStyle name="40% - Accent6 4 3 3 5" xfId="14174" xr:uid="{57CABFCE-43DE-4D8E-8DF6-994699813DEB}"/>
    <cellStyle name="40% - Accent6 4 3 3 5 2" xfId="31654" xr:uid="{118895ED-25EB-4DAF-8D10-60FC4EB748EA}"/>
    <cellStyle name="40% - Accent6 4 3 3 6" xfId="31648" xr:uid="{2FBA5D0E-3BA8-4070-8CB9-DE7EF2B228C7}"/>
    <cellStyle name="40% - Accent6 4 3 4" xfId="14175" xr:uid="{C00C4B96-E7E2-481F-9BAE-1B20B25A234E}"/>
    <cellStyle name="40% - Accent6 4 3 4 2" xfId="14176" xr:uid="{DFCDC069-F8B7-43F4-9B42-26F7EB45A461}"/>
    <cellStyle name="40% - Accent6 4 3 4 2 2" xfId="31656" xr:uid="{80A4AE78-533F-4B63-B40F-838C564CC54B}"/>
    <cellStyle name="40% - Accent6 4 3 4 3" xfId="14177" xr:uid="{697E3643-082B-4C38-95D6-1E495EACE139}"/>
    <cellStyle name="40% - Accent6 4 3 4 3 2" xfId="31657" xr:uid="{6503C6DF-A0EE-4DA9-887D-828EF2568B16}"/>
    <cellStyle name="40% - Accent6 4 3 4 4" xfId="31655" xr:uid="{01884393-A140-435B-A5C0-FEB823FD2FC3}"/>
    <cellStyle name="40% - Accent6 4 3 5" xfId="14178" xr:uid="{3521DE11-A504-420F-99E4-9120989A3463}"/>
    <cellStyle name="40% - Accent6 4 3 5 2" xfId="31658" xr:uid="{1FBF33A6-FC99-4D18-A1F3-4DE703972C7A}"/>
    <cellStyle name="40% - Accent6 4 3 6" xfId="14179" xr:uid="{5359D06D-3223-4DA3-97F1-592A3EE82BD5}"/>
    <cellStyle name="40% - Accent6 4 3 6 2" xfId="31659" xr:uid="{8F7EC1FF-F76B-43CF-884A-A5587E3E07B7}"/>
    <cellStyle name="40% - Accent6 4 3 7" xfId="14180" xr:uid="{7D4B4273-2B48-49D1-82E1-3F4110E59FA0}"/>
    <cellStyle name="40% - Accent6 4 3 7 2" xfId="31660" xr:uid="{5AB65DB7-66CE-4705-A8EF-59296E137148}"/>
    <cellStyle name="40% - Accent6 4 3 8" xfId="17575" xr:uid="{F87CB47C-217F-42A2-96EF-DC051EA21C88}"/>
    <cellStyle name="40% - Accent6 4 3 8 2" xfId="35025" xr:uid="{823F2FF9-06AB-437D-8495-2DD17B0FA4B7}"/>
    <cellStyle name="40% - Accent6 4 3 9" xfId="14160" xr:uid="{D8577BA2-9CED-491F-98CB-2876E1332A94}"/>
    <cellStyle name="40% - Accent6 4 3 9 2" xfId="31640" xr:uid="{8ED4E0AE-6E75-4BFE-8EF3-9937F9EF30A8}"/>
    <cellStyle name="40% - Accent6 4 4" xfId="2081" xr:uid="{0709B95F-8D84-4216-959C-8AEBD28E7DD9}"/>
    <cellStyle name="40% - Accent6 4 4 10" xfId="19681" xr:uid="{6F7A55B5-F3A6-49A7-986C-E7BA143D9262}"/>
    <cellStyle name="40% - Accent6 4 4 2" xfId="14182" xr:uid="{F77A0245-024B-49E5-A31B-531AE4BAE258}"/>
    <cellStyle name="40% - Accent6 4 4 2 2" xfId="14183" xr:uid="{91BD2357-D9D2-45F8-BB15-FB931D8C08FA}"/>
    <cellStyle name="40% - Accent6 4 4 2 2 2" xfId="14184" xr:uid="{D35BCDAE-D0FB-4D58-8F65-48F3938419EC}"/>
    <cellStyle name="40% - Accent6 4 4 2 2 2 2" xfId="31664" xr:uid="{697D3ADF-98B5-45EB-9483-CD47020CD576}"/>
    <cellStyle name="40% - Accent6 4 4 2 2 3" xfId="14185" xr:uid="{928FE170-C5E9-4A95-8BFE-06E6769F2F4E}"/>
    <cellStyle name="40% - Accent6 4 4 2 2 3 2" xfId="31665" xr:uid="{231B9F79-6707-485F-A3E4-C569EAE6F236}"/>
    <cellStyle name="40% - Accent6 4 4 2 2 4" xfId="31663" xr:uid="{78F5B171-DE5A-434F-9EA1-1E7137DE8304}"/>
    <cellStyle name="40% - Accent6 4 4 2 3" xfId="14186" xr:uid="{587F620B-B10F-4578-B7E3-11DBED5E84A3}"/>
    <cellStyle name="40% - Accent6 4 4 2 3 2" xfId="31666" xr:uid="{A6E5506B-EC35-49A1-B561-0F8EFE07CB6F}"/>
    <cellStyle name="40% - Accent6 4 4 2 4" xfId="14187" xr:uid="{7A6D9F87-FA0D-47A6-B693-3CF308FDC91A}"/>
    <cellStyle name="40% - Accent6 4 4 2 4 2" xfId="31667" xr:uid="{37597A59-14F9-4926-AC01-38B8A72BF1B2}"/>
    <cellStyle name="40% - Accent6 4 4 2 5" xfId="14188" xr:uid="{8EECBDA5-3F71-493D-895F-1624B9B0AB7C}"/>
    <cellStyle name="40% - Accent6 4 4 2 5 2" xfId="31668" xr:uid="{35DA73F4-9EB1-4421-9E1F-000BE9072D6C}"/>
    <cellStyle name="40% - Accent6 4 4 2 6" xfId="31662" xr:uid="{25D58F8C-FE25-4F39-ADF3-00480966E815}"/>
    <cellStyle name="40% - Accent6 4 4 3" xfId="14189" xr:uid="{84208D75-0BF4-40A3-AF9C-C13DD4A77AFF}"/>
    <cellStyle name="40% - Accent6 4 4 3 2" xfId="14190" xr:uid="{82BF1266-2CD9-4A4E-9B81-F302DFF2CAE5}"/>
    <cellStyle name="40% - Accent6 4 4 3 2 2" xfId="14191" xr:uid="{1F682EA2-D12F-4257-92F4-F619D98CAFEC}"/>
    <cellStyle name="40% - Accent6 4 4 3 2 2 2" xfId="31671" xr:uid="{D6B468EA-76FD-43C6-B127-AC639B7A77B9}"/>
    <cellStyle name="40% - Accent6 4 4 3 2 3" xfId="14192" xr:uid="{78179F67-209A-4925-B10A-0022691D8AE1}"/>
    <cellStyle name="40% - Accent6 4 4 3 2 3 2" xfId="31672" xr:uid="{E1359C5B-5EC0-49E2-A5A8-6D7068FD20BD}"/>
    <cellStyle name="40% - Accent6 4 4 3 2 4" xfId="31670" xr:uid="{6CB6B4FD-8C6F-48B5-891D-20E39E2D9FE5}"/>
    <cellStyle name="40% - Accent6 4 4 3 3" xfId="14193" xr:uid="{FCC53B87-D9E8-453E-B558-8FE299762755}"/>
    <cellStyle name="40% - Accent6 4 4 3 3 2" xfId="31673" xr:uid="{DFCB3094-2974-434A-8091-DBD21501A4DC}"/>
    <cellStyle name="40% - Accent6 4 4 3 4" xfId="14194" xr:uid="{6ED91C9A-293D-4398-975F-1056D9972F88}"/>
    <cellStyle name="40% - Accent6 4 4 3 4 2" xfId="31674" xr:uid="{89B27B39-EFDA-419D-88A7-4D96705337B2}"/>
    <cellStyle name="40% - Accent6 4 4 3 5" xfId="14195" xr:uid="{CCC6EDEC-30E3-4EC1-87D6-2C829826EEF5}"/>
    <cellStyle name="40% - Accent6 4 4 3 5 2" xfId="31675" xr:uid="{58F7AEA5-BEDD-4B22-BFCB-52822209EF64}"/>
    <cellStyle name="40% - Accent6 4 4 3 6" xfId="31669" xr:uid="{D53CB939-A1AE-4546-9C22-2C10AE2431AB}"/>
    <cellStyle name="40% - Accent6 4 4 4" xfId="14196" xr:uid="{5282BB05-16A0-4198-821C-CC18D95CEA52}"/>
    <cellStyle name="40% - Accent6 4 4 4 2" xfId="14197" xr:uid="{BFAC4F12-45AF-4AFC-AA2B-44897E8594F7}"/>
    <cellStyle name="40% - Accent6 4 4 4 2 2" xfId="31677" xr:uid="{8B1FE0B7-C8E1-4527-9527-F74C18706B56}"/>
    <cellStyle name="40% - Accent6 4 4 4 3" xfId="14198" xr:uid="{D4DB1A33-8EB6-4DA1-B7F9-7CFD1F9236C9}"/>
    <cellStyle name="40% - Accent6 4 4 4 3 2" xfId="31678" xr:uid="{B3AFB96A-086A-4DD1-923C-F6556B9997AE}"/>
    <cellStyle name="40% - Accent6 4 4 4 4" xfId="31676" xr:uid="{2D579B37-1D81-43F1-9FA7-A24DA5BD2801}"/>
    <cellStyle name="40% - Accent6 4 4 5" xfId="14199" xr:uid="{97FCDF20-7A30-4E05-8B06-25B174F21D88}"/>
    <cellStyle name="40% - Accent6 4 4 5 2" xfId="31679" xr:uid="{A88F479E-9EA8-4F39-AB1E-A8C509624314}"/>
    <cellStyle name="40% - Accent6 4 4 6" xfId="14200" xr:uid="{F41EE37C-4011-41DD-AF3B-F5E98230FF2B}"/>
    <cellStyle name="40% - Accent6 4 4 6 2" xfId="31680" xr:uid="{7D2E5C10-1324-47BC-BB15-D563A4E376F7}"/>
    <cellStyle name="40% - Accent6 4 4 7" xfId="14201" xr:uid="{1F17875F-2C00-4D07-AD95-BE4FCBD07003}"/>
    <cellStyle name="40% - Accent6 4 4 7 2" xfId="31681" xr:uid="{94486CEE-36DB-4B35-82D5-EE8C18038B82}"/>
    <cellStyle name="40% - Accent6 4 4 8" xfId="17869" xr:uid="{371F5AB2-23D0-4254-B09E-98B8353736EE}"/>
    <cellStyle name="40% - Accent6 4 4 8 2" xfId="35514" xr:uid="{CEA57C90-59DE-4FF2-A965-BAFEEC26CE62}"/>
    <cellStyle name="40% - Accent6 4 4 9" xfId="14181" xr:uid="{6B598212-4473-44AC-A51C-6B3DD55E8D85}"/>
    <cellStyle name="40% - Accent6 4 4 9 2" xfId="31661" xr:uid="{9E8224E4-0637-4409-A11B-4E198BCF0BF7}"/>
    <cellStyle name="40% - Accent6 4 5" xfId="14202" xr:uid="{2AD5D0F1-F242-4041-84BC-F6228BE9EF11}"/>
    <cellStyle name="40% - Accent6 4 5 2" xfId="14203" xr:uid="{622C6631-5176-41F3-897D-4B38F763FA17}"/>
    <cellStyle name="40% - Accent6 4 5 2 2" xfId="14204" xr:uid="{10105C02-0731-4F01-B294-92973B01EF4F}"/>
    <cellStyle name="40% - Accent6 4 5 2 2 2" xfId="14205" xr:uid="{C1FDE6FE-672D-4D6C-AB0F-1888AD9555EB}"/>
    <cellStyle name="40% - Accent6 4 5 2 2 2 2" xfId="31685" xr:uid="{F04692EE-F29B-4357-8156-D60CD248D624}"/>
    <cellStyle name="40% - Accent6 4 5 2 2 3" xfId="14206" xr:uid="{C91D0EA9-3F81-4627-890F-772675B036AD}"/>
    <cellStyle name="40% - Accent6 4 5 2 2 3 2" xfId="31686" xr:uid="{BF740211-33E2-4734-88E8-BA2177810285}"/>
    <cellStyle name="40% - Accent6 4 5 2 2 4" xfId="31684" xr:uid="{D9FDD6D1-3789-4756-8D04-FB278AC94859}"/>
    <cellStyle name="40% - Accent6 4 5 2 3" xfId="14207" xr:uid="{6075CED5-624A-4C7F-B182-C635EB7993A6}"/>
    <cellStyle name="40% - Accent6 4 5 2 3 2" xfId="31687" xr:uid="{77181A0E-DA28-47D0-977E-D4F2A537329A}"/>
    <cellStyle name="40% - Accent6 4 5 2 4" xfId="14208" xr:uid="{D5CB47D6-8372-4206-9D0A-CDD9152CAB16}"/>
    <cellStyle name="40% - Accent6 4 5 2 4 2" xfId="31688" xr:uid="{86005BF2-13BB-40A7-A45F-AD412ECE8555}"/>
    <cellStyle name="40% - Accent6 4 5 2 5" xfId="14209" xr:uid="{383BD0BC-E59D-4C98-8FC8-78B619439111}"/>
    <cellStyle name="40% - Accent6 4 5 2 5 2" xfId="31689" xr:uid="{7E30E8CB-3D36-4457-AC97-CFD270E4C099}"/>
    <cellStyle name="40% - Accent6 4 5 2 6" xfId="31683" xr:uid="{988A4535-FAE5-4CDD-8B82-4B1574B23652}"/>
    <cellStyle name="40% - Accent6 4 5 3" xfId="14210" xr:uid="{94B3D9D2-45CF-40CE-A062-D4032FDBAD8D}"/>
    <cellStyle name="40% - Accent6 4 5 3 2" xfId="14211" xr:uid="{C29BF232-A25F-49B9-AF7F-A04AE7450394}"/>
    <cellStyle name="40% - Accent6 4 5 3 2 2" xfId="14212" xr:uid="{338053D1-8BF3-4AED-B93F-945CA7A27B95}"/>
    <cellStyle name="40% - Accent6 4 5 3 2 2 2" xfId="31692" xr:uid="{6916FFEC-DB50-4924-8A37-3FC49F603FE6}"/>
    <cellStyle name="40% - Accent6 4 5 3 2 3" xfId="14213" xr:uid="{F7D67844-8DF1-4D06-9CC1-6C4BC71BCC72}"/>
    <cellStyle name="40% - Accent6 4 5 3 2 3 2" xfId="31693" xr:uid="{93B41C06-64FA-4011-9935-773A97F8AF8E}"/>
    <cellStyle name="40% - Accent6 4 5 3 2 4" xfId="31691" xr:uid="{45A7BAD8-4407-4DE3-85BD-F63BB0A3D7A0}"/>
    <cellStyle name="40% - Accent6 4 5 3 3" xfId="14214" xr:uid="{D7A7AB8A-9997-4714-8098-90711CE6EE1D}"/>
    <cellStyle name="40% - Accent6 4 5 3 3 2" xfId="31694" xr:uid="{104A2C16-6C5B-4BD8-BF43-C43028A48EFD}"/>
    <cellStyle name="40% - Accent6 4 5 3 4" xfId="14215" xr:uid="{DF2D96ED-6A36-4377-A471-11B3943AB0C9}"/>
    <cellStyle name="40% - Accent6 4 5 3 4 2" xfId="31695" xr:uid="{74524134-D70D-4D2F-9830-1AC7469192CF}"/>
    <cellStyle name="40% - Accent6 4 5 3 5" xfId="14216" xr:uid="{01740ACD-230E-4BB0-A0BC-1926193E7710}"/>
    <cellStyle name="40% - Accent6 4 5 3 5 2" xfId="31696" xr:uid="{95B875D2-A241-4B24-A8F6-D99EC0D1F791}"/>
    <cellStyle name="40% - Accent6 4 5 3 6" xfId="31690" xr:uid="{AC41DC82-3FE1-4884-A624-F23448B083EC}"/>
    <cellStyle name="40% - Accent6 4 5 4" xfId="14217" xr:uid="{6C075143-B4F1-40BA-8202-1BD3698A48C6}"/>
    <cellStyle name="40% - Accent6 4 5 4 2" xfId="14218" xr:uid="{6E8BBFB4-14E3-47D2-ABA0-268D79B545F6}"/>
    <cellStyle name="40% - Accent6 4 5 4 2 2" xfId="31698" xr:uid="{2B25DA51-1C7C-4550-A135-0BD10C6A63E3}"/>
    <cellStyle name="40% - Accent6 4 5 4 3" xfId="14219" xr:uid="{8BEE9B55-239B-4A3E-8455-3381CF395FD7}"/>
    <cellStyle name="40% - Accent6 4 5 4 3 2" xfId="31699" xr:uid="{E7ECDC10-5C82-4580-B122-6B9A5E8F97E4}"/>
    <cellStyle name="40% - Accent6 4 5 4 4" xfId="31697" xr:uid="{CDE9FC20-F99A-4BA7-AF71-47F4551591AB}"/>
    <cellStyle name="40% - Accent6 4 5 5" xfId="14220" xr:uid="{48A782DE-FFF3-4887-89D7-C2CE859E74FA}"/>
    <cellStyle name="40% - Accent6 4 5 5 2" xfId="31700" xr:uid="{32C70150-AB0A-42D4-AE7A-2137AF5A48A4}"/>
    <cellStyle name="40% - Accent6 4 5 6" xfId="14221" xr:uid="{C7B0EC50-EBCD-4146-9237-99D0FEE65410}"/>
    <cellStyle name="40% - Accent6 4 5 6 2" xfId="31701" xr:uid="{ADA1C963-10C4-4DD0-ADAF-5B91722806A6}"/>
    <cellStyle name="40% - Accent6 4 5 7" xfId="14222" xr:uid="{E9F0CDA0-6E9C-4CC8-96A5-D40CD713C835}"/>
    <cellStyle name="40% - Accent6 4 5 7 2" xfId="31702" xr:uid="{CC490452-CC8A-4711-9920-ED17E3C65F05}"/>
    <cellStyle name="40% - Accent6 4 5 8" xfId="31682" xr:uid="{083EDAC0-B2AC-4D0C-971E-F924F86E8375}"/>
    <cellStyle name="40% - Accent6 4 6" xfId="14223" xr:uid="{EBE2951C-FDB0-4BFA-A877-10DA4772B875}"/>
    <cellStyle name="40% - Accent6 4 6 2" xfId="14224" xr:uid="{A41E133B-7CE1-4B8D-8627-2518B20F0D0F}"/>
    <cellStyle name="40% - Accent6 4 6 2 2" xfId="14225" xr:uid="{3E99C5B2-221C-4DB0-84EA-F8D88CA5E2AC}"/>
    <cellStyle name="40% - Accent6 4 6 2 2 2" xfId="31705" xr:uid="{8ABF25CF-1B98-4EEE-A998-8ACD43B0C260}"/>
    <cellStyle name="40% - Accent6 4 6 2 3" xfId="14226" xr:uid="{9EC04C09-4454-471F-A871-5A93ED27B925}"/>
    <cellStyle name="40% - Accent6 4 6 2 3 2" xfId="31706" xr:uid="{E5EDF5CE-4BCE-4D6F-A1B4-11B08F8A934D}"/>
    <cellStyle name="40% - Accent6 4 6 2 4" xfId="31704" xr:uid="{E87DE605-1CF8-4271-8BDB-6EE4BB4FB165}"/>
    <cellStyle name="40% - Accent6 4 6 3" xfId="14227" xr:uid="{DC5FDD0E-9E22-4A43-8BEB-B8DC7846CF8F}"/>
    <cellStyle name="40% - Accent6 4 6 3 2" xfId="31707" xr:uid="{276AA6FD-CCBB-46F5-90D4-14A1E978A680}"/>
    <cellStyle name="40% - Accent6 4 6 4" xfId="14228" xr:uid="{69D79FEA-79E5-427C-8F79-FF45476BB658}"/>
    <cellStyle name="40% - Accent6 4 6 4 2" xfId="31708" xr:uid="{DB6D3953-1358-45F5-B04A-93E55276FCF7}"/>
    <cellStyle name="40% - Accent6 4 6 5" xfId="14229" xr:uid="{77FC4AE1-CAFA-41AD-BFE1-53CCCCB927DD}"/>
    <cellStyle name="40% - Accent6 4 6 5 2" xfId="31709" xr:uid="{5E46561F-634B-4DB1-AA62-A98509B1DEF4}"/>
    <cellStyle name="40% - Accent6 4 6 6" xfId="31703" xr:uid="{1B3D21DB-8BA7-4B61-BCC5-B962767A19FD}"/>
    <cellStyle name="40% - Accent6 4 7" xfId="14230" xr:uid="{D2D5999E-3440-4B7A-841B-18ECA61D55EB}"/>
    <cellStyle name="40% - Accent6 4 7 2" xfId="14231" xr:uid="{942A8B24-05CB-47F4-9C50-43EC82A5D39C}"/>
    <cellStyle name="40% - Accent6 4 7 2 2" xfId="14232" xr:uid="{54536472-2B8F-4F98-A82E-BB1E3DFF7CC4}"/>
    <cellStyle name="40% - Accent6 4 7 2 2 2" xfId="31712" xr:uid="{5FE9D99F-7737-4806-91C2-E3E5E84BB0C3}"/>
    <cellStyle name="40% - Accent6 4 7 2 3" xfId="14233" xr:uid="{CF7E61CC-676A-422D-8BD6-D84306C512CB}"/>
    <cellStyle name="40% - Accent6 4 7 2 3 2" xfId="31713" xr:uid="{8CE3974B-AA23-470E-8E29-7115090D0199}"/>
    <cellStyle name="40% - Accent6 4 7 2 4" xfId="31711" xr:uid="{3D766AAF-D5E4-4590-B9FE-A333D49A8D24}"/>
    <cellStyle name="40% - Accent6 4 7 3" xfId="14234" xr:uid="{E27F81DE-05E9-4116-B930-8F035E9B001B}"/>
    <cellStyle name="40% - Accent6 4 7 3 2" xfId="31714" xr:uid="{AA5BDECB-5049-42A1-99EF-94BFA75ABAFE}"/>
    <cellStyle name="40% - Accent6 4 7 4" xfId="14235" xr:uid="{D9A3264B-CFC0-4906-B6AC-72BD95E8A4BC}"/>
    <cellStyle name="40% - Accent6 4 7 4 2" xfId="31715" xr:uid="{0E7F40C4-45CA-47CF-8D9E-C817521275AC}"/>
    <cellStyle name="40% - Accent6 4 7 5" xfId="14236" xr:uid="{402382C3-AE2F-4A06-B375-59E6D32BE994}"/>
    <cellStyle name="40% - Accent6 4 7 5 2" xfId="31716" xr:uid="{F001816A-7585-4F57-A7FA-952020FB9FB5}"/>
    <cellStyle name="40% - Accent6 4 7 6" xfId="31710" xr:uid="{3321AE5E-06DB-46E3-8C24-C54911B90CC0}"/>
    <cellStyle name="40% - Accent6 4 8" xfId="14237" xr:uid="{A6CA32AA-2003-4365-BAA8-CCEEE03D0307}"/>
    <cellStyle name="40% - Accent6 4 8 2" xfId="14238" xr:uid="{B2503489-88B0-4B29-827B-DC5B8D92A3A8}"/>
    <cellStyle name="40% - Accent6 4 8 2 2" xfId="31718" xr:uid="{458CB74A-8FAE-4F3A-9DE9-97251147119A}"/>
    <cellStyle name="40% - Accent6 4 8 3" xfId="14239" xr:uid="{C47CC5F0-2046-4B4A-BC65-80E7EDC6F357}"/>
    <cellStyle name="40% - Accent6 4 8 3 2" xfId="31719" xr:uid="{F9B7D0AF-D7C9-4FF4-90B0-0A5D2F0C6CE2}"/>
    <cellStyle name="40% - Accent6 4 8 4" xfId="31717" xr:uid="{C7FF187B-8444-416C-AF43-3F35EAE501AA}"/>
    <cellStyle name="40% - Accent6 4 9" xfId="14240" xr:uid="{09B56E30-A112-4A96-9EB5-69E3EA31EF61}"/>
    <cellStyle name="40% - Accent6 4 9 2" xfId="31720" xr:uid="{8711FC5F-CB1D-4E7B-95A2-EC96274B64B5}"/>
    <cellStyle name="40% - Accent6 5" xfId="220" xr:uid="{FA0ECBDE-E27C-44EF-A2E3-DE8F397DC493}"/>
    <cellStyle name="40% - Accent6 5 10" xfId="14242" xr:uid="{0205BB92-DD45-478E-B317-AF8FD9C8FC89}"/>
    <cellStyle name="40% - Accent6 5 10 2" xfId="31722" xr:uid="{D6616200-8F1C-430C-8F0C-A31CF53437E3}"/>
    <cellStyle name="40% - Accent6 5 11" xfId="14243" xr:uid="{B2F8B212-A621-4AD7-8796-ABBC5B33C184}"/>
    <cellStyle name="40% - Accent6 5 11 2" xfId="31723" xr:uid="{15F1B4B4-8D7A-4A6B-928F-8B83B90F3CA7}"/>
    <cellStyle name="40% - Accent6 5 12" xfId="17266" xr:uid="{0E4FA970-CCCA-4D3C-89FC-70DA2FB6D6DF}"/>
    <cellStyle name="40% - Accent6 5 12 2" xfId="34556" xr:uid="{5841FBEA-8F7D-4336-84F9-7F9EC399668B}"/>
    <cellStyle name="40% - Accent6 5 13" xfId="14241" xr:uid="{ECDC0B20-4EA1-4BA0-A2D9-2D0E52D4313B}"/>
    <cellStyle name="40% - Accent6 5 13 2" xfId="31721" xr:uid="{CF853257-6A63-4147-A17F-FC296C50934A}"/>
    <cellStyle name="40% - Accent6 5 14" xfId="1035" xr:uid="{F5F3E096-C156-4FA0-B43C-EB50F730673D}"/>
    <cellStyle name="40% - Accent6 5 15" xfId="18646" xr:uid="{BD33CF55-B5E9-41F7-B212-69E351A7A721}"/>
    <cellStyle name="40% - Accent6 5 2" xfId="343" xr:uid="{04EA0E84-7075-4259-8CF8-CA360DA179D3}"/>
    <cellStyle name="40% - Accent6 5 2 10" xfId="17440" xr:uid="{CFC38134-3152-4910-8888-154F6EC70097}"/>
    <cellStyle name="40% - Accent6 5 2 10 2" xfId="34796" xr:uid="{8CD547DE-B8B7-45E8-9072-76610824ED1F}"/>
    <cellStyle name="40% - Accent6 5 2 11" xfId="14244" xr:uid="{827054A4-2A06-4BCB-AA00-A80EE9046C8E}"/>
    <cellStyle name="40% - Accent6 5 2 11 2" xfId="31724" xr:uid="{4A3944F5-AB1B-455B-B755-40EB85BEA690}"/>
    <cellStyle name="40% - Accent6 5 2 12" xfId="1322" xr:uid="{7F8DAAC2-2F64-489B-BC4D-498DCFD7E4E2}"/>
    <cellStyle name="40% - Accent6 5 2 13" xfId="18926" xr:uid="{2470F2AB-A051-471D-921D-AFA4B7DC6476}"/>
    <cellStyle name="40% - Accent6 5 2 2" xfId="562" xr:uid="{C3EF4059-B621-4D26-8BFA-7FEADA435F3D}"/>
    <cellStyle name="40% - Accent6 5 2 2 10" xfId="2367" xr:uid="{49FDC9A1-5F60-476B-83DF-08A8F926B43B}"/>
    <cellStyle name="40% - Accent6 5 2 2 11" xfId="19967" xr:uid="{214F62B3-2F1E-474C-8F1F-2831ED0E289F}"/>
    <cellStyle name="40% - Accent6 5 2 2 2" xfId="14246" xr:uid="{EB816448-8837-437C-974A-E12334C53751}"/>
    <cellStyle name="40% - Accent6 5 2 2 2 2" xfId="14247" xr:uid="{A5A2C364-F348-4F65-BB83-D8CEFF4837F4}"/>
    <cellStyle name="40% - Accent6 5 2 2 2 2 2" xfId="14248" xr:uid="{ABB31C8D-2B82-4325-8F0C-25910B373C00}"/>
    <cellStyle name="40% - Accent6 5 2 2 2 2 2 2" xfId="31728" xr:uid="{D40EAAD7-B6CA-4DDB-B38F-3477E855DB53}"/>
    <cellStyle name="40% - Accent6 5 2 2 2 2 3" xfId="14249" xr:uid="{C220B330-D898-433F-B065-A719A52150F1}"/>
    <cellStyle name="40% - Accent6 5 2 2 2 2 3 2" xfId="31729" xr:uid="{6A323631-69AD-452D-A757-65995656DDAB}"/>
    <cellStyle name="40% - Accent6 5 2 2 2 2 4" xfId="31727" xr:uid="{7C6D9503-9B8A-4D57-A2F6-42913D6FB97F}"/>
    <cellStyle name="40% - Accent6 5 2 2 2 3" xfId="14250" xr:uid="{A99BAC26-7415-4BEC-A5B0-B49E38886606}"/>
    <cellStyle name="40% - Accent6 5 2 2 2 3 2" xfId="31730" xr:uid="{2E48DF4B-0DB8-420F-8A18-AB8DA7501AE3}"/>
    <cellStyle name="40% - Accent6 5 2 2 2 4" xfId="14251" xr:uid="{A722C6A3-DEDF-4595-BBF4-C6EE09B8007C}"/>
    <cellStyle name="40% - Accent6 5 2 2 2 4 2" xfId="31731" xr:uid="{3F2BD8DA-64C1-4EE6-A352-0DF76E224A29}"/>
    <cellStyle name="40% - Accent6 5 2 2 2 5" xfId="14252" xr:uid="{4CB8FA6F-89CC-4538-A8C0-A4DE0B50DDAF}"/>
    <cellStyle name="40% - Accent6 5 2 2 2 5 2" xfId="31732" xr:uid="{843931AE-0471-4A57-B483-45018F15C0FF}"/>
    <cellStyle name="40% - Accent6 5 2 2 2 6" xfId="31726" xr:uid="{09F62BC9-787A-4A22-8B60-9D080668F634}"/>
    <cellStyle name="40% - Accent6 5 2 2 3" xfId="14253" xr:uid="{90C2BEA5-B85E-4BD5-A972-24B3A3513739}"/>
    <cellStyle name="40% - Accent6 5 2 2 3 2" xfId="14254" xr:uid="{00B06EDC-F0AA-4117-B569-E759709EDED2}"/>
    <cellStyle name="40% - Accent6 5 2 2 3 2 2" xfId="14255" xr:uid="{657E14E7-717D-4214-9C4D-871E61D03636}"/>
    <cellStyle name="40% - Accent6 5 2 2 3 2 2 2" xfId="31735" xr:uid="{8820F03E-637C-4F0F-B0DA-F7A1B3A3F8CC}"/>
    <cellStyle name="40% - Accent6 5 2 2 3 2 3" xfId="14256" xr:uid="{2E4EA3B5-E754-4A43-AFF4-3CF235B086D3}"/>
    <cellStyle name="40% - Accent6 5 2 2 3 2 3 2" xfId="31736" xr:uid="{A627F604-0956-46AB-9A0F-BBCDAB551ACF}"/>
    <cellStyle name="40% - Accent6 5 2 2 3 2 4" xfId="31734" xr:uid="{2BC05D01-AE25-46F6-9236-7BF6BB195F33}"/>
    <cellStyle name="40% - Accent6 5 2 2 3 3" xfId="14257" xr:uid="{E5EE5ADA-1290-4878-81C6-C3E59F1CD1D3}"/>
    <cellStyle name="40% - Accent6 5 2 2 3 3 2" xfId="31737" xr:uid="{6E506ABD-64A8-4A4A-8721-5B433CE395A9}"/>
    <cellStyle name="40% - Accent6 5 2 2 3 4" xfId="14258" xr:uid="{13DACF3F-2745-4D53-B1BD-F60CEAEBFA99}"/>
    <cellStyle name="40% - Accent6 5 2 2 3 4 2" xfId="31738" xr:uid="{E7945A32-A515-4258-AA5C-4D5481590A62}"/>
    <cellStyle name="40% - Accent6 5 2 2 3 5" xfId="14259" xr:uid="{63387471-311D-4165-95F6-75D8C5371DA1}"/>
    <cellStyle name="40% - Accent6 5 2 2 3 5 2" xfId="31739" xr:uid="{B57DC6B1-8E80-4A9D-B1DF-7E844FCB0441}"/>
    <cellStyle name="40% - Accent6 5 2 2 3 6" xfId="31733" xr:uid="{5C9CB1E2-F6C5-4C82-89EF-F8F484BFE3C9}"/>
    <cellStyle name="40% - Accent6 5 2 2 4" xfId="14260" xr:uid="{E9BF99D1-0CFA-4335-BF76-EC4531F5EB87}"/>
    <cellStyle name="40% - Accent6 5 2 2 4 2" xfId="14261" xr:uid="{40586252-5994-4F75-93D3-3015FB54720B}"/>
    <cellStyle name="40% - Accent6 5 2 2 4 2 2" xfId="31741" xr:uid="{8085AAAA-A7B5-4207-983D-29F7E9A50A5D}"/>
    <cellStyle name="40% - Accent6 5 2 2 4 3" xfId="14262" xr:uid="{DBFE671E-98CB-49B5-BD10-BDD4308CC6F6}"/>
    <cellStyle name="40% - Accent6 5 2 2 4 3 2" xfId="31742" xr:uid="{4AD3F5AA-732D-46F3-8789-3FC3157BC65F}"/>
    <cellStyle name="40% - Accent6 5 2 2 4 4" xfId="31740" xr:uid="{B959DD3A-4FBC-4938-984E-7EE54A045CA8}"/>
    <cellStyle name="40% - Accent6 5 2 2 5" xfId="14263" xr:uid="{3FE253FD-FFD2-4423-A56B-3DBDFEE35D27}"/>
    <cellStyle name="40% - Accent6 5 2 2 5 2" xfId="31743" xr:uid="{6E717586-367E-4273-BEE5-62F296DE5313}"/>
    <cellStyle name="40% - Accent6 5 2 2 6" xfId="14264" xr:uid="{75610356-91C0-492A-8DB5-4D24591010A5}"/>
    <cellStyle name="40% - Accent6 5 2 2 6 2" xfId="31744" xr:uid="{AF51FD11-E645-499F-8CF6-033C31086814}"/>
    <cellStyle name="40% - Accent6 5 2 2 7" xfId="14265" xr:uid="{43E05021-DE39-4F63-890D-1F1E8C612A1A}"/>
    <cellStyle name="40% - Accent6 5 2 2 7 2" xfId="31745" xr:uid="{4055D6D0-840B-4424-81EE-D834EFC477AD}"/>
    <cellStyle name="40% - Accent6 5 2 2 8" xfId="18011" xr:uid="{3162C503-6B7A-4A64-9034-C2CDDBF3C754}"/>
    <cellStyle name="40% - Accent6 5 2 2 8 2" xfId="35779" xr:uid="{25BAECB6-FBB1-4EA6-986D-4C19064A707C}"/>
    <cellStyle name="40% - Accent6 5 2 2 9" xfId="14245" xr:uid="{2A00B3EA-1357-4279-A39A-DF338921763C}"/>
    <cellStyle name="40% - Accent6 5 2 2 9 2" xfId="31725" xr:uid="{27F77AC9-0F3C-4857-B255-EC9A15194E3B}"/>
    <cellStyle name="40% - Accent6 5 2 3" xfId="14266" xr:uid="{8D01D068-B9E9-4A54-BE6F-720DF8ECAC4E}"/>
    <cellStyle name="40% - Accent6 5 2 3 2" xfId="14267" xr:uid="{D9D14243-DA9C-461A-BE3F-42E6C7B65F30}"/>
    <cellStyle name="40% - Accent6 5 2 3 2 2" xfId="14268" xr:uid="{F5A8089B-CEA6-4253-8BE8-536C501B388D}"/>
    <cellStyle name="40% - Accent6 5 2 3 2 2 2" xfId="14269" xr:uid="{97447BF6-8BFF-4859-8870-CFF86EFDD3BE}"/>
    <cellStyle name="40% - Accent6 5 2 3 2 2 2 2" xfId="31749" xr:uid="{B45124C5-A544-4C26-9406-84CC40CABD05}"/>
    <cellStyle name="40% - Accent6 5 2 3 2 2 3" xfId="14270" xr:uid="{C1D53136-E271-4F0B-8EA8-C5B1228939E2}"/>
    <cellStyle name="40% - Accent6 5 2 3 2 2 3 2" xfId="31750" xr:uid="{8AC1BF18-2588-445D-9BB8-5267C89B9F06}"/>
    <cellStyle name="40% - Accent6 5 2 3 2 2 4" xfId="31748" xr:uid="{8B67A89C-C250-4B40-894C-0132F36D2E0E}"/>
    <cellStyle name="40% - Accent6 5 2 3 2 3" xfId="14271" xr:uid="{19482B8B-1FAC-4344-9E17-E777499BB586}"/>
    <cellStyle name="40% - Accent6 5 2 3 2 3 2" xfId="31751" xr:uid="{EBA0A78E-9106-4FAA-B12C-17EF04B9EB2F}"/>
    <cellStyle name="40% - Accent6 5 2 3 2 4" xfId="14272" xr:uid="{869AC4B3-949E-4212-AF05-F346D8EEA3B8}"/>
    <cellStyle name="40% - Accent6 5 2 3 2 4 2" xfId="31752" xr:uid="{CA57414D-26A0-479F-8644-5C2E4E8CD852}"/>
    <cellStyle name="40% - Accent6 5 2 3 2 5" xfId="14273" xr:uid="{587238B1-0F74-4BBA-A17D-197C4897435D}"/>
    <cellStyle name="40% - Accent6 5 2 3 2 5 2" xfId="31753" xr:uid="{23491565-3157-41EB-B45E-284299F3952B}"/>
    <cellStyle name="40% - Accent6 5 2 3 2 6" xfId="31747" xr:uid="{589B27A1-F3B8-4FCA-A520-4EB2C929DD3B}"/>
    <cellStyle name="40% - Accent6 5 2 3 3" xfId="14274" xr:uid="{5F00586C-F490-4484-A595-A4D34F3C7549}"/>
    <cellStyle name="40% - Accent6 5 2 3 3 2" xfId="14275" xr:uid="{2BC7A9E7-67BF-4501-95F9-28A483FB7FA2}"/>
    <cellStyle name="40% - Accent6 5 2 3 3 2 2" xfId="14276" xr:uid="{50CDA863-51CC-41AF-A03A-0AA4002B58F8}"/>
    <cellStyle name="40% - Accent6 5 2 3 3 2 2 2" xfId="31756" xr:uid="{9CBF1027-E5E9-4FC4-80C9-BB68B71E5AFF}"/>
    <cellStyle name="40% - Accent6 5 2 3 3 2 3" xfId="14277" xr:uid="{C17D0972-A355-4527-85FC-2F9AFC262A61}"/>
    <cellStyle name="40% - Accent6 5 2 3 3 2 3 2" xfId="31757" xr:uid="{32BF3C2B-4689-448C-9DE7-1060A9D4A99B}"/>
    <cellStyle name="40% - Accent6 5 2 3 3 2 4" xfId="31755" xr:uid="{4443E649-2570-4957-A1C3-B79DD541AC3C}"/>
    <cellStyle name="40% - Accent6 5 2 3 3 3" xfId="14278" xr:uid="{154DB2D3-1E04-452A-99AD-C6D26590D788}"/>
    <cellStyle name="40% - Accent6 5 2 3 3 3 2" xfId="31758" xr:uid="{67C14B17-0F96-4266-A9E8-48D1DA4A295E}"/>
    <cellStyle name="40% - Accent6 5 2 3 3 4" xfId="14279" xr:uid="{460DD57A-E186-4C02-96F1-31ABE117D7DD}"/>
    <cellStyle name="40% - Accent6 5 2 3 3 4 2" xfId="31759" xr:uid="{48988490-C82E-40B4-AA7B-F4D4C2F1E1CB}"/>
    <cellStyle name="40% - Accent6 5 2 3 3 5" xfId="14280" xr:uid="{2B3051EF-4838-4E94-B04F-D8698E8B666E}"/>
    <cellStyle name="40% - Accent6 5 2 3 3 5 2" xfId="31760" xr:uid="{13BA82B9-4413-4EA4-B230-520FE7DE1FFF}"/>
    <cellStyle name="40% - Accent6 5 2 3 3 6" xfId="31754" xr:uid="{EDBD39A7-7E0C-4A57-A4B4-517E710D9EA7}"/>
    <cellStyle name="40% - Accent6 5 2 3 4" xfId="14281" xr:uid="{F3EF661D-18EC-47D1-BF0F-8EAC65A52488}"/>
    <cellStyle name="40% - Accent6 5 2 3 4 2" xfId="14282" xr:uid="{C92ED331-9192-4EE9-81E3-89562F135EF8}"/>
    <cellStyle name="40% - Accent6 5 2 3 4 2 2" xfId="31762" xr:uid="{A19DDAF3-B91B-407B-864E-A610D7E1EA3F}"/>
    <cellStyle name="40% - Accent6 5 2 3 4 3" xfId="14283" xr:uid="{4600F748-6EC3-486C-809F-8F9C949A0656}"/>
    <cellStyle name="40% - Accent6 5 2 3 4 3 2" xfId="31763" xr:uid="{DC9E3074-B445-4E1C-BB38-9EF4D0946DB7}"/>
    <cellStyle name="40% - Accent6 5 2 3 4 4" xfId="31761" xr:uid="{DA27387F-2E15-4B67-9AC2-3A5B4026D607}"/>
    <cellStyle name="40% - Accent6 5 2 3 5" xfId="14284" xr:uid="{9A216217-0287-4D44-9BB1-C4BFBC6A4289}"/>
    <cellStyle name="40% - Accent6 5 2 3 5 2" xfId="31764" xr:uid="{8C217142-4190-488A-B645-92A5D16E85A9}"/>
    <cellStyle name="40% - Accent6 5 2 3 6" xfId="14285" xr:uid="{58C73BCD-DA29-42FB-8C26-66DD51B3FAC4}"/>
    <cellStyle name="40% - Accent6 5 2 3 6 2" xfId="31765" xr:uid="{98AC6E42-4C3A-4358-BCED-B61855223BF9}"/>
    <cellStyle name="40% - Accent6 5 2 3 7" xfId="14286" xr:uid="{A8268519-333D-4D42-A578-BD34CCBBC860}"/>
    <cellStyle name="40% - Accent6 5 2 3 7 2" xfId="31766" xr:uid="{E8E242CF-E374-4696-B24D-FFE2AECC54DD}"/>
    <cellStyle name="40% - Accent6 5 2 3 8" xfId="31746" xr:uid="{264626AE-AD53-4A36-BAB2-717EB92D0071}"/>
    <cellStyle name="40% - Accent6 5 2 4" xfId="14287" xr:uid="{BA301466-FA3F-449C-B308-3A55F0FA90A9}"/>
    <cellStyle name="40% - Accent6 5 2 4 2" xfId="14288" xr:uid="{A834C36B-E14D-4C13-B726-13B1962D9863}"/>
    <cellStyle name="40% - Accent6 5 2 4 2 2" xfId="14289" xr:uid="{0A29565E-54D3-493A-98AB-98CBCAF167D8}"/>
    <cellStyle name="40% - Accent6 5 2 4 2 2 2" xfId="31769" xr:uid="{CC8B81C0-E05D-4CEE-8CE6-2A6EAAA776F3}"/>
    <cellStyle name="40% - Accent6 5 2 4 2 3" xfId="14290" xr:uid="{B5D885F3-61A3-4C9B-B8CE-A64DC0976153}"/>
    <cellStyle name="40% - Accent6 5 2 4 2 3 2" xfId="31770" xr:uid="{3D3326F8-0205-4388-AEBB-1B22F63501A2}"/>
    <cellStyle name="40% - Accent6 5 2 4 2 4" xfId="31768" xr:uid="{ACCC1CA2-A8CF-4170-91C3-8D1BE4D5B67C}"/>
    <cellStyle name="40% - Accent6 5 2 4 3" xfId="14291" xr:uid="{5F6E39B0-05C1-4588-B0AA-C822322BE3D3}"/>
    <cellStyle name="40% - Accent6 5 2 4 3 2" xfId="31771" xr:uid="{F787EC8D-177B-4D0E-AB28-4EC22A3DD90B}"/>
    <cellStyle name="40% - Accent6 5 2 4 4" xfId="14292" xr:uid="{51DC11A1-F8B3-48C2-B472-2221B479AA3C}"/>
    <cellStyle name="40% - Accent6 5 2 4 4 2" xfId="31772" xr:uid="{8AE8AC07-CC1A-489B-B4AB-BE267D8AD6AB}"/>
    <cellStyle name="40% - Accent6 5 2 4 5" xfId="14293" xr:uid="{FB7B5F66-B1A3-4A8D-B284-A6C4D5E8D979}"/>
    <cellStyle name="40% - Accent6 5 2 4 5 2" xfId="31773" xr:uid="{D25857D3-F858-424C-BA1A-7C8F014184FD}"/>
    <cellStyle name="40% - Accent6 5 2 4 6" xfId="31767" xr:uid="{9AC2C924-E9A0-4CF0-9D3A-34A1FF7AB50B}"/>
    <cellStyle name="40% - Accent6 5 2 5" xfId="14294" xr:uid="{05133AC9-A04D-4D09-AA52-1EEF02C15E9B}"/>
    <cellStyle name="40% - Accent6 5 2 5 2" xfId="14295" xr:uid="{71A5858E-4266-4B7A-BC6C-65C616CD52E5}"/>
    <cellStyle name="40% - Accent6 5 2 5 2 2" xfId="14296" xr:uid="{1BD7D074-DD4D-40A9-AA34-ECB15901BC4B}"/>
    <cellStyle name="40% - Accent6 5 2 5 2 2 2" xfId="31776" xr:uid="{5C76B768-4927-4969-87BF-4E16E9B7904E}"/>
    <cellStyle name="40% - Accent6 5 2 5 2 3" xfId="14297" xr:uid="{67680530-DAB9-4393-931F-113A28790E0C}"/>
    <cellStyle name="40% - Accent6 5 2 5 2 3 2" xfId="31777" xr:uid="{14FC9946-3AF1-43BB-AF9D-F1DB8524582B}"/>
    <cellStyle name="40% - Accent6 5 2 5 2 4" xfId="31775" xr:uid="{6A58270A-1781-4B11-B62E-CD654AA1F7A1}"/>
    <cellStyle name="40% - Accent6 5 2 5 3" xfId="14298" xr:uid="{A4C84667-4F17-4330-8219-C3DA3A658CE7}"/>
    <cellStyle name="40% - Accent6 5 2 5 3 2" xfId="31778" xr:uid="{889358F6-0695-4A72-B5D4-9BA2F093F56E}"/>
    <cellStyle name="40% - Accent6 5 2 5 4" xfId="14299" xr:uid="{1D11F38C-BB2F-4DBE-ACD1-51D6430218EA}"/>
    <cellStyle name="40% - Accent6 5 2 5 4 2" xfId="31779" xr:uid="{0850E197-630C-484C-932D-C1FB81D3E5BC}"/>
    <cellStyle name="40% - Accent6 5 2 5 5" xfId="14300" xr:uid="{C86B73D3-DAA0-4019-8E0A-25969D069582}"/>
    <cellStyle name="40% - Accent6 5 2 5 5 2" xfId="31780" xr:uid="{F9FA032D-D193-4872-9FDC-E0E9952248E6}"/>
    <cellStyle name="40% - Accent6 5 2 5 6" xfId="31774" xr:uid="{B820BA44-DCF5-4D47-87FF-B8DA61145E88}"/>
    <cellStyle name="40% - Accent6 5 2 6" xfId="14301" xr:uid="{41124F5F-C9D2-41A5-AE62-231B16013504}"/>
    <cellStyle name="40% - Accent6 5 2 6 2" xfId="14302" xr:uid="{D8EED0B3-FB40-44C8-B88B-0F0375AAF23A}"/>
    <cellStyle name="40% - Accent6 5 2 6 2 2" xfId="31782" xr:uid="{4223BD10-3831-4E2C-AE95-AC4308D8F3BB}"/>
    <cellStyle name="40% - Accent6 5 2 6 3" xfId="14303" xr:uid="{B10C44EC-1355-4C9F-BCF6-A3AD22C8F087}"/>
    <cellStyle name="40% - Accent6 5 2 6 3 2" xfId="31783" xr:uid="{24B56908-1F6F-4EDA-AC32-B338CD4BE788}"/>
    <cellStyle name="40% - Accent6 5 2 6 4" xfId="31781" xr:uid="{52CE6465-4C3B-469E-8890-DE3A449D84C9}"/>
    <cellStyle name="40% - Accent6 5 2 7" xfId="14304" xr:uid="{1AAA2A9E-F9EB-4517-BE0A-721AE4EC854C}"/>
    <cellStyle name="40% - Accent6 5 2 7 2" xfId="31784" xr:uid="{3E2FE6A5-11BA-4CEE-8F89-EE2AE3BBB460}"/>
    <cellStyle name="40% - Accent6 5 2 8" xfId="14305" xr:uid="{17D15A2E-DC12-4BC2-832B-460968D4E1C7}"/>
    <cellStyle name="40% - Accent6 5 2 8 2" xfId="31785" xr:uid="{D66CA3B4-47D3-4EE1-AA7B-4809CF375044}"/>
    <cellStyle name="40% - Accent6 5 2 9" xfId="14306" xr:uid="{A70F8C69-7A1A-4D4D-AF41-62F09AD0C5FE}"/>
    <cellStyle name="40% - Accent6 5 2 9 2" xfId="31786" xr:uid="{05F45863-C167-4546-A2D3-BB0F7D5B15BB}"/>
    <cellStyle name="40% - Accent6 5 3" xfId="452" xr:uid="{442EF2DE-F762-4F5D-BC1C-4B476844E5F3}"/>
    <cellStyle name="40% - Accent6 5 3 10" xfId="1593" xr:uid="{FAFAEE39-DF02-461A-9672-6E6057FC128A}"/>
    <cellStyle name="40% - Accent6 5 3 11" xfId="19196" xr:uid="{695C4539-CE56-4498-A59C-30D3691F5534}"/>
    <cellStyle name="40% - Accent6 5 3 2" xfId="2634" xr:uid="{D57217BC-B317-414B-BF6D-99E21C15F531}"/>
    <cellStyle name="40% - Accent6 5 3 2 2" xfId="14309" xr:uid="{CD6D0FDA-6CFF-4EAC-AA7A-80488D783E0B}"/>
    <cellStyle name="40% - Accent6 5 3 2 2 2" xfId="14310" xr:uid="{E7C110B2-6305-484B-88C2-7AFA411DB6E0}"/>
    <cellStyle name="40% - Accent6 5 3 2 2 2 2" xfId="31790" xr:uid="{46094669-FFDE-46CF-844D-8B1B64D46CD7}"/>
    <cellStyle name="40% - Accent6 5 3 2 2 3" xfId="14311" xr:uid="{5B19D7C5-4E3B-4E6C-83E0-D1FA818B6DE5}"/>
    <cellStyle name="40% - Accent6 5 3 2 2 3 2" xfId="31791" xr:uid="{A4D94785-06B3-474F-B233-265CA82B2E47}"/>
    <cellStyle name="40% - Accent6 5 3 2 2 4" xfId="31789" xr:uid="{ADFB35FD-BE7F-42F7-81A9-E1782AA12802}"/>
    <cellStyle name="40% - Accent6 5 3 2 3" xfId="14312" xr:uid="{B2D731CE-723B-4B43-ADFA-7AE649AC6719}"/>
    <cellStyle name="40% - Accent6 5 3 2 3 2" xfId="31792" xr:uid="{58F270DC-AFBA-40EB-9AC5-A24FE1453392}"/>
    <cellStyle name="40% - Accent6 5 3 2 4" xfId="14313" xr:uid="{8D0859E5-BF5F-4AD9-A706-45C3B7CB7298}"/>
    <cellStyle name="40% - Accent6 5 3 2 4 2" xfId="31793" xr:uid="{DDD9305D-A48E-4211-8076-72729686A187}"/>
    <cellStyle name="40% - Accent6 5 3 2 5" xfId="14314" xr:uid="{3F7D92BA-EB74-4DCD-8481-AE44F186EF37}"/>
    <cellStyle name="40% - Accent6 5 3 2 5 2" xfId="31794" xr:uid="{A1CD32B3-0E89-4D39-B962-6ADB55D18822}"/>
    <cellStyle name="40% - Accent6 5 3 2 6" xfId="18147" xr:uid="{EF2E5C26-F6A0-4DA2-92F6-6AF7EAE89D5B}"/>
    <cellStyle name="40% - Accent6 5 3 2 6 2" xfId="36041" xr:uid="{BBA00F23-153E-4A6B-ACCE-8A67480755F1}"/>
    <cellStyle name="40% - Accent6 5 3 2 7" xfId="14308" xr:uid="{12C2102E-7635-4F09-A48E-B82CAB841617}"/>
    <cellStyle name="40% - Accent6 5 3 2 7 2" xfId="31788" xr:uid="{288D63B0-33AD-4A13-967C-1E35C7B3731F}"/>
    <cellStyle name="40% - Accent6 5 3 2 8" xfId="20234" xr:uid="{829B8DBA-55CD-46E0-A16F-6EB9C7F01203}"/>
    <cellStyle name="40% - Accent6 5 3 3" xfId="14315" xr:uid="{FAB30BFB-FBE6-41AC-81CA-59F9CC4CCA7C}"/>
    <cellStyle name="40% - Accent6 5 3 3 2" xfId="14316" xr:uid="{45AF639C-31E8-4DBF-9D7B-C354D1B6B72F}"/>
    <cellStyle name="40% - Accent6 5 3 3 2 2" xfId="14317" xr:uid="{1DA7CE77-86EC-4400-98F0-8B263DE92B35}"/>
    <cellStyle name="40% - Accent6 5 3 3 2 2 2" xfId="31797" xr:uid="{EE4B83CF-FCD1-4A7A-8BD0-9264869FE95C}"/>
    <cellStyle name="40% - Accent6 5 3 3 2 3" xfId="14318" xr:uid="{823989C9-821A-4462-A56D-8F77E6D3ECE3}"/>
    <cellStyle name="40% - Accent6 5 3 3 2 3 2" xfId="31798" xr:uid="{E8C3E8EC-AE5A-4344-9FC4-8C73A83EE2D2}"/>
    <cellStyle name="40% - Accent6 5 3 3 2 4" xfId="31796" xr:uid="{498DD000-8348-4DFC-BC50-076153A6D408}"/>
    <cellStyle name="40% - Accent6 5 3 3 3" xfId="14319" xr:uid="{BC8493BD-E5AE-4A91-8FAE-05D7D1E56D80}"/>
    <cellStyle name="40% - Accent6 5 3 3 3 2" xfId="31799" xr:uid="{60E8863D-9984-4D28-B2EF-7A59618CE5F7}"/>
    <cellStyle name="40% - Accent6 5 3 3 4" xfId="14320" xr:uid="{FA8FCC24-1C4F-43C8-B604-EE9BA4D121DD}"/>
    <cellStyle name="40% - Accent6 5 3 3 4 2" xfId="31800" xr:uid="{CFC92D24-B9C9-4D8C-86B6-AFDD9E92570D}"/>
    <cellStyle name="40% - Accent6 5 3 3 5" xfId="14321" xr:uid="{5805B0EC-4C6B-4DEE-B19D-4879441C5F2B}"/>
    <cellStyle name="40% - Accent6 5 3 3 5 2" xfId="31801" xr:uid="{3270DB4A-3674-4515-A945-93B048C3A1F0}"/>
    <cellStyle name="40% - Accent6 5 3 3 6" xfId="31795" xr:uid="{940646AB-2F44-41E2-BB09-B429881AB4F2}"/>
    <cellStyle name="40% - Accent6 5 3 4" xfId="14322" xr:uid="{0467A851-6F6D-4F23-A76E-AE39CE8A81F8}"/>
    <cellStyle name="40% - Accent6 5 3 4 2" xfId="14323" xr:uid="{00679652-D93C-4C78-A131-023B9DB37890}"/>
    <cellStyle name="40% - Accent6 5 3 4 2 2" xfId="31803" xr:uid="{9286756F-CAD5-49CC-990F-D075F60E61F7}"/>
    <cellStyle name="40% - Accent6 5 3 4 3" xfId="14324" xr:uid="{F1A2A650-C82C-4229-B6A3-6E25F3BCCDDE}"/>
    <cellStyle name="40% - Accent6 5 3 4 3 2" xfId="31804" xr:uid="{C3B6F9A9-3976-4FC2-8CB7-F51D66EE779B}"/>
    <cellStyle name="40% - Accent6 5 3 4 4" xfId="31802" xr:uid="{13A8364A-1A71-4B47-8369-1DEC62F98EDB}"/>
    <cellStyle name="40% - Accent6 5 3 5" xfId="14325" xr:uid="{86788B04-B4C2-489F-9FA4-49892713FDF9}"/>
    <cellStyle name="40% - Accent6 5 3 5 2" xfId="31805" xr:uid="{44D67EDA-C2BC-42B9-9F24-7A9FC7BD9A85}"/>
    <cellStyle name="40% - Accent6 5 3 6" xfId="14326" xr:uid="{4256E765-D388-447C-B355-0FE722AA1D9A}"/>
    <cellStyle name="40% - Accent6 5 3 6 2" xfId="31806" xr:uid="{5ABCA582-1D25-4FB1-B01A-063FBB9667B6}"/>
    <cellStyle name="40% - Accent6 5 3 7" xfId="14327" xr:uid="{4F73F037-1933-4652-AD5B-C83247C811E7}"/>
    <cellStyle name="40% - Accent6 5 3 7 2" xfId="31807" xr:uid="{8EEFF3A3-21D4-4386-8A07-A9415307A244}"/>
    <cellStyle name="40% - Accent6 5 3 8" xfId="17589" xr:uid="{DAF2C92F-937B-4855-BECA-50C825E7D1DB}"/>
    <cellStyle name="40% - Accent6 5 3 8 2" xfId="35043" xr:uid="{CD99203E-2D30-4D90-8B08-0A3B43420FD2}"/>
    <cellStyle name="40% - Accent6 5 3 9" xfId="14307" xr:uid="{ADFC859F-2881-4E78-BE5D-CCF1272E57CB}"/>
    <cellStyle name="40% - Accent6 5 3 9 2" xfId="31787" xr:uid="{6E2CFD68-30B4-4AE1-B8F2-AD4BF9C47943}"/>
    <cellStyle name="40% - Accent6 5 4" xfId="2100" xr:uid="{D0262FC1-F53F-41E3-8FEE-3734686D9E55}"/>
    <cellStyle name="40% - Accent6 5 4 10" xfId="19700" xr:uid="{A74BF299-4D6F-4502-9085-28958F7679F1}"/>
    <cellStyle name="40% - Accent6 5 4 2" xfId="14329" xr:uid="{18A8B869-C37B-4126-9E3A-53BC0FD44821}"/>
    <cellStyle name="40% - Accent6 5 4 2 2" xfId="14330" xr:uid="{84E61C50-EAB8-4F42-86B8-0F870EB7D0A2}"/>
    <cellStyle name="40% - Accent6 5 4 2 2 2" xfId="14331" xr:uid="{D638241A-5391-4EF1-8382-5FF69F55515E}"/>
    <cellStyle name="40% - Accent6 5 4 2 2 2 2" xfId="31811" xr:uid="{6335E78D-74FE-410E-8B86-B441882C8051}"/>
    <cellStyle name="40% - Accent6 5 4 2 2 3" xfId="14332" xr:uid="{9DCC987B-A783-497C-B3F3-153FA28F2464}"/>
    <cellStyle name="40% - Accent6 5 4 2 2 3 2" xfId="31812" xr:uid="{2F110102-A2EA-4F0B-8DFF-84F3E256EF4E}"/>
    <cellStyle name="40% - Accent6 5 4 2 2 4" xfId="31810" xr:uid="{8C4732D8-F8D7-4EDB-9AA9-D6CA7B35D1BF}"/>
    <cellStyle name="40% - Accent6 5 4 2 3" xfId="14333" xr:uid="{BF6227B2-8946-4F6F-B62A-CE0532E094AF}"/>
    <cellStyle name="40% - Accent6 5 4 2 3 2" xfId="31813" xr:uid="{2279F93E-B31E-4E41-BBFA-C5C6FDAC3EFF}"/>
    <cellStyle name="40% - Accent6 5 4 2 4" xfId="14334" xr:uid="{42A8AE2E-057B-4263-A1D4-5F314ED4D927}"/>
    <cellStyle name="40% - Accent6 5 4 2 4 2" xfId="31814" xr:uid="{463A50A9-409C-4CF3-9FB6-250F7F93266D}"/>
    <cellStyle name="40% - Accent6 5 4 2 5" xfId="14335" xr:uid="{360972DD-EFD8-4C88-A5E2-693A5F108D79}"/>
    <cellStyle name="40% - Accent6 5 4 2 5 2" xfId="31815" xr:uid="{C774F04C-5DAF-459F-A28D-21B5EC1DBD5B}"/>
    <cellStyle name="40% - Accent6 5 4 2 6" xfId="31809" xr:uid="{802E9706-5C84-48D6-97E5-B6F3F3146291}"/>
    <cellStyle name="40% - Accent6 5 4 3" xfId="14336" xr:uid="{747CC6CA-A007-4BC1-80EC-8F3D40C14CF0}"/>
    <cellStyle name="40% - Accent6 5 4 3 2" xfId="14337" xr:uid="{BB4F9D76-96C9-465D-A408-90F8059327E6}"/>
    <cellStyle name="40% - Accent6 5 4 3 2 2" xfId="14338" xr:uid="{44A47774-1C58-4AC8-ACCA-12AE95483595}"/>
    <cellStyle name="40% - Accent6 5 4 3 2 2 2" xfId="31818" xr:uid="{1FE80FB9-62A8-4611-96AC-08273EDDA5F5}"/>
    <cellStyle name="40% - Accent6 5 4 3 2 3" xfId="14339" xr:uid="{FE73459F-8A7F-4EEE-9820-643470E8D32E}"/>
    <cellStyle name="40% - Accent6 5 4 3 2 3 2" xfId="31819" xr:uid="{4FDDD5B4-57FB-43D8-91DF-F3764B31D805}"/>
    <cellStyle name="40% - Accent6 5 4 3 2 4" xfId="31817" xr:uid="{5C3DD282-952E-4520-869F-BEF571910134}"/>
    <cellStyle name="40% - Accent6 5 4 3 3" xfId="14340" xr:uid="{F95B4356-44D0-42DE-90B5-CBA1C93FD12C}"/>
    <cellStyle name="40% - Accent6 5 4 3 3 2" xfId="31820" xr:uid="{1911F013-273E-483B-91CA-859841723FA0}"/>
    <cellStyle name="40% - Accent6 5 4 3 4" xfId="14341" xr:uid="{3BA879BE-85D7-414D-A6ED-4932383FC56F}"/>
    <cellStyle name="40% - Accent6 5 4 3 4 2" xfId="31821" xr:uid="{50D8C4F4-C365-44B8-9560-41E93C27F29F}"/>
    <cellStyle name="40% - Accent6 5 4 3 5" xfId="14342" xr:uid="{64B19C58-D748-4BF0-A8E2-0E849ED28392}"/>
    <cellStyle name="40% - Accent6 5 4 3 5 2" xfId="31822" xr:uid="{3D65C6CC-CC28-4BCE-AFC9-102340010EFF}"/>
    <cellStyle name="40% - Accent6 5 4 3 6" xfId="31816" xr:uid="{32CF7DF0-EE0B-490A-92EC-350D4891E3B1}"/>
    <cellStyle name="40% - Accent6 5 4 4" xfId="14343" xr:uid="{8E5470A4-D99B-413A-A564-5ABF6F9E4A13}"/>
    <cellStyle name="40% - Accent6 5 4 4 2" xfId="14344" xr:uid="{DDD34932-0E5C-4BA9-BE49-B3C3EFD40445}"/>
    <cellStyle name="40% - Accent6 5 4 4 2 2" xfId="31824" xr:uid="{A6243423-848C-439E-87D1-C31945C5A91D}"/>
    <cellStyle name="40% - Accent6 5 4 4 3" xfId="14345" xr:uid="{364C7BE9-37D3-4D76-AECF-E48508B5906C}"/>
    <cellStyle name="40% - Accent6 5 4 4 3 2" xfId="31825" xr:uid="{8D79B71F-CB71-45AE-A378-BB6D0853E0BD}"/>
    <cellStyle name="40% - Accent6 5 4 4 4" xfId="31823" xr:uid="{52EA6BC0-A64B-476B-BBC3-BD6AE2ABBB64}"/>
    <cellStyle name="40% - Accent6 5 4 5" xfId="14346" xr:uid="{BD9C7ED9-075B-464B-9341-2005A1DBDED9}"/>
    <cellStyle name="40% - Accent6 5 4 5 2" xfId="31826" xr:uid="{8926A424-DFA5-4193-9696-69C73DBE62D0}"/>
    <cellStyle name="40% - Accent6 5 4 6" xfId="14347" xr:uid="{C287E261-21FE-4FC1-AA3D-E8F44A441145}"/>
    <cellStyle name="40% - Accent6 5 4 6 2" xfId="31827" xr:uid="{DF09699E-262E-4BBD-9BAA-68EAF35A56D9}"/>
    <cellStyle name="40% - Accent6 5 4 7" xfId="14348" xr:uid="{A870CFB3-0D9B-4D6E-BC15-A78B4CDAD3AD}"/>
    <cellStyle name="40% - Accent6 5 4 7 2" xfId="31828" xr:uid="{98D49DF8-5CBF-4216-B108-33410FEBFD1B}"/>
    <cellStyle name="40% - Accent6 5 4 8" xfId="17882" xr:uid="{D49F135B-3B4D-4E4B-9BED-6409660EACB4}"/>
    <cellStyle name="40% - Accent6 5 4 8 2" xfId="35532" xr:uid="{F0CBA09B-4600-460C-B9B7-63AD0B8D6816}"/>
    <cellStyle name="40% - Accent6 5 4 9" xfId="14328" xr:uid="{8C4D57B5-B362-45F0-A3C4-440F4AE8A00B}"/>
    <cellStyle name="40% - Accent6 5 4 9 2" xfId="31808" xr:uid="{F90B1C88-E84A-483D-8811-3E66D27646DE}"/>
    <cellStyle name="40% - Accent6 5 5" xfId="14349" xr:uid="{C67BD64B-8D07-491E-B46D-96941FEE057B}"/>
    <cellStyle name="40% - Accent6 5 5 2" xfId="14350" xr:uid="{25C44F25-39A8-4E6B-AFA1-C1ABE2E1A04E}"/>
    <cellStyle name="40% - Accent6 5 5 2 2" xfId="14351" xr:uid="{0D41C06B-AB7D-4EE8-8729-57ADF89D5BA9}"/>
    <cellStyle name="40% - Accent6 5 5 2 2 2" xfId="14352" xr:uid="{56F4CE1C-9EDD-475C-8872-853AC7470C8C}"/>
    <cellStyle name="40% - Accent6 5 5 2 2 2 2" xfId="31832" xr:uid="{DAD9FDE3-B7A1-40A5-971A-E2AD382800E8}"/>
    <cellStyle name="40% - Accent6 5 5 2 2 3" xfId="14353" xr:uid="{795FA722-F3FD-43DF-B554-DF46CBE32851}"/>
    <cellStyle name="40% - Accent6 5 5 2 2 3 2" xfId="31833" xr:uid="{CB8BC321-215E-420A-81D1-924E41210D7A}"/>
    <cellStyle name="40% - Accent6 5 5 2 2 4" xfId="31831" xr:uid="{56B1E999-915F-4131-86B8-23519284D48C}"/>
    <cellStyle name="40% - Accent6 5 5 2 3" xfId="14354" xr:uid="{125E2B44-8D39-4A56-B939-59AB502CEE08}"/>
    <cellStyle name="40% - Accent6 5 5 2 3 2" xfId="31834" xr:uid="{EB80E1DE-2424-42E5-93FA-FF3C4A4B0C6E}"/>
    <cellStyle name="40% - Accent6 5 5 2 4" xfId="14355" xr:uid="{50842D9E-4CA7-4D3E-A3F9-8D2AF512FBB3}"/>
    <cellStyle name="40% - Accent6 5 5 2 4 2" xfId="31835" xr:uid="{881120DB-C8F8-4291-A66F-334B4D363CB2}"/>
    <cellStyle name="40% - Accent6 5 5 2 5" xfId="14356" xr:uid="{CB801D84-7AE6-4856-B39D-D469650CF6F2}"/>
    <cellStyle name="40% - Accent6 5 5 2 5 2" xfId="31836" xr:uid="{26ED635D-1975-426D-9F97-0421CB3D2DFE}"/>
    <cellStyle name="40% - Accent6 5 5 2 6" xfId="31830" xr:uid="{BBE890D4-5785-4C55-877A-D058E3A3220B}"/>
    <cellStyle name="40% - Accent6 5 5 3" xfId="14357" xr:uid="{9DB70793-072A-44CD-8215-2AD2FDEC6B87}"/>
    <cellStyle name="40% - Accent6 5 5 3 2" xfId="14358" xr:uid="{57B10026-4083-44ED-8E28-25D7BCEFA88E}"/>
    <cellStyle name="40% - Accent6 5 5 3 2 2" xfId="14359" xr:uid="{A5E7AE16-0C71-4B37-A654-C33AE3AA86C2}"/>
    <cellStyle name="40% - Accent6 5 5 3 2 2 2" xfId="31839" xr:uid="{243FFDB0-504B-4CD6-AA1A-C709A35B4711}"/>
    <cellStyle name="40% - Accent6 5 5 3 2 3" xfId="14360" xr:uid="{F99DF4D3-2F15-48BD-A45D-B6D08F447A04}"/>
    <cellStyle name="40% - Accent6 5 5 3 2 3 2" xfId="31840" xr:uid="{D7ECB76C-7130-462C-A14F-E309C2BDA6AE}"/>
    <cellStyle name="40% - Accent6 5 5 3 2 4" xfId="31838" xr:uid="{FF3345E3-7054-4BDD-BCF1-A3DA2399D532}"/>
    <cellStyle name="40% - Accent6 5 5 3 3" xfId="14361" xr:uid="{D48564EB-0B6E-44D7-882A-167D0E75F8F4}"/>
    <cellStyle name="40% - Accent6 5 5 3 3 2" xfId="31841" xr:uid="{3F58BB16-FD14-436C-87DA-70CA3A811B05}"/>
    <cellStyle name="40% - Accent6 5 5 3 4" xfId="14362" xr:uid="{1CB7C5E7-B2A2-4F61-9CD4-5F207CEA7861}"/>
    <cellStyle name="40% - Accent6 5 5 3 4 2" xfId="31842" xr:uid="{4B5AB12D-3174-4FE4-BFF9-0B7A4E255277}"/>
    <cellStyle name="40% - Accent6 5 5 3 5" xfId="14363" xr:uid="{05FAF2B4-F71C-4990-91B1-139194AB05C4}"/>
    <cellStyle name="40% - Accent6 5 5 3 5 2" xfId="31843" xr:uid="{E17812F0-2295-4E50-B555-ADC7950B1151}"/>
    <cellStyle name="40% - Accent6 5 5 3 6" xfId="31837" xr:uid="{81A1E34D-704C-4607-83F5-B1C67569B5D6}"/>
    <cellStyle name="40% - Accent6 5 5 4" xfId="14364" xr:uid="{5C30E204-5175-476D-A1D1-F3647C17137A}"/>
    <cellStyle name="40% - Accent6 5 5 4 2" xfId="14365" xr:uid="{AAAE5796-8A06-40D3-82F7-E731FA5E0CD3}"/>
    <cellStyle name="40% - Accent6 5 5 4 2 2" xfId="31845" xr:uid="{10E43963-4E6D-4C50-ABDE-9BACA63D673D}"/>
    <cellStyle name="40% - Accent6 5 5 4 3" xfId="14366" xr:uid="{034536D2-7ADB-491D-9DAF-9AD8E4C68997}"/>
    <cellStyle name="40% - Accent6 5 5 4 3 2" xfId="31846" xr:uid="{F1EB81EC-3CC6-4199-99DC-5A17BAD8154C}"/>
    <cellStyle name="40% - Accent6 5 5 4 4" xfId="31844" xr:uid="{EBF3B50D-E415-48EA-A123-683FB322B066}"/>
    <cellStyle name="40% - Accent6 5 5 5" xfId="14367" xr:uid="{76B400A4-3D78-4374-A83C-E60955DA890B}"/>
    <cellStyle name="40% - Accent6 5 5 5 2" xfId="31847" xr:uid="{BEBFAAAD-818F-4246-99B7-FBBF750FD192}"/>
    <cellStyle name="40% - Accent6 5 5 6" xfId="14368" xr:uid="{08F74AA3-6044-4C94-90E2-076AB5B71261}"/>
    <cellStyle name="40% - Accent6 5 5 6 2" xfId="31848" xr:uid="{86C55E54-9972-4639-BEA1-505A53AA9DC1}"/>
    <cellStyle name="40% - Accent6 5 5 7" xfId="14369" xr:uid="{CAFC08CE-720B-4F08-AE21-C5C8CF802CE0}"/>
    <cellStyle name="40% - Accent6 5 5 7 2" xfId="31849" xr:uid="{1A7C1501-6F6A-4D99-920B-0D5CDFC961C7}"/>
    <cellStyle name="40% - Accent6 5 5 8" xfId="31829" xr:uid="{9C09D93B-B601-4F69-A508-0321649CE1AE}"/>
    <cellStyle name="40% - Accent6 5 6" xfId="14370" xr:uid="{13AAB0D2-7AB8-4059-AFE6-FF2B0DAF753A}"/>
    <cellStyle name="40% - Accent6 5 6 2" xfId="14371" xr:uid="{AF0DC585-5E22-4B53-9588-125E442F3E49}"/>
    <cellStyle name="40% - Accent6 5 6 2 2" xfId="14372" xr:uid="{54C44EE6-2752-4C98-91D0-848C6D6F690C}"/>
    <cellStyle name="40% - Accent6 5 6 2 2 2" xfId="31852" xr:uid="{53792ABB-E385-41AF-B43B-854E77582FA3}"/>
    <cellStyle name="40% - Accent6 5 6 2 3" xfId="14373" xr:uid="{F29DF88B-26ED-4529-8F19-03D73B0D06BD}"/>
    <cellStyle name="40% - Accent6 5 6 2 3 2" xfId="31853" xr:uid="{B453D4C9-7CEE-4B24-8D33-30B6D8F72572}"/>
    <cellStyle name="40% - Accent6 5 6 2 4" xfId="31851" xr:uid="{7082446A-F573-4249-A39E-19440EEEE707}"/>
    <cellStyle name="40% - Accent6 5 6 3" xfId="14374" xr:uid="{8B579F8B-AF42-4E45-8351-ADDBD0096690}"/>
    <cellStyle name="40% - Accent6 5 6 3 2" xfId="31854" xr:uid="{BBF57343-4686-45E4-A983-97CE0AB4A6F5}"/>
    <cellStyle name="40% - Accent6 5 6 4" xfId="14375" xr:uid="{511575A2-433C-400E-BDD3-ED88CDC34EEC}"/>
    <cellStyle name="40% - Accent6 5 6 4 2" xfId="31855" xr:uid="{C37E942E-E7ED-44E1-A59C-B48B9B33D506}"/>
    <cellStyle name="40% - Accent6 5 6 5" xfId="14376" xr:uid="{2644A2E6-4BB7-451B-ACAD-01F233AA6455}"/>
    <cellStyle name="40% - Accent6 5 6 5 2" xfId="31856" xr:uid="{CA4AAE1B-C081-4052-8ABE-AFF14BD1CB9A}"/>
    <cellStyle name="40% - Accent6 5 6 6" xfId="31850" xr:uid="{A3EE86D6-395C-4DD0-A352-8B84C301B3D1}"/>
    <cellStyle name="40% - Accent6 5 7" xfId="14377" xr:uid="{39DA7A1A-1ADA-4127-979B-84ACB35E8F67}"/>
    <cellStyle name="40% - Accent6 5 7 2" xfId="14378" xr:uid="{C18AABBD-BE15-4DE9-9352-B8C39B09D432}"/>
    <cellStyle name="40% - Accent6 5 7 2 2" xfId="14379" xr:uid="{78D1E41E-9188-4569-8644-0424B0BC0672}"/>
    <cellStyle name="40% - Accent6 5 7 2 2 2" xfId="31859" xr:uid="{2CBBA1C9-7AC2-461E-92F5-F339903FC8AD}"/>
    <cellStyle name="40% - Accent6 5 7 2 3" xfId="14380" xr:uid="{FB3ECBA7-A7D0-46B8-8A3F-3488AF187676}"/>
    <cellStyle name="40% - Accent6 5 7 2 3 2" xfId="31860" xr:uid="{541BC2A4-2079-41EB-82BB-A6B4C1336F16}"/>
    <cellStyle name="40% - Accent6 5 7 2 4" xfId="31858" xr:uid="{F10E8295-7D78-4869-9B05-57DA3A75BADA}"/>
    <cellStyle name="40% - Accent6 5 7 3" xfId="14381" xr:uid="{A11FFF19-047E-45C3-873E-4929149593DB}"/>
    <cellStyle name="40% - Accent6 5 7 3 2" xfId="31861" xr:uid="{DAEEBCE1-4700-4959-BBE3-A905A7BC859A}"/>
    <cellStyle name="40% - Accent6 5 7 4" xfId="14382" xr:uid="{E34C1528-419A-4ED8-99EC-0BB054F008D6}"/>
    <cellStyle name="40% - Accent6 5 7 4 2" xfId="31862" xr:uid="{B080AEB8-C390-4142-B26B-BBC403BC780A}"/>
    <cellStyle name="40% - Accent6 5 7 5" xfId="14383" xr:uid="{8815C15E-9C7F-477A-9E60-4C7EEF72E1A9}"/>
    <cellStyle name="40% - Accent6 5 7 5 2" xfId="31863" xr:uid="{58D583AE-E007-4FED-BCA2-218FE0AE1B5C}"/>
    <cellStyle name="40% - Accent6 5 7 6" xfId="31857" xr:uid="{E402BBCF-6369-4EDC-97F8-93CE1E55D00E}"/>
    <cellStyle name="40% - Accent6 5 8" xfId="14384" xr:uid="{BB10C66B-9F80-4427-BC66-490139FF6CAB}"/>
    <cellStyle name="40% - Accent6 5 8 2" xfId="14385" xr:uid="{3051116D-8A50-4B5F-A7B4-76AAA09ACD94}"/>
    <cellStyle name="40% - Accent6 5 8 2 2" xfId="31865" xr:uid="{0B89BAC4-0CF9-457D-B9AD-59A93E593BC3}"/>
    <cellStyle name="40% - Accent6 5 8 3" xfId="14386" xr:uid="{9E6EA02C-6CFC-41C0-A543-DF384406B21F}"/>
    <cellStyle name="40% - Accent6 5 8 3 2" xfId="31866" xr:uid="{30791468-4010-4CF7-A112-2C6FDD1990FF}"/>
    <cellStyle name="40% - Accent6 5 8 4" xfId="31864" xr:uid="{81896E54-B9A4-4FC0-9240-A2CF2A9DF482}"/>
    <cellStyle name="40% - Accent6 5 9" xfId="14387" xr:uid="{AA447F7A-E66F-4253-A815-F5C6B20EF645}"/>
    <cellStyle name="40% - Accent6 5 9 2" xfId="31867" xr:uid="{CEA1CA5B-43DC-4F8E-8059-2AB135FD178E}"/>
    <cellStyle name="40% - Accent6 6" xfId="294" xr:uid="{FF3EDD8D-2C68-4FAE-8426-405923379952}"/>
    <cellStyle name="40% - Accent6 6 10" xfId="14389" xr:uid="{24533186-874D-4462-9801-F335DA4671CA}"/>
    <cellStyle name="40% - Accent6 6 10 2" xfId="31869" xr:uid="{08CDAC8A-7013-4040-9E47-696FD4DF1899}"/>
    <cellStyle name="40% - Accent6 6 11" xfId="17282" xr:uid="{26A27583-E776-406D-A5F6-5CC53C51E99B}"/>
    <cellStyle name="40% - Accent6 6 11 2" xfId="34573" xr:uid="{026E1E96-63C4-477F-8D12-FFDC0A45B6E6}"/>
    <cellStyle name="40% - Accent6 6 12" xfId="14388" xr:uid="{9F730C60-A087-4C4C-8858-6A1BB4551441}"/>
    <cellStyle name="40% - Accent6 6 12 2" xfId="31868" xr:uid="{69CD93E5-4B5A-492C-8997-D47E804BEB89}"/>
    <cellStyle name="40% - Accent6 6 13" xfId="1053" xr:uid="{D56A1D1A-A0B9-4403-8CE6-D09EE0DEB42C}"/>
    <cellStyle name="40% - Accent6 6 14" xfId="18664" xr:uid="{3BC14678-425F-4248-9AB8-3A437A736633}"/>
    <cellStyle name="40% - Accent6 6 2" xfId="516" xr:uid="{5DF808B0-EBA3-4DBC-BCF7-2BB38DD6F4AF}"/>
    <cellStyle name="40% - Accent6 6 2 10" xfId="1343" xr:uid="{4AFF1C55-CEA8-4717-834F-18AB4BD2201E}"/>
    <cellStyle name="40% - Accent6 6 2 11" xfId="18947" xr:uid="{42B23C66-056E-4CA4-978C-9C69CF176695}"/>
    <cellStyle name="40% - Accent6 6 2 2" xfId="2388" xr:uid="{BDA765F6-24FC-4D95-9FC0-DD34C66FEC1F}"/>
    <cellStyle name="40% - Accent6 6 2 2 2" xfId="14392" xr:uid="{F77773E1-51DB-4C4E-BD76-7C14379237D3}"/>
    <cellStyle name="40% - Accent6 6 2 2 2 2" xfId="14393" xr:uid="{B835DCEF-6E81-4D36-99A7-49440BD654C6}"/>
    <cellStyle name="40% - Accent6 6 2 2 2 2 2" xfId="31873" xr:uid="{743DFBDF-A376-4987-89B4-CDE1181274B5}"/>
    <cellStyle name="40% - Accent6 6 2 2 2 3" xfId="14394" xr:uid="{35FCDFD7-0B7D-4290-8327-DD20583E7BD9}"/>
    <cellStyle name="40% - Accent6 6 2 2 2 3 2" xfId="31874" xr:uid="{B73B08E5-2493-4461-8074-5147CEF3E438}"/>
    <cellStyle name="40% - Accent6 6 2 2 2 4" xfId="31872" xr:uid="{F30C9058-8B12-40F7-B8CC-CD23E6156E65}"/>
    <cellStyle name="40% - Accent6 6 2 2 3" xfId="14395" xr:uid="{7358B857-6D5C-443E-B190-B8199DC1AB3A}"/>
    <cellStyle name="40% - Accent6 6 2 2 3 2" xfId="31875" xr:uid="{1B5C98A3-CA55-4FF2-88CE-AF87D137D517}"/>
    <cellStyle name="40% - Accent6 6 2 2 4" xfId="14396" xr:uid="{2DDCA9CA-455F-4D8A-B5D8-A332306EF1FE}"/>
    <cellStyle name="40% - Accent6 6 2 2 4 2" xfId="31876" xr:uid="{586E22CE-360A-49EB-A429-08CF5B1D17CC}"/>
    <cellStyle name="40% - Accent6 6 2 2 5" xfId="14397" xr:uid="{12E70D00-268B-4E91-BB23-F98C23CAD521}"/>
    <cellStyle name="40% - Accent6 6 2 2 5 2" xfId="31877" xr:uid="{97DA948E-3451-4E80-8844-F03FC1265CD3}"/>
    <cellStyle name="40% - Accent6 6 2 2 6" xfId="18027" xr:uid="{C6CB6C2F-194B-41E6-A539-7A610214FCF4}"/>
    <cellStyle name="40% - Accent6 6 2 2 6 2" xfId="35799" xr:uid="{3870C6B8-A418-4D9F-B9B8-7F1946F4B978}"/>
    <cellStyle name="40% - Accent6 6 2 2 7" xfId="14391" xr:uid="{21EE1349-9E59-4157-B23B-BCAE927E66C8}"/>
    <cellStyle name="40% - Accent6 6 2 2 7 2" xfId="31871" xr:uid="{C2283E03-D2F2-45D9-AB3E-33384ADAF86A}"/>
    <cellStyle name="40% - Accent6 6 2 2 8" xfId="19988" xr:uid="{73AA333C-9C9B-41B9-A48C-4E53FB52CC9F}"/>
    <cellStyle name="40% - Accent6 6 2 3" xfId="14398" xr:uid="{959BEA60-84B6-4438-A472-B109BC0799EC}"/>
    <cellStyle name="40% - Accent6 6 2 3 2" xfId="14399" xr:uid="{B6352596-C820-4350-B5BE-240FD07399B2}"/>
    <cellStyle name="40% - Accent6 6 2 3 2 2" xfId="14400" xr:uid="{EE3CABE0-7F86-4C27-9209-C841C5DBAC0F}"/>
    <cellStyle name="40% - Accent6 6 2 3 2 2 2" xfId="31880" xr:uid="{B58E9207-6803-4FF9-8F1E-376F22A1FFFE}"/>
    <cellStyle name="40% - Accent6 6 2 3 2 3" xfId="14401" xr:uid="{41E2446C-C921-4DDC-9919-C6D21C21383F}"/>
    <cellStyle name="40% - Accent6 6 2 3 2 3 2" xfId="31881" xr:uid="{7B0B136B-8556-41CA-8EDC-AE986838142B}"/>
    <cellStyle name="40% - Accent6 6 2 3 2 4" xfId="31879" xr:uid="{25371917-05A0-4271-8575-9C606AB8719F}"/>
    <cellStyle name="40% - Accent6 6 2 3 3" xfId="14402" xr:uid="{BA77CFC1-8679-498F-A822-7755EE05C984}"/>
    <cellStyle name="40% - Accent6 6 2 3 3 2" xfId="31882" xr:uid="{4F707147-4B72-44A1-A9CB-69FE39B1FBC2}"/>
    <cellStyle name="40% - Accent6 6 2 3 4" xfId="14403" xr:uid="{B1609B96-5D86-401F-96F2-C81F9DA0779C}"/>
    <cellStyle name="40% - Accent6 6 2 3 4 2" xfId="31883" xr:uid="{6B8747F0-5BE4-487C-A482-E86403516DAB}"/>
    <cellStyle name="40% - Accent6 6 2 3 5" xfId="14404" xr:uid="{2CEEF778-F39A-4A36-8702-644C8530A77A}"/>
    <cellStyle name="40% - Accent6 6 2 3 5 2" xfId="31884" xr:uid="{96DE91F9-614A-4D58-9B5A-29A7AF650D26}"/>
    <cellStyle name="40% - Accent6 6 2 3 6" xfId="31878" xr:uid="{FB4DEDD8-43DC-4D9C-A9A1-E12A54BA8824}"/>
    <cellStyle name="40% - Accent6 6 2 4" xfId="14405" xr:uid="{7FF8CF04-FDC1-4B31-885C-50E8E181A8C5}"/>
    <cellStyle name="40% - Accent6 6 2 4 2" xfId="14406" xr:uid="{909019C1-8850-4A51-9FAC-52236AFDAAF5}"/>
    <cellStyle name="40% - Accent6 6 2 4 2 2" xfId="31886" xr:uid="{A43B4125-3BCC-4938-A504-F93EF2E9E968}"/>
    <cellStyle name="40% - Accent6 6 2 4 3" xfId="14407" xr:uid="{B1D6DD67-84D5-4CAD-A0F4-065942484C27}"/>
    <cellStyle name="40% - Accent6 6 2 4 3 2" xfId="31887" xr:uid="{C5128724-3E9E-4A86-AD5A-2786639A239C}"/>
    <cellStyle name="40% - Accent6 6 2 4 4" xfId="31885" xr:uid="{8A96E642-1EBC-4820-B60B-3E1102C6E8D6}"/>
    <cellStyle name="40% - Accent6 6 2 5" xfId="14408" xr:uid="{FC1F80CD-490D-4642-B0E2-A22B0E7CA52C}"/>
    <cellStyle name="40% - Accent6 6 2 5 2" xfId="31888" xr:uid="{294B7C39-DB59-4D3B-BDAE-5EB3639465AE}"/>
    <cellStyle name="40% - Accent6 6 2 6" xfId="14409" xr:uid="{CCD14D44-9B92-40F4-890A-C46A42310F9E}"/>
    <cellStyle name="40% - Accent6 6 2 6 2" xfId="31889" xr:uid="{80930FAC-FC94-47E7-BB16-845020E17C3B}"/>
    <cellStyle name="40% - Accent6 6 2 7" xfId="14410" xr:uid="{73FE5BAF-6C9D-4BC6-BE69-99809F367376}"/>
    <cellStyle name="40% - Accent6 6 2 7 2" xfId="31890" xr:uid="{A3673DCF-3387-47CB-9E3C-F6E2C8BAD09F}"/>
    <cellStyle name="40% - Accent6 6 2 8" xfId="17457" xr:uid="{A440C6C4-0885-4985-832D-9164CE774C97}"/>
    <cellStyle name="40% - Accent6 6 2 8 2" xfId="34815" xr:uid="{F7F408E6-1E3A-4F92-9176-B23FE95D7045}"/>
    <cellStyle name="40% - Accent6 6 2 9" xfId="14390" xr:uid="{369EDA5F-0B27-446E-9F11-FB7834C18EBD}"/>
    <cellStyle name="40% - Accent6 6 2 9 2" xfId="31870" xr:uid="{65CCD81E-20B1-48D9-8B9E-E34C1A03CEDC}"/>
    <cellStyle name="40% - Accent6 6 3" xfId="1614" xr:uid="{2694AC26-F35F-4381-B5E9-8543FFC87AE3}"/>
    <cellStyle name="40% - Accent6 6 3 10" xfId="19217" xr:uid="{717139FC-2A41-46BD-98E5-339533F67C75}"/>
    <cellStyle name="40% - Accent6 6 3 2" xfId="2655" xr:uid="{51A26CCB-5EF1-4065-BE99-8C48504C6100}"/>
    <cellStyle name="40% - Accent6 6 3 2 2" xfId="14413" xr:uid="{466F0C38-0363-48CE-8F59-D29F47206414}"/>
    <cellStyle name="40% - Accent6 6 3 2 2 2" xfId="14414" xr:uid="{B6DE252F-29AA-452B-856B-120579F7AFEC}"/>
    <cellStyle name="40% - Accent6 6 3 2 2 2 2" xfId="31894" xr:uid="{DE14550B-DADF-46C2-8E6C-41ADBD620639}"/>
    <cellStyle name="40% - Accent6 6 3 2 2 3" xfId="14415" xr:uid="{06D97CBD-E7B7-4B58-A967-75DB6813815B}"/>
    <cellStyle name="40% - Accent6 6 3 2 2 3 2" xfId="31895" xr:uid="{A7DC0048-DA02-42EE-8514-02EF705C986A}"/>
    <cellStyle name="40% - Accent6 6 3 2 2 4" xfId="31893" xr:uid="{5AF8368E-F367-4CE0-8F95-3A0329E224DB}"/>
    <cellStyle name="40% - Accent6 6 3 2 3" xfId="14416" xr:uid="{78007A7E-22ED-4F43-BB1F-23C71BA01D15}"/>
    <cellStyle name="40% - Accent6 6 3 2 3 2" xfId="31896" xr:uid="{7C0914A0-0BAB-4353-9A68-4788603828B5}"/>
    <cellStyle name="40% - Accent6 6 3 2 4" xfId="14417" xr:uid="{0EE59C5E-880A-466C-B3ED-91C05AA120D5}"/>
    <cellStyle name="40% - Accent6 6 3 2 4 2" xfId="31897" xr:uid="{B765BFC1-E75E-419F-A44B-8788A99F4FC8}"/>
    <cellStyle name="40% - Accent6 6 3 2 5" xfId="14418" xr:uid="{E29B4345-4D40-41A2-981D-23A21EE50966}"/>
    <cellStyle name="40% - Accent6 6 3 2 5 2" xfId="31898" xr:uid="{1F50331B-EBFE-48EB-8324-C40395B2E375}"/>
    <cellStyle name="40% - Accent6 6 3 2 6" xfId="18162" xr:uid="{A533E17F-0C88-4F1B-8CA4-887F183C1ACA}"/>
    <cellStyle name="40% - Accent6 6 3 2 6 2" xfId="36062" xr:uid="{505C642E-8D9F-4C32-91B6-1008FFD8DB6D}"/>
    <cellStyle name="40% - Accent6 6 3 2 7" xfId="14412" xr:uid="{E919EA8C-99D0-4A8A-A034-C949009CFCE7}"/>
    <cellStyle name="40% - Accent6 6 3 2 7 2" xfId="31892" xr:uid="{BF6B9075-1537-4BDF-8AA1-830D39F72756}"/>
    <cellStyle name="40% - Accent6 6 3 2 8" xfId="20255" xr:uid="{6134472C-F3AF-4E6E-ABC0-3811B4BDB09D}"/>
    <cellStyle name="40% - Accent6 6 3 3" xfId="14419" xr:uid="{AF0E871E-0B2F-4D3F-BD42-F1E11DC401AD}"/>
    <cellStyle name="40% - Accent6 6 3 3 2" xfId="14420" xr:uid="{398D1290-CDEA-4E61-9E27-687478F07DFD}"/>
    <cellStyle name="40% - Accent6 6 3 3 2 2" xfId="14421" xr:uid="{31DB1035-456E-4C54-B5DD-52FBE742BA33}"/>
    <cellStyle name="40% - Accent6 6 3 3 2 2 2" xfId="31901" xr:uid="{A4D49F29-1DE7-47E8-9E3A-6862E973DBF6}"/>
    <cellStyle name="40% - Accent6 6 3 3 2 3" xfId="14422" xr:uid="{AD8755EF-0768-4EE7-9B5D-ABB1081363AE}"/>
    <cellStyle name="40% - Accent6 6 3 3 2 3 2" xfId="31902" xr:uid="{1C0719A3-55F5-4EB5-BE83-CED064DE9A3C}"/>
    <cellStyle name="40% - Accent6 6 3 3 2 4" xfId="31900" xr:uid="{3ACFFA5A-0AF8-4DEC-8FDE-F2762AEE050C}"/>
    <cellStyle name="40% - Accent6 6 3 3 3" xfId="14423" xr:uid="{F9286EDD-49EB-4308-89F5-1D6DEB896421}"/>
    <cellStyle name="40% - Accent6 6 3 3 3 2" xfId="31903" xr:uid="{C73F60BE-3671-4529-A644-F91B78CA5D8A}"/>
    <cellStyle name="40% - Accent6 6 3 3 4" xfId="14424" xr:uid="{9400C163-1102-4F5E-822F-494AA9AFCC62}"/>
    <cellStyle name="40% - Accent6 6 3 3 4 2" xfId="31904" xr:uid="{D08BE0AE-53C2-4752-942E-2592EAC1FA07}"/>
    <cellStyle name="40% - Accent6 6 3 3 5" xfId="14425" xr:uid="{F2625896-19E9-4ABC-8992-03A043E6629C}"/>
    <cellStyle name="40% - Accent6 6 3 3 5 2" xfId="31905" xr:uid="{AD1DC2A4-2B21-458B-9D2F-4CB9F383DA9A}"/>
    <cellStyle name="40% - Accent6 6 3 3 6" xfId="31899" xr:uid="{078E17CB-885E-4DA7-A0AB-2B0CAFAE7E80}"/>
    <cellStyle name="40% - Accent6 6 3 4" xfId="14426" xr:uid="{A4A1F31D-4A99-4E10-98CF-5962FC6925EF}"/>
    <cellStyle name="40% - Accent6 6 3 4 2" xfId="14427" xr:uid="{C057BAAC-D542-4954-8A02-65B5505F2EC5}"/>
    <cellStyle name="40% - Accent6 6 3 4 2 2" xfId="31907" xr:uid="{E538036C-3517-4361-8079-49F2E050FC2C}"/>
    <cellStyle name="40% - Accent6 6 3 4 3" xfId="14428" xr:uid="{9B1F2880-6111-4A54-897E-AB7AC430FA53}"/>
    <cellStyle name="40% - Accent6 6 3 4 3 2" xfId="31908" xr:uid="{39116C08-7EB8-4218-A625-D2F9DDFA202A}"/>
    <cellStyle name="40% - Accent6 6 3 4 4" xfId="31906" xr:uid="{CF66A9CF-18CB-4C10-876D-637D591DE200}"/>
    <cellStyle name="40% - Accent6 6 3 5" xfId="14429" xr:uid="{0A2ED48A-65FF-4DAF-9ACF-0572B6970D58}"/>
    <cellStyle name="40% - Accent6 6 3 5 2" xfId="31909" xr:uid="{9FD4BE5A-654D-4076-A742-073D940C31CF}"/>
    <cellStyle name="40% - Accent6 6 3 6" xfId="14430" xr:uid="{869204C4-BB23-4F01-AE5A-3BBF2A1490FB}"/>
    <cellStyle name="40% - Accent6 6 3 6 2" xfId="31910" xr:uid="{77F0249E-3464-4BAF-ADEB-0248689DFC69}"/>
    <cellStyle name="40% - Accent6 6 3 7" xfId="14431" xr:uid="{9EE6E83E-8D2E-4D89-8E61-4BD274600AD3}"/>
    <cellStyle name="40% - Accent6 6 3 7 2" xfId="31911" xr:uid="{EC3E7BB4-DD65-4963-A2F9-EAC6C7CE9457}"/>
    <cellStyle name="40% - Accent6 6 3 8" xfId="17605" xr:uid="{13EE5E84-BB15-469F-A19E-3386FF7EE2EC}"/>
    <cellStyle name="40% - Accent6 6 3 8 2" xfId="35063" xr:uid="{CF5E1A2E-802F-46BF-B944-9F734CA4102E}"/>
    <cellStyle name="40% - Accent6 6 3 9" xfId="14411" xr:uid="{B8ADEB0F-64E2-48E3-ADBA-94EF92260F5D}"/>
    <cellStyle name="40% - Accent6 6 3 9 2" xfId="31891" xr:uid="{4E774733-F1A2-411A-9E19-06A467D199C7}"/>
    <cellStyle name="40% - Accent6 6 4" xfId="2118" xr:uid="{864839CB-4223-4E06-B4FD-7BD429BC53D4}"/>
    <cellStyle name="40% - Accent6 6 4 10" xfId="19718" xr:uid="{FF76E58F-6137-4D80-AC62-3F520E7E9D75}"/>
    <cellStyle name="40% - Accent6 6 4 2" xfId="14433" xr:uid="{F491E280-35BD-4E52-A9C2-AE524E58B5D7}"/>
    <cellStyle name="40% - Accent6 6 4 2 2" xfId="14434" xr:uid="{6AB7C8E4-08B4-4C10-8052-264C2B1ADC7A}"/>
    <cellStyle name="40% - Accent6 6 4 2 2 2" xfId="14435" xr:uid="{A8803D7C-93F3-4D98-BBFA-24C25F8D932E}"/>
    <cellStyle name="40% - Accent6 6 4 2 2 2 2" xfId="31915" xr:uid="{D85B9C4C-D3BE-4DD5-9BFF-C3FA22BD47D2}"/>
    <cellStyle name="40% - Accent6 6 4 2 2 3" xfId="14436" xr:uid="{ED72D7B2-7B15-48E7-A7EE-2920FA526CCA}"/>
    <cellStyle name="40% - Accent6 6 4 2 2 3 2" xfId="31916" xr:uid="{C9DBFBBF-A846-4D7E-9983-26D8CACF66EC}"/>
    <cellStyle name="40% - Accent6 6 4 2 2 4" xfId="31914" xr:uid="{27F78585-1932-4C9B-AF91-E79F2E2D614B}"/>
    <cellStyle name="40% - Accent6 6 4 2 3" xfId="14437" xr:uid="{46BD9B5A-8C3B-4D8A-BF4A-EA52FC81CF7B}"/>
    <cellStyle name="40% - Accent6 6 4 2 3 2" xfId="31917" xr:uid="{43A63981-8085-40D9-BCFA-7A4039A14F7D}"/>
    <cellStyle name="40% - Accent6 6 4 2 4" xfId="14438" xr:uid="{EFC4A219-F692-4E42-A7D7-9E9599D508B3}"/>
    <cellStyle name="40% - Accent6 6 4 2 4 2" xfId="31918" xr:uid="{7F1DF4FB-6A4C-4E45-B5E1-3A4E6C3C2272}"/>
    <cellStyle name="40% - Accent6 6 4 2 5" xfId="14439" xr:uid="{AE0BFCAC-D7CB-4971-9E5F-16DFB02AEB2C}"/>
    <cellStyle name="40% - Accent6 6 4 2 5 2" xfId="31919" xr:uid="{DE8A5E1A-E027-4303-99A0-956CC4099685}"/>
    <cellStyle name="40% - Accent6 6 4 2 6" xfId="31913" xr:uid="{56DE12AD-2030-4EA6-BAFD-172CB60630BE}"/>
    <cellStyle name="40% - Accent6 6 4 3" xfId="14440" xr:uid="{85724EC8-2A12-4CEF-B98B-F642CAB5E89C}"/>
    <cellStyle name="40% - Accent6 6 4 3 2" xfId="14441" xr:uid="{E7DA8AE1-E3F8-4E0C-B117-9F2287A6980C}"/>
    <cellStyle name="40% - Accent6 6 4 3 2 2" xfId="14442" xr:uid="{72728507-9D79-4C75-BB0B-DA24A0861F8E}"/>
    <cellStyle name="40% - Accent6 6 4 3 2 2 2" xfId="31922" xr:uid="{6B2BD7A1-36EF-4036-A529-0776A21C5E44}"/>
    <cellStyle name="40% - Accent6 6 4 3 2 3" xfId="14443" xr:uid="{1808EC2A-1E34-4C22-9080-3021D3407AC8}"/>
    <cellStyle name="40% - Accent6 6 4 3 2 3 2" xfId="31923" xr:uid="{1F052269-03E2-4B6C-9542-A9407D1D5A19}"/>
    <cellStyle name="40% - Accent6 6 4 3 2 4" xfId="31921" xr:uid="{A6926B06-DBB1-435D-923C-67040F77B8AF}"/>
    <cellStyle name="40% - Accent6 6 4 3 3" xfId="14444" xr:uid="{DE24766C-16C5-4074-A541-FC149F784116}"/>
    <cellStyle name="40% - Accent6 6 4 3 3 2" xfId="31924" xr:uid="{FE17B0F4-087E-4F59-967F-C31713446861}"/>
    <cellStyle name="40% - Accent6 6 4 3 4" xfId="14445" xr:uid="{BF4C0506-0D1E-4D2B-A808-F48F99DA3419}"/>
    <cellStyle name="40% - Accent6 6 4 3 4 2" xfId="31925" xr:uid="{333FDBC4-9B40-408D-9659-73E2E8F3D1A3}"/>
    <cellStyle name="40% - Accent6 6 4 3 5" xfId="14446" xr:uid="{DE93DE5F-0655-446E-9435-6E462CE5EB39}"/>
    <cellStyle name="40% - Accent6 6 4 3 5 2" xfId="31926" xr:uid="{6418EA94-11A2-444E-9193-3D8B97D9CCC7}"/>
    <cellStyle name="40% - Accent6 6 4 3 6" xfId="31920" xr:uid="{85A25E5A-C1CC-4EB2-A5FE-C258AD53CBF5}"/>
    <cellStyle name="40% - Accent6 6 4 4" xfId="14447" xr:uid="{46B74647-7EC3-44CB-89C0-9A34CE5403FE}"/>
    <cellStyle name="40% - Accent6 6 4 4 2" xfId="14448" xr:uid="{5EB40477-C26F-414A-819C-2E1A2EFC8C5B}"/>
    <cellStyle name="40% - Accent6 6 4 4 2 2" xfId="31928" xr:uid="{F6C5FA69-8CFE-4720-8BE7-C9E8B1CDEBBA}"/>
    <cellStyle name="40% - Accent6 6 4 4 3" xfId="14449" xr:uid="{98CE6D76-EF6B-4CB2-9DCB-9C43824FF38D}"/>
    <cellStyle name="40% - Accent6 6 4 4 3 2" xfId="31929" xr:uid="{25311C81-843D-4E45-A500-4463EB8E07E1}"/>
    <cellStyle name="40% - Accent6 6 4 4 4" xfId="31927" xr:uid="{DE54FF24-F9F3-416B-89AF-5360243B8838}"/>
    <cellStyle name="40% - Accent6 6 4 5" xfId="14450" xr:uid="{2899382A-9749-4B63-9DE2-DFC0A5DD7826}"/>
    <cellStyle name="40% - Accent6 6 4 5 2" xfId="31930" xr:uid="{932A764C-AB91-4221-A746-9DE5F1E4BA86}"/>
    <cellStyle name="40% - Accent6 6 4 6" xfId="14451" xr:uid="{D1457AF5-56FD-4446-9B43-DB59A9770ADA}"/>
    <cellStyle name="40% - Accent6 6 4 6 2" xfId="31931" xr:uid="{7CEE5F41-7267-4027-AA22-8502179CB8C1}"/>
    <cellStyle name="40% - Accent6 6 4 7" xfId="14452" xr:uid="{3EBD632C-D96F-46E2-B471-38482DEF99BB}"/>
    <cellStyle name="40% - Accent6 6 4 7 2" xfId="31932" xr:uid="{B3948DAA-F19D-45A4-BAF0-7EB7927800A8}"/>
    <cellStyle name="40% - Accent6 6 4 8" xfId="17895" xr:uid="{04A175EF-FF51-4151-901F-A790B36A9AB6}"/>
    <cellStyle name="40% - Accent6 6 4 8 2" xfId="35549" xr:uid="{ED6925C5-AB44-42DE-91AE-533560C088D3}"/>
    <cellStyle name="40% - Accent6 6 4 9" xfId="14432" xr:uid="{409F2E19-ED54-4604-9A81-175BD9CB6077}"/>
    <cellStyle name="40% - Accent6 6 4 9 2" xfId="31912" xr:uid="{A8C05F52-C234-49BE-BBA0-8F4A951483C8}"/>
    <cellStyle name="40% - Accent6 6 5" xfId="14453" xr:uid="{98D72BEE-C027-41ED-BFAB-361B6CCDB788}"/>
    <cellStyle name="40% - Accent6 6 5 2" xfId="14454" xr:uid="{9FAA5BAE-6F7F-4E6D-9D04-1CE0141C412E}"/>
    <cellStyle name="40% - Accent6 6 5 2 2" xfId="14455" xr:uid="{B5A70322-BFE5-4FC0-A697-2866259C626C}"/>
    <cellStyle name="40% - Accent6 6 5 2 2 2" xfId="31935" xr:uid="{4E77B877-465E-4D96-83DE-88B457523009}"/>
    <cellStyle name="40% - Accent6 6 5 2 3" xfId="14456" xr:uid="{DE8F160D-8FAB-47D6-A4F5-3BC1129AE5B1}"/>
    <cellStyle name="40% - Accent6 6 5 2 3 2" xfId="31936" xr:uid="{B8EE0625-C968-4B4C-87BF-1FE84485C4BB}"/>
    <cellStyle name="40% - Accent6 6 5 2 4" xfId="31934" xr:uid="{3F2188CA-EE6D-4C74-857D-3D6362ECCF4B}"/>
    <cellStyle name="40% - Accent6 6 5 3" xfId="14457" xr:uid="{7D0AA08F-9590-46CD-9DF2-17B575C0FB69}"/>
    <cellStyle name="40% - Accent6 6 5 3 2" xfId="31937" xr:uid="{37077A57-6407-4712-BF67-1880091ECF5F}"/>
    <cellStyle name="40% - Accent6 6 5 4" xfId="14458" xr:uid="{E00B489C-9FDB-43CC-BDC8-19869A40176E}"/>
    <cellStyle name="40% - Accent6 6 5 4 2" xfId="31938" xr:uid="{7D3093C0-EE06-40CD-82DD-88BEED8EEFFB}"/>
    <cellStyle name="40% - Accent6 6 5 5" xfId="14459" xr:uid="{14D4ADDE-DA49-4BF8-B356-3A59406C4B28}"/>
    <cellStyle name="40% - Accent6 6 5 5 2" xfId="31939" xr:uid="{41415828-2E18-46F9-9C99-95C5B10E956B}"/>
    <cellStyle name="40% - Accent6 6 5 6" xfId="31933" xr:uid="{458BBFF0-F880-4A35-BB93-8632BE22030F}"/>
    <cellStyle name="40% - Accent6 6 6" xfId="14460" xr:uid="{4CC1642F-1DD1-491B-AE22-E860931BEF82}"/>
    <cellStyle name="40% - Accent6 6 6 2" xfId="14461" xr:uid="{55643413-D644-494D-8368-CFB7D196C606}"/>
    <cellStyle name="40% - Accent6 6 6 2 2" xfId="14462" xr:uid="{DA1F82D1-EB5A-4EB1-A1B8-B34EA3BBF3C4}"/>
    <cellStyle name="40% - Accent6 6 6 2 2 2" xfId="31942" xr:uid="{118C0E48-06D9-4679-AAC3-8066BA2B99BE}"/>
    <cellStyle name="40% - Accent6 6 6 2 3" xfId="14463" xr:uid="{00160A3B-9341-4C00-976B-4089B1DE54FD}"/>
    <cellStyle name="40% - Accent6 6 6 2 3 2" xfId="31943" xr:uid="{FECAC74F-D003-4424-949B-23580B5041AB}"/>
    <cellStyle name="40% - Accent6 6 6 2 4" xfId="31941" xr:uid="{0ED14F89-CFB4-4A41-969E-1ACA877E8930}"/>
    <cellStyle name="40% - Accent6 6 6 3" xfId="14464" xr:uid="{355CE9E5-1884-47F4-9C08-5F268896BF71}"/>
    <cellStyle name="40% - Accent6 6 6 3 2" xfId="31944" xr:uid="{4BAB8564-8493-475D-BB85-2F2F8249EDE0}"/>
    <cellStyle name="40% - Accent6 6 6 4" xfId="14465" xr:uid="{62774C84-3388-4B0D-8302-6BED55632177}"/>
    <cellStyle name="40% - Accent6 6 6 4 2" xfId="31945" xr:uid="{7798B518-32A0-43A5-9BA8-ACDFDDA6CAA5}"/>
    <cellStyle name="40% - Accent6 6 6 5" xfId="14466" xr:uid="{898A4314-69EE-4F56-BFBB-2C1B1B6903B1}"/>
    <cellStyle name="40% - Accent6 6 6 5 2" xfId="31946" xr:uid="{3A00B9E1-036F-4396-80C5-13A914FD9AB7}"/>
    <cellStyle name="40% - Accent6 6 6 6" xfId="31940" xr:uid="{652CE42F-27FD-459C-92CA-05611298A3C1}"/>
    <cellStyle name="40% - Accent6 6 7" xfId="14467" xr:uid="{B8D49F3E-B862-4304-A714-D383379819FB}"/>
    <cellStyle name="40% - Accent6 6 7 2" xfId="14468" xr:uid="{27A49A59-C3DB-48A7-AB16-B0B5A835CD4A}"/>
    <cellStyle name="40% - Accent6 6 7 2 2" xfId="31948" xr:uid="{5A9F195B-7A73-4116-99DA-228BAF57563A}"/>
    <cellStyle name="40% - Accent6 6 7 3" xfId="14469" xr:uid="{7FE1A207-F7F2-4F38-A20D-A02F71B68542}"/>
    <cellStyle name="40% - Accent6 6 7 3 2" xfId="31949" xr:uid="{2E09A2F9-A88D-42AB-8B41-7915D75290A9}"/>
    <cellStyle name="40% - Accent6 6 7 4" xfId="31947" xr:uid="{13BB750A-845C-4863-85E7-847257B87B1D}"/>
    <cellStyle name="40% - Accent6 6 8" xfId="14470" xr:uid="{6C5656FB-CF0A-4DD8-BBFE-D69E0275A21E}"/>
    <cellStyle name="40% - Accent6 6 8 2" xfId="31950" xr:uid="{585B3D55-3A6E-4975-841C-7B42477A2F93}"/>
    <cellStyle name="40% - Accent6 6 9" xfId="14471" xr:uid="{91B345C6-75FE-4E2D-B767-F08D98F60AE6}"/>
    <cellStyle name="40% - Accent6 6 9 2" xfId="31951" xr:uid="{2B7133C8-77D9-4058-B781-6A8E8C644811}"/>
    <cellStyle name="40% - Accent6 7" xfId="406" xr:uid="{CA85B6FB-DC28-4DE6-94A1-CE407464648F}"/>
    <cellStyle name="40% - Accent6 7 10" xfId="17300" xr:uid="{9B6E8FD3-323E-4F73-85B4-176B1FB7CD69}"/>
    <cellStyle name="40% - Accent6 7 10 2" xfId="34591" xr:uid="{A6F880BD-A8D6-4D28-BF2E-957CAD38B37F}"/>
    <cellStyle name="40% - Accent6 7 11" xfId="14472" xr:uid="{F13C2C6C-8DB0-468B-8F6A-D4763FC292EB}"/>
    <cellStyle name="40% - Accent6 7 11 2" xfId="31952" xr:uid="{33F8601F-1D2B-43E6-BBA6-204122D8FF00}"/>
    <cellStyle name="40% - Accent6 7 12" xfId="1075" xr:uid="{58A6F8FE-921F-4D46-9673-0DA9ECF7F120}"/>
    <cellStyle name="40% - Accent6 7 13" xfId="18685" xr:uid="{C60B7B93-B14D-4C9B-AE60-E0CED9ED89B0}"/>
    <cellStyle name="40% - Accent6 7 2" xfId="1370" xr:uid="{2E8C48DB-CF6C-4D9E-BB0A-5E05727E444D}"/>
    <cellStyle name="40% - Accent6 7 2 10" xfId="18974" xr:uid="{2AE0B636-F1A2-46AE-BE57-3833FBBB705F}"/>
    <cellStyle name="40% - Accent6 7 2 2" xfId="2415" xr:uid="{D3D7FCCD-BF1B-4293-886B-FFA4EA134C5A}"/>
    <cellStyle name="40% - Accent6 7 2 2 2" xfId="14475" xr:uid="{8647DB55-E687-462C-9FB2-080E7A763293}"/>
    <cellStyle name="40% - Accent6 7 2 2 2 2" xfId="14476" xr:uid="{E135EDFA-8CFC-4E88-9592-965904BB1591}"/>
    <cellStyle name="40% - Accent6 7 2 2 2 2 2" xfId="31956" xr:uid="{EFE7A656-6C6F-4153-88B9-7C46B8FF7222}"/>
    <cellStyle name="40% - Accent6 7 2 2 2 3" xfId="14477" xr:uid="{221B71C9-18D1-459D-9003-305221AF6FF9}"/>
    <cellStyle name="40% - Accent6 7 2 2 2 3 2" xfId="31957" xr:uid="{3B238834-08A7-4812-A9C1-1600F2AAF6D7}"/>
    <cellStyle name="40% - Accent6 7 2 2 2 4" xfId="31955" xr:uid="{0A01E1D2-4422-4133-BD1D-A29E500B67A0}"/>
    <cellStyle name="40% - Accent6 7 2 2 3" xfId="14478" xr:uid="{4E8FEF28-FEE3-40D1-939B-5628E67FDAF4}"/>
    <cellStyle name="40% - Accent6 7 2 2 3 2" xfId="31958" xr:uid="{400F0801-D0F1-4854-991D-645D50E4DD8D}"/>
    <cellStyle name="40% - Accent6 7 2 2 4" xfId="14479" xr:uid="{830FC19F-DB1D-4D77-A79A-7EB250CFEF45}"/>
    <cellStyle name="40% - Accent6 7 2 2 4 2" xfId="31959" xr:uid="{9E57B579-7BDA-414C-9883-9A75B1986A03}"/>
    <cellStyle name="40% - Accent6 7 2 2 5" xfId="14480" xr:uid="{D7ABE704-B6AD-45F9-9F91-4E82103A170D}"/>
    <cellStyle name="40% - Accent6 7 2 2 5 2" xfId="31960" xr:uid="{15D8A060-1CBE-4EB2-970F-CE01E1939BD8}"/>
    <cellStyle name="40% - Accent6 7 2 2 6" xfId="18042" xr:uid="{379D22E6-F5B6-4C7B-8051-50E31792CB8D}"/>
    <cellStyle name="40% - Accent6 7 2 2 6 2" xfId="35826" xr:uid="{1DBFC16F-1D6D-4C11-9A99-500D5BAD1031}"/>
    <cellStyle name="40% - Accent6 7 2 2 7" xfId="14474" xr:uid="{2D957037-5BCB-4460-9232-C903D7A93AC8}"/>
    <cellStyle name="40% - Accent6 7 2 2 7 2" xfId="31954" xr:uid="{675BA113-5DE9-44E6-A7E8-E0F160C52529}"/>
    <cellStyle name="40% - Accent6 7 2 2 8" xfId="20015" xr:uid="{0959B2D6-F6BA-4B50-BF6E-E42425636114}"/>
    <cellStyle name="40% - Accent6 7 2 3" xfId="14481" xr:uid="{7CE3626C-04A8-4896-B493-554951DAED86}"/>
    <cellStyle name="40% - Accent6 7 2 3 2" xfId="14482" xr:uid="{598F3CCE-687A-482F-9A3C-EB294609298B}"/>
    <cellStyle name="40% - Accent6 7 2 3 2 2" xfId="14483" xr:uid="{5A6F30D3-98E3-4181-97F3-0DBEC9CDF74C}"/>
    <cellStyle name="40% - Accent6 7 2 3 2 2 2" xfId="31963" xr:uid="{8ABA34F9-793D-470A-999E-FB2239E87066}"/>
    <cellStyle name="40% - Accent6 7 2 3 2 3" xfId="14484" xr:uid="{D67EA4A2-FC8B-4A2B-A1E7-9BD486D4CE09}"/>
    <cellStyle name="40% - Accent6 7 2 3 2 3 2" xfId="31964" xr:uid="{DDAA1D43-2750-4545-83B0-7F40799AD078}"/>
    <cellStyle name="40% - Accent6 7 2 3 2 4" xfId="31962" xr:uid="{900F6061-1AE2-429A-8FA2-12E30EFCE1F3}"/>
    <cellStyle name="40% - Accent6 7 2 3 3" xfId="14485" xr:uid="{5D9246D9-3ECE-44D4-ABB3-0B6A25C6CDDD}"/>
    <cellStyle name="40% - Accent6 7 2 3 3 2" xfId="31965" xr:uid="{B24E01B4-9FF5-4ACA-8FB3-5FA548BD7EB0}"/>
    <cellStyle name="40% - Accent6 7 2 3 4" xfId="14486" xr:uid="{7A13553A-F76B-4A30-B2F2-655A5E755140}"/>
    <cellStyle name="40% - Accent6 7 2 3 4 2" xfId="31966" xr:uid="{CCB3873F-5C7A-4ABF-84ED-B9C375256395}"/>
    <cellStyle name="40% - Accent6 7 2 3 5" xfId="14487" xr:uid="{884E74F4-56E7-41BE-B3E1-A5682354FBF8}"/>
    <cellStyle name="40% - Accent6 7 2 3 5 2" xfId="31967" xr:uid="{291DC42F-CC91-4AC0-8394-8F38A6FE52F4}"/>
    <cellStyle name="40% - Accent6 7 2 3 6" xfId="31961" xr:uid="{821FD0A3-EB21-49B5-96A5-6CDC6D8F1116}"/>
    <cellStyle name="40% - Accent6 7 2 4" xfId="14488" xr:uid="{9CF6F0A3-F980-4F28-8132-4E6F02742BD6}"/>
    <cellStyle name="40% - Accent6 7 2 4 2" xfId="14489" xr:uid="{CDE16F98-E7DE-4B51-BFB7-ED18CE3BFF53}"/>
    <cellStyle name="40% - Accent6 7 2 4 2 2" xfId="31969" xr:uid="{FC64C692-0030-47F0-ABBC-B0FD4A8719D6}"/>
    <cellStyle name="40% - Accent6 7 2 4 3" xfId="14490" xr:uid="{44D8D8B3-7B3D-4B67-AD51-4DDF6FE48984}"/>
    <cellStyle name="40% - Accent6 7 2 4 3 2" xfId="31970" xr:uid="{56C65D7A-94D0-4A93-BD8A-9CA5C3319CF5}"/>
    <cellStyle name="40% - Accent6 7 2 4 4" xfId="31968" xr:uid="{2AFC319D-E1DE-4B65-8304-3B7085BD0D6E}"/>
    <cellStyle name="40% - Accent6 7 2 5" xfId="14491" xr:uid="{2186C140-01DD-4244-B31F-61053860A6C7}"/>
    <cellStyle name="40% - Accent6 7 2 5 2" xfId="31971" xr:uid="{A82AFC8F-AF8D-413B-B408-8F355431B3C5}"/>
    <cellStyle name="40% - Accent6 7 2 6" xfId="14492" xr:uid="{4119BD19-A52B-481F-9B0C-07D26732E837}"/>
    <cellStyle name="40% - Accent6 7 2 6 2" xfId="31972" xr:uid="{B803A0A8-3816-4250-8D0E-70589AB4DD02}"/>
    <cellStyle name="40% - Accent6 7 2 7" xfId="14493" xr:uid="{98540A31-704A-4E6F-9B1A-65590DDB1E54}"/>
    <cellStyle name="40% - Accent6 7 2 7 2" xfId="31973" xr:uid="{6AFD3A5B-CE51-4567-8456-6D4A706F67BB}"/>
    <cellStyle name="40% - Accent6 7 2 8" xfId="17475" xr:uid="{A64B4D20-07E9-4813-9440-614B8D11671D}"/>
    <cellStyle name="40% - Accent6 7 2 8 2" xfId="34840" xr:uid="{4ACC10BC-949E-4938-8826-230F4F293152}"/>
    <cellStyle name="40% - Accent6 7 2 9" xfId="14473" xr:uid="{7CB7EAD1-7FF9-498F-8B59-613DA3695ED1}"/>
    <cellStyle name="40% - Accent6 7 2 9 2" xfId="31953" xr:uid="{1E6289C0-DD96-4C17-9C27-57BA174A5734}"/>
    <cellStyle name="40% - Accent6 7 3" xfId="1641" xr:uid="{7806ECA4-7A1F-49A3-AD7E-345E78713385}"/>
    <cellStyle name="40% - Accent6 7 3 10" xfId="19244" xr:uid="{AA85A740-6178-4074-8106-658E9B75953A}"/>
    <cellStyle name="40% - Accent6 7 3 2" xfId="2682" xr:uid="{8ECFE225-4FDD-42D6-9C7F-2BF0CB9F93ED}"/>
    <cellStyle name="40% - Accent6 7 3 2 2" xfId="14496" xr:uid="{85EA7872-8622-446A-B915-05062467296E}"/>
    <cellStyle name="40% - Accent6 7 3 2 2 2" xfId="14497" xr:uid="{E9C10B4F-DEC5-4FC7-974B-567934853711}"/>
    <cellStyle name="40% - Accent6 7 3 2 2 2 2" xfId="31977" xr:uid="{00546F1C-9F75-4F20-84E7-CB7E530E3813}"/>
    <cellStyle name="40% - Accent6 7 3 2 2 3" xfId="14498" xr:uid="{C3B93B7A-C8EC-4DF5-8F9E-6CC197EADD67}"/>
    <cellStyle name="40% - Accent6 7 3 2 2 3 2" xfId="31978" xr:uid="{FC0E0F95-F832-4259-B53A-5247963197E3}"/>
    <cellStyle name="40% - Accent6 7 3 2 2 4" xfId="31976" xr:uid="{9D1E82AB-BB8A-41E9-9E36-E2303CEB328E}"/>
    <cellStyle name="40% - Accent6 7 3 2 3" xfId="14499" xr:uid="{60557907-079A-4DDA-B297-B8DE825C293E}"/>
    <cellStyle name="40% - Accent6 7 3 2 3 2" xfId="31979" xr:uid="{7158C6CA-FD74-4A3E-9A96-3EE1B03CB9C4}"/>
    <cellStyle name="40% - Accent6 7 3 2 4" xfId="14500" xr:uid="{59681A07-02BB-4DC0-A125-E8CA7C59E478}"/>
    <cellStyle name="40% - Accent6 7 3 2 4 2" xfId="31980" xr:uid="{1767CF43-62AC-4EF8-B023-3473AAD19AD3}"/>
    <cellStyle name="40% - Accent6 7 3 2 5" xfId="14501" xr:uid="{ED820936-0BD1-4870-B2C4-37115840A0B1}"/>
    <cellStyle name="40% - Accent6 7 3 2 5 2" xfId="31981" xr:uid="{7D91A6BB-2512-4C80-9606-37433298F6AC}"/>
    <cellStyle name="40% - Accent6 7 3 2 6" xfId="18175" xr:uid="{D92FA266-3029-4FC9-A795-1F684CB7BCEB}"/>
    <cellStyle name="40% - Accent6 7 3 2 6 2" xfId="36089" xr:uid="{3F0A81AE-E5AB-468E-BA97-05C1EFCC3A9B}"/>
    <cellStyle name="40% - Accent6 7 3 2 7" xfId="14495" xr:uid="{AB0EFE70-7B04-4858-8102-6E602045C0AF}"/>
    <cellStyle name="40% - Accent6 7 3 2 7 2" xfId="31975" xr:uid="{7131DF9B-7EAA-4416-8AE9-2660F7BA6B41}"/>
    <cellStyle name="40% - Accent6 7 3 2 8" xfId="20282" xr:uid="{8C8BC35D-939D-47BD-9928-725DAFD97AF0}"/>
    <cellStyle name="40% - Accent6 7 3 3" xfId="14502" xr:uid="{69951DD1-FC03-491D-AB3B-C187985F57E5}"/>
    <cellStyle name="40% - Accent6 7 3 3 2" xfId="14503" xr:uid="{FDB6D468-8C99-4E85-A55C-AB188AD44EAD}"/>
    <cellStyle name="40% - Accent6 7 3 3 2 2" xfId="14504" xr:uid="{EDB67DDE-EBA8-4DA2-8830-A1E8869ABC99}"/>
    <cellStyle name="40% - Accent6 7 3 3 2 2 2" xfId="31984" xr:uid="{1A411955-1DD3-4E44-8156-63D00B2B73A0}"/>
    <cellStyle name="40% - Accent6 7 3 3 2 3" xfId="14505" xr:uid="{828CA4A6-66D3-4F23-A182-BD8AF64301EA}"/>
    <cellStyle name="40% - Accent6 7 3 3 2 3 2" xfId="31985" xr:uid="{CEA63227-8E73-4AA8-9EED-C8376C9AED34}"/>
    <cellStyle name="40% - Accent6 7 3 3 2 4" xfId="31983" xr:uid="{B447A02D-C812-4AB3-9BA0-B3040AF9DC03}"/>
    <cellStyle name="40% - Accent6 7 3 3 3" xfId="14506" xr:uid="{01055B1C-C0FC-4EC3-9A29-914DCAD08B23}"/>
    <cellStyle name="40% - Accent6 7 3 3 3 2" xfId="31986" xr:uid="{9ED89D42-AFDF-479A-AC68-86F80C659494}"/>
    <cellStyle name="40% - Accent6 7 3 3 4" xfId="14507" xr:uid="{38145B62-5778-4EE8-80A7-7E5E78641349}"/>
    <cellStyle name="40% - Accent6 7 3 3 4 2" xfId="31987" xr:uid="{D8096797-D639-44DA-81E4-9EC3753D5A6D}"/>
    <cellStyle name="40% - Accent6 7 3 3 5" xfId="14508" xr:uid="{B3143541-27FF-4B89-B5CB-9849995A5E46}"/>
    <cellStyle name="40% - Accent6 7 3 3 5 2" xfId="31988" xr:uid="{5A3E3A00-AF1A-43E2-BEE1-4514C2DD38BF}"/>
    <cellStyle name="40% - Accent6 7 3 3 6" xfId="31982" xr:uid="{440F5745-9DAD-4292-97B6-FC204628B9B7}"/>
    <cellStyle name="40% - Accent6 7 3 4" xfId="14509" xr:uid="{B761B678-3BD1-4B9F-9EC4-0F49BF06DCA8}"/>
    <cellStyle name="40% - Accent6 7 3 4 2" xfId="14510" xr:uid="{36AE5B1A-918C-4042-ADF8-23F7BAC6FA0E}"/>
    <cellStyle name="40% - Accent6 7 3 4 2 2" xfId="31990" xr:uid="{D47B562D-4DCB-4E15-AA06-40E4408F410A}"/>
    <cellStyle name="40% - Accent6 7 3 4 3" xfId="14511" xr:uid="{C539A082-D526-4717-8D37-EE8F76243D23}"/>
    <cellStyle name="40% - Accent6 7 3 4 3 2" xfId="31991" xr:uid="{8430EDD6-B5C6-402D-B0BA-00C62AA5F840}"/>
    <cellStyle name="40% - Accent6 7 3 4 4" xfId="31989" xr:uid="{7A3BDAF5-4A77-42CA-8F59-BAAAA1A5EB25}"/>
    <cellStyle name="40% - Accent6 7 3 5" xfId="14512" xr:uid="{BD802621-A11B-423A-81C0-455716B1B867}"/>
    <cellStyle name="40% - Accent6 7 3 5 2" xfId="31992" xr:uid="{28318804-E543-43F0-9AD2-1B0D3EA5A71C}"/>
    <cellStyle name="40% - Accent6 7 3 6" xfId="14513" xr:uid="{15B8630B-2BB2-46CD-811B-50A790F77788}"/>
    <cellStyle name="40% - Accent6 7 3 6 2" xfId="31993" xr:uid="{2DF7ADB3-25D9-4D26-90A5-C8DF6F200E89}"/>
    <cellStyle name="40% - Accent6 7 3 7" xfId="14514" xr:uid="{DAC2EAF9-B230-4429-A067-C08B36824924}"/>
    <cellStyle name="40% - Accent6 7 3 7 2" xfId="31994" xr:uid="{8CC33800-B1E7-4569-B938-796D3772AEE6}"/>
    <cellStyle name="40% - Accent6 7 3 8" xfId="17620" xr:uid="{01A3F9DF-4006-4A9D-A2FD-9C0FCB3980F2}"/>
    <cellStyle name="40% - Accent6 7 3 8 2" xfId="35089" xr:uid="{974BD54D-A240-4573-9FD2-26DAE5446E9E}"/>
    <cellStyle name="40% - Accent6 7 3 9" xfId="14494" xr:uid="{44AA8D9F-8CF8-4FC6-AFF8-DADDFD024BF2}"/>
    <cellStyle name="40% - Accent6 7 3 9 2" xfId="31974" xr:uid="{94B30440-1949-40BE-BD17-D3A276281634}"/>
    <cellStyle name="40% - Accent6 7 4" xfId="2139" xr:uid="{A56609D7-C832-4CFB-813D-FACC484069D5}"/>
    <cellStyle name="40% - Accent6 7 4 2" xfId="14516" xr:uid="{08589587-6FAA-4D5C-B7AB-48825FBAB583}"/>
    <cellStyle name="40% - Accent6 7 4 2 2" xfId="14517" xr:uid="{24760BA9-9C35-444F-9148-5639C32FE7FE}"/>
    <cellStyle name="40% - Accent6 7 4 2 2 2" xfId="31997" xr:uid="{C982A0E0-A9EA-4D09-9272-301CF8841BF4}"/>
    <cellStyle name="40% - Accent6 7 4 2 3" xfId="14518" xr:uid="{3CA8D5EA-9619-497F-9D6E-69B9B912718D}"/>
    <cellStyle name="40% - Accent6 7 4 2 3 2" xfId="31998" xr:uid="{8EB2EE79-2489-4D94-8E3D-E5D2B02A49B8}"/>
    <cellStyle name="40% - Accent6 7 4 2 4" xfId="31996" xr:uid="{A18A551D-2BB5-4F02-9DA3-99E8BB96B625}"/>
    <cellStyle name="40% - Accent6 7 4 3" xfId="14519" xr:uid="{BEF7D70F-E88F-4CC9-A55D-F39EC223D4D4}"/>
    <cellStyle name="40% - Accent6 7 4 3 2" xfId="31999" xr:uid="{E0D23AFD-60DE-4C8B-96EC-C91F7A2252C3}"/>
    <cellStyle name="40% - Accent6 7 4 4" xfId="14520" xr:uid="{763162E5-F1B8-4A80-8924-04A3309DF08D}"/>
    <cellStyle name="40% - Accent6 7 4 4 2" xfId="32000" xr:uid="{86B2008E-F39F-495D-BD47-544BDB369869}"/>
    <cellStyle name="40% - Accent6 7 4 5" xfId="14521" xr:uid="{F262117A-4FBD-4A99-8CE2-DA7B35F9084D}"/>
    <cellStyle name="40% - Accent6 7 4 5 2" xfId="32001" xr:uid="{0FA1D934-CDB9-4C7C-89AF-2A6F1CA8C5B8}"/>
    <cellStyle name="40% - Accent6 7 4 6" xfId="17910" xr:uid="{A6851F1A-8CB4-452E-A444-031F5436C7BD}"/>
    <cellStyle name="40% - Accent6 7 4 6 2" xfId="35569" xr:uid="{726CE69B-4EE9-4C2E-856F-B76F48F236C6}"/>
    <cellStyle name="40% - Accent6 7 4 7" xfId="14515" xr:uid="{670E92EA-4275-4A4C-BDF7-130A0EA21FF7}"/>
    <cellStyle name="40% - Accent6 7 4 7 2" xfId="31995" xr:uid="{8255ACD5-FD47-40F4-A009-AC308251799F}"/>
    <cellStyle name="40% - Accent6 7 4 8" xfId="19739" xr:uid="{D259CCC0-0339-40F0-9139-62017982684C}"/>
    <cellStyle name="40% - Accent6 7 5" xfId="14522" xr:uid="{6D3B069E-5B0F-4DEC-AFD2-8BCC44015E85}"/>
    <cellStyle name="40% - Accent6 7 5 2" xfId="14523" xr:uid="{9F74B78E-E5FA-47E5-BB29-D55BC0DE4FB6}"/>
    <cellStyle name="40% - Accent6 7 5 2 2" xfId="14524" xr:uid="{75FFE157-270C-4023-9573-98DCC273BE3E}"/>
    <cellStyle name="40% - Accent6 7 5 2 2 2" xfId="32004" xr:uid="{23BF54CD-6E75-489E-9002-ED36890DB45A}"/>
    <cellStyle name="40% - Accent6 7 5 2 3" xfId="14525" xr:uid="{34DC663E-29F3-4230-BCB3-F45FA83B546E}"/>
    <cellStyle name="40% - Accent6 7 5 2 3 2" xfId="32005" xr:uid="{44D7C643-4413-421F-9404-E8CEBCFD4178}"/>
    <cellStyle name="40% - Accent6 7 5 2 4" xfId="32003" xr:uid="{D1CBD46E-DE5C-4D17-827A-A1587772FADD}"/>
    <cellStyle name="40% - Accent6 7 5 3" xfId="14526" xr:uid="{C4AEA44C-2267-4BB7-8CBF-FFBDADBFD875}"/>
    <cellStyle name="40% - Accent6 7 5 3 2" xfId="32006" xr:uid="{EEC958F3-8519-4985-AE4E-DEA8F17E2B4C}"/>
    <cellStyle name="40% - Accent6 7 5 4" xfId="14527" xr:uid="{F82540B4-9743-408F-B124-6E4835810D54}"/>
    <cellStyle name="40% - Accent6 7 5 4 2" xfId="32007" xr:uid="{7F726C54-A873-43C3-A1DA-8F3C9FE614A9}"/>
    <cellStyle name="40% - Accent6 7 5 5" xfId="14528" xr:uid="{ABB64EDC-D46B-45BD-AD40-B80AB77609AF}"/>
    <cellStyle name="40% - Accent6 7 5 5 2" xfId="32008" xr:uid="{11482270-B4EF-48CB-BCF6-108CD5954599}"/>
    <cellStyle name="40% - Accent6 7 5 6" xfId="32002" xr:uid="{6BD9ABA2-56D9-4F2E-B471-B9F27DDD9751}"/>
    <cellStyle name="40% - Accent6 7 6" xfId="14529" xr:uid="{03A0C1CC-FC76-4024-A09B-81CE8B94C9FB}"/>
    <cellStyle name="40% - Accent6 7 6 2" xfId="14530" xr:uid="{1DF3B1E2-14A0-46F7-8C2C-D69EFE607797}"/>
    <cellStyle name="40% - Accent6 7 6 2 2" xfId="32010" xr:uid="{14D1E6E7-8CAD-4931-ADF2-DF0241D16BBB}"/>
    <cellStyle name="40% - Accent6 7 6 3" xfId="14531" xr:uid="{83DB655A-DAEC-41FB-A8F3-88C263194D1A}"/>
    <cellStyle name="40% - Accent6 7 6 3 2" xfId="32011" xr:uid="{2B217F68-AB95-4E18-B6F8-E7F15FB39041}"/>
    <cellStyle name="40% - Accent6 7 6 4" xfId="32009" xr:uid="{E4B4A455-5C22-4E1E-8D99-5FF30808724F}"/>
    <cellStyle name="40% - Accent6 7 7" xfId="14532" xr:uid="{4CEA11E6-2D83-41F5-8363-20CA1E449EFE}"/>
    <cellStyle name="40% - Accent6 7 7 2" xfId="32012" xr:uid="{67277DFD-2262-490C-B2D9-94492BDF9CAE}"/>
    <cellStyle name="40% - Accent6 7 8" xfId="14533" xr:uid="{55271AE9-3094-4727-B26F-CAA0B06FDF94}"/>
    <cellStyle name="40% - Accent6 7 8 2" xfId="32013" xr:uid="{C534E8E3-3EA2-497E-9AE7-1C5B5EE5ABA8}"/>
    <cellStyle name="40% - Accent6 7 9" xfId="14534" xr:uid="{0F26C8FB-00FC-4BB5-942B-D2A872326788}"/>
    <cellStyle name="40% - Accent6 7 9 2" xfId="32014" xr:uid="{BC2DDAF6-F6E9-4B5D-970A-01B5FAB5BF20}"/>
    <cellStyle name="40% - Accent6 8" xfId="172" xr:uid="{9076BC4C-84C5-4D80-BA73-F6D7F545A644}"/>
    <cellStyle name="40% - Accent6 8 10" xfId="1105" xr:uid="{1DA99EE9-A4FD-48B0-AFCA-BF468B02750C}"/>
    <cellStyle name="40% - Accent6 8 11" xfId="18713" xr:uid="{D329947D-D4BD-46AB-8BBB-E3B3C76A06B2}"/>
    <cellStyle name="40% - Accent6 8 2" xfId="1392" xr:uid="{3885D980-5181-4968-BF6B-3CC0D5160D94}"/>
    <cellStyle name="40% - Accent6 8 2 2" xfId="2433" xr:uid="{75B399DF-A6A9-4A16-9441-C6F7863A54F7}"/>
    <cellStyle name="40% - Accent6 8 2 2 2" xfId="14538" xr:uid="{B35BA433-91B7-4841-89DF-7389AEAA7601}"/>
    <cellStyle name="40% - Accent6 8 2 2 2 2" xfId="32018" xr:uid="{144718DC-F15C-4D6A-BA95-B79F827B7A65}"/>
    <cellStyle name="40% - Accent6 8 2 2 3" xfId="14539" xr:uid="{650D0665-237B-4C8C-9F41-8D16E6D5373E}"/>
    <cellStyle name="40% - Accent6 8 2 2 3 2" xfId="32019" xr:uid="{7A76098F-F8EB-49B1-A307-08BE63F478C6}"/>
    <cellStyle name="40% - Accent6 8 2 2 4" xfId="18055" xr:uid="{FCA1C0C3-D4B3-4064-8FE3-DED1A5128D59}"/>
    <cellStyle name="40% - Accent6 8 2 2 4 2" xfId="35844" xr:uid="{B4B245B9-FA43-4C72-85BB-BDCCD304A51B}"/>
    <cellStyle name="40% - Accent6 8 2 2 5" xfId="14537" xr:uid="{08DCEF2B-4481-4A5B-9107-4A4DA2FC056F}"/>
    <cellStyle name="40% - Accent6 8 2 2 5 2" xfId="32017" xr:uid="{0633D2FF-F786-40FF-BB94-A83F9C9543D4}"/>
    <cellStyle name="40% - Accent6 8 2 2 6" xfId="20033" xr:uid="{BD76206E-AD3A-4287-A022-604F7D320037}"/>
    <cellStyle name="40% - Accent6 8 2 3" xfId="14540" xr:uid="{783C35BB-0130-4DDD-8020-FA44FAD5BA77}"/>
    <cellStyle name="40% - Accent6 8 2 3 2" xfId="32020" xr:uid="{6E898B4F-C872-49E6-934A-7BFC941FCE39}"/>
    <cellStyle name="40% - Accent6 8 2 4" xfId="14541" xr:uid="{DE13469A-7CF1-42C3-8668-7388AC9D3974}"/>
    <cellStyle name="40% - Accent6 8 2 4 2" xfId="32021" xr:uid="{E24E8322-B3A8-483E-B7F5-4022C3150FA6}"/>
    <cellStyle name="40% - Accent6 8 2 5" xfId="14542" xr:uid="{3AAEB9E9-E3D2-4AE7-BCC6-D6804BC32DBF}"/>
    <cellStyle name="40% - Accent6 8 2 5 2" xfId="32022" xr:uid="{0D635EF5-EE94-42E7-BF77-BC24691CEBF9}"/>
    <cellStyle name="40% - Accent6 8 2 6" xfId="17491" xr:uid="{2080AC26-F6CD-4989-98D0-4B2B83F7FACB}"/>
    <cellStyle name="40% - Accent6 8 2 6 2" xfId="34860" xr:uid="{7CFF5E9C-0C6B-4A59-806B-A06254813981}"/>
    <cellStyle name="40% - Accent6 8 2 7" xfId="14536" xr:uid="{D3224D2E-0BE8-43DA-9BE2-9F20D5DA3F70}"/>
    <cellStyle name="40% - Accent6 8 2 7 2" xfId="32016" xr:uid="{2E86E21E-EB1C-46D1-A6AF-FB686CCE3530}"/>
    <cellStyle name="40% - Accent6 8 2 8" xfId="18995" xr:uid="{489D5D8E-C53D-4C4C-AD5B-9AFA952D4CAA}"/>
    <cellStyle name="40% - Accent6 8 3" xfId="1659" xr:uid="{73E7B64A-5D86-4E40-9E43-E4B88B44B262}"/>
    <cellStyle name="40% - Accent6 8 3 2" xfId="2700" xr:uid="{12CF903C-98FC-4AA4-9233-4111606BAA37}"/>
    <cellStyle name="40% - Accent6 8 3 2 2" xfId="14545" xr:uid="{64796A46-91B3-430D-BE4A-00120FE526EF}"/>
    <cellStyle name="40% - Accent6 8 3 2 2 2" xfId="32025" xr:uid="{C4C45CB7-3FE8-4B68-A473-7F4B6B11F692}"/>
    <cellStyle name="40% - Accent6 8 3 2 3" xfId="14546" xr:uid="{0DD11526-4D8E-4D8C-899E-217A31B770A4}"/>
    <cellStyle name="40% - Accent6 8 3 2 3 2" xfId="32026" xr:uid="{FD58B130-4CB5-41CD-9B39-7A478418AC97}"/>
    <cellStyle name="40% - Accent6 8 3 2 4" xfId="18187" xr:uid="{A0FF6183-8E6B-465C-9784-ECAD2871F294}"/>
    <cellStyle name="40% - Accent6 8 3 2 4 2" xfId="36107" xr:uid="{68399B6B-2959-4DCA-A32A-679063FDAFCC}"/>
    <cellStyle name="40% - Accent6 8 3 2 5" xfId="14544" xr:uid="{81F88774-83AE-420E-98AB-ACEF953A8290}"/>
    <cellStyle name="40% - Accent6 8 3 2 5 2" xfId="32024" xr:uid="{6E1B3B79-C04E-4E13-9C9F-33D003E56EE9}"/>
    <cellStyle name="40% - Accent6 8 3 2 6" xfId="20300" xr:uid="{CDA11F68-9497-4BC1-9FFF-A0CB4295A68D}"/>
    <cellStyle name="40% - Accent6 8 3 3" xfId="14547" xr:uid="{12554F45-172F-42C3-A71B-092FF81CC22F}"/>
    <cellStyle name="40% - Accent6 8 3 3 2" xfId="32027" xr:uid="{D479EBE7-48EC-4776-8DBA-0A8399BF5633}"/>
    <cellStyle name="40% - Accent6 8 3 4" xfId="14548" xr:uid="{69DA9C0A-D945-4D22-B0B1-56E649370212}"/>
    <cellStyle name="40% - Accent6 8 3 4 2" xfId="32028" xr:uid="{2E84FE36-4C69-4AA5-BA3E-E16321CFE83D}"/>
    <cellStyle name="40% - Accent6 8 3 5" xfId="14549" xr:uid="{750430E5-78C9-40FB-997A-22E5ED532787}"/>
    <cellStyle name="40% - Accent6 8 3 5 2" xfId="32029" xr:uid="{3C24E776-9BCF-406A-8F65-C4E9EA117D59}"/>
    <cellStyle name="40% - Accent6 8 3 6" xfId="17633" xr:uid="{0645E20E-A8AD-43A5-9DD9-34223C0AEC03}"/>
    <cellStyle name="40% - Accent6 8 3 6 2" xfId="35107" xr:uid="{CFAEAF81-20CA-4EFA-B6DF-3DBAD6745FA8}"/>
    <cellStyle name="40% - Accent6 8 3 7" xfId="14543" xr:uid="{BD86A73D-FF3F-4E08-8CE4-E854E482BDB6}"/>
    <cellStyle name="40% - Accent6 8 3 7 2" xfId="32023" xr:uid="{798CA9DF-15BB-4615-A533-C34F08DCFDBC}"/>
    <cellStyle name="40% - Accent6 8 3 8" xfId="19262" xr:uid="{E464F7BF-62B3-47DF-9A30-BEBE1EC3B4A0}"/>
    <cellStyle name="40% - Accent6 8 4" xfId="2163" xr:uid="{425066FA-D960-45E4-80E1-CEE939E45576}"/>
    <cellStyle name="40% - Accent6 8 4 2" xfId="14551" xr:uid="{D414F61F-702E-4B36-8F68-065E96F52BA6}"/>
    <cellStyle name="40% - Accent6 8 4 2 2" xfId="32031" xr:uid="{BE0BFF0A-41F8-4C95-A0F5-5DC2D4ED51F6}"/>
    <cellStyle name="40% - Accent6 8 4 3" xfId="14552" xr:uid="{D53869B7-C675-42AB-A615-448AA9C568E8}"/>
    <cellStyle name="40% - Accent6 8 4 3 2" xfId="32032" xr:uid="{29726B67-4953-4EBF-B4BC-8E907F5DD073}"/>
    <cellStyle name="40% - Accent6 8 4 4" xfId="17925" xr:uid="{CB4EA2AF-2B4D-46A3-A728-5768A0761CE4}"/>
    <cellStyle name="40% - Accent6 8 4 4 2" xfId="35593" xr:uid="{E9A42A31-7B53-4CDB-8498-AC1AE67BEE88}"/>
    <cellStyle name="40% - Accent6 8 4 5" xfId="14550" xr:uid="{FA2461F0-C1D1-4C47-84D8-17E94DB8800E}"/>
    <cellStyle name="40% - Accent6 8 4 5 2" xfId="32030" xr:uid="{7AD331E4-76B2-4225-B9E6-3C2254DC8907}"/>
    <cellStyle name="40% - Accent6 8 4 6" xfId="19763" xr:uid="{C4ACA2D5-0ADB-4D54-8AC5-1466E605A1C9}"/>
    <cellStyle name="40% - Accent6 8 5" xfId="14553" xr:uid="{EF80E341-A79D-41EB-9484-62FCB60BFCBE}"/>
    <cellStyle name="40% - Accent6 8 5 2" xfId="32033" xr:uid="{12689A9D-130F-46D3-9494-75BEBBABDB80}"/>
    <cellStyle name="40% - Accent6 8 6" xfId="14554" xr:uid="{C9A010B2-9F15-49A3-AADF-D1E9ACBE9FB9}"/>
    <cellStyle name="40% - Accent6 8 6 2" xfId="32034" xr:uid="{6BCDF1E4-FB35-47D4-A51A-E284374C24E4}"/>
    <cellStyle name="40% - Accent6 8 7" xfId="14555" xr:uid="{94D3EAB8-4C13-4E0C-979D-393DE1723A34}"/>
    <cellStyle name="40% - Accent6 8 7 2" xfId="32035" xr:uid="{44BF441C-3D54-48E9-881D-5728B0344816}"/>
    <cellStyle name="40% - Accent6 8 8" xfId="17326" xr:uid="{E6C85569-90A9-4316-8669-087C4AF8DA4B}"/>
    <cellStyle name="40% - Accent6 8 8 2" xfId="34616" xr:uid="{8FA73B8E-A03A-4791-AE19-AF458A34F99A}"/>
    <cellStyle name="40% - Accent6 8 9" xfId="14535" xr:uid="{8783812A-373D-4B64-B07A-5F7CBF996480}"/>
    <cellStyle name="40% - Accent6 8 9 2" xfId="32015" xr:uid="{0B1997F3-A9D0-45E1-B473-9991DFD49971}"/>
    <cellStyle name="40% - Accent6 9" xfId="1129" xr:uid="{72FF70A5-6D08-4CF1-9631-1BFEB18B3A7F}"/>
    <cellStyle name="40% - Accent6 9 10" xfId="18737" xr:uid="{7DFA5E9D-3069-4F3C-BEB3-022414F68087}"/>
    <cellStyle name="40% - Accent6 9 2" xfId="1413" xr:uid="{4B2AB406-AEE6-40E3-8767-BABF1A482C02}"/>
    <cellStyle name="40% - Accent6 9 2 2" xfId="2454" xr:uid="{05946EED-D027-452F-8747-8F5CE243B43D}"/>
    <cellStyle name="40% - Accent6 9 2 2 2" xfId="14559" xr:uid="{C8CD18D3-11E5-4387-9093-8413C43A1B28}"/>
    <cellStyle name="40% - Accent6 9 2 2 2 2" xfId="32039" xr:uid="{9A2ADAA2-E41E-4D72-BDFB-0EF57DF2C064}"/>
    <cellStyle name="40% - Accent6 9 2 2 3" xfId="14560" xr:uid="{96F3C5CB-9C3B-4161-B50A-985623429D09}"/>
    <cellStyle name="40% - Accent6 9 2 2 3 2" xfId="32040" xr:uid="{2A2A9E0F-4D4E-4DB0-A80A-383B93CACA92}"/>
    <cellStyle name="40% - Accent6 9 2 2 4" xfId="18068" xr:uid="{AF4F9384-B148-4A79-8EDE-156F7FA06ECB}"/>
    <cellStyle name="40% - Accent6 9 2 2 4 2" xfId="35865" xr:uid="{5B70DB9B-C2A4-4C23-84B6-C9DEC6FE84AE}"/>
    <cellStyle name="40% - Accent6 9 2 2 5" xfId="14558" xr:uid="{7761D9C4-BC7C-47E6-9BC8-F60907D62A49}"/>
    <cellStyle name="40% - Accent6 9 2 2 5 2" xfId="32038" xr:uid="{8C95D0A3-3C38-4984-A71E-93FB5A94A9B0}"/>
    <cellStyle name="40% - Accent6 9 2 2 6" xfId="20054" xr:uid="{DD9BD309-D362-4533-9B0F-DAFCA4965463}"/>
    <cellStyle name="40% - Accent6 9 2 3" xfId="14561" xr:uid="{FA06E697-BF9F-4218-BE68-D2F37FA0AB84}"/>
    <cellStyle name="40% - Accent6 9 2 3 2" xfId="32041" xr:uid="{ADEF2464-CD2A-4916-933D-ABE7CBDD2949}"/>
    <cellStyle name="40% - Accent6 9 2 4" xfId="14562" xr:uid="{CDDCF913-FF4D-40CA-B8B8-FE2EF48F3B20}"/>
    <cellStyle name="40% - Accent6 9 2 4 2" xfId="32042" xr:uid="{E779A546-7819-412C-83DE-38A7B1F1B939}"/>
    <cellStyle name="40% - Accent6 9 2 5" xfId="14563" xr:uid="{293AC064-2FB4-4308-9C1E-4D871674C6A9}"/>
    <cellStyle name="40% - Accent6 9 2 5 2" xfId="32043" xr:uid="{1F5899C1-E8CF-466D-A41D-AFCBF1D83AD9}"/>
    <cellStyle name="40% - Accent6 9 2 6" xfId="17505" xr:uid="{18BD1E49-3701-432F-A920-9FA2C64C62A3}"/>
    <cellStyle name="40% - Accent6 9 2 6 2" xfId="34880" xr:uid="{2CBFB27E-2613-42E8-ADB8-430A15EC63A4}"/>
    <cellStyle name="40% - Accent6 9 2 7" xfId="14557" xr:uid="{57A6CE8F-53CB-4E97-9D4F-A149AC7DFEE0}"/>
    <cellStyle name="40% - Accent6 9 2 7 2" xfId="32037" xr:uid="{286B43AB-DBE7-477F-A096-EF5EA4706076}"/>
    <cellStyle name="40% - Accent6 9 2 8" xfId="19016" xr:uid="{55E6C609-1E96-4024-BF5B-2E3C9BFC53D6}"/>
    <cellStyle name="40% - Accent6 9 3" xfId="1680" xr:uid="{3C90D70C-8AEB-4479-A613-7E45F2A62965}"/>
    <cellStyle name="40% - Accent6 9 3 2" xfId="2721" xr:uid="{A4488332-9A34-4E0F-9757-7EDC16417F74}"/>
    <cellStyle name="40% - Accent6 9 3 2 2" xfId="14566" xr:uid="{5AE1E980-9B9E-43B7-B741-25D989F75138}"/>
    <cellStyle name="40% - Accent6 9 3 2 2 2" xfId="32046" xr:uid="{2BE58D24-AFA5-403D-8D26-CB3F0750DAD5}"/>
    <cellStyle name="40% - Accent6 9 3 2 3" xfId="14567" xr:uid="{F3DF3F0A-12E6-4FFD-BBF1-84071D3B19EA}"/>
    <cellStyle name="40% - Accent6 9 3 2 3 2" xfId="32047" xr:uid="{B8A37593-9C54-4E22-A0DC-AE0503E9D026}"/>
    <cellStyle name="40% - Accent6 9 3 2 4" xfId="18200" xr:uid="{44DD4417-41B1-4782-B74A-926C98024EF0}"/>
    <cellStyle name="40% - Accent6 9 3 2 4 2" xfId="36128" xr:uid="{E65594C9-D89E-420B-884B-4722EC183825}"/>
    <cellStyle name="40% - Accent6 9 3 2 5" xfId="14565" xr:uid="{89287CF8-F42A-459C-96DB-D072CDA6553C}"/>
    <cellStyle name="40% - Accent6 9 3 2 5 2" xfId="32045" xr:uid="{9E1F8656-07B3-438B-93E8-75E921DA7D98}"/>
    <cellStyle name="40% - Accent6 9 3 2 6" xfId="20321" xr:uid="{CD5D0D0F-7DE1-409E-A782-47D4E8C07C04}"/>
    <cellStyle name="40% - Accent6 9 3 3" xfId="14568" xr:uid="{D84D9192-12BA-4BE2-B011-8FE0D57778E3}"/>
    <cellStyle name="40% - Accent6 9 3 3 2" xfId="32048" xr:uid="{DA74E0AD-383F-49FB-A3DA-019C99460749}"/>
    <cellStyle name="40% - Accent6 9 3 4" xfId="14569" xr:uid="{9F851C71-CAA5-4D8F-8297-58E304A3D702}"/>
    <cellStyle name="40% - Accent6 9 3 4 2" xfId="32049" xr:uid="{B9554520-FB2A-4F95-A927-BD95AE932A4E}"/>
    <cellStyle name="40% - Accent6 9 3 5" xfId="14570" xr:uid="{835D802C-194C-44C8-B44C-C41BADE50889}"/>
    <cellStyle name="40% - Accent6 9 3 5 2" xfId="32050" xr:uid="{068A921D-741E-41B4-8754-EA40FF35CED2}"/>
    <cellStyle name="40% - Accent6 9 3 6" xfId="17647" xr:uid="{2FB276E5-AF9D-4A66-9A1D-918E028BEB22}"/>
    <cellStyle name="40% - Accent6 9 3 6 2" xfId="35128" xr:uid="{925C197A-532D-4872-A896-5388C36FEE87}"/>
    <cellStyle name="40% - Accent6 9 3 7" xfId="14564" xr:uid="{115ABBBE-2FCE-4796-985A-98C5BC3D6C92}"/>
    <cellStyle name="40% - Accent6 9 3 7 2" xfId="32044" xr:uid="{6C3E89BB-A14A-437B-BFF4-3A55C83C7E46}"/>
    <cellStyle name="40% - Accent6 9 3 8" xfId="19283" xr:uid="{87C99150-F8D2-4094-93C2-9ADED0D78F03}"/>
    <cellStyle name="40% - Accent6 9 4" xfId="2187" xr:uid="{4A0BA257-CDA2-4C53-AF64-C28E80363F96}"/>
    <cellStyle name="40% - Accent6 9 4 2" xfId="14572" xr:uid="{F6639F56-FD64-4A09-A545-88317CE2C177}"/>
    <cellStyle name="40% - Accent6 9 4 2 2" xfId="32052" xr:uid="{E87ABCD2-420A-48C9-965E-3C2A822FB4C4}"/>
    <cellStyle name="40% - Accent6 9 4 3" xfId="14573" xr:uid="{EF5A8E1F-2D2A-4859-A36A-05510FE2FE20}"/>
    <cellStyle name="40% - Accent6 9 4 3 2" xfId="32053" xr:uid="{F3E09F31-D435-45AF-9B1F-6E70B70D6652}"/>
    <cellStyle name="40% - Accent6 9 4 4" xfId="17940" xr:uid="{2123805C-AADD-40BF-802C-3E69D5CE7F98}"/>
    <cellStyle name="40% - Accent6 9 4 4 2" xfId="35617" xr:uid="{D73AAF97-9D68-42A5-A53D-2FB6BEA77E6C}"/>
    <cellStyle name="40% - Accent6 9 4 5" xfId="14571" xr:uid="{488A38C1-8E9F-4703-B406-D961617A510A}"/>
    <cellStyle name="40% - Accent6 9 4 5 2" xfId="32051" xr:uid="{842E6D5B-594B-4BD1-A2EF-8A3A00D4C78A}"/>
    <cellStyle name="40% - Accent6 9 4 6" xfId="19787" xr:uid="{4B4A8FA0-BF97-4587-B24C-CE78339B9D94}"/>
    <cellStyle name="40% - Accent6 9 5" xfId="14574" xr:uid="{3F762ADE-ED39-49B4-AF80-8D4B2ECC358D}"/>
    <cellStyle name="40% - Accent6 9 5 2" xfId="32054" xr:uid="{945DFEE6-0925-43C1-8386-911ED5BAC3EB}"/>
    <cellStyle name="40% - Accent6 9 6" xfId="14575" xr:uid="{D306C5E2-CB7E-4100-9A4F-7DA998CD3FE3}"/>
    <cellStyle name="40% - Accent6 9 6 2" xfId="32055" xr:uid="{F02AE35F-7623-494B-96CB-3DF5A8420517}"/>
    <cellStyle name="40% - Accent6 9 7" xfId="14576" xr:uid="{172EFBC1-8DEB-486D-A157-F6D94B4D6C11}"/>
    <cellStyle name="40% - Accent6 9 7 2" xfId="32056" xr:uid="{5FECC410-CC87-4BF1-B5FA-E33E50B62761}"/>
    <cellStyle name="40% - Accent6 9 8" xfId="17346" xr:uid="{36E2578F-DDD2-4B52-9E78-B2711343842E}"/>
    <cellStyle name="40% - Accent6 9 8 2" xfId="34637" xr:uid="{4765FE01-A546-402C-BACE-BFD8A2DB091C}"/>
    <cellStyle name="40% - Accent6 9 9" xfId="14556" xr:uid="{71F188E7-24D6-4065-ACC5-6700B2D9F928}"/>
    <cellStyle name="40% - Accent6 9 9 2" xfId="32036" xr:uid="{219C1245-51CA-4B2F-9885-46172DD213C7}"/>
    <cellStyle name="5 Space" xfId="36625" xr:uid="{7A879D00-2D99-4E34-A02E-E33B6407AD81}"/>
    <cellStyle name="6 Space" xfId="36626" xr:uid="{C8926E82-FB54-40DD-AB9B-3B660618F812}"/>
    <cellStyle name="60% - Accent1" xfId="18377" builtinId="32" customBuiltin="1"/>
    <cellStyle name="60% - Accent1 2" xfId="69" xr:uid="{3F7E7D81-400E-4771-9872-F899A139A81F}"/>
    <cellStyle name="60% - Accent1 2 2" xfId="14579" xr:uid="{8CF85803-E760-4EB8-B7E4-D44D5B2D6CFF}"/>
    <cellStyle name="60% - Accent1 2 3" xfId="16927" xr:uid="{7F8682DD-65E1-4D1A-8B1C-9671D589E598}"/>
    <cellStyle name="60% - Accent1 2 4" xfId="14578" xr:uid="{051A29B8-FD10-4A79-9780-50077299630A}"/>
    <cellStyle name="60% - Accent1 2 5" xfId="3032" xr:uid="{ED5E878A-B3F5-4A89-BD7D-83F0A338981A}"/>
    <cellStyle name="60% - Accent1 2 6" xfId="3025" xr:uid="{08EC4B8D-4BC6-4C17-A1F6-D5FAA04233D9}"/>
    <cellStyle name="60% - Accent1 2 7" xfId="2954" xr:uid="{82198616-A195-441D-8AD1-C879BC85BD97}"/>
    <cellStyle name="60% - Accent1 2 8" xfId="918" xr:uid="{97800F70-01BC-49BD-BD96-3BE3B5161F4D}"/>
    <cellStyle name="60% - Accent1 2 9" xfId="36628" xr:uid="{7149C1CC-14DE-474F-9A62-9005C5FC149A}"/>
    <cellStyle name="60% - Accent1 3" xfId="925" xr:uid="{5788B595-FE0D-436F-B344-48A8603F0DCE}"/>
    <cellStyle name="60% - Accent1 3 2" xfId="14577" xr:uid="{A5BD0DD8-7256-4DC2-A8F4-52619FDD7111}"/>
    <cellStyle name="60% - Accent1 3 3" xfId="18282" xr:uid="{2B5F2BA6-4F9C-4137-A3AF-6DF611786602}"/>
    <cellStyle name="60% - Accent1 3 3 2" xfId="36436" xr:uid="{8F973B54-5473-4B28-8B6E-8B247B702FFD}"/>
    <cellStyle name="60% - Accent1 3 4" xfId="2935" xr:uid="{713C7511-95F4-4758-8084-9C509C79DC9A}"/>
    <cellStyle name="60% - Accent1 4" xfId="45" xr:uid="{9472AF7C-0055-4444-BB3F-A4DD53262D0E}"/>
    <cellStyle name="60% - Accent1 4 2" xfId="36931" xr:uid="{779898B2-4A6F-4655-AF09-C441A21902B1}"/>
    <cellStyle name="60% - Accent1 5" xfId="36627" xr:uid="{848D541E-074E-4ED3-A1F1-54B8FC73BBE8}"/>
    <cellStyle name="60% - Accent2" xfId="18378" builtinId="36" customBuiltin="1"/>
    <cellStyle name="60% - Accent2 2" xfId="70" xr:uid="{6FE252E7-2349-44B2-A721-C7FDC8F7640C}"/>
    <cellStyle name="60% - Accent2 2 2" xfId="14582" xr:uid="{B6A3BC0E-7BF5-4EE3-BD91-BBA52450E280}"/>
    <cellStyle name="60% - Accent2 2 3" xfId="16928" xr:uid="{05D298F9-BDB5-4612-90C3-C046A41512ED}"/>
    <cellStyle name="60% - Accent2 2 4" xfId="14581" xr:uid="{59EA49E9-AD9E-46E8-A0B4-D36257E9108A}"/>
    <cellStyle name="60% - Accent2 2 5" xfId="3033" xr:uid="{A80A1CD3-BC41-4431-B70C-3043155EC29D}"/>
    <cellStyle name="60% - Accent2 2 6" xfId="3026" xr:uid="{481D342E-64AD-4521-875D-2D4BE78776B0}"/>
    <cellStyle name="60% - Accent2 2 7" xfId="2955" xr:uid="{A2562262-66EE-4ED2-8D04-C726F98E6385}"/>
    <cellStyle name="60% - Accent2 2 8" xfId="919" xr:uid="{2129D8A5-DBBA-4B33-B707-729C8ED52431}"/>
    <cellStyle name="60% - Accent2 2 9" xfId="36630" xr:uid="{258F5158-5F11-430A-B95A-CA9F425E3EEB}"/>
    <cellStyle name="60% - Accent2 3" xfId="926" xr:uid="{53D648E0-90F7-4494-9A63-0F279A1E6EC1}"/>
    <cellStyle name="60% - Accent2 3 2" xfId="14580" xr:uid="{2A6D1142-C92C-4FC5-B467-0ECE06DBBCD8}"/>
    <cellStyle name="60% - Accent2 3 3" xfId="18283" xr:uid="{241210C3-48BE-43A0-9489-8CF8ED9DB204}"/>
    <cellStyle name="60% - Accent2 3 3 2" xfId="36437" xr:uid="{E91A9842-80F1-4FA8-B2DB-75537DE91F81}"/>
    <cellStyle name="60% - Accent2 3 4" xfId="2936" xr:uid="{E47269C1-883D-49E8-8346-357263F34CDA}"/>
    <cellStyle name="60% - Accent2 4" xfId="46" xr:uid="{05BF9A43-65C2-4BCE-A312-E5D04B2576E7}"/>
    <cellStyle name="60% - Accent2 4 2" xfId="36932" xr:uid="{5DA9F190-5CC3-40EE-8C1C-A98DD980B193}"/>
    <cellStyle name="60% - Accent2 5" xfId="36629" xr:uid="{C7830AE0-3B60-4074-B94E-7629D9E1C501}"/>
    <cellStyle name="60% - Accent3" xfId="18379" builtinId="40" customBuiltin="1"/>
    <cellStyle name="60% - Accent3 2" xfId="71" xr:uid="{AF97CFD4-BEA1-4907-82D3-9E1762B9DECF}"/>
    <cellStyle name="60% - Accent3 2 2" xfId="14585" xr:uid="{04F21075-7A96-4040-BB19-C98576AE62EF}"/>
    <cellStyle name="60% - Accent3 2 3" xfId="16929" xr:uid="{9BADDF48-F35A-487F-8DF4-64CFEDBC92FD}"/>
    <cellStyle name="60% - Accent3 2 4" xfId="14584" xr:uid="{7DE05899-B1A2-460A-B789-50D78B34F9E0}"/>
    <cellStyle name="60% - Accent3 2 5" xfId="3034" xr:uid="{A15BAA42-9B24-463F-B95F-F4792411E40E}"/>
    <cellStyle name="60% - Accent3 2 6" xfId="3027" xr:uid="{5DE4E766-D0C5-4FC4-BDE8-A1030E236BBE}"/>
    <cellStyle name="60% - Accent3 2 7" xfId="2956" xr:uid="{7AC29036-4F7F-461F-B23A-9D2F3E13666D}"/>
    <cellStyle name="60% - Accent3 2 8" xfId="920" xr:uid="{2D314F2E-ECD0-45F1-994B-BB7DE911F1F5}"/>
    <cellStyle name="60% - Accent3 2 9" xfId="36632" xr:uid="{5C959945-E30E-4F0A-9100-53F0416DBDF5}"/>
    <cellStyle name="60% - Accent3 3" xfId="927" xr:uid="{D589B630-5F8D-48E7-941E-96217A657FC5}"/>
    <cellStyle name="60% - Accent3 3 2" xfId="14583" xr:uid="{D8680F63-1744-4902-843B-FA2E6A7742F3}"/>
    <cellStyle name="60% - Accent3 3 3" xfId="18284" xr:uid="{14DDB847-39DB-4FA1-A703-CDE85009C801}"/>
    <cellStyle name="60% - Accent3 3 3 2" xfId="36438" xr:uid="{FC59AE3D-7A0F-4B39-AB35-FA1D59489CE0}"/>
    <cellStyle name="60% - Accent3 3 4" xfId="2937" xr:uid="{1D863481-7ABC-4C67-8ED5-832C9DE1D3F7}"/>
    <cellStyle name="60% - Accent3 4" xfId="47" xr:uid="{BF6AEAE3-401F-4D69-8BB4-626686B9F56E}"/>
    <cellStyle name="60% - Accent3 4 2" xfId="36933" xr:uid="{EEE7CB7B-997F-4013-B589-FAA9FC29AA3E}"/>
    <cellStyle name="60% - Accent3 5" xfId="36631" xr:uid="{31D1FC41-DE46-47E3-9EEA-D3B6C79FC0C7}"/>
    <cellStyle name="60% - Accent4" xfId="18380" builtinId="44" customBuiltin="1"/>
    <cellStyle name="60% - Accent4 2" xfId="72" xr:uid="{F866FC61-A036-4992-AD2D-1ED345A0F2EF}"/>
    <cellStyle name="60% - Accent4 2 2" xfId="14588" xr:uid="{12955EA1-2318-4293-954E-7582022CC732}"/>
    <cellStyle name="60% - Accent4 2 3" xfId="16930" xr:uid="{A5D43BC5-25DC-4DA0-8AF3-C9D02CC99D89}"/>
    <cellStyle name="60% - Accent4 2 4" xfId="14587" xr:uid="{D5060CD4-E4FD-41CB-A5FE-D77E46CC3CB1}"/>
    <cellStyle name="60% - Accent4 2 5" xfId="3035" xr:uid="{A7B8F9A8-6E0A-49F4-8C8A-0CCD36C16626}"/>
    <cellStyle name="60% - Accent4 2 6" xfId="3028" xr:uid="{749BE652-F975-46A4-AE08-267675646A15}"/>
    <cellStyle name="60% - Accent4 2 7" xfId="2957" xr:uid="{74A734EF-09C7-4904-9919-735EE935A10E}"/>
    <cellStyle name="60% - Accent4 2 8" xfId="921" xr:uid="{675326C3-0D14-476C-8F3F-C98AD76C5283}"/>
    <cellStyle name="60% - Accent4 2 9" xfId="36635" xr:uid="{4B8377EB-F1A1-4843-8FB2-028C517F2853}"/>
    <cellStyle name="60% - Accent4 3" xfId="928" xr:uid="{E37567B5-E9E4-4884-B9CD-DD6AD4A3BA1C}"/>
    <cellStyle name="60% - Accent4 3 2" xfId="14586" xr:uid="{4C1042EE-F5C9-4BE6-AC03-F7B29E225E30}"/>
    <cellStyle name="60% - Accent4 3 3" xfId="18285" xr:uid="{CADFFC31-12E9-4287-BA51-493DD559ECD4}"/>
    <cellStyle name="60% - Accent4 3 3 2" xfId="36439" xr:uid="{809479CA-3609-4722-867C-4F1EBAC5C4CF}"/>
    <cellStyle name="60% - Accent4 3 4" xfId="2938" xr:uid="{64EE4D17-1B48-45DD-922C-16371C221F12}"/>
    <cellStyle name="60% - Accent4 4" xfId="48" xr:uid="{3181A626-65A8-4805-B386-D8B42E4532D5}"/>
    <cellStyle name="60% - Accent4 4 2" xfId="36934" xr:uid="{47755B30-B21C-494D-8AC4-CBA1148B415F}"/>
    <cellStyle name="60% - Accent4 5" xfId="36634" xr:uid="{46C4DC4E-875B-46F2-A477-7081A91E9BFB}"/>
    <cellStyle name="60% - Accent5" xfId="18381" builtinId="48" customBuiltin="1"/>
    <cellStyle name="60% - Accent5 2" xfId="73" xr:uid="{4B35E2C0-5B88-4CFF-89FF-AE9C74025192}"/>
    <cellStyle name="60% - Accent5 2 2" xfId="14591" xr:uid="{8E9DB886-2B34-4A9C-8359-853ED4791E14}"/>
    <cellStyle name="60% - Accent5 2 3" xfId="16931" xr:uid="{CB674410-E8F1-4F20-9278-7B20B4E7909A}"/>
    <cellStyle name="60% - Accent5 2 4" xfId="14590" xr:uid="{3023E487-B6E3-438A-9703-E7F30DB8BC1B}"/>
    <cellStyle name="60% - Accent5 2 5" xfId="3036" xr:uid="{82D09544-BCCB-4288-B3E8-7E98A57EAC05}"/>
    <cellStyle name="60% - Accent5 2 6" xfId="3029" xr:uid="{868873B0-1080-49D7-94A7-BEF80DFA9844}"/>
    <cellStyle name="60% - Accent5 2 7" xfId="2958" xr:uid="{932B94FF-9EC9-43FB-B359-387BF62F1F5D}"/>
    <cellStyle name="60% - Accent5 2 8" xfId="922" xr:uid="{53710063-236F-4FA8-9513-AD6BC4238995}"/>
    <cellStyle name="60% - Accent5 2 9" xfId="36638" xr:uid="{5B446036-3ABF-43E6-8985-4015BA5586F3}"/>
    <cellStyle name="60% - Accent5 3" xfId="929" xr:uid="{FBD94A83-E62D-4AD8-8022-D1FE99118071}"/>
    <cellStyle name="60% - Accent5 3 2" xfId="14589" xr:uid="{0A218EAD-AB7C-4137-9B74-786921012CD7}"/>
    <cellStyle name="60% - Accent5 3 3" xfId="18286" xr:uid="{BE835558-094B-4E88-8580-9A0275A4DFB6}"/>
    <cellStyle name="60% - Accent5 3 3 2" xfId="36440" xr:uid="{A0C39EF3-40BC-460C-BEB8-1875485F12C5}"/>
    <cellStyle name="60% - Accent5 3 4" xfId="2939" xr:uid="{B1C060C2-DC79-43CE-87F9-4744DB2D5BA9}"/>
    <cellStyle name="60% - Accent5 4" xfId="49" xr:uid="{FDE8902E-E535-4DFD-947E-DAF377E63B2D}"/>
    <cellStyle name="60% - Accent5 4 2" xfId="36935" xr:uid="{9F34CAC1-9DB8-4A73-A02D-14C1DE39CBDC}"/>
    <cellStyle name="60% - Accent5 5" xfId="36637" xr:uid="{FB1F143F-09D6-495B-9CE1-949774443E6B}"/>
    <cellStyle name="60% - Accent6" xfId="18382" builtinId="52" customBuiltin="1"/>
    <cellStyle name="60% - Accent6 2" xfId="74" xr:uid="{37C7E37D-EC09-4F3E-8AB8-41500E08C3A4}"/>
    <cellStyle name="60% - Accent6 2 2" xfId="14594" xr:uid="{9336E5DF-F540-4BB2-99E8-6DD178D9A710}"/>
    <cellStyle name="60% - Accent6 2 3" xfId="16932" xr:uid="{9DE08C15-EFBD-47F6-9823-FDDB7F24B967}"/>
    <cellStyle name="60% - Accent6 2 4" xfId="14593" xr:uid="{56D8CBB3-D534-4097-8FC1-7637BCF0A2B4}"/>
    <cellStyle name="60% - Accent6 2 5" xfId="3037" xr:uid="{046E8168-2E83-4921-BC8C-A0ABBBA10338}"/>
    <cellStyle name="60% - Accent6 2 6" xfId="3030" xr:uid="{E45AA3CE-4992-4648-99B1-03C8492F5DB2}"/>
    <cellStyle name="60% - Accent6 2 7" xfId="2959" xr:uid="{ADF34C5A-AC28-4106-BAF8-F70461D7FCDB}"/>
    <cellStyle name="60% - Accent6 2 8" xfId="923" xr:uid="{BC878807-5AFC-4AFD-AFB2-89991E8CC0EE}"/>
    <cellStyle name="60% - Accent6 2 9" xfId="36640" xr:uid="{CE9CC46B-47D1-4DD4-BEE3-1042DA1C2A9C}"/>
    <cellStyle name="60% - Accent6 3" xfId="930" xr:uid="{7303DB03-846E-4950-91C6-1827BB3742BC}"/>
    <cellStyle name="60% - Accent6 3 2" xfId="14592" xr:uid="{32FF4419-1282-4484-83B6-0B413F014483}"/>
    <cellStyle name="60% - Accent6 3 3" xfId="18287" xr:uid="{4C72BE91-CFD9-407B-9C34-C39CA58DD3AF}"/>
    <cellStyle name="60% - Accent6 3 3 2" xfId="36441" xr:uid="{5BA0162E-8805-4CA8-A482-2933CC29E250}"/>
    <cellStyle name="60% - Accent6 3 4" xfId="2940" xr:uid="{FDDA2FDD-D87B-4A6C-BDC3-5A67522D00EC}"/>
    <cellStyle name="60% - Accent6 4" xfId="50" xr:uid="{C7D57AD8-0874-4DD0-8088-E7B639A05EC9}"/>
    <cellStyle name="60% - Accent6 4 2" xfId="36936" xr:uid="{1E8954F6-FE74-4084-9FBE-788704497CA6}"/>
    <cellStyle name="60% - Accent6 5" xfId="36639" xr:uid="{7A8BB5B7-1E4A-4DC1-A9AB-0550F2909DA9}"/>
    <cellStyle name="Accent1" xfId="19" builtinId="29" customBuiltin="1"/>
    <cellStyle name="Accent1 2" xfId="75" xr:uid="{9F2EEB39-2262-477C-88B9-8A2E0854DF5E}"/>
    <cellStyle name="Accent1 2 2" xfId="14597" xr:uid="{792D5792-606F-48E2-A55C-350B0B478219}"/>
    <cellStyle name="Accent1 2 3" xfId="16933" xr:uid="{5E04B0C0-98E4-4AE7-9725-635AEFEAAA3C}"/>
    <cellStyle name="Accent1 2 4" xfId="14596" xr:uid="{4C9BFE07-9543-43A6-8364-5F9043C92188}"/>
    <cellStyle name="Accent1 2 5" xfId="2960" xr:uid="{D9CD654F-C80F-4EC4-8698-BBFA047B436D}"/>
    <cellStyle name="Accent1 2 6" xfId="36642" xr:uid="{3F05A57D-F63A-45D0-9BE7-D82689578612}"/>
    <cellStyle name="Accent1 3" xfId="14595" xr:uid="{DF636A1C-30AA-4469-96FC-71DC1A1B0414}"/>
    <cellStyle name="Accent1 3 2" xfId="36643" xr:uid="{BA07CEDA-343B-441E-8FF2-193370A781F3}"/>
    <cellStyle name="Accent1 4" xfId="36937" xr:uid="{32C2FEE2-A1D7-440A-BD7D-D9ED59104B20}"/>
    <cellStyle name="Accent1 5" xfId="36641" xr:uid="{942DF28B-935C-42FE-89F4-EF8DDE7664D4}"/>
    <cellStyle name="Accent2" xfId="22" builtinId="33" customBuiltin="1"/>
    <cellStyle name="Accent2 2" xfId="76" xr:uid="{85241510-A355-4A86-9AE1-4021F501835C}"/>
    <cellStyle name="Accent2 2 2" xfId="14600" xr:uid="{B22CA701-092D-4761-B611-39A4367ECE70}"/>
    <cellStyle name="Accent2 2 3" xfId="16934" xr:uid="{543790CA-082A-4ADC-8869-6F461672CA13}"/>
    <cellStyle name="Accent2 2 4" xfId="14599" xr:uid="{915E010D-E743-4D2B-8511-18E6780DA656}"/>
    <cellStyle name="Accent2 2 5" xfId="2961" xr:uid="{67FDAAE9-3102-4777-A240-5BC5CB52D38A}"/>
    <cellStyle name="Accent2 2 6" xfId="36645" xr:uid="{041B3D37-B292-470E-8C01-8C8199B4D4DD}"/>
    <cellStyle name="Accent2 3" xfId="14598" xr:uid="{25F2E10B-42A6-45FE-A89F-9CC3FCDFBA02}"/>
    <cellStyle name="Accent2 3 2" xfId="36646" xr:uid="{EEE1E36A-F8F7-4DA7-91CD-DC4F605518AA}"/>
    <cellStyle name="Accent2 4" xfId="36938" xr:uid="{687B110E-0D8D-4DD9-A392-809758BFC3C5}"/>
    <cellStyle name="Accent2 5" xfId="36644" xr:uid="{28F1D3D8-3BF3-414E-A7D6-C220840B1778}"/>
    <cellStyle name="Accent3" xfId="25" builtinId="37" customBuiltin="1"/>
    <cellStyle name="Accent3 2" xfId="77" xr:uid="{1173CC8F-50D6-4D34-845D-77E347DD4867}"/>
    <cellStyle name="Accent3 2 2" xfId="14603" xr:uid="{F063D7CB-4183-468D-8A66-ED2CBB3C46BC}"/>
    <cellStyle name="Accent3 2 3" xfId="16935" xr:uid="{6F48D47A-C0F4-4EC8-9D46-CB9B6956F562}"/>
    <cellStyle name="Accent3 2 4" xfId="14602" xr:uid="{9DAE0374-96AC-41D9-91E4-7EC1281930F1}"/>
    <cellStyle name="Accent3 2 5" xfId="2962" xr:uid="{DEE72C22-9EF0-42FC-9BA3-888566CF0FF5}"/>
    <cellStyle name="Accent3 2 6" xfId="36648" xr:uid="{98DEB63A-2846-48FC-886F-6174D82083A1}"/>
    <cellStyle name="Accent3 3" xfId="14601" xr:uid="{AACB80DF-5176-4B64-B817-71A0DFA2F6FE}"/>
    <cellStyle name="Accent3 3 2" xfId="36649" xr:uid="{D91E1488-95D0-4CDE-BD73-8DDA4927CA89}"/>
    <cellStyle name="Accent3 4" xfId="36939" xr:uid="{4A0D4F80-B3E7-49C7-9D0D-5B047D1DDF01}"/>
    <cellStyle name="Accent3 5" xfId="36647" xr:uid="{34F2BDB0-FEA2-44F6-8A8F-42F83981F7E5}"/>
    <cellStyle name="Accent4" xfId="28" builtinId="41" customBuiltin="1"/>
    <cellStyle name="Accent4 2" xfId="78" xr:uid="{3F6E2669-D4E0-4FAF-9BE9-C051C32BC03B}"/>
    <cellStyle name="Accent4 2 2" xfId="14606" xr:uid="{1B5A8215-0BB9-4CEA-B573-DC100B955FED}"/>
    <cellStyle name="Accent4 2 3" xfId="16936" xr:uid="{E794644F-792F-464C-A80C-1745C5B40F4E}"/>
    <cellStyle name="Accent4 2 4" xfId="14605" xr:uid="{C54EA394-198D-4F0C-BB00-C1D10AC95260}"/>
    <cellStyle name="Accent4 2 5" xfId="2963" xr:uid="{BB28EB6B-AEE3-4096-9BF5-CB4597DEEAA8}"/>
    <cellStyle name="Accent4 2 6" xfId="36651" xr:uid="{EB50DB02-B33F-4D41-93D7-19BC40FC994C}"/>
    <cellStyle name="Accent4 3" xfId="14604" xr:uid="{2F24B8A5-F533-4B16-B4E3-92EBB5DEAB9D}"/>
    <cellStyle name="Accent4 3 2" xfId="36652" xr:uid="{5992DC0A-7C37-4EF2-8D75-0CC81D7FB0E4}"/>
    <cellStyle name="Accent4 4" xfId="36940" xr:uid="{A7DC8ED9-A894-40F1-96BF-B26049BF3B44}"/>
    <cellStyle name="Accent4 5" xfId="36650" xr:uid="{EA2DD6FD-66E1-4323-8928-DD6DAC5ED3EC}"/>
    <cellStyle name="Accent5" xfId="31" builtinId="45" customBuiltin="1"/>
    <cellStyle name="Accent5 2" xfId="79" xr:uid="{AE2E9AA9-9A3E-4403-A366-CE8D1AE56487}"/>
    <cellStyle name="Accent5 2 2" xfId="14609" xr:uid="{F137C2F4-1BFB-4A11-A624-C289670825D1}"/>
    <cellStyle name="Accent5 2 3" xfId="16937" xr:uid="{F4034A47-C2F3-41B2-96B2-45A154713F4E}"/>
    <cellStyle name="Accent5 2 4" xfId="14608" xr:uid="{594A8338-BBE1-4FE3-81C0-592ED0FEEE23}"/>
    <cellStyle name="Accent5 2 5" xfId="2964" xr:uid="{487344AC-1194-4B81-830A-4EF3DA224252}"/>
    <cellStyle name="Accent5 2 6" xfId="36653" xr:uid="{944570D2-1E89-46A2-8074-173DC971D623}"/>
    <cellStyle name="Accent5 3" xfId="14607" xr:uid="{2B0BE534-D011-4970-84FB-077E744CAC56}"/>
    <cellStyle name="Accent5 3 2" xfId="36654" xr:uid="{64D36F9F-01B0-4435-8D83-7F25FF5ABBB6}"/>
    <cellStyle name="Accent5 4" xfId="36941" xr:uid="{52AF5D01-4A94-460D-880F-801BB5B1FF7E}"/>
    <cellStyle name="Accent6" xfId="34" builtinId="49" customBuiltin="1"/>
    <cellStyle name="Accent6 2" xfId="80" xr:uid="{23E5B012-F486-42CE-8B1D-EDB029A467FF}"/>
    <cellStyle name="Accent6 2 2" xfId="14612" xr:uid="{79744B18-E055-49F1-BFA1-55AF11060F99}"/>
    <cellStyle name="Accent6 2 3" xfId="16938" xr:uid="{44E4C446-A2D6-4508-B637-F42916298234}"/>
    <cellStyle name="Accent6 2 4" xfId="14611" xr:uid="{0D76205E-23A7-4676-832E-F11F5E5B2E98}"/>
    <cellStyle name="Accent6 2 5" xfId="2965" xr:uid="{B7C537F7-656E-4D4D-8B32-E6C8AF3CEFB9}"/>
    <cellStyle name="Accent6 2 6" xfId="36656" xr:uid="{2425732D-E446-4D65-9061-59A6FCBEC28E}"/>
    <cellStyle name="Accent6 3" xfId="14610" xr:uid="{F861768B-6B8C-4625-A422-97433AF9FDA4}"/>
    <cellStyle name="Accent6 3 2" xfId="36657" xr:uid="{67DC4034-D386-4886-9B38-1982989A7C71}"/>
    <cellStyle name="Accent6 4" xfId="36942" xr:uid="{2411440D-6468-4DBB-9ACB-8DCBD569FA0F}"/>
    <cellStyle name="Accent6 5" xfId="36655" xr:uid="{1A8046E6-E825-4619-AA74-EFBA867475B1}"/>
    <cellStyle name="Bad" xfId="10" builtinId="27" customBuiltin="1"/>
    <cellStyle name="Bad 2" xfId="81" xr:uid="{9D46CFD3-72EA-4960-A446-666BC54FF85A}"/>
    <cellStyle name="Bad 2 2" xfId="14615" xr:uid="{A324524A-B640-4306-A636-471A642E047F}"/>
    <cellStyle name="Bad 2 3" xfId="16939" xr:uid="{83582779-1CE8-467A-B008-10DF39DFD812}"/>
    <cellStyle name="Bad 2 4" xfId="14614" xr:uid="{D389DFC7-1967-4EFD-A5DC-1604B9ABA06F}"/>
    <cellStyle name="Bad 2 5" xfId="2966" xr:uid="{B43EF932-53B5-48A8-991F-4970F2C284F9}"/>
    <cellStyle name="Bad 2 6" xfId="36659" xr:uid="{28F2147C-C19A-4A10-8042-253F3E53C842}"/>
    <cellStyle name="Bad 3" xfId="14613" xr:uid="{7368570D-4128-45B4-B9BD-E87B8D6C8FDD}"/>
    <cellStyle name="Bad 3 2" xfId="36660" xr:uid="{E1CCB08D-3A8D-4A28-B298-31A17597C0FF}"/>
    <cellStyle name="Bad 4" xfId="36943" xr:uid="{6B4CBAE0-8E30-440E-9691-1067BE65B2C3}"/>
    <cellStyle name="Bad 5" xfId="36658" xr:uid="{7796EBDC-D960-4E60-8E82-3003F3E5B16E}"/>
    <cellStyle name="Calculation" xfId="13" builtinId="22" customBuiltin="1"/>
    <cellStyle name="Calculation 2" xfId="82" xr:uid="{158711B0-496A-4EBB-8D2F-ED45C3BC6F3C}"/>
    <cellStyle name="Calculation 2 2" xfId="14618" xr:uid="{FC03F5E7-622F-4B0A-9531-0F9C465644C5}"/>
    <cellStyle name="Calculation 2 3" xfId="16940" xr:uid="{478FC44D-36E0-47F8-BCE3-D0609A4DFB98}"/>
    <cellStyle name="Calculation 2 4" xfId="14617" xr:uid="{583B917D-061F-4D56-B53E-11BF4E989402}"/>
    <cellStyle name="Calculation 2 5" xfId="2967" xr:uid="{E20A9021-D3FB-4255-8B9E-2BF1ACF7D976}"/>
    <cellStyle name="Calculation 2 6" xfId="36662" xr:uid="{F771F721-CB77-47FC-9EC0-0FAC222389DF}"/>
    <cellStyle name="Calculation 3" xfId="14616" xr:uid="{6F9053AE-054E-4E78-A503-1C8E0940E01A}"/>
    <cellStyle name="Calculation 3 2" xfId="36663" xr:uid="{CCDCC68A-0534-4DBB-824D-47C80B973BC0}"/>
    <cellStyle name="Calculation 4" xfId="36944" xr:uid="{37B37685-1BB7-4519-9313-8FCCD588AC1C}"/>
    <cellStyle name="Calculation 5" xfId="36661" xr:uid="{6BA7D278-A846-45D8-BCE7-2C6A64C75D60}"/>
    <cellStyle name="Check Cell" xfId="15" builtinId="23" customBuiltin="1"/>
    <cellStyle name="Check Cell 2" xfId="83" xr:uid="{4B774EC3-0ABB-439C-ACFF-1DF53D8D8BF7}"/>
    <cellStyle name="Check Cell 2 2" xfId="14621" xr:uid="{24FD63D1-8090-46C9-B84A-6C3978867357}"/>
    <cellStyle name="Check Cell 2 3" xfId="16941" xr:uid="{6CDAC1C4-B623-44DF-A9FB-EC1C628B6D73}"/>
    <cellStyle name="Check Cell 2 4" xfId="14620" xr:uid="{CC1E68F7-F8B6-429D-8B4B-467141E19806}"/>
    <cellStyle name="Check Cell 2 5" xfId="2968" xr:uid="{245DC105-502D-4E49-B89B-BD96E3A4BA93}"/>
    <cellStyle name="Check Cell 2 6" xfId="36664" xr:uid="{5C33F046-9B5B-411F-8A80-1D151B179E6A}"/>
    <cellStyle name="Check Cell 3" xfId="14619" xr:uid="{297C392C-09B5-4B20-9C48-0543BC6A6E79}"/>
    <cellStyle name="Check Cell 3 2" xfId="36665" xr:uid="{D3E84EE5-13C1-4ECD-92E3-9F7AB2687F1F}"/>
    <cellStyle name="Check Cell 4" xfId="36945" xr:uid="{1FB99B1E-3F98-4F5F-81A7-B2A317AFE3A0}"/>
    <cellStyle name="Column Headings - size 10" xfId="725" xr:uid="{3878B75D-ECC9-4D44-B2E1-F5AF02086503}"/>
    <cellStyle name="Column Headings - size 10 2" xfId="17121" xr:uid="{4D211C7F-DD2E-4454-AFBE-3AF69CCF4B60}"/>
    <cellStyle name="Column Headings - size 10 3" xfId="14622" xr:uid="{94E390D9-F93D-427A-9581-5625611F1B6F}"/>
    <cellStyle name="Column Headings - size 11" xfId="726" xr:uid="{AE710BE9-2EE4-465B-88BC-5C5654F25050}"/>
    <cellStyle name="Column Headings - size 11 2" xfId="17122" xr:uid="{A37DF18E-A490-43FC-AD0E-99EA34173183}"/>
    <cellStyle name="Column Headings - size 11 3" xfId="14623" xr:uid="{FCDD0B97-BCD6-49F4-BC5A-B0C1508C7994}"/>
    <cellStyle name="Column Headings - size 8" xfId="727" xr:uid="{7A2B5CCA-3CA1-437C-8875-C32368035A0C}"/>
    <cellStyle name="Column Headings - size 8 2" xfId="17123" xr:uid="{18D354EE-1352-497A-A896-7BA618492FF9}"/>
    <cellStyle name="Column Headings - size 8 3" xfId="14624" xr:uid="{C26E75C3-C364-4B83-9982-48F59F0B8B67}"/>
    <cellStyle name="Column Headings - size 9" xfId="728" xr:uid="{695E98E7-3113-468F-9A10-66E5831B2E17}"/>
    <cellStyle name="Column Headings - size 9 2" xfId="17124" xr:uid="{AE767208-D593-47EB-8E30-676831A09EC3}"/>
    <cellStyle name="Column Headings - size 9 3" xfId="14625" xr:uid="{FFBA83D6-69D0-4E6F-B57F-A18287A4EAAA}"/>
    <cellStyle name="Comma" xfId="1" builtinId="3"/>
    <cellStyle name="Comma [0] 2" xfId="900" xr:uid="{E44A58E4-CE8A-4113-A461-4B5F2FB6A601}"/>
    <cellStyle name="Comma [0] 2 2" xfId="36830" xr:uid="{2EF1CEB7-937A-4203-BE78-B4C2444F0A8F}"/>
    <cellStyle name="Comma [0] 2 3" xfId="36667" xr:uid="{F3B3B130-490D-425C-91D7-81E9F3060600}"/>
    <cellStyle name="Comma [0] 3" xfId="3000" xr:uid="{DCED5288-038D-4A37-8BC9-E3405351E2C0}"/>
    <cellStyle name="Comma 10" xfId="908" xr:uid="{A5EF1C55-5ADB-4AA0-B39A-1B26AA512B9E}"/>
    <cellStyle name="Comma 10 2" xfId="1356" xr:uid="{60A24B2A-1F63-4053-AC37-918285E7C78D}"/>
    <cellStyle name="Comma 10 2 2" xfId="2401" xr:uid="{AD03FFD2-25D1-4170-A1FB-E62AB1633953}"/>
    <cellStyle name="Comma 10 2 2 2" xfId="35812" xr:uid="{A57ABAED-1B18-428E-B461-47E560D5FFEB}"/>
    <cellStyle name="Comma 10 2 2 3" xfId="20001" xr:uid="{29A61CB5-E02F-4AA4-8FBC-4AFC9C598EF9}"/>
    <cellStyle name="Comma 10 2 3" xfId="34826" xr:uid="{CB565812-3C5A-48BD-9739-670358DE56B4}"/>
    <cellStyle name="Comma 10 2 4" xfId="18960" xr:uid="{D48A2906-696A-4522-93AE-241B46589F82}"/>
    <cellStyle name="Comma 10 2 5" xfId="36946" xr:uid="{3F6DF953-F1C4-45CC-AF50-C946E9CADDC4}"/>
    <cellStyle name="Comma 10 3" xfId="1627" xr:uid="{D1F8BD9E-3AAF-4144-8A2B-A6F3186130E2}"/>
    <cellStyle name="Comma 10 3 2" xfId="2668" xr:uid="{F5B566BE-7AEA-4D8C-B7A8-001C1DC514FB}"/>
    <cellStyle name="Comma 10 3 2 2" xfId="36075" xr:uid="{51081026-DF2D-460B-9975-5749896AEE2F}"/>
    <cellStyle name="Comma 10 3 2 3" xfId="20268" xr:uid="{D05117CA-E2AB-4DE0-A6D2-B540B1FF3140}"/>
    <cellStyle name="Comma 10 3 3" xfId="35075" xr:uid="{CB75B4D8-80FB-47DC-9019-2FD762EC8845}"/>
    <cellStyle name="Comma 10 3 4" xfId="19230" xr:uid="{FF4B4090-045D-421B-B708-1C5802D946A5}"/>
    <cellStyle name="Comma 10 3 5" xfId="37028" xr:uid="{F9340BE1-A3B8-4671-9A8C-B112113FE501}"/>
    <cellStyle name="Comma 10 3 6" xfId="36723" xr:uid="{B3AA2E71-F10D-43D2-8EDB-3B65EE0B11E4}"/>
    <cellStyle name="Comma 10 4" xfId="2122" xr:uid="{83058F44-AF65-4E7D-ABF1-1D78594970A6}"/>
    <cellStyle name="Comma 10 4 2" xfId="35552" xr:uid="{8BDCB813-B79E-4BFB-8E85-37F3E305FAB1}"/>
    <cellStyle name="Comma 10 4 3" xfId="19722" xr:uid="{A68D3373-671B-4E88-9B14-707C0A6F4591}"/>
    <cellStyle name="Comma 10 4 4" xfId="36852" xr:uid="{EDE51DC2-3358-43C8-A396-D1138CB56054}"/>
    <cellStyle name="Comma 10 4 5" xfId="37100" xr:uid="{2093BCFA-4C32-4068-8766-D22674F0928D}"/>
    <cellStyle name="Comma 10 5" xfId="1057" xr:uid="{B002ACB2-215E-4213-8DA5-89FBADFF556F}"/>
    <cellStyle name="Comma 10 5 2" xfId="34576" xr:uid="{D0CF41FB-3F71-4935-B8B6-8FD36E1FE589}"/>
    <cellStyle name="Comma 10 5 3" xfId="18668" xr:uid="{26E764D5-E8AC-4702-AFC6-0665E56F7998}"/>
    <cellStyle name="Comma 10 6" xfId="3039" xr:uid="{CD96DD19-69EB-4603-B38D-E3A783E314D3}"/>
    <cellStyle name="Comma 10 6 2" xfId="36296" xr:uid="{AC95A34F-0422-4604-BB88-CC5B9247A6E0}"/>
    <cellStyle name="Comma 10 6 3" xfId="20514" xr:uid="{A9A4C557-B407-431D-AD2A-9BC82AB8F249}"/>
    <cellStyle name="Comma 11" xfId="907" xr:uid="{88F2A1FD-0691-41C3-BC22-FFA19A4DD7FC}"/>
    <cellStyle name="Comma 11 2" xfId="1358" xr:uid="{A6EC0092-8F90-4A62-903F-250AC63E32AA}"/>
    <cellStyle name="Comma 11 2 2" xfId="2403" xr:uid="{FF5A6059-81B0-42C3-8FF7-14C8001F487E}"/>
    <cellStyle name="Comma 11 2 2 2" xfId="35814" xr:uid="{F6929528-5942-4194-A5B0-6B1601101515}"/>
    <cellStyle name="Comma 11 2 2 3" xfId="20003" xr:uid="{847CF8AC-8385-4A1B-A578-9787D38FF3CE}"/>
    <cellStyle name="Comma 11 2 3" xfId="34828" xr:uid="{842D4F1F-71F9-4638-8DDA-2E95521B0A03}"/>
    <cellStyle name="Comma 11 2 4" xfId="18962" xr:uid="{CFCE8B2F-19E2-4926-B152-E18CFE07A8FD}"/>
    <cellStyle name="Comma 11 2 5" xfId="36947" xr:uid="{04A255AD-8CB1-4C96-ABAC-1EA195CFE60A}"/>
    <cellStyle name="Comma 11 3" xfId="1629" xr:uid="{88B344A0-F403-4636-A2C9-594416583E8B}"/>
    <cellStyle name="Comma 11 3 2" xfId="2670" xr:uid="{68F91005-10FC-45D4-8F46-A084EEC9EF95}"/>
    <cellStyle name="Comma 11 3 2 2" xfId="36077" xr:uid="{F788A132-29D4-4201-90C8-D69775931CBD}"/>
    <cellStyle name="Comma 11 3 2 3" xfId="20270" xr:uid="{8ECFB760-B192-4DC8-A678-EB6E406E5AF4}"/>
    <cellStyle name="Comma 11 3 3" xfId="35077" xr:uid="{A5F979A8-5162-471A-987B-4AFC1B05C53D}"/>
    <cellStyle name="Comma 11 3 4" xfId="19232" xr:uid="{D457556F-6F69-4007-B43B-36AE31DF3DB4}"/>
    <cellStyle name="Comma 11 3 5" xfId="37029" xr:uid="{9B37E3FF-7BEC-4672-8A8F-B9916A250BA5}"/>
    <cellStyle name="Comma 11 3 6" xfId="37107" xr:uid="{753AD7D8-0B55-4D92-9850-75ADB3A0EE6F}"/>
    <cellStyle name="Comma 11 4" xfId="2127" xr:uid="{E19C9B82-8F20-461E-A5B7-6EC15F00D3A5}"/>
    <cellStyle name="Comma 11 4 2" xfId="35557" xr:uid="{5D81FCB3-7D60-4347-AE41-3DC92BF17C26}"/>
    <cellStyle name="Comma 11 4 3" xfId="19727" xr:uid="{5CD18EDC-A332-48A3-8A4D-11E28BC315EF}"/>
    <cellStyle name="Comma 11 4 4" xfId="36853" xr:uid="{7DBE518C-E056-431E-90DE-2C0064C0C6EB}"/>
    <cellStyle name="Comma 11 4 5" xfId="37088" xr:uid="{70A20E00-35EB-4022-9051-AD34EB86FA62}"/>
    <cellStyle name="Comma 11 5" xfId="1063" xr:uid="{90956586-B3B2-4042-9FD8-8590ABE51EE0}"/>
    <cellStyle name="Comma 11 5 2" xfId="20537" xr:uid="{7F7AC21A-B70C-4E7C-A4D3-9E3C55652110}"/>
    <cellStyle name="Comma 11 5 3" xfId="18673" xr:uid="{5C631000-D0E4-4C81-BBD3-71579028DA6E}"/>
    <cellStyle name="Comma 11 6" xfId="36668" xr:uid="{5553A28F-FA02-4637-8B18-B1077C7DF013}"/>
    <cellStyle name="Comma 12" xfId="906" xr:uid="{5E81078B-1464-457F-83A9-896A11B71638}"/>
    <cellStyle name="Comma 12 2" xfId="1380" xr:uid="{F49980AC-0EC2-42DA-B4FA-97107519AA9F}"/>
    <cellStyle name="Comma 12 2 2" xfId="2421" xr:uid="{BC044AA9-CDAB-4FD4-90C3-1F2FE41EE53E}"/>
    <cellStyle name="Comma 12 2 2 2" xfId="35832" xr:uid="{20B4EEB7-4C28-4C3C-B995-AE4E88EBD08A}"/>
    <cellStyle name="Comma 12 2 2 3" xfId="20021" xr:uid="{807FEB29-1B46-4FC3-B21D-A0779A55DF09}"/>
    <cellStyle name="Comma 12 2 3" xfId="17479" xr:uid="{BDB35FC6-5848-4037-8552-759D5AE0D0B5}"/>
    <cellStyle name="Comma 12 2 3 2" xfId="34848" xr:uid="{C8B2B640-35E9-4C1D-B4A9-38BB1F8C34E4}"/>
    <cellStyle name="Comma 12 2 4" xfId="3006" xr:uid="{0BA202D0-24B1-4F64-ADDE-7D715DD79CB1}"/>
    <cellStyle name="Comma 12 2 5" xfId="18983" xr:uid="{3E6E9EFE-612E-4A18-8F4C-85725DF4C012}"/>
    <cellStyle name="Comma 12 3" xfId="1647" xr:uid="{1B6ADD70-2027-4F83-9B81-A105109DA83C}"/>
    <cellStyle name="Comma 12 3 2" xfId="2688" xr:uid="{DB0405A5-D838-4B0A-A0CC-BF6BA048FA53}"/>
    <cellStyle name="Comma 12 3 2 2" xfId="36095" xr:uid="{FB257D96-EF00-4F6B-900F-7461F80F224C}"/>
    <cellStyle name="Comma 12 3 2 3" xfId="20288" xr:uid="{5FFE7524-39AF-4A44-97E0-67FA94AEE075}"/>
    <cellStyle name="Comma 12 3 3" xfId="35095" xr:uid="{D879E152-EA7F-4F67-97D0-3204BD266A62}"/>
    <cellStyle name="Comma 12 3 4" xfId="19250" xr:uid="{5AB7466F-D020-489E-811C-0F44696C066A}"/>
    <cellStyle name="Comma 12 4" xfId="2151" xr:uid="{EE766B09-64E6-415E-AA4A-7594E69589DC}"/>
    <cellStyle name="Comma 12 4 2" xfId="35581" xr:uid="{3A2AABA5-49AB-4862-8A5F-CF474448B793}"/>
    <cellStyle name="Comma 12 4 3" xfId="19751" xr:uid="{F0D19086-9FE8-4E8C-AE43-FB88AE38E427}"/>
    <cellStyle name="Comma 12 5" xfId="1093" xr:uid="{61540EA3-6B10-4BEB-8413-7272122B1220}"/>
    <cellStyle name="Comma 12 5 2" xfId="34604" xr:uid="{CE66F8B8-B14E-4535-BDDC-2E79BDC17775}"/>
    <cellStyle name="Comma 12 5 3" xfId="18701" xr:uid="{729B70A5-8643-459F-876B-2B232A2DA429}"/>
    <cellStyle name="Comma 12 6" xfId="3038" xr:uid="{59C4D9D8-6DA8-4888-AC54-62DE9DD9343C}"/>
    <cellStyle name="Comma 12 6 2" xfId="36295" xr:uid="{10A31F95-B8D4-4305-AE28-CF5A8842A959}"/>
    <cellStyle name="Comma 12 6 3" xfId="20513" xr:uid="{AAD0D02F-FE45-4C91-A37F-93F7F485F626}"/>
    <cellStyle name="Comma 13" xfId="915" xr:uid="{F9FADD8D-B7B6-482C-A682-725F7A3AD3C9}"/>
    <cellStyle name="Comma 13 2" xfId="1401" xr:uid="{C6FF4E36-7130-461D-92EC-0251C51AB706}"/>
    <cellStyle name="Comma 13 2 2" xfId="2442" xr:uid="{83370FD8-EF44-4652-B9C6-F4716EA460C1}"/>
    <cellStyle name="Comma 13 2 2 2" xfId="35853" xr:uid="{FBD09912-4967-4D61-A7F2-02FE8A300A12}"/>
    <cellStyle name="Comma 13 2 2 3" xfId="20042" xr:uid="{FDE32528-1CB4-4454-ACAF-3A10C92B9F99}"/>
    <cellStyle name="Comma 13 2 3" xfId="34868" xr:uid="{C7578DA7-DB42-4DD1-B1E0-524AC4623FEC}"/>
    <cellStyle name="Comma 13 2 4" xfId="19004" xr:uid="{EFCA0A41-713D-4435-9419-1ABC005256E4}"/>
    <cellStyle name="Comma 13 3" xfId="1668" xr:uid="{C577F425-B75A-4EF8-9E18-259BE3D75B44}"/>
    <cellStyle name="Comma 13 3 2" xfId="2709" xr:uid="{9650DC36-FD6A-42D8-AE67-4EF68AEA1858}"/>
    <cellStyle name="Comma 13 3 2 2" xfId="36116" xr:uid="{40AEC336-B4BB-4C11-8034-D85E99E3EE02}"/>
    <cellStyle name="Comma 13 3 2 3" xfId="20309" xr:uid="{8B839054-6CF7-4215-AB8B-A0C583229F18}"/>
    <cellStyle name="Comma 13 3 3" xfId="35116" xr:uid="{12D9A3AF-E5E3-4CC7-AB02-F2D3D3DE9E89}"/>
    <cellStyle name="Comma 13 3 4" xfId="19271" xr:uid="{4940F151-DE95-4A5C-9F3B-A5330900F2F7}"/>
    <cellStyle name="Comma 13 4" xfId="2175" xr:uid="{D7669A0C-1C10-4875-944C-0E8D10513D9F}"/>
    <cellStyle name="Comma 13 4 2" xfId="35605" xr:uid="{875CB076-E24C-408D-B280-065AC9B09F54}"/>
    <cellStyle name="Comma 13 4 3" xfId="19775" xr:uid="{AED8F1E0-B093-420D-BF9B-87A79BB0D688}"/>
    <cellStyle name="Comma 13 5" xfId="1117" xr:uid="{ED84C29B-B6D8-434D-95CF-5C0EA528A562}"/>
    <cellStyle name="Comma 13 5 2" xfId="34625" xr:uid="{BA085066-4C23-44D6-B074-F35E6829F82E}"/>
    <cellStyle name="Comma 13 5 3" xfId="18725" xr:uid="{411752A5-9F1F-46C8-AA2F-D44698F18D6D}"/>
    <cellStyle name="Comma 14" xfId="1141" xr:uid="{F4CB1ED5-BFD2-400F-ABBF-E9426BF3B4BA}"/>
    <cellStyle name="Comma 14 2" xfId="2199" xr:uid="{09ECDB92-D9C9-4372-829D-728F18F2F319}"/>
    <cellStyle name="Comma 14 2 2" xfId="35629" xr:uid="{053A6390-034E-4BE8-830B-2B3CF9D7A08D}"/>
    <cellStyle name="Comma 14 2 3" xfId="19799" xr:uid="{4B0553BD-1089-4F61-BFD6-785E7D401FFE}"/>
    <cellStyle name="Comma 14 2 4" xfId="36948" xr:uid="{8AA63BDF-DBA4-4190-8B9D-CED5AA870C7D}"/>
    <cellStyle name="Comma 14 3" xfId="17354" xr:uid="{B1E2F37D-6E7E-45F0-BE7F-6AE025ACA7D0}"/>
    <cellStyle name="Comma 14 3 2" xfId="34646" xr:uid="{48EDBBD4-9229-4B87-9EB9-4327860EA268}"/>
    <cellStyle name="Comma 14 3 3" xfId="37030" xr:uid="{AB8BF043-D776-4A91-A53A-E9DA508EB2D1}"/>
    <cellStyle name="Comma 14 4" xfId="2999" xr:uid="{D25CF7DC-EAC7-46E0-B6E3-F6847F89921B}"/>
    <cellStyle name="Comma 14 4 2" xfId="36854" xr:uid="{3DDD17A3-BC72-44FC-A1B2-E30C59F1CAB6}"/>
    <cellStyle name="Comma 14 5" xfId="18749" xr:uid="{F884F886-3B0E-4770-A62E-35CA36F75F3C}"/>
    <cellStyle name="Comma 14 5 2" xfId="37121" xr:uid="{B72EE07E-36E0-4E91-B89C-071E6E88D9AC}"/>
    <cellStyle name="Comma 14 6" xfId="36669" xr:uid="{AE146036-F4B4-4EB1-8DDB-EBCC93F38B8C}"/>
    <cellStyle name="Comma 15" xfId="1425" xr:uid="{9A326920-A983-4430-9A38-D611162445D6}"/>
    <cellStyle name="Comma 15 2" xfId="2466" xr:uid="{B7626EE8-F250-45D7-B2FC-47FEDB34F5E9}"/>
    <cellStyle name="Comma 15 2 2" xfId="35877" xr:uid="{E086EFC7-3AA2-45BE-BE6C-B1E3CCEBF3D7}"/>
    <cellStyle name="Comma 15 2 3" xfId="20066" xr:uid="{88CBB497-A051-495E-A0A8-F44CB2ACDAB8}"/>
    <cellStyle name="Comma 15 2 4" xfId="36949" xr:uid="{703C2892-7965-411D-85DA-A71A4D4CD4B4}"/>
    <cellStyle name="Comma 15 3" xfId="17509" xr:uid="{3DC2FAF9-F656-4B57-B62A-CF2D12C6DC05}"/>
    <cellStyle name="Comma 15 3 2" xfId="34892" xr:uid="{4C2CE6E9-1F3B-4213-9503-C824E2C7C054}"/>
    <cellStyle name="Comma 15 3 3" xfId="37031" xr:uid="{696EDF0E-CDFE-4020-AD05-52F1404A2D45}"/>
    <cellStyle name="Comma 15 4" xfId="2969" xr:uid="{5AB381D5-AEDE-436F-9CD6-063645C223ED}"/>
    <cellStyle name="Comma 15 4 2" xfId="36855" xr:uid="{D8B6C3FE-5BFB-4AC6-A228-3D617B9F17E7}"/>
    <cellStyle name="Comma 15 5" xfId="19028" xr:uid="{A979D03F-B1A7-4417-B555-0AD7A729584C}"/>
    <cellStyle name="Comma 15 5 2" xfId="37122" xr:uid="{CF580EC7-8EFE-4BB9-B906-4EAAC0C43B02}"/>
    <cellStyle name="Comma 15 6" xfId="36670" xr:uid="{845D7B3C-E112-4A62-99E9-2222A08202C8}"/>
    <cellStyle name="Comma 16" xfId="1692" xr:uid="{6E64FE06-BBB9-49BB-AF74-16E6E246E381}"/>
    <cellStyle name="Comma 16 2" xfId="2733" xr:uid="{D8DB7660-301C-4825-B03D-DC332C22696A}"/>
    <cellStyle name="Comma 16 2 2" xfId="36140" xr:uid="{6E0B4918-4D44-4B01-9DE1-43EF02BA4939}"/>
    <cellStyle name="Comma 16 2 3" xfId="20333" xr:uid="{9787F408-7187-49A5-AFFD-A8B82736B171}"/>
    <cellStyle name="Comma 16 2 4" xfId="36950" xr:uid="{769C40A1-D5E8-44A1-AD8C-FFED8D0A3EAC}"/>
    <cellStyle name="Comma 16 3" xfId="17651" xr:uid="{712730F0-8E99-43C9-A890-32C627B873F8}"/>
    <cellStyle name="Comma 16 3 2" xfId="35140" xr:uid="{00DB9960-459B-43D4-A312-AE3BA140D34A}"/>
    <cellStyle name="Comma 16 3 3" xfId="37032" xr:uid="{D77C58DD-E6F0-4B2A-925E-D43763C0A39A}"/>
    <cellStyle name="Comma 16 4" xfId="3009" xr:uid="{DB2BA876-AB05-4D50-B445-538594707F66}"/>
    <cellStyle name="Comma 16 4 2" xfId="36856" xr:uid="{C148E673-426F-446A-87C6-5C0E1CAD82F6}"/>
    <cellStyle name="Comma 16 5" xfId="19295" xr:uid="{1C7A7B98-FA1A-462A-92BF-521F4CCB6A44}"/>
    <cellStyle name="Comma 16 5 2" xfId="37123" xr:uid="{7A27759B-FE21-45F5-9A4E-C0719C48E568}"/>
    <cellStyle name="Comma 16 6" xfId="36671" xr:uid="{C5B7FEE9-848F-42BF-AED1-D4861BCE009A}"/>
    <cellStyle name="Comma 17" xfId="1717" xr:uid="{108CD70D-F43B-4C24-B335-6E2801BA5904}"/>
    <cellStyle name="Comma 17 2" xfId="2758" xr:uid="{848DCE08-7B69-444B-8A77-D08AFF12618F}"/>
    <cellStyle name="Comma 17 2 2" xfId="36164" xr:uid="{F05F47AC-28BA-4E91-BB0A-DEAD707247BE}"/>
    <cellStyle name="Comma 17 2 3" xfId="20358" xr:uid="{47C72583-A1EF-4BBE-B530-2581679DBE25}"/>
    <cellStyle name="Comma 17 2 4" xfId="36951" xr:uid="{512C221D-02CF-4185-AD51-296C187267F4}"/>
    <cellStyle name="Comma 17 3" xfId="17669" xr:uid="{C96D6505-AEB0-42A3-80DF-826F67ECE3F1}"/>
    <cellStyle name="Comma 17 3 2" xfId="35163" xr:uid="{FF62EF57-DF74-46F4-804F-22995DB479D8}"/>
    <cellStyle name="Comma 17 3 3" xfId="37033" xr:uid="{C391FA5B-1875-42D2-9500-B27A92AFB389}"/>
    <cellStyle name="Comma 17 4" xfId="3011" xr:uid="{2564E60B-6BBF-49E2-A6BF-2B6A042D3AA9}"/>
    <cellStyle name="Comma 17 4 2" xfId="36857" xr:uid="{5CA782C7-31BC-4E66-BCE3-416DA5F764A8}"/>
    <cellStyle name="Comma 17 5" xfId="19320" xr:uid="{52926ACA-58A8-4CAB-BEC7-FB4C98F5E3EA}"/>
    <cellStyle name="Comma 17 5 2" xfId="37124" xr:uid="{1413B4A2-0F45-48F1-8DEE-9CC56953B993}"/>
    <cellStyle name="Comma 17 6" xfId="36672" xr:uid="{EC35E917-2164-45E8-8978-009E48696B69}"/>
    <cellStyle name="Comma 18" xfId="1742" xr:uid="{F33C4C04-7012-4BA9-A89B-1FBC87410BA0}"/>
    <cellStyle name="Comma 18 2" xfId="2783" xr:uid="{0BA238ED-56BC-43FD-84BF-F3661E51BBF1}"/>
    <cellStyle name="Comma 18 2 2" xfId="36188" xr:uid="{C0F26E25-B0A7-45FB-8ECD-7862B2811B35}"/>
    <cellStyle name="Comma 18 2 3" xfId="20383" xr:uid="{27C48CD2-24B1-49CA-9F07-9A5BB3FABB7C}"/>
    <cellStyle name="Comma 18 2 4" xfId="36952" xr:uid="{C943E50D-4194-4B43-823D-8194DE7998F7}"/>
    <cellStyle name="Comma 18 3" xfId="17686" xr:uid="{9C145B07-5DB9-4C9E-82D9-0F2FC4674128}"/>
    <cellStyle name="Comma 18 3 2" xfId="35186" xr:uid="{EBEC2B3C-8CC7-4503-8BF6-F27A623279A5}"/>
    <cellStyle name="Comma 18 3 3" xfId="37034" xr:uid="{E2B9EE1D-7D82-4546-8C90-D27294809AE8}"/>
    <cellStyle name="Comma 18 4" xfId="3010" xr:uid="{FF655FE0-2A2E-4AEE-8012-0438F2301FF7}"/>
    <cellStyle name="Comma 18 4 2" xfId="36858" xr:uid="{7A831690-29FC-4417-A95C-FAA6ABECE6E0}"/>
    <cellStyle name="Comma 18 5" xfId="19345" xr:uid="{8A35FCC5-8EE5-4CE7-8BFF-A2D6DC96179B}"/>
    <cellStyle name="Comma 18 5 2" xfId="37125" xr:uid="{FC9C9A7D-5A65-48E9-BEF7-A3D1A46FFEA6}"/>
    <cellStyle name="Comma 18 6" xfId="36673" xr:uid="{A8E8EADE-69A5-4AD7-94AD-5869AE081A9F}"/>
    <cellStyle name="Comma 19" xfId="1767" xr:uid="{8145C4B0-912D-4EBA-97CD-D8AAAD9D42B6}"/>
    <cellStyle name="Comma 19 2" xfId="2808" xr:uid="{6979C42E-22CF-41B5-B1BC-8D8DABD99E3D}"/>
    <cellStyle name="Comma 19 2 2" xfId="36212" xr:uid="{F9B2D76B-DAD2-4F89-9247-19DFFFE6A0AA}"/>
    <cellStyle name="Comma 19 2 3" xfId="20408" xr:uid="{BA9CB16E-E5FA-4AD1-A82E-B87EF52845A9}"/>
    <cellStyle name="Comma 19 2 4" xfId="36953" xr:uid="{AE7783C9-46EC-4BCF-9368-F24308791B61}"/>
    <cellStyle name="Comma 19 3" xfId="35210" xr:uid="{E1565B6E-CEF2-49DB-B97B-C6F8CDFBB824}"/>
    <cellStyle name="Comma 19 3 2" xfId="37035" xr:uid="{21FE9AC7-0B5D-4D6C-A38F-6DF991CA19DE}"/>
    <cellStyle name="Comma 19 3 3" xfId="36834" xr:uid="{3905F5F9-138A-403E-ABBA-FE437CA44070}"/>
    <cellStyle name="Comma 19 4" xfId="19370" xr:uid="{6483B829-8622-4340-96B8-B2D248C334F8}"/>
    <cellStyle name="Comma 19 4 2" xfId="36859" xr:uid="{0F83FBF5-8B28-4FF9-A93A-497F81A5193F}"/>
    <cellStyle name="Comma 19 4 3" xfId="37147" xr:uid="{84B0CAB0-2510-423C-A71F-B53337198A75}"/>
    <cellStyle name="Comma 19 5" xfId="36674" xr:uid="{1B726EA4-C300-47F3-8E6A-5DCCB588216A}"/>
    <cellStyle name="Comma 2" xfId="52" xr:uid="{1161CCFF-FBE9-4FF4-A24E-7F5F41BED9AD}"/>
    <cellStyle name="Comma 2 2" xfId="281" xr:uid="{60345D45-E3D3-4898-BB37-FFC12783384A}"/>
    <cellStyle name="Comma 2 2 2" xfId="637" xr:uid="{A5DAC255-91D1-4AC7-B135-3630D36696BC}"/>
    <cellStyle name="Comma 2 2 2 2" xfId="892" xr:uid="{33342AED-1CCE-4DB1-BB84-E444D0E8F54E}"/>
    <cellStyle name="Comma 2 2 2 2 2" xfId="897" xr:uid="{BEB2CFCF-9696-454E-9DBC-4E7D99F8984E}"/>
    <cellStyle name="Comma 2 2 2 2 3" xfId="18341" xr:uid="{AB6580C8-033F-4DE1-BE92-7700CAA46494}"/>
    <cellStyle name="Comma 2 2 2 2 3 2" xfId="36574" xr:uid="{2390E3DC-1D19-465F-9D93-9F1CDB57FDAC}"/>
    <cellStyle name="Comma 2 2 2 2 3 3" xfId="36494" xr:uid="{4C4AC324-30EA-4E35-BF5A-1196069C4095}"/>
    <cellStyle name="Comma 2 2 2 2 4" xfId="18546" xr:uid="{C4827FA6-7563-4F3C-9E24-CDC1C66D9ADB}"/>
    <cellStyle name="Comma 2 2 3" xfId="704" xr:uid="{9068BC6B-09A5-4A2C-8AD1-D52EBCC91A87}"/>
    <cellStyle name="Comma 2 2 3 2" xfId="882" xr:uid="{53D0A8A7-D19D-456C-A90C-FD03D08220AB}"/>
    <cellStyle name="Comma 2 2 3 3" xfId="18290" xr:uid="{F21F6BDC-B168-496E-BA27-C83D9C542D41}"/>
    <cellStyle name="Comma 2 2 3 3 2" xfId="36523" xr:uid="{A7F43563-9379-4810-983E-549CAFEBD90A}"/>
    <cellStyle name="Comma 2 2 3 3 3" xfId="36443" xr:uid="{0641E15B-D9BD-4C3E-9790-B4A86FFB65D7}"/>
    <cellStyle name="Comma 2 2 3 4" xfId="18497" xr:uid="{34D018E1-6712-4D0F-BAE8-5DAAFCAB31E6}"/>
    <cellStyle name="Comma 2 2 4" xfId="14627" xr:uid="{3B357E77-EA9B-48DF-B69E-4BF7C008AC7D}"/>
    <cellStyle name="Comma 2 2 5" xfId="639" xr:uid="{DF9A3A32-D690-49E4-9B48-F52767600235}"/>
    <cellStyle name="Comma 2 2 6" xfId="36676" xr:uid="{5D28D83B-DF0D-4FE8-99E8-4E3DEA25DCE4}"/>
    <cellStyle name="Comma 2 3" xfId="14628" xr:uid="{52F775F7-2DA2-4E63-883A-2D86EA778BF0}"/>
    <cellStyle name="Comma 2 3 2" xfId="14629" xr:uid="{4A7DAA17-3ADA-4B9A-946C-6255BF30332D}"/>
    <cellStyle name="Comma 2 3 2 2" xfId="16944" xr:uid="{19B56A7F-38A3-4DC2-9479-EF139F85437F}"/>
    <cellStyle name="Comma 2 3 2 2 2" xfId="34332" xr:uid="{571233D1-595E-4B2E-A53C-0C5786415482}"/>
    <cellStyle name="Comma 2 3 3" xfId="16943" xr:uid="{D6942C3C-E097-4212-8EA6-32D43D175EA4}"/>
    <cellStyle name="Comma 2 3 3 2" xfId="34331" xr:uid="{C265BE2D-E346-4303-BFDA-1AD4B8B189F7}"/>
    <cellStyle name="Comma 2 3 4" xfId="36677" xr:uid="{B4E7DF91-03B8-43F8-B83A-139E25C1BB12}"/>
    <cellStyle name="Comma 2 4" xfId="14630" xr:uid="{970AD28C-A7EC-407D-93A4-63723DF142E7}"/>
    <cellStyle name="Comma 2 4 2" xfId="16945" xr:uid="{C4B2DDE1-1771-4406-A42B-761EA8C828C9}"/>
    <cellStyle name="Comma 2 4 3" xfId="36678" xr:uid="{F8317725-114D-4B09-9962-99DDBE7EBAA2}"/>
    <cellStyle name="Comma 2 5" xfId="16900" xr:uid="{4F915F6F-60FF-499F-B2D9-DC9965D76B7B}"/>
    <cellStyle name="Comma 2 5 2" xfId="17025" xr:uid="{E26299A8-82D7-4388-BF40-2F20FA50BA8A}"/>
    <cellStyle name="Comma 2 5 3" xfId="34304" xr:uid="{4E5C2D97-13A7-4B62-A0B8-896D3797FC89}"/>
    <cellStyle name="Comma 2 5 4" xfId="36679" xr:uid="{E44D4086-A8F0-40C5-A457-8209DDD526B0}"/>
    <cellStyle name="Comma 2 6" xfId="16942" xr:uid="{05D7218F-D998-4DBE-8B8A-EEAF97AEEC38}"/>
    <cellStyle name="Comma 2 6 2" xfId="16999" xr:uid="{180F34CA-E888-490F-BE6A-7C657CD574D5}"/>
    <cellStyle name="Comma 2 6 2 2" xfId="34356" xr:uid="{DA050FC6-56D5-4110-B72A-FBF4194826B8}"/>
    <cellStyle name="Comma 2 6 2 3" xfId="36955" xr:uid="{768012FE-0945-4ED5-90C8-DAC41D961F39}"/>
    <cellStyle name="Comma 2 6 3" xfId="37036" xr:uid="{3D209027-C252-4A1F-81B4-4B0CD0E75EA9}"/>
    <cellStyle name="Comma 2 6 4" xfId="36860" xr:uid="{4EEB40BD-18FD-4FC5-9E0B-01262BF9CCA1}"/>
    <cellStyle name="Comma 2 6 5" xfId="36680" xr:uid="{C993D98E-1D6C-4B51-B55A-0F651F0BD3F5}"/>
    <cellStyle name="Comma 2 7" xfId="17029" xr:uid="{7C357CC8-5FAE-4EBA-9774-E6F1B1877C01}"/>
    <cellStyle name="Comma 2 7 2" xfId="36954" xr:uid="{80EBCA1A-16C0-44CC-87CA-BDB62DC738FD}"/>
    <cellStyle name="Comma 2 8" xfId="14626" xr:uid="{8D0A183C-5CF2-49FB-993B-AB944BC91793}"/>
    <cellStyle name="Comma 2 9" xfId="36675" xr:uid="{DA4001D1-E80D-4908-8E55-88EB9123C20C}"/>
    <cellStyle name="Comma 20" xfId="1791" xr:uid="{7C004A47-3FFE-41CD-AC97-DBADE200E1C1}"/>
    <cellStyle name="Comma 20 2" xfId="2832" xr:uid="{304C9C47-4DB8-41FC-B0F6-1676F931EA18}"/>
    <cellStyle name="Comma 20 2 2" xfId="36235" xr:uid="{6866EF9A-F037-4150-8AFF-D2CD7D598A28}"/>
    <cellStyle name="Comma 20 2 3" xfId="20432" xr:uid="{DB05A6DD-10F7-4A92-9464-2FF210239F84}"/>
    <cellStyle name="Comma 20 2 4" xfId="36956" xr:uid="{FADB8B61-E3E0-43B9-A161-049891FBC9CA}"/>
    <cellStyle name="Comma 20 3" xfId="35233" xr:uid="{9650B05E-A365-458E-AF49-FA2251370A1E}"/>
    <cellStyle name="Comma 20 3 2" xfId="37037" xr:uid="{9DF60948-FB1E-49AD-8967-5BD34D301428}"/>
    <cellStyle name="Comma 20 3 3" xfId="37084" xr:uid="{C986B884-36B4-42FB-B188-12199BFBE875}"/>
    <cellStyle name="Comma 20 4" xfId="19394" xr:uid="{E05BFFD2-6CE0-46BD-B98F-3057C5CC6536}"/>
    <cellStyle name="Comma 20 4 2" xfId="36861" xr:uid="{3A41445B-04EE-424F-983D-FB7DA424EE92}"/>
    <cellStyle name="Comma 20 4 3" xfId="37104" xr:uid="{3948C21D-9182-48B2-B028-730E8723F992}"/>
    <cellStyle name="Comma 20 5" xfId="36681" xr:uid="{D32FE860-5891-4361-A0A5-819696ABCA31}"/>
    <cellStyle name="Comma 21" xfId="1815" xr:uid="{B65F4C69-A366-4488-8A04-F904A9005878}"/>
    <cellStyle name="Comma 21 2" xfId="2856" xr:uid="{0B7D6D51-B2B0-4E06-915A-BE38394B9196}"/>
    <cellStyle name="Comma 21 2 2" xfId="36258" xr:uid="{D14076A4-C74E-4122-8357-621DD5147BA6}"/>
    <cellStyle name="Comma 21 2 3" xfId="20456" xr:uid="{80BA86AD-8040-44FC-B626-93426D566EAD}"/>
    <cellStyle name="Comma 21 2 4" xfId="36957" xr:uid="{604B7133-3D7D-441A-973A-9B868C59E4A0}"/>
    <cellStyle name="Comma 21 3" xfId="35256" xr:uid="{9FBA34CC-157F-4B09-B149-B00E513B3AD4}"/>
    <cellStyle name="Comma 21 3 2" xfId="37038" xr:uid="{00A10A9C-6174-4C2F-BE5B-4EA61852DC50}"/>
    <cellStyle name="Comma 21 3 3" xfId="37145" xr:uid="{ED02D484-4537-42D5-A0E5-6A74318B9D64}"/>
    <cellStyle name="Comma 21 4" xfId="19418" xr:uid="{8FED987A-A1F9-4D26-8578-3FEFE086AC3F}"/>
    <cellStyle name="Comma 21 4 2" xfId="36862" xr:uid="{FADAF675-3336-476A-96CB-65597D39E356}"/>
    <cellStyle name="Comma 21 4 3" xfId="37092" xr:uid="{CD9F5D58-A8DF-44E8-B349-4C43784EC468}"/>
    <cellStyle name="Comma 21 5" xfId="36682" xr:uid="{E45C6E2C-3F89-45E6-B60B-521EFD9308CD}"/>
    <cellStyle name="Comma 22" xfId="1839" xr:uid="{D572FDFE-E20D-4B55-AF57-0806C54BCF94}"/>
    <cellStyle name="Comma 22 2" xfId="35279" xr:uid="{B503EF83-A9E9-49A9-A8DC-2DC21803F9C8}"/>
    <cellStyle name="Comma 22 2 2" xfId="36958" xr:uid="{EF600534-71CC-41F0-A899-518310B3855C}"/>
    <cellStyle name="Comma 22 3" xfId="19442" xr:uid="{AB25DD35-8C03-40A1-A93D-F0FB34742BE8}"/>
    <cellStyle name="Comma 22 3 2" xfId="37039" xr:uid="{B30F728A-91A2-4CF6-A12B-F3556DDF9BEE}"/>
    <cellStyle name="Comma 22 3 3" xfId="36636" xr:uid="{6B604439-D862-4D59-BDCE-1DA181E3FEA1}"/>
    <cellStyle name="Comma 22 4" xfId="36863" xr:uid="{8FDDCA3E-296A-4A40-93D9-55682C8F7EAE}"/>
    <cellStyle name="Comma 22 4 2" xfId="37083" xr:uid="{29A47D75-1359-40C7-B4ED-C735AF0F6EE3}"/>
    <cellStyle name="Comma 22 5" xfId="36683" xr:uid="{11E2D1D2-BA29-438A-B785-158DB6E8D5D8}"/>
    <cellStyle name="Comma 23" xfId="1863" xr:uid="{A196E2C7-706D-4AC7-A75E-ADB1A01DC32F}"/>
    <cellStyle name="Comma 23 2" xfId="35302" xr:uid="{E00DC5E3-C7C7-486C-8A1A-2470C0771709}"/>
    <cellStyle name="Comma 23 2 2" xfId="36959" xr:uid="{33F405A3-F9CB-483B-AE80-7C4C041B7EB6}"/>
    <cellStyle name="Comma 23 3" xfId="19466" xr:uid="{668C96D9-5B1E-4EF1-B222-4716CCCD3273}"/>
    <cellStyle name="Comma 23 3 2" xfId="37040" xr:uid="{7B082EB2-391B-4D9B-9CB3-2EACCD830DA6}"/>
    <cellStyle name="Comma 23 4" xfId="36864" xr:uid="{477341A1-1BDC-4169-AB7D-B9F54064DB77}"/>
    <cellStyle name="Comma 23 5" xfId="36684" xr:uid="{09EB1E1E-3A8F-4940-A822-3C4AEBD33BEE}"/>
    <cellStyle name="Comma 24" xfId="1887" xr:uid="{A951B2A7-D8B1-4ABF-8CA0-E50333E9607A}"/>
    <cellStyle name="Comma 24 2" xfId="35325" xr:uid="{FC0A8F71-DF0D-4D29-95D4-2CB179F46D9D}"/>
    <cellStyle name="Comma 24 2 2" xfId="36960" xr:uid="{C276D120-F40B-4648-9CC2-C4519396140F}"/>
    <cellStyle name="Comma 24 3" xfId="19490" xr:uid="{CD3617D5-3088-4AB3-9629-A4FEEC261C1A}"/>
    <cellStyle name="Comma 24 3 2" xfId="37041" xr:uid="{5BDBA15F-C6D1-4135-AAB4-3B0436A52E6F}"/>
    <cellStyle name="Comma 24 4" xfId="36865" xr:uid="{F230DCEF-2513-4DF5-A8E2-EB628E16E0A6}"/>
    <cellStyle name="Comma 24 5" xfId="36685" xr:uid="{01A7F17B-6274-46CE-AA00-55E5377E6C19}"/>
    <cellStyle name="Comma 25" xfId="1911" xr:uid="{DA9F4003-A780-4A4F-9156-0F0A799556D9}"/>
    <cellStyle name="Comma 25 2" xfId="35349" xr:uid="{26146107-9943-42D0-8B1B-E22C86DAE461}"/>
    <cellStyle name="Comma 25 2 2" xfId="36961" xr:uid="{9F161C40-88D5-49D6-8543-4756534E2E23}"/>
    <cellStyle name="Comma 25 3" xfId="19514" xr:uid="{35BD40C2-D2E0-4014-9C4F-7A5A8031F4B3}"/>
    <cellStyle name="Comma 25 3 2" xfId="37042" xr:uid="{D909353C-792D-4CB6-959C-95644C5DCEFE}"/>
    <cellStyle name="Comma 25 4" xfId="36866" xr:uid="{6E1D6C95-8278-4503-A0AF-31F044B18753}"/>
    <cellStyle name="Comma 25 5" xfId="36686" xr:uid="{DA479A2A-3F0E-4DA0-AEC0-406264D7FA6E}"/>
    <cellStyle name="Comma 26" xfId="715" xr:uid="{02142BAA-8AAB-4A24-8E7F-4E40127AE21E}"/>
    <cellStyle name="Comma 26 2" xfId="18508" xr:uid="{965BEC71-0302-4828-8A69-4800C2484D11}"/>
    <cellStyle name="Comma 26 2 2" xfId="36962" xr:uid="{17F69861-8A47-44D1-9760-9138D3CB661B}"/>
    <cellStyle name="Comma 26 3" xfId="37043" xr:uid="{EBB68F36-AF5C-4E03-8665-EFA073DCD03D}"/>
    <cellStyle name="Comma 26 4" xfId="36867" xr:uid="{C13156A4-99E1-439D-A923-1CBCDFC1D25D}"/>
    <cellStyle name="Comma 26 5" xfId="36687" xr:uid="{60496F82-1946-4EF6-9303-96660F5C7B36}"/>
    <cellStyle name="Comma 27" xfId="18369" xr:uid="{7C1A7C8B-D125-4156-AF8B-789865DB3DE5}"/>
    <cellStyle name="Comma 27 2" xfId="20495" xr:uid="{6D7CA784-5748-41C6-8FFC-DBB547B2D238}"/>
    <cellStyle name="Comma 27 2 2" xfId="36963" xr:uid="{FDA28F65-C3CA-4747-A0AE-FC4CFC7B274B}"/>
    <cellStyle name="Comma 27 3" xfId="37044" xr:uid="{3D03B0F1-091C-4515-A40A-759B6FA803ED}"/>
    <cellStyle name="Comma 27 4" xfId="36868" xr:uid="{079C7FEC-646A-4762-9423-B614554318E8}"/>
    <cellStyle name="Comma 27 5" xfId="36688" xr:uid="{7D9A150E-B465-4732-887C-99ABC45C74DE}"/>
    <cellStyle name="Comma 28" xfId="38" xr:uid="{F14F5676-3670-455D-8547-799386FADB15}"/>
    <cellStyle name="Comma 28 2" xfId="20496" xr:uid="{C56D2841-E6DE-4376-8406-9C796A6C8D4F}"/>
    <cellStyle name="Comma 28 2 2" xfId="36964" xr:uid="{E3D1F51B-8928-4449-A02E-EF51B539AF2F}"/>
    <cellStyle name="Comma 28 3" xfId="37045" xr:uid="{EB8821F1-53D7-4347-B609-1447CC9D9E69}"/>
    <cellStyle name="Comma 28 4" xfId="36869" xr:uid="{5E7EA8CE-2381-42BF-8E38-213A04FE5E11}"/>
    <cellStyle name="Comma 28 5" xfId="36689" xr:uid="{100C1662-C92A-4680-8688-9BEF348290A8}"/>
    <cellStyle name="Comma 29" xfId="44" xr:uid="{5B20D3EE-7A15-4CCF-885A-286BDA558C87}"/>
    <cellStyle name="Comma 29 2" xfId="36965" xr:uid="{B16C027F-2021-4BDA-AA37-D86966AC0DC8}"/>
    <cellStyle name="Comma 29 3" xfId="37046" xr:uid="{C0C30302-70EC-452B-8B1E-D6C1B046F106}"/>
    <cellStyle name="Comma 29 4" xfId="36870" xr:uid="{A6B9AB6F-8C54-45EC-9D5A-E586EBD7608C}"/>
    <cellStyle name="Comma 29 5" xfId="36690" xr:uid="{9E1C2DE2-A042-4B55-B119-5DEE7C1CF6D0}"/>
    <cellStyle name="Comma 3" xfId="84" xr:uid="{B43E8642-4499-4016-84BA-3202C2AC2E98}"/>
    <cellStyle name="Comma 3 10" xfId="18401" xr:uid="{C5E8BD9B-F57A-4BEE-874B-D2B1297FD70C}"/>
    <cellStyle name="Comma 3 11" xfId="36691" xr:uid="{71146C46-5EB2-437F-B9BE-C06EDCE7354C}"/>
    <cellStyle name="Comma 3 2" xfId="85" xr:uid="{BCC55F2C-FC6A-4077-9121-DB6800ADA4DE}"/>
    <cellStyle name="Comma 3 2 2" xfId="886" xr:uid="{D7F0D7FB-60BF-4076-ACEF-6132C306A978}"/>
    <cellStyle name="Comma 3 2 2 2" xfId="1263" xr:uid="{DABB536D-E533-49AC-9550-36E2D3AC21E6}"/>
    <cellStyle name="Comma 3 2 2 2 2" xfId="2309" xr:uid="{EEFDB364-AA8D-47A5-A676-CD191B3EFD85}"/>
    <cellStyle name="Comma 3 2 2 2 2 2" xfId="35725" xr:uid="{C34D5046-0AE3-4B30-8912-1569DCCAD975}"/>
    <cellStyle name="Comma 3 2 2 2 2 3" xfId="19909" xr:uid="{8E832DFD-2D78-4962-9616-F32371A67698}"/>
    <cellStyle name="Comma 3 2 2 2 3" xfId="34743" xr:uid="{26221ED6-A318-4577-B781-BDAB866EBE1C}"/>
    <cellStyle name="Comma 3 2 2 2 4" xfId="18867" xr:uid="{FA7AADDC-5EFC-41DE-A3EF-D6CBA9384D72}"/>
    <cellStyle name="Comma 3 2 2 3" xfId="1535" xr:uid="{88DB4571-81E7-411A-B3EF-C630189C1FD4}"/>
    <cellStyle name="Comma 3 2 2 3 2" xfId="2576" xr:uid="{ABAE29CE-7421-4955-ACDB-B4273152E4E6}"/>
    <cellStyle name="Comma 3 2 2 3 2 2" xfId="35985" xr:uid="{A4C5B060-64D4-4446-AA0A-4845C4EDCA37}"/>
    <cellStyle name="Comma 3 2 2 3 2 3" xfId="20176" xr:uid="{232252F3-9858-47D1-BAE2-E847B32F1094}"/>
    <cellStyle name="Comma 3 2 2 3 3" xfId="34988" xr:uid="{659D967F-1B10-4AB9-B3D8-C48CA78141AD}"/>
    <cellStyle name="Comma 3 2 2 3 4" xfId="19138" xr:uid="{02F08F12-381E-42B7-BA66-A608A3BDC302}"/>
    <cellStyle name="Comma 3 2 2 4" xfId="2042" xr:uid="{BDFC93AD-C868-402C-A421-1D7859251E6C}"/>
    <cellStyle name="Comma 3 2 2 4 2" xfId="35477" xr:uid="{4948D5EE-C912-4876-815F-2D09598C579D}"/>
    <cellStyle name="Comma 3 2 2 4 3" xfId="19642" xr:uid="{45492EC3-7716-4193-AD47-17635BE531B2}"/>
    <cellStyle name="Comma 3 2 2 5" xfId="972" xr:uid="{7A161A05-7221-43E9-87B1-98263A8C7743}"/>
    <cellStyle name="Comma 3 2 2 5 2" xfId="34516" xr:uid="{AF86C338-7A83-41EA-B2D8-777DE0F6FB0D}"/>
    <cellStyle name="Comma 3 2 2 5 3" xfId="18586" xr:uid="{B1E1FFFF-EDF9-4392-9D0A-BF01730E948A}"/>
    <cellStyle name="Comma 3 2 2 6" xfId="17214" xr:uid="{4E46B612-BCDC-4854-BE5A-511425F34439}"/>
    <cellStyle name="Comma 3 2 2 7" xfId="14633" xr:uid="{A33D17B1-D8A6-4A49-B22D-6F0A6F0FBE18}"/>
    <cellStyle name="Comma 3 2 3" xfId="17026" xr:uid="{E2338477-389B-42E5-811D-051EE56F170B}"/>
    <cellStyle name="Comma 3 2 3 2" xfId="34383" xr:uid="{A6D82A98-9284-41A8-A632-BD3D8E3ACE30}"/>
    <cellStyle name="Comma 3 2 3 3" xfId="18501" xr:uid="{28A9683D-44A2-4EF0-BCEB-E3FF0F33C186}"/>
    <cellStyle name="Comma 3 2 4" xfId="17113" xr:uid="{194839DD-5796-44EE-BAC2-4B0284B3D822}"/>
    <cellStyle name="Comma 3 2 4 2" xfId="36340" xr:uid="{C2BCC04E-F638-46C7-959B-9F1FAEA85C91}"/>
    <cellStyle name="Comma 3 2 4 3" xfId="34459" xr:uid="{42D6403D-9693-49A5-AC7F-79F3E2E04EF6}"/>
    <cellStyle name="Comma 3 2 5" xfId="18294" xr:uid="{0FB30539-B2ED-4C90-BE3D-F253C027F975}"/>
    <cellStyle name="Comma 3 2 5 2" xfId="36447" xr:uid="{C484FEED-B770-417A-B8C1-836B55553796}"/>
    <cellStyle name="Comma 3 2 5 3" xfId="36527" xr:uid="{ABC51AEC-BBA2-4A76-8338-041E062F5DDF}"/>
    <cellStyle name="Comma 3 2 5 4" xfId="32058" xr:uid="{5703D54D-ED53-46D7-B66E-D1D1D0EDF9F4}"/>
    <cellStyle name="Comma 3 2 6" xfId="14632" xr:uid="{612DCD16-4B15-42B3-B08A-2599E5DE98A2}"/>
    <cellStyle name="Comma 3 2 7" xfId="36692" xr:uid="{DBA87361-6937-4357-97E6-AC9196E87551}"/>
    <cellStyle name="Comma 3 3" xfId="707" xr:uid="{3DC14CDC-DA58-4723-B676-0CE2B8904F34}"/>
    <cellStyle name="Comma 3 3 2" xfId="1196" xr:uid="{ADA01337-EBAE-4661-934A-EEA265801508}"/>
    <cellStyle name="Comma 3 3 2 2" xfId="2243" xr:uid="{67A37A62-3F15-491C-B11C-D2170D2C495D}"/>
    <cellStyle name="Comma 3 3 2 2 2" xfId="35659" xr:uid="{CF9AEA57-57A2-4631-A617-5BA802AC49EC}"/>
    <cellStyle name="Comma 3 3 2 2 3" xfId="19843" xr:uid="{64971065-E306-4387-BC08-3295915F9676}"/>
    <cellStyle name="Comma 3 3 2 3" xfId="34677" xr:uid="{80BC6EC2-4CFB-4626-95DD-1843FCF3917C}"/>
    <cellStyle name="Comma 3 3 2 4" xfId="18800" xr:uid="{94B14E4A-61D5-4811-A7E0-5C7303013261}"/>
    <cellStyle name="Comma 3 3 3" xfId="1469" xr:uid="{E2D94075-3B72-4D6E-A196-389EA27300EF}"/>
    <cellStyle name="Comma 3 3 3 2" xfId="2510" xr:uid="{3C0368C3-58F0-493E-B5E1-A38C6CEE5367}"/>
    <cellStyle name="Comma 3 3 3 2 2" xfId="35919" xr:uid="{D0035908-1EF7-4E64-A395-1794D0AEB701}"/>
    <cellStyle name="Comma 3 3 3 2 3" xfId="20110" xr:uid="{DEDA37F7-6960-43EE-ACF4-9630246CB4E5}"/>
    <cellStyle name="Comma 3 3 3 3" xfId="34922" xr:uid="{22635FBA-9ED5-45AF-B507-9CA42CAE4EAA}"/>
    <cellStyle name="Comma 3 3 3 4" xfId="19072" xr:uid="{CEAA3EC1-5B36-486A-92DC-5F3DB8E7BEC9}"/>
    <cellStyle name="Comma 3 3 4" xfId="1973" xr:uid="{B06EA119-F867-44C7-8074-286A0120859F}"/>
    <cellStyle name="Comma 3 3 4 2" xfId="35409" xr:uid="{9F006681-17D6-438C-AE0B-193BAB4E66E4}"/>
    <cellStyle name="Comma 3 3 4 3" xfId="19575" xr:uid="{406BEFA4-A199-4B9F-9592-D443137EC39B}"/>
    <cellStyle name="Comma 3 3 5" xfId="957" xr:uid="{108CE4A5-F21A-4392-95E2-35A5C35B9FE9}"/>
    <cellStyle name="Comma 3 3 5 2" xfId="34506" xr:uid="{C6B96C9F-62D5-4A6E-8AD8-95CB0B9EFBFF}"/>
    <cellStyle name="Comma 3 3 5 3" xfId="18573" xr:uid="{CABD11D7-4457-4CF7-A62B-164601B3F263}"/>
    <cellStyle name="Comma 3 3 6" xfId="17114" xr:uid="{EE04F496-7235-478A-945D-78C0AF3461F6}"/>
    <cellStyle name="Comma 3 3 7" xfId="14634" xr:uid="{2D95C7AB-D330-4703-A6B0-0C8239BB28E7}"/>
    <cellStyle name="Comma 3 3 8" xfId="36693" xr:uid="{687F6787-AD2A-4CDF-8633-0A58C3026CD4}"/>
    <cellStyle name="Comma 3 4" xfId="1174" xr:uid="{3218F8A0-7A38-4323-9550-CEF018D2B4A3}"/>
    <cellStyle name="Comma 3 4 2" xfId="1450" xr:uid="{D82A0EA2-CB48-4134-9463-6FFF6EA83ED6}"/>
    <cellStyle name="Comma 3 4 2 2" xfId="2491" xr:uid="{2BBDD715-CBD8-4BFC-990F-3D62B9403D58}"/>
    <cellStyle name="Comma 3 4 2 2 2" xfId="35901" xr:uid="{0D846823-F237-44CF-83FB-5B7F28DACA0E}"/>
    <cellStyle name="Comma 3 4 2 2 3" xfId="20091" xr:uid="{82329ED7-9181-4FB5-8F00-2826770BEB8C}"/>
    <cellStyle name="Comma 3 4 2 3" xfId="34916" xr:uid="{08145907-BBD5-46E2-B6A0-DDEA1612A54D}"/>
    <cellStyle name="Comma 3 4 2 4" xfId="19053" xr:uid="{02AA9EC8-5164-49B3-9849-3D7722AB4636}"/>
    <cellStyle name="Comma 3 4 3" xfId="2224" xr:uid="{6E86C9FC-E727-41DC-89E3-147C1D5C7E53}"/>
    <cellStyle name="Comma 3 4 3 2" xfId="35653" xr:uid="{850E7728-B503-44D3-9041-DC2D2F813654}"/>
    <cellStyle name="Comma 3 4 3 3" xfId="19824" xr:uid="{F6DA90C3-E2C2-4CD4-A2B3-9D1ADC6B3BC7}"/>
    <cellStyle name="Comma 3 4 4" xfId="17376" xr:uid="{ED3ADE8A-1DBE-41A5-8488-4DB8C64178E9}"/>
    <cellStyle name="Comma 3 4 4 2" xfId="34669" xr:uid="{8C08CA3B-A864-450B-9454-642D441AD1C7}"/>
    <cellStyle name="Comma 3 4 5" xfId="14635" xr:uid="{0EDB1C84-EC71-4AD3-81FE-722C09993289}"/>
    <cellStyle name="Comma 3 4 6" xfId="18779" xr:uid="{A0B11827-6EF0-47AA-A47C-3614DE79E5E8}"/>
    <cellStyle name="Comma 3 4 7" xfId="36694" xr:uid="{D5BD463C-7147-4CD9-AEA5-2A24C7B4F001}"/>
    <cellStyle name="Comma 3 5" xfId="1937" xr:uid="{670B1634-2DE6-48CA-8059-940F1FBB66F6}"/>
    <cellStyle name="Comma 3 5 2" xfId="17798" xr:uid="{05FAE9F7-0835-47E8-9896-DD91116732DC}"/>
    <cellStyle name="Comma 3 5 2 2" xfId="35375" xr:uid="{69A77D4A-04EF-4885-8B62-4CB43299913B}"/>
    <cellStyle name="Comma 3 5 3" xfId="14636" xr:uid="{E3DF9259-0426-46D5-B28A-FB9A9E1D6B37}"/>
    <cellStyle name="Comma 3 5 4" xfId="19540" xr:uid="{F199E9FA-E736-4073-9BDB-220517910984}"/>
    <cellStyle name="Comma 3 5 5" xfId="36829" xr:uid="{7FAE5EC7-33F1-460E-BA10-AACBDB17A6FD}"/>
    <cellStyle name="Comma 3 6" xfId="937" xr:uid="{5E65CC66-216F-407C-AC5C-A44582F33417}"/>
    <cellStyle name="Comma 3 6 2" xfId="17220" xr:uid="{460F54AC-186E-41AB-9AB1-13DDE4D4A927}"/>
    <cellStyle name="Comma 3 6 2 2" xfId="34500" xr:uid="{99B460B3-112B-4866-8EEA-FF98E1C5C594}"/>
    <cellStyle name="Comma 3 6 3" xfId="16946" xr:uid="{A57AB5DC-6797-41E8-BB44-4773E692AA8D}"/>
    <cellStyle name="Comma 3 6 4" xfId="18553" xr:uid="{37BD6135-92DD-495D-A26A-2B8FF3F12CB1}"/>
    <cellStyle name="Comma 3 7" xfId="14631" xr:uid="{DDF51189-E975-4A1B-A5E9-DB0B082257DD}"/>
    <cellStyle name="Comma 3 7 2" xfId="32057" xr:uid="{955F4305-C607-4A0C-A4F6-6A37D59EC4B6}"/>
    <cellStyle name="Comma 3 7 3" xfId="18430" xr:uid="{AA5AA76E-2ED9-4CBF-AB9B-72D5E37F82E4}"/>
    <cellStyle name="Comma 3 8" xfId="17047" xr:uid="{27AA7CE9-3639-44EF-B052-434330EDDFD7}"/>
    <cellStyle name="Comma 3 8 2" xfId="34395" xr:uid="{C6C9A91D-E976-4BC1-8033-1AF9955274C6}"/>
    <cellStyle name="Comma 3 9" xfId="632" xr:uid="{F63D3767-B34C-475E-90A0-961952409147}"/>
    <cellStyle name="Comma 30" xfId="18371" xr:uid="{1728A02E-862E-4042-8159-12F9DF37ABBD}"/>
    <cellStyle name="Comma 30 2" xfId="36966" xr:uid="{ABD9E5DB-C46C-43AF-A2C6-A25E20422E22}"/>
    <cellStyle name="Comma 30 3" xfId="37047" xr:uid="{E2795CFD-E6D6-47A1-AC7F-B0B40FF11CCD}"/>
    <cellStyle name="Comma 30 4" xfId="36871" xr:uid="{05EE719A-1A1E-4BCC-A5AE-8A8E4047FB65}"/>
    <cellStyle name="Comma 30 5" xfId="36695" xr:uid="{C10AA388-959F-41D1-A5AE-55A068C8D7CF}"/>
    <cellStyle name="Comma 31" xfId="36293" xr:uid="{A82EEF79-9D8E-4136-B95E-4B0E8C3529B2}"/>
    <cellStyle name="Comma 31 2" xfId="36967" xr:uid="{585354D2-7993-48E5-A4E4-61A322FF6864}"/>
    <cellStyle name="Comma 31 3" xfId="37048" xr:uid="{4E5A6A27-4C4E-4CE9-A7BE-34F0344D1B2A}"/>
    <cellStyle name="Comma 31 4" xfId="36872" xr:uid="{8BB1AA0A-9D53-46CE-B6AC-F5D3C55A5E09}"/>
    <cellStyle name="Comma 31 5" xfId="36696" xr:uid="{B729AE99-2FC7-481B-B4F9-109437A0AAB4}"/>
    <cellStyle name="Comma 32" xfId="36395" xr:uid="{DB5ABFBC-8830-4B72-A337-795F644317DE}"/>
    <cellStyle name="Comma 32 2" xfId="36968" xr:uid="{83E745B9-A5BF-4920-B7D5-22A3B5025F10}"/>
    <cellStyle name="Comma 32 3" xfId="37049" xr:uid="{35D18C79-3745-4FCA-B545-8DC7646DE77C}"/>
    <cellStyle name="Comma 32 3 2" xfId="37081" xr:uid="{4352FA91-7A7F-47AA-A331-F094153E93FD}"/>
    <cellStyle name="Comma 32 4" xfId="36873" xr:uid="{E5BCD508-B6E8-43EC-AF79-4BC589AEFF50}"/>
    <cellStyle name="Comma 32 4 2" xfId="36633" xr:uid="{00E3016E-0226-44DB-9FA0-B35FEC2AF7A8}"/>
    <cellStyle name="Comma 32 5" xfId="36697" xr:uid="{6A1225AD-17DA-4F83-98DD-A440879DE0A3}"/>
    <cellStyle name="Comma 33" xfId="36361" xr:uid="{92EB406C-5452-4077-8448-91202F8180E6}"/>
    <cellStyle name="Comma 33 2" xfId="36969" xr:uid="{ED71F377-6D88-4C97-ABC9-EBA7769598E7}"/>
    <cellStyle name="Comma 33 3" xfId="37050" xr:uid="{054EF8E4-3BBE-49DB-992C-421E24DD756E}"/>
    <cellStyle name="Comma 33 3 2" xfId="36827" xr:uid="{75C9F006-5122-49B7-97A6-325FABC41E4C}"/>
    <cellStyle name="Comma 33 4" xfId="36874" xr:uid="{08A7B12A-A498-42F7-B7D1-4B9E9F159F71}"/>
    <cellStyle name="Comma 33 4 2" xfId="37146" xr:uid="{2BFB96C3-8BA7-4C6F-87BC-B983C5CD24AB}"/>
    <cellStyle name="Comma 33 5" xfId="36698" xr:uid="{E542A5C0-3CB8-49C7-BF47-076DF057AC55}"/>
    <cellStyle name="Comma 34" xfId="36375" xr:uid="{96E39AA6-3292-4DC0-8BB0-42A52B7E4897}"/>
    <cellStyle name="Comma 34 2" xfId="36970" xr:uid="{BC8041FF-6E48-4C34-A938-E8060848E3B5}"/>
    <cellStyle name="Comma 34 3" xfId="37051" xr:uid="{A11A8301-5806-48CC-A6EE-4ECA5E718B27}"/>
    <cellStyle name="Comma 34 3 2" xfId="37052" xr:uid="{2F4BDF24-8DA8-4529-BBD3-2B6F1069AA6B}"/>
    <cellStyle name="Comma 34 4" xfId="36875" xr:uid="{65352593-37D7-4AAD-B7E5-A76F9B4AACAE}"/>
    <cellStyle name="Comma 34 4 2" xfId="37101" xr:uid="{839D1771-FCC8-4575-B727-2241937BA3E3}"/>
    <cellStyle name="Comma 34 5" xfId="36699" xr:uid="{F868D8CA-9D42-449F-8571-1C4623DD9258}"/>
    <cellStyle name="Comma 35" xfId="36399" xr:uid="{E9725BF5-E879-4B06-8AE5-1EC12699A337}"/>
    <cellStyle name="Comma 36" xfId="36320" xr:uid="{C677C033-D6A4-4D56-BD1D-C36309D9AFB3}"/>
    <cellStyle name="Comma 37" xfId="36319" xr:uid="{4A72D853-34E1-4ACF-8CF4-5072C4652869}"/>
    <cellStyle name="Comma 38" xfId="36369" xr:uid="{3EC2FB6F-3728-487C-AFD0-722EFDE53D5C}"/>
    <cellStyle name="Comma 39" xfId="36318" xr:uid="{391E0D56-B44F-4C40-AEE2-FA4123AEB2BF}"/>
    <cellStyle name="Comma 4" xfId="86" xr:uid="{261712F4-148C-447E-B7A5-AF0FD2AA9033}"/>
    <cellStyle name="Comma 4 10" xfId="36700" xr:uid="{BB59994A-3CCE-4CC9-858C-BE74BA2291C7}"/>
    <cellStyle name="Comma 4 2" xfId="149" xr:uid="{610B6290-F92C-48DE-9DA7-77F6F841083E}"/>
    <cellStyle name="Comma 4 2 2" xfId="246" xr:uid="{F4CC96BB-37E1-42DE-B204-29CFA43298FC}"/>
    <cellStyle name="Comma 4 2 2 2" xfId="364" xr:uid="{AC47BAAE-0126-4B44-92D9-076A057163FD}"/>
    <cellStyle name="Comma 4 2 2 2 2" xfId="583" xr:uid="{97DE9632-BB04-4657-B8E7-727A2F71D68F}"/>
    <cellStyle name="Comma 4 2 2 2 3" xfId="17215" xr:uid="{75C41A2C-4102-4A28-85DF-AF7340B7E5FB}"/>
    <cellStyle name="Comma 4 2 2 3" xfId="473" xr:uid="{5AB99E87-AA10-48CA-B8A6-32C8C4F38E97}"/>
    <cellStyle name="Comma 4 2 2 3 2" xfId="14639" xr:uid="{03B343A0-12C5-4972-979A-C256240B845A}"/>
    <cellStyle name="Comma 4 2 2 4" xfId="887" xr:uid="{CA4352CC-3AFD-4075-8F93-774642DB1CA6}"/>
    <cellStyle name="Comma 4 2 3" xfId="320" xr:uid="{9039A0D7-267E-4B71-A09A-EDF4DB0E422A}"/>
    <cellStyle name="Comma 4 2 3 2" xfId="539" xr:uid="{94C7F2AC-1BE7-4E9D-ABCE-AB3DDEFE3315}"/>
    <cellStyle name="Comma 4 2 3 2 2" xfId="34384" xr:uid="{B9471F02-7E8F-463E-BA32-0AAA33D0373B}"/>
    <cellStyle name="Comma 4 2 3 3" xfId="17027" xr:uid="{AE9E65BD-440C-4750-A3C5-AAC6647E34C7}"/>
    <cellStyle name="Comma 4 2 3 4" xfId="18504" xr:uid="{873EF7D2-9515-4FC2-BE8C-95197ACAE9D5}"/>
    <cellStyle name="Comma 4 2 4" xfId="429" xr:uid="{17D1040B-F89D-492A-9263-0DEBA9C3C1C5}"/>
    <cellStyle name="Comma 4 2 4 2" xfId="17118" xr:uid="{021F30E1-7260-4FF7-9159-5B6C9ED84C94}"/>
    <cellStyle name="Comma 4 2 4 3" xfId="34460" xr:uid="{9BDBEB3F-9B78-462E-BFE8-9CC2653F3AE3}"/>
    <cellStyle name="Comma 4 2 5" xfId="197" xr:uid="{82962603-84D4-4C20-B34B-00C8EAFAFBDD}"/>
    <cellStyle name="Comma 4 2 5 2" xfId="18296" xr:uid="{523DABCE-BBD2-459F-B690-B971DD9E0757}"/>
    <cellStyle name="Comma 4 2 5 2 2" xfId="36449" xr:uid="{2F8D1155-16C7-4E5D-88C7-EDE20775AC33}"/>
    <cellStyle name="Comma 4 2 5 3" xfId="36529" xr:uid="{4E34CF48-0EA4-416A-BBCF-2707732C710E}"/>
    <cellStyle name="Comma 4 2 5 4" xfId="32059" xr:uid="{FCA2CD06-EFAC-4C47-B6B3-2E642A70C817}"/>
    <cellStyle name="Comma 4 2 6" xfId="14638" xr:uid="{58C43F3A-4C26-4ADE-93C5-C603D824D754}"/>
    <cellStyle name="Comma 4 2 7" xfId="711" xr:uid="{1A5C171C-9F1C-4FCB-96FD-5F26CD7DD3CE}"/>
    <cellStyle name="Comma 4 2 8" xfId="36701" xr:uid="{31C8D8B7-C244-4B47-AA14-9083F8D0DA04}"/>
    <cellStyle name="Comma 4 3" xfId="267" xr:uid="{6CD587B1-CEC7-45B1-9567-12EBA83DF46C}"/>
    <cellStyle name="Comma 4 3 2" xfId="383" xr:uid="{698F986B-0F7D-4979-94FF-C2529880C561}"/>
    <cellStyle name="Comma 4 3 2 2" xfId="602" xr:uid="{8417C25F-2670-4FA3-A464-216F92D65F29}"/>
    <cellStyle name="Comma 4 3 2 2 2" xfId="2312" xr:uid="{D757F4EC-79CF-4B07-948A-76A5FF6ADF3F}"/>
    <cellStyle name="Comma 4 3 2 2 2 2" xfId="35727" xr:uid="{15245441-0A2E-4049-BAA0-B24D70A8C9EE}"/>
    <cellStyle name="Comma 4 3 2 2 3" xfId="19912" xr:uid="{3CE19767-A552-4DF4-B6CC-BB8DF286299E}"/>
    <cellStyle name="Comma 4 3 2 3" xfId="1267" xr:uid="{FAC77737-3EA4-43A0-BCD8-54D0F39BE5DD}"/>
    <cellStyle name="Comma 4 3 2 3 2" xfId="34745" xr:uid="{057524DF-7D58-4C43-9758-EC344C6AC957}"/>
    <cellStyle name="Comma 4 3 2 4" xfId="18871" xr:uid="{5FF02D22-6165-40D6-B694-67029A469536}"/>
    <cellStyle name="Comma 4 3 3" xfId="492" xr:uid="{ED9A0C9F-306B-44D0-88AA-10C9D17C7171}"/>
    <cellStyle name="Comma 4 3 3 2" xfId="2579" xr:uid="{C2B1F0C7-5A29-4E66-A8E6-5FF0D4C6297D}"/>
    <cellStyle name="Comma 4 3 3 2 2" xfId="35988" xr:uid="{F05F85FE-0312-4F09-9BFF-FA6EA03996BC}"/>
    <cellStyle name="Comma 4 3 3 2 3" xfId="20179" xr:uid="{AF5EB851-6B43-4FE5-82DE-758D71C9E061}"/>
    <cellStyle name="Comma 4 3 3 3" xfId="1538" xr:uid="{1D85BB40-0BA3-4D80-806A-E8DEF099F946}"/>
    <cellStyle name="Comma 4 3 3 3 2" xfId="34991" xr:uid="{F83B819E-2DCA-475F-8AF1-4733FA8421FA}"/>
    <cellStyle name="Comma 4 3 3 4" xfId="19141" xr:uid="{564A9198-495F-46E6-AF8A-A40198706E78}"/>
    <cellStyle name="Comma 4 3 4" xfId="2045" xr:uid="{CA726705-3585-4D37-AD64-69639FAE0EF7}"/>
    <cellStyle name="Comma 4 3 4 2" xfId="35480" xr:uid="{5199EB5D-C3D6-45C3-8768-280E55281B8C}"/>
    <cellStyle name="Comma 4 3 4 3" xfId="19645" xr:uid="{4C81AFEE-39A6-4E3A-8EB5-E21CC6872395}"/>
    <cellStyle name="Comma 4 3 5" xfId="17230" xr:uid="{85773398-90CE-487E-B664-5AB280105F5C}"/>
    <cellStyle name="Comma 4 3 5 2" xfId="34519" xr:uid="{8011E4F2-FC2A-4977-B0E8-F55C7DBD7988}"/>
    <cellStyle name="Comma 4 3 6" xfId="14640" xr:uid="{1F83D52C-B066-4617-BC69-A85A5E87E58B}"/>
    <cellStyle name="Comma 4 3 7" xfId="978" xr:uid="{A3D42962-F646-43FE-BF59-D10B7656BA29}"/>
    <cellStyle name="Comma 4 3 8" xfId="18591" xr:uid="{881D393B-99F9-420B-84DB-1AF0C01ADEE9}"/>
    <cellStyle name="Comma 4 3 9" xfId="36702" xr:uid="{582792E9-BD9C-46EC-A8E8-ABA0797234D5}"/>
    <cellStyle name="Comma 4 4" xfId="224" xr:uid="{6B48A186-42A6-4EEF-BF85-6376FA8FEBBD}"/>
    <cellStyle name="Comma 4 4 2" xfId="345" xr:uid="{34EC5A7E-9ECD-4DD0-AF96-6DE5639D8D73}"/>
    <cellStyle name="Comma 4 4 2 2" xfId="564" xr:uid="{44354E0A-C9BF-4AB8-8FA6-3408B3F7CE30}"/>
    <cellStyle name="Comma 4 4 3" xfId="454" xr:uid="{1C161729-8F7E-4A51-80E6-A65DFC26AC4A}"/>
    <cellStyle name="Comma 4 4 4" xfId="14641" xr:uid="{790CBFFC-3AAA-4A74-9FC6-2076CE96B1D4}"/>
    <cellStyle name="Comma 4 5" xfId="205" xr:uid="{0794303A-8A90-4C6E-87EB-463BD5331EF0}"/>
    <cellStyle name="Comma 4 5 2" xfId="328" xr:uid="{77A55137-7CE4-455F-8349-D9B83EA8CB84}"/>
    <cellStyle name="Comma 4 5 2 2" xfId="547" xr:uid="{77092808-2A06-43C2-83CE-8370E4C16763}"/>
    <cellStyle name="Comma 4 5 3" xfId="437" xr:uid="{453B6496-C249-42F0-8900-9BB4FE7F485D}"/>
    <cellStyle name="Comma 4 5 4" xfId="16947" xr:uid="{1CFC5D2F-1ED8-4FA6-A447-E2875D291A3D}"/>
    <cellStyle name="Comma 4 6" xfId="299" xr:uid="{44B1F4A5-9E91-42DE-8731-0383C635D53B}"/>
    <cellStyle name="Comma 4 6 2" xfId="518" xr:uid="{FC0BF25C-EF8A-488B-9545-FC4721817D87}"/>
    <cellStyle name="Comma 4 6 3" xfId="14637" xr:uid="{014A50CB-3F1C-454B-A3B5-3109F2D45DA6}"/>
    <cellStyle name="Comma 4 7" xfId="408" xr:uid="{A1292C07-A014-41F9-93E1-CD105DEDC181}"/>
    <cellStyle name="Comma 4 8" xfId="176" xr:uid="{06E67DFF-DC72-43C0-9478-04289D2C019B}"/>
    <cellStyle name="Comma 4 9" xfId="708" xr:uid="{6437721F-196D-422F-82C5-989E10631305}"/>
    <cellStyle name="Comma 40" xfId="36365" xr:uid="{4FD25008-A2CE-4F28-BF06-839510D750F2}"/>
    <cellStyle name="Comma 41" xfId="36302" xr:uid="{73EDA4C4-61D3-463C-B168-8694C31F4E20}"/>
    <cellStyle name="Comma 41 2" xfId="36906" xr:uid="{6950115C-835A-4822-BF28-8243DAB8C942}"/>
    <cellStyle name="Comma 42" xfId="36374" xr:uid="{42F034E8-5FD7-4112-8622-399963DFA995}"/>
    <cellStyle name="Comma 42 2" xfId="37010" xr:uid="{FA8AEC61-735F-42DB-984E-111DB7095C16}"/>
    <cellStyle name="Comma 43" xfId="36404" xr:uid="{ABCE0ADA-E9A1-4910-9B5F-D74CAB1549E7}"/>
    <cellStyle name="Comma 43 2" xfId="37014" xr:uid="{33807C16-B4CC-4C22-92EC-A171BEF9A426}"/>
    <cellStyle name="Comma 44" xfId="36300" xr:uid="{612B554D-EF2E-4A6D-BB55-281E865316FE}"/>
    <cellStyle name="Comma 44 2" xfId="37007" xr:uid="{156B46D0-2A32-489C-966F-BB9AE2F54890}"/>
    <cellStyle name="Comma 45" xfId="18384" xr:uid="{AE8779F3-F93A-465B-BA29-7453BC22D4C8}"/>
    <cellStyle name="Comma 45 2" xfId="37013" xr:uid="{613B23EB-0A3B-433A-B35F-E52545EAAF45}"/>
    <cellStyle name="Comma 46" xfId="36899" xr:uid="{869C4416-8D5C-4B90-8C66-FB12DD267095}"/>
    <cellStyle name="Comma 47" xfId="37075" xr:uid="{EC0AE76E-3F7C-482C-9BDA-20793987BF8F}"/>
    <cellStyle name="Comma 48" xfId="37076" xr:uid="{5770E490-2A53-44DF-827C-7C8B3DC30444}"/>
    <cellStyle name="Comma 49" xfId="36902" xr:uid="{1704A9A9-9480-439A-B35C-5F74EBEF56FF}"/>
    <cellStyle name="Comma 5" xfId="133" xr:uid="{95AB75B0-EA67-4B1C-A8E1-FAE83E6F12AA}"/>
    <cellStyle name="Comma 5 10" xfId="1765" xr:uid="{4C0222D8-54A1-4921-9631-85D97E352146}"/>
    <cellStyle name="Comma 5 10 2" xfId="2806" xr:uid="{77C304E0-D68E-4275-85B0-5A9A509AD4D4}"/>
    <cellStyle name="Comma 5 10 2 2" xfId="36210" xr:uid="{BF1962BE-0AA5-48C2-BCCB-BF3607C7BA9C}"/>
    <cellStyle name="Comma 5 10 2 3" xfId="20406" xr:uid="{E1010F2D-4C8F-4AC7-8058-AA36020F77AE}"/>
    <cellStyle name="Comma 5 10 3" xfId="35208" xr:uid="{0356AA2E-C5CD-4CC3-AF3E-9F063128AD08}"/>
    <cellStyle name="Comma 5 10 4" xfId="19368" xr:uid="{DF77293D-2B6A-4754-A087-A0180869B834}"/>
    <cellStyle name="Comma 5 11" xfId="1788" xr:uid="{03D5966F-6F79-48F1-9EC7-C80EE895FF83}"/>
    <cellStyle name="Comma 5 11 2" xfId="2829" xr:uid="{15B3BFF5-F7B3-4AEE-A14B-29EFEE013A81}"/>
    <cellStyle name="Comma 5 11 2 2" xfId="36232" xr:uid="{3D2EA85B-E571-4084-AB0A-C8D1C3AFDCD5}"/>
    <cellStyle name="Comma 5 11 2 3" xfId="20429" xr:uid="{038AB872-9789-46CD-8794-FBA713A7322B}"/>
    <cellStyle name="Comma 5 11 3" xfId="35230" xr:uid="{4DE78091-A4A1-46A5-A79A-CF84354E17C7}"/>
    <cellStyle name="Comma 5 11 4" xfId="19391" xr:uid="{A39C87C2-BD33-4FC9-83A2-3012FBFCDC7C}"/>
    <cellStyle name="Comma 5 12" xfId="1812" xr:uid="{18EC9F28-C3B7-4202-840A-66534F78BF12}"/>
    <cellStyle name="Comma 5 12 2" xfId="2853" xr:uid="{A02C820F-2F3E-4328-9C41-3845A9AEDEA0}"/>
    <cellStyle name="Comma 5 12 2 2" xfId="36255" xr:uid="{777A0CAB-D29E-454B-9F72-3970C3B0967B}"/>
    <cellStyle name="Comma 5 12 2 3" xfId="20453" xr:uid="{9FEB58A5-9B92-44E5-87ED-4B3211D1CA9F}"/>
    <cellStyle name="Comma 5 12 3" xfId="35253" xr:uid="{6E66CCD3-D90F-457E-A65D-44534B683D46}"/>
    <cellStyle name="Comma 5 12 4" xfId="19415" xr:uid="{C6EEB849-4225-4F66-AB14-AE666D6BC667}"/>
    <cellStyle name="Comma 5 13" xfId="1836" xr:uid="{BB7ACF3F-ED2E-41E9-9D34-12071A5A89C0}"/>
    <cellStyle name="Comma 5 13 2" xfId="2877" xr:uid="{336D764F-47EF-4BFA-BC4D-4C9B9F767996}"/>
    <cellStyle name="Comma 5 13 2 2" xfId="36278" xr:uid="{A9773B32-DB3D-4B36-A4AF-F22230A87D2B}"/>
    <cellStyle name="Comma 5 13 2 3" xfId="20477" xr:uid="{F4006EF0-2581-4FD1-8F9E-1E5D899A1D8C}"/>
    <cellStyle name="Comma 5 13 3" xfId="35276" xr:uid="{B28F635C-C462-4B52-B0C1-B42F6CDEB079}"/>
    <cellStyle name="Comma 5 13 4" xfId="19439" xr:uid="{E1FD932C-F9B9-4A97-85E6-9C71888DB4CB}"/>
    <cellStyle name="Comma 5 14" xfId="1861" xr:uid="{6246C3C5-B465-4698-98C7-EFF47096E235}"/>
    <cellStyle name="Comma 5 14 2" xfId="35300" xr:uid="{6251F1D8-13E3-48DA-974F-B9A498A9AF88}"/>
    <cellStyle name="Comma 5 14 3" xfId="19464" xr:uid="{23B3A19B-B3A8-4071-8E62-37FB95A1FCB0}"/>
    <cellStyle name="Comma 5 15" xfId="1885" xr:uid="{FAB30B49-2769-4AEF-B252-9E0BB760537A}"/>
    <cellStyle name="Comma 5 15 2" xfId="35323" xr:uid="{54912420-9579-4459-ABCE-372BF816CC37}"/>
    <cellStyle name="Comma 5 15 3" xfId="19488" xr:uid="{A42961C5-157E-4ED4-986C-EA845EFC1F56}"/>
    <cellStyle name="Comma 5 16" xfId="1909" xr:uid="{D3411778-DEF9-474F-BFE8-E4C74C3A5475}"/>
    <cellStyle name="Comma 5 16 2" xfId="35347" xr:uid="{EE64E5DF-192D-4901-BE95-82DB5C9C9781}"/>
    <cellStyle name="Comma 5 16 3" xfId="19512" xr:uid="{204A3B6C-287F-43B5-B72D-D78B16027D2A}"/>
    <cellStyle name="Comma 5 17" xfId="1933" xr:uid="{41655180-1603-4B50-83DF-8F3CC0D9E8B8}"/>
    <cellStyle name="Comma 5 17 2" xfId="35371" xr:uid="{9B9B21E1-1E1E-4962-A8E4-FFE628EF79F3}"/>
    <cellStyle name="Comma 5 17 3" xfId="19536" xr:uid="{2C7F25C8-C809-41F1-B4C3-8BBF54A1806C}"/>
    <cellStyle name="Comma 5 18" xfId="2881" xr:uid="{3B0634A9-1E0E-44B6-A93D-AA11EAD5C956}"/>
    <cellStyle name="Comma 5 19" xfId="970" xr:uid="{933AEBAA-5624-48C1-B51E-1F591B97CB2C}"/>
    <cellStyle name="Comma 5 19 2" xfId="2902" xr:uid="{EB8EEFD3-EE9E-47B2-AE9B-90A618AB5B45}"/>
    <cellStyle name="Comma 5 19 3" xfId="2912" xr:uid="{E6EE9E25-B972-45DB-8882-05B6635FA482}"/>
    <cellStyle name="Comma 5 19 3 2" xfId="18347" xr:uid="{B3757E04-ED5F-4BFA-B0E3-9331771A3ADA}"/>
    <cellStyle name="Comma 5 19 3 3" xfId="36424" xr:uid="{331F24B0-DD84-49EA-922C-07B28270D342}"/>
    <cellStyle name="Comma 5 19 3 4" xfId="36500" xr:uid="{39476426-E009-4DF1-8DDC-7A8F133C8E88}"/>
    <cellStyle name="Comma 5 19 4" xfId="18584" xr:uid="{B846B476-B5D3-4030-BA80-031B23E9641B}"/>
    <cellStyle name="Comma 5 2" xfId="154" xr:uid="{18969C53-0A83-40BE-BED9-7C8339C4AF1C}"/>
    <cellStyle name="Comma 5 2 2" xfId="251" xr:uid="{B655F9FC-48FE-4695-B33B-4E3C852B1577}"/>
    <cellStyle name="Comma 5 2 2 2" xfId="369" xr:uid="{B54F3631-6B2F-43FB-A35F-F963BFAEF21E}"/>
    <cellStyle name="Comma 5 2 2 2 2" xfId="588" xr:uid="{2A77B6D7-C49A-49E6-81DA-9F3B5DABAEDC}"/>
    <cellStyle name="Comma 5 2 2 2 2 2" xfId="35787" xr:uid="{ADC6EBBE-F45E-4CD2-B5EA-539BA00E15E3}"/>
    <cellStyle name="Comma 5 2 2 2 3" xfId="2376" xr:uid="{ED839CE1-DEBC-45E7-80EE-E441E2909B5C}"/>
    <cellStyle name="Comma 5 2 2 2 4" xfId="19976" xr:uid="{174E5F6E-A7BF-4C9A-9E91-234AA389866B}"/>
    <cellStyle name="Comma 5 2 2 3" xfId="478" xr:uid="{95A3E16D-FE1F-42C0-9892-8447EF40D3F6}"/>
    <cellStyle name="Comma 5 2 2 3 2" xfId="34334" xr:uid="{E3E8E73A-C16C-4B65-9E3F-BD451B6057F8}"/>
    <cellStyle name="Comma 5 2 2 4" xfId="1331" xr:uid="{A5929F02-2E16-497B-B94C-7965A36596D3}"/>
    <cellStyle name="Comma 5 2 2 5" xfId="18935" xr:uid="{FFB98190-5BC7-4862-9AF6-C58472D247D9}"/>
    <cellStyle name="Comma 5 2 3" xfId="325" xr:uid="{7575DC4A-EA47-48F5-A04E-6C571E4ABF2E}"/>
    <cellStyle name="Comma 5 2 3 2" xfId="544" xr:uid="{0EB78F65-5B79-4C1B-8C6D-553DD11C6833}"/>
    <cellStyle name="Comma 5 2 3 2 2" xfId="2643" xr:uid="{4082AC35-1404-4368-8BD2-5E5457C21911}"/>
    <cellStyle name="Comma 5 2 3 2 2 2" xfId="36050" xr:uid="{4F8EC14D-B846-46D9-A71A-FFE613D3762C}"/>
    <cellStyle name="Comma 5 2 3 2 3" xfId="20243" xr:uid="{E6BBF5F4-3562-4917-AA8B-559EBBFBF2A2}"/>
    <cellStyle name="Comma 5 2 3 3" xfId="1602" xr:uid="{6DA58611-5F76-43CF-B9F6-DF23F822E006}"/>
    <cellStyle name="Comma 5 2 3 3 2" xfId="35051" xr:uid="{DD538864-90D4-4238-9C02-CEC9F31C73B3}"/>
    <cellStyle name="Comma 5 2 3 4" xfId="19205" xr:uid="{868931E5-C75C-4D67-B075-61A523A8B11B}"/>
    <cellStyle name="Comma 5 2 4" xfId="434" xr:uid="{008CC5D6-981B-4FF0-BCA9-2347CAE1D6B0}"/>
    <cellStyle name="Comma 5 2 4 2" xfId="2125" xr:uid="{4672F948-41BB-4C1F-AB36-A95ECE892FF7}"/>
    <cellStyle name="Comma 5 2 4 2 2" xfId="35555" xr:uid="{D4571EAF-AB0C-4951-A65C-82B0EA251BBB}"/>
    <cellStyle name="Comma 5 2 4 3" xfId="19725" xr:uid="{B2084489-32F1-4AAA-8F74-ACE0B1A04A58}"/>
    <cellStyle name="Comma 5 2 5" xfId="202" xr:uid="{B0CAFA12-A49A-4125-AEDD-AF8A15049CE0}"/>
    <cellStyle name="Comma 5 2 5 2" xfId="14643" xr:uid="{F274CEB3-B4A4-49CB-A352-9FE844BFB576}"/>
    <cellStyle name="Comma 5 2 6" xfId="1061" xr:uid="{3ECB894D-672B-41DE-8A45-B5103084887D}"/>
    <cellStyle name="Comma 5 2 7" xfId="18671" xr:uid="{05705A9E-E41C-430D-A8D3-55D8B1BECE8A}"/>
    <cellStyle name="Comma 5 2 8" xfId="36704" xr:uid="{4A73F155-962E-43EA-B90B-B7845BB8FF1F}"/>
    <cellStyle name="Comma 5 20" xfId="17115" xr:uid="{AB42D9DD-0056-444C-B9A8-F6BA09BE52B6}"/>
    <cellStyle name="Comma 5 21" xfId="3040" xr:uid="{2490A0FB-3125-4DCC-A411-D01F6EC945CF}"/>
    <cellStyle name="Comma 5 22" xfId="3022" xr:uid="{4DB7EEB7-C3E8-4F59-A579-5C1E2445A051}"/>
    <cellStyle name="Comma 5 23" xfId="2970" xr:uid="{936B72E9-E44B-41B9-B022-7DCE300DBD69}"/>
    <cellStyle name="Comma 5 24" xfId="709" xr:uid="{8DFFD0C6-2571-4224-AEB7-3928F2565B8E}"/>
    <cellStyle name="Comma 5 25" xfId="18402" xr:uid="{9211A1F8-DFB2-4693-87AF-8919AD77B9E2}"/>
    <cellStyle name="Comma 5 26" xfId="36703" xr:uid="{A25A2468-C89E-40CC-949A-D5647C559A67}"/>
    <cellStyle name="Comma 5 3" xfId="272" xr:uid="{B91E0402-0080-46FD-B02E-63A6D7CB4A4C}"/>
    <cellStyle name="Comma 5 3 2" xfId="388" xr:uid="{183DEF6D-8692-4CA9-BB79-73C920D8C327}"/>
    <cellStyle name="Comma 5 3 2 2" xfId="607" xr:uid="{3A4A5BA1-8849-4E67-A880-B0FF3463B127}"/>
    <cellStyle name="Comma 5 3 2 2 2" xfId="2397" xr:uid="{2AAD2698-4C9F-4C63-92B9-9C00FE70AEA7}"/>
    <cellStyle name="Comma 5 3 2 2 2 2" xfId="35808" xr:uid="{CBCF5BAB-10AB-4DC4-87C9-EBC7591110E2}"/>
    <cellStyle name="Comma 5 3 2 2 3" xfId="19997" xr:uid="{CD17AFB3-A027-4458-B796-62D14C4EB043}"/>
    <cellStyle name="Comma 5 3 2 3" xfId="1352" xr:uid="{7BA49F5A-02A6-4071-B724-274CD2D63167}"/>
    <cellStyle name="Comma 5 3 2 3 2" xfId="34385" xr:uid="{DFBD3DF7-6D9F-4CC7-8318-B8183054C8F0}"/>
    <cellStyle name="Comma 5 3 2 4" xfId="18956" xr:uid="{DCE705D7-7B66-44EF-92BF-659295451760}"/>
    <cellStyle name="Comma 5 3 3" xfId="497" xr:uid="{DAF697D2-2CE9-4C67-AD67-FAD4C57168CF}"/>
    <cellStyle name="Comma 5 3 3 2" xfId="2664" xr:uid="{1C58D8E3-C66F-4BD7-9B2E-28D874A5F946}"/>
    <cellStyle name="Comma 5 3 3 2 2" xfId="36071" xr:uid="{438531C6-8D82-4ADE-B74D-C8C24D55DA58}"/>
    <cellStyle name="Comma 5 3 3 2 3" xfId="20264" xr:uid="{D1728117-617D-4CBF-9C4B-2E68C120F6A5}"/>
    <cellStyle name="Comma 5 3 3 3" xfId="1623" xr:uid="{227A632B-6784-444E-8F91-C1A3A33355A6}"/>
    <cellStyle name="Comma 5 3 3 3 2" xfId="35071" xr:uid="{A1CDB244-83BB-4787-A0D5-3C49B0A7C4CF}"/>
    <cellStyle name="Comma 5 3 3 4" xfId="19226" xr:uid="{D9079C45-C742-4935-BCAC-64603B46FEF0}"/>
    <cellStyle name="Comma 5 3 4" xfId="2148" xr:uid="{95327CBE-0AE3-43D2-B045-CBCB311E2706}"/>
    <cellStyle name="Comma 5 3 4 2" xfId="35578" xr:uid="{DB7454D6-6152-4831-81E5-A54ED3AC1C1B}"/>
    <cellStyle name="Comma 5 3 4 3" xfId="19748" xr:uid="{BF6BBFBE-D119-463A-A66C-A16213F02041}"/>
    <cellStyle name="Comma 5 3 5" xfId="14644" xr:uid="{86DFC439-DFE7-4369-88ED-87309F363252}"/>
    <cellStyle name="Comma 5 3 6" xfId="1087" xr:uid="{942C39E0-3D05-4C48-969A-C1DCD74A8114}"/>
    <cellStyle name="Comma 5 3 7" xfId="18697" xr:uid="{FA2B9DBB-1816-4B1F-8829-54EC1639DD76}"/>
    <cellStyle name="Comma 5 4" xfId="232" xr:uid="{5F75271F-44F5-4C02-BEB3-119E9704996D}"/>
    <cellStyle name="Comma 5 4 2" xfId="350" xr:uid="{1770A1DF-5D58-4182-9870-68E8F37DCBB2}"/>
    <cellStyle name="Comma 5 4 2 2" xfId="569" xr:uid="{0343791C-6A46-44AE-877D-02221E6E0588}"/>
    <cellStyle name="Comma 5 4 2 2 2" xfId="2706" xr:uid="{D46CE47D-0150-4714-B6C8-5EC2F2EA00A5}"/>
    <cellStyle name="Comma 5 4 2 2 2 2" xfId="36113" xr:uid="{0A2AD493-12F8-4A9C-B94E-563233BC519D}"/>
    <cellStyle name="Comma 5 4 2 2 2 3" xfId="20306" xr:uid="{3D538B18-E5B2-4C18-B779-4926F1DD21B5}"/>
    <cellStyle name="Comma 5 4 2 2 3" xfId="1665" xr:uid="{3E9D9642-B3AD-495E-A79C-EBF2A7FE243D}"/>
    <cellStyle name="Comma 5 4 2 2 3 2" xfId="35113" xr:uid="{1E820649-E25F-4325-8D93-C6A0D74D01F1}"/>
    <cellStyle name="Comma 5 4 2 2 4" xfId="19268" xr:uid="{C811EA29-3A84-4519-8A5F-BD5B7C8F1A43}"/>
    <cellStyle name="Comma 5 4 2 3" xfId="2439" xr:uid="{6B1AC5B8-83E1-49B3-922F-56D5AA3E07E3}"/>
    <cellStyle name="Comma 5 4 2 3 2" xfId="35850" xr:uid="{F8AC196C-DEBB-4B41-8B26-39F367CF743A}"/>
    <cellStyle name="Comma 5 4 2 3 3" xfId="20039" xr:uid="{7B9706CC-7D2E-4FF6-93A1-7F9869968CEC}"/>
    <cellStyle name="Comma 5 4 2 4" xfId="1398" xr:uid="{B67448CE-4B08-429B-A014-ED5ED93C3CC6}"/>
    <cellStyle name="Comma 5 4 2 4 2" xfId="34865" xr:uid="{C886BF34-BD36-46F3-8C15-309D9C1FEB04}"/>
    <cellStyle name="Comma 5 4 2 5" xfId="19001" xr:uid="{DE783E5C-675D-4E91-8C54-689E4F14C87E}"/>
    <cellStyle name="Comma 5 4 3" xfId="459" xr:uid="{C9A3674B-2F64-4CD7-954C-79341F23EBC7}"/>
    <cellStyle name="Comma 5 4 3 2" xfId="2890" xr:uid="{EFB827E6-FD80-41DE-B4F1-EE6CFEE5B5B5}"/>
    <cellStyle name="Comma 5 4 3 3" xfId="2927" xr:uid="{6A42A424-9BAF-428C-88BC-CADC57F2F3A4}"/>
    <cellStyle name="Comma 5 4 3 3 2" xfId="18362" xr:uid="{6F707982-E753-4BE5-84C1-04DD8F1F76B1}"/>
    <cellStyle name="Comma 5 4 3 3 3" xfId="36416" xr:uid="{5977AF06-261E-4669-A8E5-0CB66FDC681A}"/>
    <cellStyle name="Comma 5 4 3 3 4" xfId="36515" xr:uid="{82BF8336-880C-411F-835E-66A2B5A64EF4}"/>
    <cellStyle name="Comma 5 4 3 4" xfId="1262" xr:uid="{93CFEC1D-D449-4B7C-9637-0066EE46A2F4}"/>
    <cellStyle name="Comma 5 4 3 5" xfId="18866" xr:uid="{226FFEE5-4A83-4BAC-8773-B0AED476352D}"/>
    <cellStyle name="Comma 5 4 4" xfId="2172" xr:uid="{2CD53B5B-E3F0-4B93-AC7C-90FE161F6ABF}"/>
    <cellStyle name="Comma 5 4 4 2" xfId="35602" xr:uid="{ED7D00E8-D6F3-46AB-BB96-0217C2F066AD}"/>
    <cellStyle name="Comma 5 4 4 3" xfId="19772" xr:uid="{1B199734-0C0D-4A36-BCCB-2D7FF75E74BD}"/>
    <cellStyle name="Comma 5 4 5" xfId="17332" xr:uid="{7108E269-E8B5-424E-9DAB-C72F0232B061}"/>
    <cellStyle name="Comma 5 4 5 2" xfId="34622" xr:uid="{81924A45-F204-4B3A-9240-09FC0153555B}"/>
    <cellStyle name="Comma 5 4 6" xfId="14645" xr:uid="{D2FD850B-F43F-4658-A8F5-12764A0238DA}"/>
    <cellStyle name="Comma 5 4 7" xfId="1114" xr:uid="{B1D64DBB-314F-422C-8026-C76AAF1D2A09}"/>
    <cellStyle name="Comma 5 4 8" xfId="18722" xr:uid="{B709651C-121B-44A7-9A62-E4AA939A80EC}"/>
    <cellStyle name="Comma 5 5" xfId="304" xr:uid="{862F8D28-446A-456F-BBEA-6DF61B4BDFAA}"/>
    <cellStyle name="Comma 5 5 2" xfId="523" xr:uid="{32535B9B-6232-43A1-BBAC-BE4BE1BC98C1}"/>
    <cellStyle name="Comma 5 5 2 2" xfId="2463" xr:uid="{3EF837B5-7A61-445D-A7E4-2AB67290B91B}"/>
    <cellStyle name="Comma 5 5 2 2 2" xfId="35874" xr:uid="{A4477019-389C-4FDF-A2A6-32ED5FA1F982}"/>
    <cellStyle name="Comma 5 5 2 2 3" xfId="20063" xr:uid="{819AEE64-3E87-4F20-838C-6926A62FC015}"/>
    <cellStyle name="Comma 5 5 2 3" xfId="1422" xr:uid="{72BA6221-3712-478C-9140-EE4C96AC4FC7}"/>
    <cellStyle name="Comma 5 5 2 3 2" xfId="34889" xr:uid="{FF736A4C-5071-46BA-81BB-4B3321F1F0FD}"/>
    <cellStyle name="Comma 5 5 2 4" xfId="19025" xr:uid="{5BC119A6-8C25-4264-BA64-C461A72157E0}"/>
    <cellStyle name="Comma 5 5 3" xfId="1689" xr:uid="{9A943808-829C-482F-B6D4-32DA257684C3}"/>
    <cellStyle name="Comma 5 5 3 2" xfId="2730" xr:uid="{BE4D97AD-25E3-4469-BF15-B27B5199C148}"/>
    <cellStyle name="Comma 5 5 3 2 2" xfId="36137" xr:uid="{58BA1780-6206-470A-8592-58B1EB841072}"/>
    <cellStyle name="Comma 5 5 3 2 3" xfId="20330" xr:uid="{02A5D750-817E-46D4-813E-C7CEC87A8B33}"/>
    <cellStyle name="Comma 5 5 3 3" xfId="35137" xr:uid="{A46E37D7-9C81-4FD4-A96D-64D9AF85CC7E}"/>
    <cellStyle name="Comma 5 5 3 4" xfId="19292" xr:uid="{F34682B0-BB82-4144-A8E2-6A1A6B4FB624}"/>
    <cellStyle name="Comma 5 5 4" xfId="2196" xr:uid="{364C5036-7D49-435E-9BA7-5331B3458882}"/>
    <cellStyle name="Comma 5 5 4 2" xfId="35626" xr:uid="{E5308353-3C70-4227-B05D-9F9F1DA8F520}"/>
    <cellStyle name="Comma 5 5 4 3" xfId="19796" xr:uid="{434B0F22-2194-463D-96C9-E34A10DC78A7}"/>
    <cellStyle name="Comma 5 5 5" xfId="1138" xr:uid="{88DFBD45-7AA0-4C6C-8B87-9C7946246423}"/>
    <cellStyle name="Comma 5 5 5 2" xfId="34333" xr:uid="{EA8CC87D-8AA9-4A5C-98AB-1886709A639A}"/>
    <cellStyle name="Comma 5 5 6" xfId="18746" xr:uid="{D5BCE0E1-7E1B-4711-ACC7-59BB0214823B}"/>
    <cellStyle name="Comma 5 6" xfId="413" xr:uid="{A2FF32C5-CB2F-421C-8B48-F09FB18633FD}"/>
    <cellStyle name="Comma 5 6 2" xfId="2220" xr:uid="{A4A47B04-25F0-4140-98CE-6B183CE7D2E1}"/>
    <cellStyle name="Comma 5 6 2 2" xfId="35649" xr:uid="{9E6D414A-767C-4161-8653-3D1F2502EAB2}"/>
    <cellStyle name="Comma 5 6 2 3" xfId="19820" xr:uid="{9EB1BB16-EF01-42AD-9C37-F5E6A1F34307}"/>
    <cellStyle name="Comma 5 6 3" xfId="17372" xr:uid="{2DDA4B74-7EC5-46F9-901D-0F075D649D7D}"/>
    <cellStyle name="Comma 5 6 3 2" xfId="34665" xr:uid="{1310A9DD-5D8D-4C11-9504-40241D8090BF}"/>
    <cellStyle name="Comma 5 6 4" xfId="14642" xr:uid="{3C8CECA7-9DBF-4072-A6E0-AC4B020D62E0}"/>
    <cellStyle name="Comma 5 6 5" xfId="1164" xr:uid="{455DA994-0B00-4B94-9EBD-C3ECFD9DF728}"/>
    <cellStyle name="Comma 5 6 6" xfId="18770" xr:uid="{11EA19AB-1BB5-4161-8C5E-76F6D06A2C67}"/>
    <cellStyle name="Comma 5 7" xfId="181" xr:uid="{ECFA1ECF-16DE-4266-A6CE-CAD9C442D8F2}"/>
    <cellStyle name="Comma 5 7 2" xfId="2487" xr:uid="{CD45B8C6-9210-4192-B7A1-B57A2C046097}"/>
    <cellStyle name="Comma 5 7 2 2" xfId="35897" xr:uid="{BA1D14C2-D4C6-4EEE-82BA-B5297A85FA30}"/>
    <cellStyle name="Comma 5 7 2 3" xfId="20087" xr:uid="{BA8ACEEC-571A-4857-B336-2FEACAB441C4}"/>
    <cellStyle name="Comma 5 7 3" xfId="1446" xr:uid="{C706C7CF-E6A1-42DC-9C18-D145B201772F}"/>
    <cellStyle name="Comma 5 7 3 2" xfId="34912" xr:uid="{8FFC2CCE-4773-48A2-A957-B5677B43CAA3}"/>
    <cellStyle name="Comma 5 7 4" xfId="19049" xr:uid="{B09BD763-2AC1-4F0C-8A7B-A97B60B3AAA6}"/>
    <cellStyle name="Comma 5 8" xfId="1715" xr:uid="{1C0F4AA1-0819-40A8-A6BF-3F61B807FF05}"/>
    <cellStyle name="Comma 5 8 2" xfId="2756" xr:uid="{663B654E-EC48-46E9-A02D-B4FCD0F5FA95}"/>
    <cellStyle name="Comma 5 8 2 2" xfId="36162" xr:uid="{837FF6C5-72C4-444F-AF26-60BDC0A3E225}"/>
    <cellStyle name="Comma 5 8 2 3" xfId="20356" xr:uid="{A9E1C0A5-0A7A-419E-B8CC-1E1DADA070FE}"/>
    <cellStyle name="Comma 5 8 3" xfId="35161" xr:uid="{75E170FD-A79D-41AB-91C3-6C4FCDFCD2CE}"/>
    <cellStyle name="Comma 5 8 4" xfId="19318" xr:uid="{36F3AA16-4E43-4DFD-BE7A-3FC2AAB85D2C}"/>
    <cellStyle name="Comma 5 9" xfId="1740" xr:uid="{A5E5763F-CE1C-4165-97B8-C57A7A647DF5}"/>
    <cellStyle name="Comma 5 9 2" xfId="2781" xr:uid="{FF6B531C-F6FA-480C-93FE-D8D36C013408}"/>
    <cellStyle name="Comma 5 9 2 2" xfId="36186" xr:uid="{739DC286-3F70-4C43-A622-DB749349423D}"/>
    <cellStyle name="Comma 5 9 2 3" xfId="20381" xr:uid="{DA5B0B0E-256B-44D8-9A60-3B5D8FD23C12}"/>
    <cellStyle name="Comma 5 9 3" xfId="35184" xr:uid="{137C5F00-7E6A-4D45-B689-E5809AFBBC61}"/>
    <cellStyle name="Comma 5 9 4" xfId="19343" xr:uid="{B44B5800-583B-4787-84E3-8BFC7C2FA90D}"/>
    <cellStyle name="Comma 50" xfId="37074" xr:uid="{FD501ECF-09F8-4968-A331-222F3AD409FC}"/>
    <cellStyle name="Comma 51" xfId="36666" xr:uid="{B58A983A-C542-4088-BAC4-CC8EFE6A7028}"/>
    <cellStyle name="Comma 52" xfId="37085" xr:uid="{FA6BDE4F-C419-455D-93C7-19B08EE9B817}"/>
    <cellStyle name="Comma 53" xfId="37095" xr:uid="{09923E20-FDA5-4ABA-8402-0A4E4D01E71E}"/>
    <cellStyle name="Comma 54" xfId="37086" xr:uid="{CA590A42-36F8-403E-9117-3FA88C7C0C29}"/>
    <cellStyle name="Comma 55" xfId="37090" xr:uid="{EFB92F75-6046-48BC-B757-2C4A95C319D4}"/>
    <cellStyle name="Comma 56" xfId="37087" xr:uid="{EA14AA00-259D-4113-8E91-968B61F452FE}"/>
    <cellStyle name="Comma 57" xfId="37105" xr:uid="{8BC9854D-2E1E-46E1-A404-B89D552BC71A}"/>
    <cellStyle name="Comma 6" xfId="135" xr:uid="{9BC6AEFB-5C5A-48A9-A5A5-CAE406C71859}"/>
    <cellStyle name="Comma 6 10" xfId="1785" xr:uid="{3F78C501-FD5B-48E0-A4A5-650FB8AC9421}"/>
    <cellStyle name="Comma 6 10 2" xfId="2826" xr:uid="{B0DD3EE2-7E65-4FEB-96AC-812FB2297ECD}"/>
    <cellStyle name="Comma 6 10 2 2" xfId="36229" xr:uid="{4D986533-7211-40BB-9FCC-E0FA9C9407FB}"/>
    <cellStyle name="Comma 6 10 2 3" xfId="20426" xr:uid="{6683253A-40AB-40AA-8B6A-21CDCC8A6BA1}"/>
    <cellStyle name="Comma 6 10 3" xfId="35227" xr:uid="{F4A1CA81-BE16-4B61-B8BA-EE260D47B358}"/>
    <cellStyle name="Comma 6 10 4" xfId="19388" xr:uid="{D7F501A5-D7AC-4645-88EC-F32D7D406BFA}"/>
    <cellStyle name="Comma 6 11" xfId="1809" xr:uid="{46921B6B-A224-4778-A6FC-8BEF6ED0EBE6}"/>
    <cellStyle name="Comma 6 11 2" xfId="2850" xr:uid="{48E89B4C-C507-423E-9E03-47BC0D4E5FA3}"/>
    <cellStyle name="Comma 6 11 2 2" xfId="36252" xr:uid="{4B90BA3F-8991-4359-83EB-664DBDF1D3EA}"/>
    <cellStyle name="Comma 6 11 2 3" xfId="20450" xr:uid="{5493E096-F3FB-4710-B601-64412476F5AA}"/>
    <cellStyle name="Comma 6 11 3" xfId="35250" xr:uid="{270FBD58-C5B0-4F08-A21C-3A9A74B4E876}"/>
    <cellStyle name="Comma 6 11 4" xfId="19412" xr:uid="{2D7A444F-1394-4E66-89A3-2C8FCF51B5F4}"/>
    <cellStyle name="Comma 6 12" xfId="1833" xr:uid="{90E9136E-8DFB-47B5-9A4C-F88FE244E274}"/>
    <cellStyle name="Comma 6 12 2" xfId="2874" xr:uid="{D99EE5AF-86E9-489E-BDBC-08462BB55D6D}"/>
    <cellStyle name="Comma 6 12 2 2" xfId="36275" xr:uid="{3CA33C9B-5185-49CC-B1B8-4CC857ACDB23}"/>
    <cellStyle name="Comma 6 12 2 3" xfId="20474" xr:uid="{BF4510B6-F868-4ED7-8E3B-08FBCE405871}"/>
    <cellStyle name="Comma 6 12 3" xfId="35273" xr:uid="{80A19D69-BACD-4A72-B837-58496C01EEE3}"/>
    <cellStyle name="Comma 6 12 4" xfId="19436" xr:uid="{845879C7-0849-4463-9C17-D2C8CD193221}"/>
    <cellStyle name="Comma 6 13" xfId="1858" xr:uid="{C07C06D2-86AB-4B12-A9AA-03C4A079E50F}"/>
    <cellStyle name="Comma 6 13 2" xfId="35297" xr:uid="{863F851B-FDC3-4ACD-A7F9-A3CB47D4DEFF}"/>
    <cellStyle name="Comma 6 13 3" xfId="19461" xr:uid="{7C17E68A-575B-4A48-8D16-BCE43A88046E}"/>
    <cellStyle name="Comma 6 14" xfId="1882" xr:uid="{98234DC0-CA04-44F6-8914-B5E145A2AEF4}"/>
    <cellStyle name="Comma 6 14 2" xfId="35320" xr:uid="{ED621AB2-ED7A-4C7F-8EFD-CCA737BC9EBC}"/>
    <cellStyle name="Comma 6 14 3" xfId="19485" xr:uid="{B0C50DA7-F36F-4861-9CE6-001581E7E29A}"/>
    <cellStyle name="Comma 6 15" xfId="1906" xr:uid="{7C4D4642-208C-4504-BD30-F705A92B6BFD}"/>
    <cellStyle name="Comma 6 15 2" xfId="35344" xr:uid="{2845FEAD-BB4E-48FE-A187-D5E2496BB442}"/>
    <cellStyle name="Comma 6 15 3" xfId="19509" xr:uid="{E5E08EB7-DD50-41A5-8C6D-10C9BF80B616}"/>
    <cellStyle name="Comma 6 16" xfId="1930" xr:uid="{70233903-8C95-409A-B1E6-D146C6586CF3}"/>
    <cellStyle name="Comma 6 16 2" xfId="35368" xr:uid="{25E92F76-6CC6-4951-B1E2-59DFD6750950}"/>
    <cellStyle name="Comma 6 16 3" xfId="19533" xr:uid="{9E14796E-2E10-44AD-A21D-D9023EEA9AFC}"/>
    <cellStyle name="Comma 6 17" xfId="2040" xr:uid="{7BADC4A9-7CDB-415B-9363-F6F66BD8374A}"/>
    <cellStyle name="Comma 6 17 2" xfId="35475" xr:uid="{C78C504A-76EC-472F-A2B7-1D077792E310}"/>
    <cellStyle name="Comma 6 17 3" xfId="19640" xr:uid="{5CE0F708-E3F7-4DFC-8DC1-8C9A3CF6E866}"/>
    <cellStyle name="Comma 6 18" xfId="967" xr:uid="{686EE350-776A-414D-A938-831304AF66AD}"/>
    <cellStyle name="Comma 6 18 2" xfId="34513" xr:uid="{3EBF1928-0A2B-4893-A000-5ED1AD482E14}"/>
    <cellStyle name="Comma 6 18 3" xfId="18581" xr:uid="{A6B20E85-489C-400C-A8E3-82A2BD5E820A}"/>
    <cellStyle name="Comma 6 19" xfId="911" xr:uid="{D25C6198-735F-4F30-B807-56E7F576351D}"/>
    <cellStyle name="Comma 6 2" xfId="274" xr:uid="{1F91AFB2-510A-46EC-8A42-804D7D3DE3E2}"/>
    <cellStyle name="Comma 6 2 2" xfId="390" xr:uid="{017BF794-492E-4723-A0AC-ED5F523F4731}"/>
    <cellStyle name="Comma 6 2 2 2" xfId="609" xr:uid="{FA4DA45F-640B-4EC9-A1A9-8FEA2E868715}"/>
    <cellStyle name="Comma 6 2 2 2 2" xfId="2373" xr:uid="{D3BB1EEC-77C3-48D4-BAF4-FD8F4C6FC1D0}"/>
    <cellStyle name="Comma 6 2 2 2 2 2" xfId="35784" xr:uid="{86F83099-C941-4FD2-9513-DC3CF97F8F15}"/>
    <cellStyle name="Comma 6 2 2 2 3" xfId="19973" xr:uid="{24FF1A5C-90ED-43FB-AA8A-CEF7FAE1DE01}"/>
    <cellStyle name="Comma 6 2 2 3" xfId="1328" xr:uid="{9373EA0A-E5F6-470A-A73B-B9FD8A7A0297}"/>
    <cellStyle name="Comma 6 2 2 3 2" xfId="34801" xr:uid="{2C0BE9CA-1EE4-4F30-B40E-877DE215C314}"/>
    <cellStyle name="Comma 6 2 2 4" xfId="18932" xr:uid="{1747AFCE-C093-4448-B2EE-650CB2D7A64D}"/>
    <cellStyle name="Comma 6 2 3" xfId="499" xr:uid="{D093D52B-63F1-492E-853A-60598B5E7527}"/>
    <cellStyle name="Comma 6 2 3 2" xfId="2640" xr:uid="{62A18784-753F-4F7F-9708-093816419112}"/>
    <cellStyle name="Comma 6 2 3 2 2" xfId="36047" xr:uid="{4C3E1D78-9B7B-4F13-BE80-F39DCC23A952}"/>
    <cellStyle name="Comma 6 2 3 2 3" xfId="20240" xr:uid="{741D85AB-194B-4988-9912-C09DD6E7E117}"/>
    <cellStyle name="Comma 6 2 3 3" xfId="1599" xr:uid="{46468A79-74B5-4411-847F-BFC4352805D1}"/>
    <cellStyle name="Comma 6 2 3 3 2" xfId="35048" xr:uid="{AFE60A6A-8513-4886-B592-41AF342C25E7}"/>
    <cellStyle name="Comma 6 2 3 4" xfId="19202" xr:uid="{B448DCDE-5DE7-4749-8630-C88F339091C7}"/>
    <cellStyle name="Comma 6 2 4" xfId="2145" xr:uid="{7448FECA-8915-4213-A51B-0DFB1F7FDCE5}"/>
    <cellStyle name="Comma 6 2 4 2" xfId="35575" xr:uid="{668EA605-4279-4829-A29B-68F345A7E9DC}"/>
    <cellStyle name="Comma 6 2 4 3" xfId="19745" xr:uid="{C2A565A6-DC0B-4C95-B535-7DE540EE37F1}"/>
    <cellStyle name="Comma 6 2 5" xfId="17308" xr:uid="{34F2E592-70C1-405C-9B6C-B2CB18FB21F9}"/>
    <cellStyle name="Comma 6 2 5 2" xfId="34599" xr:uid="{AA806954-01EE-435C-B3FF-E0949C8837FB}"/>
    <cellStyle name="Comma 6 2 6" xfId="16948" xr:uid="{FBD0E8A9-2CCD-44C7-A8A3-2BB42CBC5CE6}"/>
    <cellStyle name="Comma 6 2 7" xfId="1084" xr:uid="{1C7D98F6-C711-4F49-A65D-32EF64738292}"/>
    <cellStyle name="Comma 6 2 8" xfId="18694" xr:uid="{6F89399C-1845-4626-80AB-72A02DFAD463}"/>
    <cellStyle name="Comma 6 2 9" xfId="36705" xr:uid="{33AF13DE-E661-4E88-B2D5-51AB2148FCD9}"/>
    <cellStyle name="Comma 6 20" xfId="18403" xr:uid="{1A63E537-7CDC-476B-976D-679727A3F46F}"/>
    <cellStyle name="Comma 6 3" xfId="306" xr:uid="{002B66F8-46AD-41FF-A9A5-1E891ED12926}"/>
    <cellStyle name="Comma 6 3 2" xfId="525" xr:uid="{832E1FB1-AE19-4DE4-A0A7-130DE3AB71A6}"/>
    <cellStyle name="Comma 6 3 2 2" xfId="2394" xr:uid="{B63CD51F-1603-48CA-9690-ED7F662CF3C8}"/>
    <cellStyle name="Comma 6 3 2 2 2" xfId="35805" xr:uid="{5264ABA9-3799-42DE-8DA9-BCE4574E4A93}"/>
    <cellStyle name="Comma 6 3 2 2 3" xfId="19994" xr:uid="{54332755-A3DF-41E9-A5FA-7B85B8E4FF95}"/>
    <cellStyle name="Comma 6 3 2 3" xfId="1349" xr:uid="{47C70890-4F75-4F85-8967-0E8D6539273D}"/>
    <cellStyle name="Comma 6 3 2 3 2" xfId="34820" xr:uid="{3BF30FC2-A172-4289-9D67-10683DD1B68F}"/>
    <cellStyle name="Comma 6 3 2 4" xfId="18953" xr:uid="{DFD86D02-0458-40B5-847A-D2AF389A7C36}"/>
    <cellStyle name="Comma 6 3 3" xfId="1620" xr:uid="{051D9E25-F876-40C2-9FBF-A643CF95457D}"/>
    <cellStyle name="Comma 6 3 3 2" xfId="2661" xr:uid="{C2380D9C-F796-48D5-AC2B-E1EFC64CB0AE}"/>
    <cellStyle name="Comma 6 3 3 2 2" xfId="36068" xr:uid="{C447AD95-CE28-4180-A2A2-B420ADB47031}"/>
    <cellStyle name="Comma 6 3 3 2 3" xfId="20261" xr:uid="{2609A501-60B5-41CE-8DCA-9ECFC564B841}"/>
    <cellStyle name="Comma 6 3 3 3" xfId="35068" xr:uid="{CEE6CCF0-C87C-46CB-86EB-F42ACB460B62}"/>
    <cellStyle name="Comma 6 3 3 4" xfId="19223" xr:uid="{2291F64B-F2C4-4754-9DAB-8FAE302E818E}"/>
    <cellStyle name="Comma 6 3 4" xfId="2169" xr:uid="{40DD3252-5CA8-4B32-80F2-007F34D79264}"/>
    <cellStyle name="Comma 6 3 4 2" xfId="35599" xr:uid="{CA0131B2-D889-45B9-93BF-10036454F485}"/>
    <cellStyle name="Comma 6 3 4 3" xfId="19769" xr:uid="{CA4FAC9C-44B5-4DC9-9796-33547D3F9414}"/>
    <cellStyle name="Comma 6 3 5" xfId="17330" xr:uid="{980BEA77-ACB3-49D3-B62D-7AEDC32FD8E9}"/>
    <cellStyle name="Comma 6 3 5 2" xfId="34620" xr:uid="{0DBAA97A-D366-4820-816E-63B9DB1D4453}"/>
    <cellStyle name="Comma 6 3 6" xfId="14646" xr:uid="{6DEE01A6-2A63-4C8D-8C40-77D234142725}"/>
    <cellStyle name="Comma 6 3 7" xfId="1111" xr:uid="{9EEE365B-104D-484D-A98D-B16DB1F8A813}"/>
    <cellStyle name="Comma 6 3 8" xfId="18719" xr:uid="{95467DC6-AC64-478A-AA56-30364CE7CE1A}"/>
    <cellStyle name="Comma 6 4" xfId="415" xr:uid="{16FBB2AF-0B3C-48D9-B3CF-3D0E37446E26}"/>
    <cellStyle name="Comma 6 4 2" xfId="1419" xr:uid="{31ED5335-A2AF-42F3-958E-B5839CC921E4}"/>
    <cellStyle name="Comma 6 4 2 2" xfId="2460" xr:uid="{60F5F114-975B-4652-8023-D78ED5AE7DE4}"/>
    <cellStyle name="Comma 6 4 2 2 2" xfId="35871" xr:uid="{7A2804EB-08AE-4DFA-BC22-73536D5E651B}"/>
    <cellStyle name="Comma 6 4 2 2 3" xfId="20060" xr:uid="{BBB51E6E-E0F0-4060-ADE1-F3ABA3263EFF}"/>
    <cellStyle name="Comma 6 4 2 3" xfId="34886" xr:uid="{FCFEBC39-73C9-4561-ABD5-CE04B767DC6A}"/>
    <cellStyle name="Comma 6 4 2 4" xfId="19022" xr:uid="{8231FA8F-3F99-4FBF-86FB-0FFCC1231E49}"/>
    <cellStyle name="Comma 6 4 3" xfId="1686" xr:uid="{A2286D51-3CDB-4495-B8E8-CA92BCB6196F}"/>
    <cellStyle name="Comma 6 4 3 2" xfId="2727" xr:uid="{90FBEAF0-FD1A-45E0-BCE5-8573238DB071}"/>
    <cellStyle name="Comma 6 4 3 2 2" xfId="36134" xr:uid="{18555B20-78C6-4124-913E-388CDDC0EA93}"/>
    <cellStyle name="Comma 6 4 3 2 3" xfId="20327" xr:uid="{4C85647B-E34C-4A7A-9C32-27512799CD44}"/>
    <cellStyle name="Comma 6 4 3 3" xfId="35134" xr:uid="{488A7966-5C5D-4C93-9FA8-12285AAB4877}"/>
    <cellStyle name="Comma 6 4 3 4" xfId="19289" xr:uid="{64336848-8339-4550-A473-7F0859ED525B}"/>
    <cellStyle name="Comma 6 4 4" xfId="2193" xr:uid="{97A9B80B-12D4-486F-9BFC-B86E1FBF2545}"/>
    <cellStyle name="Comma 6 4 4 2" xfId="35623" xr:uid="{CB241F5A-7777-49A2-9731-395EE546A0E0}"/>
    <cellStyle name="Comma 6 4 4 3" xfId="19793" xr:uid="{AEE8A944-FF54-469A-A5F4-26A511422A15}"/>
    <cellStyle name="Comma 6 4 5" xfId="1135" xr:uid="{8532A2F0-2685-490F-BC77-1057C318700E}"/>
    <cellStyle name="Comma 6 4 5 2" xfId="34642" xr:uid="{0746F082-7136-4C8D-BB07-6355BE11ECEF}"/>
    <cellStyle name="Comma 6 4 6" xfId="18743" xr:uid="{7EFB9C36-E46E-4B6E-83C5-649407DEB14D}"/>
    <cellStyle name="Comma 6 5" xfId="183" xr:uid="{0F870267-7432-4490-A204-D33A49A17377}"/>
    <cellStyle name="Comma 6 5 2" xfId="2217" xr:uid="{26C11696-C11F-475A-A6EE-158E0843A42D}"/>
    <cellStyle name="Comma 6 5 2 2" xfId="35646" xr:uid="{A30598F4-69D1-46C3-8CB6-2BDDD7B477A1}"/>
    <cellStyle name="Comma 6 5 2 3" xfId="19817" xr:uid="{EF82BDBD-00D5-4931-A43C-B9A19F8FE655}"/>
    <cellStyle name="Comma 6 5 3" xfId="1161" xr:uid="{27320C25-3FCB-4C1D-9622-48D5C1311F80}"/>
    <cellStyle name="Comma 6 5 3 2" xfId="34662" xr:uid="{23AC7978-8552-48DF-BC49-262215852790}"/>
    <cellStyle name="Comma 6 5 4" xfId="18767" xr:uid="{9C58946B-0EC9-4096-A054-4F06AB6F061F}"/>
    <cellStyle name="Comma 6 6" xfId="1443" xr:uid="{3DC8F175-754A-4DC9-A16E-FCDA8065E2B3}"/>
    <cellStyle name="Comma 6 6 2" xfId="2484" xr:uid="{AF8A1605-8F52-4F0A-A656-01212016EDC0}"/>
    <cellStyle name="Comma 6 6 2 2" xfId="35894" xr:uid="{C33E3557-7BA8-4A90-88F4-A130D5B4AA95}"/>
    <cellStyle name="Comma 6 6 2 3" xfId="20084" xr:uid="{32D70DE8-FA7A-43CF-8B24-A8B074D00B84}"/>
    <cellStyle name="Comma 6 6 3" xfId="34909" xr:uid="{C7712D8D-9DBC-40A7-A42A-39884C5AB1C5}"/>
    <cellStyle name="Comma 6 6 4" xfId="19046" xr:uid="{F82C6D52-3A20-42CA-9067-23D6C185561A}"/>
    <cellStyle name="Comma 6 7" xfId="1712" xr:uid="{2943780F-A7A7-43BA-9408-B58D6E597651}"/>
    <cellStyle name="Comma 6 7 2" xfId="2753" xr:uid="{29D11CAF-FBCB-41D8-B41E-FB34C9741DB0}"/>
    <cellStyle name="Comma 6 7 2 2" xfId="36159" xr:uid="{DE03D7E7-528F-4AB0-9B80-4822D0C03B0B}"/>
    <cellStyle name="Comma 6 7 2 3" xfId="20353" xr:uid="{35D3DE9C-779A-48D8-A2A5-CF15A794329E}"/>
    <cellStyle name="Comma 6 7 3" xfId="35158" xr:uid="{9B12EC18-9422-44FD-92E8-134964A48FA2}"/>
    <cellStyle name="Comma 6 7 4" xfId="19315" xr:uid="{D2A23E95-CF64-4F6E-AE86-AAE4C976C045}"/>
    <cellStyle name="Comma 6 8" xfId="1737" xr:uid="{22095252-83AF-4CD2-A6A4-AB7CCF7CE9A0}"/>
    <cellStyle name="Comma 6 8 2" xfId="2778" xr:uid="{01AD9C71-FC9A-44C5-8D1E-6391D4E557B2}"/>
    <cellStyle name="Comma 6 8 2 2" xfId="36183" xr:uid="{AB931B2C-8560-4AC7-A691-3D120CAC3827}"/>
    <cellStyle name="Comma 6 8 2 3" xfId="20378" xr:uid="{1CEEF3B4-FBA5-4944-8533-E873D4590507}"/>
    <cellStyle name="Comma 6 8 3" xfId="35181" xr:uid="{24A3796D-76BE-45DC-9992-8478624EC701}"/>
    <cellStyle name="Comma 6 8 4" xfId="19340" xr:uid="{EC806DFD-0933-4AB0-A882-2B799EB9CB82}"/>
    <cellStyle name="Comma 6 9" xfId="1762" xr:uid="{A55CDC64-01B6-456E-A061-529B85C64FD5}"/>
    <cellStyle name="Comma 6 9 2" xfId="2803" xr:uid="{465439EC-CEC6-4576-9BBB-B1F13B7376A0}"/>
    <cellStyle name="Comma 6 9 2 2" xfId="36207" xr:uid="{9CA0E22F-103F-4036-BADC-BF65507179E4}"/>
    <cellStyle name="Comma 6 9 2 3" xfId="20403" xr:uid="{CD923861-4B44-4753-BF43-D13FF3A700AF}"/>
    <cellStyle name="Comma 6 9 3" xfId="35205" xr:uid="{2AC3FDB9-349F-4A10-8AD4-471C74C6B139}"/>
    <cellStyle name="Comma 6 9 4" xfId="19365" xr:uid="{028DFF92-2E4D-46D9-B3B1-2C9E30AEEC46}"/>
    <cellStyle name="Comma 7" xfId="174" xr:uid="{09F078A9-F91F-4914-B49C-E0E68AAD8A3C}"/>
    <cellStyle name="Comma 7 2" xfId="1077" xr:uid="{780966F7-D0AE-4782-A654-4A3BB357BB49}"/>
    <cellStyle name="Comma 7 2 2" xfId="1372" xr:uid="{D5894A6B-9E1E-49FE-ABE8-91C39D61AB17}"/>
    <cellStyle name="Comma 7 2 2 2" xfId="2893" xr:uid="{A3D4DE53-90C0-471D-86ED-AAC47E4C9F78}"/>
    <cellStyle name="Comma 7 2 2 3" xfId="2930" xr:uid="{6B98D352-DEC7-4278-913B-0FDB03022B9C}"/>
    <cellStyle name="Comma 7 2 2 3 2" xfId="18365" xr:uid="{400C26D9-B8E3-409A-A0BC-F0BA4D6BD92A}"/>
    <cellStyle name="Comma 7 2 2 3 3" xfId="36432" xr:uid="{2B0CCBFF-5D25-45F4-99BF-FF226C2379BF}"/>
    <cellStyle name="Comma 7 2 2 3 4" xfId="36518" xr:uid="{69214D0A-FF93-4935-8E76-B22C0A975A9E}"/>
    <cellStyle name="Comma 7 2 2 4" xfId="18976" xr:uid="{EEA35DE3-92CC-4EE3-A292-E895D4110A79}"/>
    <cellStyle name="Comma 7 2 3" xfId="1154" xr:uid="{57C44492-E7A0-4BD3-8861-5BB9DE370E23}"/>
    <cellStyle name="Comma 7 2 4" xfId="2917" xr:uid="{DCE738AC-8F0F-4B70-BF9D-46EDBD2A544A}"/>
    <cellStyle name="Comma 7 2 4 2" xfId="18352" xr:uid="{B4799A84-5927-4C73-A60B-366B48C7702E}"/>
    <cellStyle name="Comma 7 2 4 2 2" xfId="36505" xr:uid="{9B58DEB0-3D97-4143-91A7-8C56E9473195}"/>
    <cellStyle name="Comma 7 2 4 3" xfId="17302" xr:uid="{2EB9F668-109D-4538-9199-A37FC023F6E9}"/>
    <cellStyle name="Comma 7 2 4 4" xfId="34593" xr:uid="{B91952FB-3DB1-40DB-8032-357C7EF476FE}"/>
    <cellStyle name="Comma 7 2 5" xfId="18687" xr:uid="{371023EB-836C-4E7F-A4BE-CAFB7868FAF6}"/>
    <cellStyle name="Comma 7 3" xfId="1290" xr:uid="{0460CD30-0C7A-4E1A-89DD-6F8636CD4C1A}"/>
    <cellStyle name="Comma 7 3 2" xfId="1561" xr:uid="{A9D7D987-BF59-42AC-BCF4-20C2F743AF8C}"/>
    <cellStyle name="Comma 7 3 2 2" xfId="2602" xr:uid="{41EFF110-0ADA-4D11-B3EE-094E0BEE65F8}"/>
    <cellStyle name="Comma 7 3 2 2 2" xfId="36009" xr:uid="{7FAC4999-9C31-4CA1-AB3E-179094240603}"/>
    <cellStyle name="Comma 7 3 2 2 3" xfId="20202" xr:uid="{5FC40180-FF23-44F8-996E-CF6EA5973760}"/>
    <cellStyle name="Comma 7 3 2 3" xfId="35012" xr:uid="{A2BB34A4-8503-43E5-8833-5D0EED917A1F}"/>
    <cellStyle name="Comma 7 3 2 4" xfId="19164" xr:uid="{FD52913E-26E6-42A1-812D-9F1F817066E5}"/>
    <cellStyle name="Comma 7 3 3" xfId="2335" xr:uid="{12F16869-B8B2-4478-B482-37CA1BEFA5E5}"/>
    <cellStyle name="Comma 7 3 3 2" xfId="35748" xr:uid="{CDF0419D-02BC-4A3C-9D68-FA4F832FE936}"/>
    <cellStyle name="Comma 7 3 3 3" xfId="19935" xr:uid="{F898ADEC-9FC7-4449-96BC-62B041543AA8}"/>
    <cellStyle name="Comma 7 3 4" xfId="17413" xr:uid="{9B31EC36-10F3-4C2C-A811-2D7AC20B3436}"/>
    <cellStyle name="Comma 7 3 4 2" xfId="34765" xr:uid="{26FE62E5-4275-4EB0-B235-CB47DB3E48AD}"/>
    <cellStyle name="Comma 7 3 5" xfId="14647" xr:uid="{28667242-BF0B-4C40-A337-84BE1E3F510D}"/>
    <cellStyle name="Comma 7 3 6" xfId="18894" xr:uid="{D2FDBC6F-4DCF-46CE-90EE-55DD025B03EF}"/>
    <cellStyle name="Comma 7 4" xfId="2068" xr:uid="{389D68E1-BECB-4746-96C7-72A8FF8E3394}"/>
    <cellStyle name="Comma 7 4 2" xfId="35501" xr:uid="{58233E53-DFA2-4B9E-8B5A-A99E23E8F4EB}"/>
    <cellStyle name="Comma 7 4 3" xfId="19668" xr:uid="{662E5217-032E-4E2F-9B9D-9F1BD20744CF}"/>
    <cellStyle name="Comma 7 5" xfId="1003" xr:uid="{82F0D3AC-A71E-40C6-81A9-64CCD9EA5FDD}"/>
    <cellStyle name="Comma 7 5 2" xfId="34538" xr:uid="{376A4952-9CEB-4966-B4AC-94C674B7143D}"/>
    <cellStyle name="Comma 7 5 3" xfId="18614" xr:uid="{6971C5B5-074B-402D-B49E-DFB20D09157E}"/>
    <cellStyle name="Comma 7 6" xfId="910" xr:uid="{CB27FF18-388B-4A61-A18B-735F9408879F}"/>
    <cellStyle name="Comma 8" xfId="296" xr:uid="{025D8E72-4F91-45C7-AA6B-278406F3CBF2}"/>
    <cellStyle name="Comma 8 2" xfId="1308" xr:uid="{51068C1B-2CF4-4826-8480-C56AEAD45BE8}"/>
    <cellStyle name="Comma 8 2 2" xfId="2353" xr:uid="{36A0711F-35B1-4D65-AF49-CCA19F825E90}"/>
    <cellStyle name="Comma 8 2 2 2" xfId="35765" xr:uid="{93DCB075-280C-4648-9B33-CDFB510B091C}"/>
    <cellStyle name="Comma 8 2 2 3" xfId="19953" xr:uid="{7D589180-0911-42C6-8CB3-BDE09963CB08}"/>
    <cellStyle name="Comma 8 2 3" xfId="17428" xr:uid="{0501EE06-CF7A-4F8F-BF23-6C778F1C7442}"/>
    <cellStyle name="Comma 8 2 3 2" xfId="34782" xr:uid="{786F64D6-F028-4810-9D7E-D6F084116ABA}"/>
    <cellStyle name="Comma 8 2 4" xfId="16996" xr:uid="{8F184142-881E-4ED0-9096-5A35E24F270C}"/>
    <cellStyle name="Comma 8 2 4 2" xfId="36334" xr:uid="{64B76511-EDB0-4504-833D-E6009D724B97}"/>
    <cellStyle name="Comma 8 2 4 3" xfId="34354" xr:uid="{ED16F326-231A-454F-92F2-1EFA9C7D673E}"/>
    <cellStyle name="Comma 8 2 5" xfId="18912" xr:uid="{68FFABF5-3105-4A6E-9BD9-2102F9F8F814}"/>
    <cellStyle name="Comma 8 2 6" xfId="36971" xr:uid="{72134906-CD8F-4FC6-A9E6-A2BB87513C57}"/>
    <cellStyle name="Comma 8 3" xfId="1579" xr:uid="{ED254A83-E457-4478-9E3C-79F471C50151}"/>
    <cellStyle name="Comma 8 3 2" xfId="2620" xr:uid="{26D68533-11B0-4BE9-A765-EE257676F1AA}"/>
    <cellStyle name="Comma 8 3 2 2" xfId="36027" xr:uid="{31A7ECBA-BC2B-4212-99C3-D49142F70907}"/>
    <cellStyle name="Comma 8 3 2 3" xfId="20220" xr:uid="{34797356-83F5-49F3-9D2F-ED23E57153F7}"/>
    <cellStyle name="Comma 8 3 3" xfId="17577" xr:uid="{9E5B735F-9C73-4E2C-B7CE-B26A2D1EA9B6}"/>
    <cellStyle name="Comma 8 3 3 2" xfId="35029" xr:uid="{D9F365F3-D367-4D41-9AA4-8BCA712E7DF2}"/>
    <cellStyle name="Comma 8 3 4" xfId="16897" xr:uid="{8AB047DF-9A01-4F00-AF54-7F991E2CB1CE}"/>
    <cellStyle name="Comma 8 3 4 2" xfId="36322" xr:uid="{D48696CA-D337-4F98-8927-BA529C23A8CB}"/>
    <cellStyle name="Comma 8 3 4 3" xfId="34301" xr:uid="{97020210-1F18-4EA9-8C78-6C8E82898E1D}"/>
    <cellStyle name="Comma 8 3 5" xfId="19182" xr:uid="{0F59386D-F4B2-4EF2-8387-7510449E5801}"/>
    <cellStyle name="Comma 8 4" xfId="2086" xr:uid="{4469E9AE-F45F-490F-991F-9494C1A5A9C4}"/>
    <cellStyle name="Comma 8 4 2" xfId="35518" xr:uid="{3B43063A-081D-4358-80F2-D6F0776B8CC0}"/>
    <cellStyle name="Comma 8 4 3" xfId="19686" xr:uid="{D4108570-7546-4BAC-825B-BF98A23E4118}"/>
    <cellStyle name="Comma 8 4 4" xfId="36876" xr:uid="{21BF86CE-1A3D-4ED4-8763-67A4F47C7BF4}"/>
    <cellStyle name="Comma 8 4 5" xfId="37102" xr:uid="{5E4526E4-2BF6-4E5C-B303-19400CFF2FFE}"/>
    <cellStyle name="Comma 8 5" xfId="1021" xr:uid="{87D2E1A1-9C66-4247-B7D2-4520A3EB4565}"/>
    <cellStyle name="Comma 8 5 2" xfId="20515" xr:uid="{AD37B5C3-1120-4542-903E-0351D8037A39}"/>
    <cellStyle name="Comma 8 5 3" xfId="18632" xr:uid="{402545E3-FB81-4861-9F50-AE139915D099}"/>
    <cellStyle name="Comma 8 6" xfId="3021" xr:uid="{13DCCF13-9CAE-42F8-80E5-F59FFD594C70}"/>
    <cellStyle name="Comma 9" xfId="909" xr:uid="{8D412242-0CFE-4FA6-B22F-BB06CEF2EFB1}"/>
    <cellStyle name="Comma 9 2" xfId="1354" xr:uid="{8A8003C6-315B-45F9-BF20-95F0646D76D8}"/>
    <cellStyle name="Comma 9 2 2" xfId="2399" xr:uid="{F1347FA8-C25A-4266-A774-149957769C44}"/>
    <cellStyle name="Comma 9 2 2 2" xfId="35810" xr:uid="{0B0A9FBB-D3CB-49EC-8E54-87015675122B}"/>
    <cellStyle name="Comma 9 2 2 3" xfId="19999" xr:uid="{DF967D87-2214-420B-A5A5-6B98A06BDF21}"/>
    <cellStyle name="Comma 9 2 3" xfId="34824" xr:uid="{F1546505-07EF-4CE2-A90C-CB47E0D7CF7B}"/>
    <cellStyle name="Comma 9 2 4" xfId="18958" xr:uid="{B3858C9C-87DA-47F9-A3B0-1A0FAB0BDB66}"/>
    <cellStyle name="Comma 9 2 5" xfId="36972" xr:uid="{D5F8968F-0C41-4DA1-8E8D-EF9DA02ECEC9}"/>
    <cellStyle name="Comma 9 3" xfId="1625" xr:uid="{CFE5D6FC-BFB3-43CD-BA1B-F2D6B9DA9A5F}"/>
    <cellStyle name="Comma 9 3 2" xfId="2666" xr:uid="{A3A60A19-3B8B-4135-B89B-7B465B4FA950}"/>
    <cellStyle name="Comma 9 3 2 2" xfId="36073" xr:uid="{F1831FC7-431E-424C-A105-0197A4747D9C}"/>
    <cellStyle name="Comma 9 3 2 3" xfId="20266" xr:uid="{BE8A5751-0673-4F32-BE65-0FC10B942263}"/>
    <cellStyle name="Comma 9 3 3" xfId="35073" xr:uid="{E44E65E5-D74D-445A-8814-57542195F2DE}"/>
    <cellStyle name="Comma 9 3 4" xfId="19228" xr:uid="{A47D24F6-4010-4C5A-9B13-A38D7A8D3B8C}"/>
    <cellStyle name="Comma 9 3 5" xfId="37053" xr:uid="{5206643E-5EEA-4A23-951D-3E114E974A60}"/>
    <cellStyle name="Comma 9 3 6" xfId="37108" xr:uid="{13A4114C-E69C-463B-A7CF-77090CCDC366}"/>
    <cellStyle name="Comma 9 4" xfId="2104" xr:uid="{0DCCADFD-7EB7-426E-A7AF-D3AB45E2CA74}"/>
    <cellStyle name="Comma 9 4 2" xfId="35535" xr:uid="{301142A2-AB3D-4B7E-8560-356C7AFE34D4}"/>
    <cellStyle name="Comma 9 4 3" xfId="19704" xr:uid="{0A9F8845-17AB-476B-B4C1-13E253F37E8A}"/>
    <cellStyle name="Comma 9 4 4" xfId="36877" xr:uid="{30393B0F-2EE0-42BE-97F0-BEA5D0C5AF1D}"/>
    <cellStyle name="Comma 9 4 5" xfId="37089" xr:uid="{F04A6494-8305-44F1-91E7-DF1A34D2BA5E}"/>
    <cellStyle name="Comma 9 5" xfId="1039" xr:uid="{D3B168CB-0701-454F-B7A7-6C8B1CAEB659}"/>
    <cellStyle name="Comma 9 5 2" xfId="34559" xr:uid="{93140CD4-4509-49AE-8C6C-A1535EEAD64D}"/>
    <cellStyle name="Comma 9 5 3" xfId="18650" xr:uid="{4FD15513-A075-4095-A1F4-8FE0C2446441}"/>
    <cellStyle name="Comma 9 6" xfId="36706" xr:uid="{9A48A8AF-24B7-4C6C-9469-E7F3BB217387}"/>
    <cellStyle name="Comma0" xfId="87" xr:uid="{AAB4C72D-A064-43CC-8D66-86E649B43CB9}"/>
    <cellStyle name="Comma0 2" xfId="88" xr:uid="{71DDD2F5-3E19-4B1A-9DB0-58D3E2FC2446}"/>
    <cellStyle name="Comma0 2 2" xfId="89" xr:uid="{E5145C5F-745D-49AB-9F84-5677D3F90C62}"/>
    <cellStyle name="Comma0 2 3" xfId="18297" xr:uid="{0D6FBA61-FFD1-44F4-B9F8-31F79D2F00C8}"/>
    <cellStyle name="Comma0 2 3 2" xfId="36530" xr:uid="{583846F6-6576-4AE7-BABE-83D83ED1395E}"/>
    <cellStyle name="Comma0 2 3 3" xfId="36450" xr:uid="{F8D85BAB-ED64-4351-A80E-3C357464E174}"/>
    <cellStyle name="Comma0 3" xfId="729" xr:uid="{3FFAC9C6-84A8-4218-853A-5C4ABE95C320}"/>
    <cellStyle name="Comma0 3 2" xfId="1199" xr:uid="{F66AB778-1DE9-44DC-910C-1ACA7A8B0651}"/>
    <cellStyle name="Comma0 3 2 2" xfId="2246" xr:uid="{9144784F-A6FD-418A-A0D9-158A79503C42}"/>
    <cellStyle name="Comma0 3 2 2 2" xfId="35662" xr:uid="{ED5BA96C-6D09-4070-8287-E77C72151D28}"/>
    <cellStyle name="Comma0 3 2 2 3" xfId="19846" xr:uid="{2FF516C1-D0EC-48E2-A3D8-0DA91AD07FE7}"/>
    <cellStyle name="Comma0 3 2 3" xfId="34680" xr:uid="{8DDBA2D1-8505-41E4-AC2A-D7B67F8B037E}"/>
    <cellStyle name="Comma0 3 2 4" xfId="18803" xr:uid="{9BC24FB9-3251-4383-83AA-7C3800823C80}"/>
    <cellStyle name="Comma0 3 3" xfId="1472" xr:uid="{06C8A1B0-E733-4CAA-AB4D-3BE05D079E1E}"/>
    <cellStyle name="Comma0 3 3 2" xfId="2513" xr:uid="{C66BE4EE-798E-4D6D-9BE9-7D348AB63852}"/>
    <cellStyle name="Comma0 3 3 2 2" xfId="35922" xr:uid="{3B3B4CE2-2D45-453C-A012-35B1C6A945A3}"/>
    <cellStyle name="Comma0 3 3 2 3" xfId="20113" xr:uid="{2C214867-EA7D-4942-BB84-E6306B501464}"/>
    <cellStyle name="Comma0 3 3 3" xfId="34925" xr:uid="{081C6815-253F-48B1-81AA-5228DD7B5874}"/>
    <cellStyle name="Comma0 3 3 4" xfId="19075" xr:uid="{8D8836F7-9E62-4C79-B0F1-C9BE436C4B34}"/>
    <cellStyle name="Comma0 3 4" xfId="1976" xr:uid="{922E3782-1D4B-4D2F-9F31-C1B46705A23B}"/>
    <cellStyle name="Comma0 3 4 2" xfId="35412" xr:uid="{F906CA0E-B984-4128-B9F9-4A0B9057FF67}"/>
    <cellStyle name="Comma0 3 4 3" xfId="19578" xr:uid="{B9D030C1-3E3E-4CB2-979D-2AB808E491D9}"/>
    <cellStyle name="Comma0 3 5" xfId="959" xr:uid="{DBF760B6-BD37-4254-97D3-B33C8F8C89EA}"/>
    <cellStyle name="Comma0 3 5 2" xfId="34508" xr:uid="{108AB4BE-990F-4560-AAC2-CC6345ECDD96}"/>
    <cellStyle name="Comma0 3 5 3" xfId="18575" xr:uid="{76CE61CC-4ABF-4F6E-A593-E967E26A6554}"/>
    <cellStyle name="Comma0 4" xfId="1167" xr:uid="{1B6D1542-5BB9-4359-914D-7846CD9047FC}"/>
    <cellStyle name="Comma0 4 2" xfId="2884" xr:uid="{1FC39DD6-8EFC-4B7F-AC92-3F4F1139E9F8}"/>
    <cellStyle name="Comma0 4 3" xfId="2920" xr:uid="{6921BD15-983D-462D-94E0-CF3558BC97EE}"/>
    <cellStyle name="Comma0 4 3 2" xfId="18355" xr:uid="{37D21E42-2E08-4322-86F6-D815A4B802DB}"/>
    <cellStyle name="Comma0 4 3 3" xfId="36421" xr:uid="{45145B34-4FE8-4B2F-A459-79622EB01E9C}"/>
    <cellStyle name="Comma0 4 3 4" xfId="36508" xr:uid="{DF73A3C6-1CFE-46F4-A129-6BB5BC11E6B9}"/>
    <cellStyle name="Comma0 4 4" xfId="18772" xr:uid="{0C93C5AD-BEE1-4369-88F8-C3EE1BC6B003}"/>
    <cellStyle name="Comma0 5" xfId="17050" xr:uid="{1ACB5E40-9CB9-49C3-9D77-F5F852E2BB42}"/>
    <cellStyle name="Comma0 5 2" xfId="34398" xr:uid="{CAF07366-E7E9-449F-96A2-65187CA3CE85}"/>
    <cellStyle name="Comma0 5 3" xfId="18433" xr:uid="{5D4BDE5C-B36E-4CDA-9B96-D47F4F3EE7D7}"/>
    <cellStyle name="Comma0 6" xfId="636" xr:uid="{37801BE1-DFA2-4AE4-88D7-A06421151438}"/>
    <cellStyle name="Comma0 7" xfId="36707" xr:uid="{4DAF8247-7E70-4D6D-AAEC-AF45551ADD50}"/>
    <cellStyle name="Comma-dash" xfId="36708" xr:uid="{C1E1C567-57D5-4236-884D-F245165FFE43}"/>
    <cellStyle name="Comma-dollar" xfId="36709" xr:uid="{2E59F59F-5F54-4FBC-ACC9-A99AB3AC3438}"/>
    <cellStyle name="Curren - Style1" xfId="730" xr:uid="{B86C1F79-37D2-4201-88DA-442D9BC205D0}"/>
    <cellStyle name="Currency [0] 2" xfId="913" xr:uid="{20BB0618-2B92-497E-BD65-DC6362766DDE}"/>
    <cellStyle name="Currency [0] 2 2" xfId="36828" xr:uid="{F7345035-C768-4359-9DF9-DA66FE028CD1}"/>
    <cellStyle name="Currency [0] 2 3" xfId="36710" xr:uid="{F4B96BC0-37CE-47E0-BD30-D3BB65031350}"/>
    <cellStyle name="Currency [0] 3" xfId="2998" xr:uid="{90342B48-A216-4D56-AA59-AF9F1AF19784}"/>
    <cellStyle name="Currency 10" xfId="3012" xr:uid="{EAB2F9A6-3130-4B59-83ED-796A357D01FE}"/>
    <cellStyle name="Currency 11" xfId="3013" xr:uid="{10B77C9E-35F6-4157-ADC7-C5A9D0323386}"/>
    <cellStyle name="Currency 12" xfId="36835" xr:uid="{812E66DB-FE40-4B0A-9FF6-9A66D465F2E4}"/>
    <cellStyle name="Currency 13" xfId="36836" xr:uid="{84E04616-D177-4DC8-8642-7A1A06423125}"/>
    <cellStyle name="Currency 14" xfId="36839" xr:uid="{F89A699E-065B-45B6-BE19-964FF773D3EF}"/>
    <cellStyle name="Currency 15" xfId="36897" xr:uid="{2262D116-79E7-4DDB-82C4-EF174D404F33}"/>
    <cellStyle name="Currency 16" xfId="36901" xr:uid="{BC4E1178-8301-4CF9-B68C-6E0A76BBF444}"/>
    <cellStyle name="Currency 17" xfId="37078" xr:uid="{8F22C05B-6AAB-4BC1-8F2D-A25B7FC0AF40}"/>
    <cellStyle name="Currency 18" xfId="36903" xr:uid="{B70CC2BE-2AD8-4086-BE30-C73A8135CC17}"/>
    <cellStyle name="Currency 19" xfId="36904" xr:uid="{F4034379-8105-4832-B829-13AFBBD89DE2}"/>
    <cellStyle name="Currency 2" xfId="131" xr:uid="{4AFBDFAC-F974-47DA-8C9D-FCEF2435721D}"/>
    <cellStyle name="Currency 2 10" xfId="36711" xr:uid="{EEC9C8D5-968A-4D90-A1DF-77E9E5717BDD}"/>
    <cellStyle name="Currency 2 2" xfId="869" xr:uid="{04659E76-FFED-4FE8-BEFB-672B0BB02FAE}"/>
    <cellStyle name="Currency 2 2 2" xfId="893" xr:uid="{3A581D13-ACE1-4B6E-9582-7F603DD47FF8}"/>
    <cellStyle name="Currency 2 2 2 2" xfId="895" xr:uid="{03BF58C4-FC9A-4ED1-9CFD-025B4F249BCC}"/>
    <cellStyle name="Currency 2 2 2 3" xfId="17217" xr:uid="{50A07390-4FB9-4CF8-B456-8613C0412A93}"/>
    <cellStyle name="Currency 2 2 2 3 2" xfId="36356" xr:uid="{9CD4FF2F-BEF5-47CC-AB48-6E53792823E8}"/>
    <cellStyle name="Currency 2 2 2 3 3" xfId="34498" xr:uid="{2999886C-2ADF-43D8-A464-FA2E77458622}"/>
    <cellStyle name="Currency 2 2 2 4" xfId="14650" xr:uid="{E28FDB92-6E47-410A-999E-2C118EC10FEA}"/>
    <cellStyle name="Currency 2 2 2 5" xfId="18342" xr:uid="{993D8F49-E9DF-4594-BF03-F1DF005E712C}"/>
    <cellStyle name="Currency 2 2 2 5 2" xfId="36575" xr:uid="{605AA83B-C120-4ADB-BEAF-5C69BD030562}"/>
    <cellStyle name="Currency 2 2 2 5 3" xfId="36495" xr:uid="{EF0579A0-9CD2-4304-AD08-9D72A75B8BE3}"/>
    <cellStyle name="Currency 2 2 2 6" xfId="18547" xr:uid="{712F48C9-1BDF-46BE-B0B2-167C408AE4E1}"/>
    <cellStyle name="Currency 2 2 3" xfId="16950" xr:uid="{DDB79AD5-57CD-4125-8440-7DE88CB960B1}"/>
    <cellStyle name="Currency 2 2 4" xfId="14649" xr:uid="{1520F7C9-5363-471A-9DC1-8BE57B7DEA6E}"/>
    <cellStyle name="Currency 2 2 5" xfId="36712" xr:uid="{7C3F798F-A386-4178-9C46-5E3C55F10308}"/>
    <cellStyle name="Currency 2 3" xfId="974" xr:uid="{B2E83511-461B-491D-9FDA-A44B9B7FA45C}"/>
    <cellStyle name="Currency 2 3 2" xfId="16951" xr:uid="{5CC3CBB4-930D-4249-82E2-AD07C94B6B0A}"/>
    <cellStyle name="Currency 2 3 3" xfId="14651" xr:uid="{4AFC0187-7724-453B-8EC7-850FDCAF8936}"/>
    <cellStyle name="Currency 2 3 4" xfId="36713" xr:uid="{BB5B997F-A966-4C40-ACD1-EBCDA6508D67}"/>
    <cellStyle name="Currency 2 4" xfId="1173" xr:uid="{17648284-A3A4-4F4A-8790-CF953DFE6211}"/>
    <cellStyle name="Currency 2 4 2" xfId="2223" xr:uid="{D31DB7F8-A9D8-4640-90F2-9374C01D21B0}"/>
    <cellStyle name="Currency 2 4 2 2" xfId="35652" xr:uid="{72FE9FF9-D791-43D7-AB08-6F10F4D65322}"/>
    <cellStyle name="Currency 2 4 2 3" xfId="19823" xr:uid="{2CB5A10A-E8E6-400E-B29B-C7C842B00F09}"/>
    <cellStyle name="Currency 2 4 3" xfId="17375" xr:uid="{6406E2F7-111F-4F2A-B5E5-EEB6E31A148C}"/>
    <cellStyle name="Currency 2 4 3 2" xfId="34668" xr:uid="{03622B23-B730-4AB9-B0E0-2B7568890DED}"/>
    <cellStyle name="Currency 2 4 4" xfId="16949" xr:uid="{95EE83DD-3DFA-41E9-84C0-C61E9F0413A8}"/>
    <cellStyle name="Currency 2 4 5" xfId="18778" xr:uid="{239741A7-D0F1-4ECA-8A96-DC54511310D9}"/>
    <cellStyle name="Currency 2 5" xfId="1449" xr:uid="{5C8BC7FF-6698-4C8B-92F8-D9CB38801694}"/>
    <cellStyle name="Currency 2 5 2" xfId="2490" xr:uid="{4BF5D638-0264-47DB-9F45-A934C603A395}"/>
    <cellStyle name="Currency 2 5 2 2" xfId="35900" xr:uid="{A9D83DD9-A950-4BAA-B411-BA45697A3236}"/>
    <cellStyle name="Currency 2 5 2 3" xfId="20090" xr:uid="{24D543D8-148D-47B0-B6A2-E3E8296965C7}"/>
    <cellStyle name="Currency 2 5 3" xfId="17526" xr:uid="{DDA0A8BD-D2E8-4179-A952-46DFB7F13A91}"/>
    <cellStyle name="Currency 2 5 3 2" xfId="34915" xr:uid="{656F5AAD-DACD-444E-9FFF-758485FDF208}"/>
    <cellStyle name="Currency 2 5 4" xfId="14648" xr:uid="{85609277-F462-49A0-A1D7-040EAF50A41B}"/>
    <cellStyle name="Currency 2 5 5" xfId="19052" xr:uid="{52278ECE-B009-4FA3-8E9B-44E8376C0C1C}"/>
    <cellStyle name="Currency 2 6" xfId="1936" xr:uid="{70A6DBFE-B2E6-4410-9B12-C628A3DB17C9}"/>
    <cellStyle name="Currency 2 6 2" xfId="35374" xr:uid="{2C1E5E05-606A-46BA-9C7B-C50FFE4B63F8}"/>
    <cellStyle name="Currency 2 6 3" xfId="19539" xr:uid="{0C33A403-9341-4380-900A-4DFEF3B1DAE8}"/>
    <cellStyle name="Currency 2 7" xfId="936" xr:uid="{1D38DD12-1813-41F0-8CCD-1CA5B4B5359C}"/>
    <cellStyle name="Currency 2 7 2" xfId="34499" xr:uid="{5E0FE39A-4697-423A-B851-4D8F652B7B95}"/>
    <cellStyle name="Currency 2 7 3" xfId="18552" xr:uid="{4D929DA1-BC26-43B4-B750-1DE9327A76DB}"/>
    <cellStyle name="Currency 2 8" xfId="724" xr:uid="{24DA76BD-C20B-4048-B554-21E8A760F448}"/>
    <cellStyle name="Currency 2 9" xfId="18404" xr:uid="{1AFBC74B-00ED-4FFB-8144-B66A99C4A16B}"/>
    <cellStyle name="Currency 3" xfId="904" xr:uid="{D7152E0F-311A-4C8D-9CBF-A0665F146759}"/>
    <cellStyle name="Currency 3 2" xfId="1264" xr:uid="{9EB4E6AA-18CE-412A-B19D-97BF5847B827}"/>
    <cellStyle name="Currency 3 2 2" xfId="2310" xr:uid="{EBBD2E8C-0070-4E9F-9966-1D443A05A93B}"/>
    <cellStyle name="Currency 3 2 2 2" xfId="34335" xr:uid="{E04C6C85-7A32-4359-B474-8EB042A7C51F}"/>
    <cellStyle name="Currency 3 2 2 3" xfId="19910" xr:uid="{5400E827-DB68-4C71-92F3-151F18463408}"/>
    <cellStyle name="Currency 3 2 3" xfId="14653" xr:uid="{F1DB00A9-D4AA-4B55-83FF-A648C8AC903F}"/>
    <cellStyle name="Currency 3 2 4" xfId="18868" xr:uid="{84D73FBF-00A8-4FF2-AB42-6EF0DF57D70B}"/>
    <cellStyle name="Currency 3 3" xfId="1536" xr:uid="{45FDFF4B-D78C-4F49-BC2D-3AFD193EBDBC}"/>
    <cellStyle name="Currency 3 3 2" xfId="2577" xr:uid="{F4A2E366-6C0C-464C-BC0E-894CB23F7D4B}"/>
    <cellStyle name="Currency 3 3 2 2" xfId="18108" xr:uid="{7B664EF2-52C8-488F-9D74-5652A2DDC91E}"/>
    <cellStyle name="Currency 3 3 2 2 2" xfId="35986" xr:uid="{C54D5681-2674-4717-85AB-69BA15CE9B95}"/>
    <cellStyle name="Currency 3 3 2 3" xfId="17028" xr:uid="{3ECF2471-6C4D-4495-B4AD-5DC129E64BCE}"/>
    <cellStyle name="Currency 3 3 2 4" xfId="20177" xr:uid="{7C29F686-293B-4317-95FC-B33383F4A9E8}"/>
    <cellStyle name="Currency 3 3 3" xfId="17545" xr:uid="{60754444-2598-4FEF-833B-5B636788CB8B}"/>
    <cellStyle name="Currency 3 3 3 2" xfId="34989" xr:uid="{BBFF393B-8C59-4C7F-A619-99F355CCC66C}"/>
    <cellStyle name="Currency 3 3 4" xfId="16953" xr:uid="{8AB89580-45D7-446D-83BC-A03D1319DEC1}"/>
    <cellStyle name="Currency 3 3 5" xfId="19139" xr:uid="{D9BBC00B-9A62-4EFE-9EE1-D2B4C01B0DF8}"/>
    <cellStyle name="Currency 3 4" xfId="2043" xr:uid="{E4F47577-077A-4D75-8638-DD84CB450257}"/>
    <cellStyle name="Currency 3 4 2" xfId="17840" xr:uid="{C0B4C396-15C0-43BC-AE89-739D8395B6E6}"/>
    <cellStyle name="Currency 3 4 2 2" xfId="35478" xr:uid="{E1DD2119-A88C-4605-B87B-7567D35A29C0}"/>
    <cellStyle name="Currency 3 4 3" xfId="16952" xr:uid="{E0769C21-24AD-4420-B9E1-BD103CD9FD6A}"/>
    <cellStyle name="Currency 3 4 4" xfId="19643" xr:uid="{DB1DF46D-8A6E-4DF3-BED3-A9F7AEFDDD24}"/>
    <cellStyle name="Currency 3 5" xfId="973" xr:uid="{06264CE4-498C-40A3-9B7E-82A325A42B72}"/>
    <cellStyle name="Currency 3 5 2" xfId="18275" xr:uid="{FC10F29E-5011-4D1D-861B-7061EF639E9D}"/>
    <cellStyle name="Currency 3 5 2 2" xfId="36281" xr:uid="{C24D285A-1ED1-4F84-BDF5-005E3A18780F}"/>
    <cellStyle name="Currency 3 5 3" xfId="14652" xr:uid="{AADB7B0C-0267-4759-9E5D-83974DA29400}"/>
    <cellStyle name="Currency 3 5 4" xfId="18587" xr:uid="{3DC55B97-6D57-482A-9979-BE63EA396E76}"/>
    <cellStyle name="Currency 3 6" xfId="36714" xr:uid="{CCE977BE-AFC1-4473-8DDB-8DA5E62D4342}"/>
    <cellStyle name="Currency 4" xfId="979" xr:uid="{181E0056-5428-4C77-B6C8-0008D7946108}"/>
    <cellStyle name="Currency 4 2" xfId="1268" xr:uid="{350C1D98-3DFE-4F16-89FC-2F5A5A8169C6}"/>
    <cellStyle name="Currency 4 2 2" xfId="2313" xr:uid="{BCE12CC6-B6C8-41B1-A9FC-FB709F9CDE71}"/>
    <cellStyle name="Currency 4 2 2 2" xfId="35728" xr:uid="{38211587-D6A5-4FFF-9F4A-8CC506D77598}"/>
    <cellStyle name="Currency 4 2 2 3" xfId="19913" xr:uid="{645F4F96-C670-4746-829D-B5F2A1B0D8EA}"/>
    <cellStyle name="Currency 4 2 3" xfId="17395" xr:uid="{C9B2588A-9032-4EB8-9EEB-259C05562AA3}"/>
    <cellStyle name="Currency 4 2 3 2" xfId="34746" xr:uid="{BABD5516-2D7F-416C-8F8F-41C1C13FC7E3}"/>
    <cellStyle name="Currency 4 2 4" xfId="16954" xr:uid="{F1553B99-497A-4D98-9E31-DFD2398E2184}"/>
    <cellStyle name="Currency 4 2 5" xfId="18872" xr:uid="{0B689D76-F1A7-47D0-9571-7D5120943F5B}"/>
    <cellStyle name="Currency 4 3" xfId="1539" xr:uid="{F867B07F-21C6-43B6-99D2-D58E9A990F0D}"/>
    <cellStyle name="Currency 4 3 2" xfId="2580" xr:uid="{2A04FF16-F029-4B23-9E82-96C0A6B4B937}"/>
    <cellStyle name="Currency 4 3 2 2" xfId="35989" xr:uid="{92088328-2BD5-44BA-A85A-BA6352FD1E9E}"/>
    <cellStyle name="Currency 4 3 2 3" xfId="20180" xr:uid="{759CBA56-E93D-4D76-A2D6-8447A50F2F04}"/>
    <cellStyle name="Currency 4 3 3" xfId="34992" xr:uid="{2DA76D9F-E82D-45B9-B884-319AB4A46719}"/>
    <cellStyle name="Currency 4 3 4" xfId="19142" xr:uid="{3DBF9EDD-1A39-4C80-8949-23FC69510C06}"/>
    <cellStyle name="Currency 4 4" xfId="2046" xr:uid="{028934EE-B944-47F8-A05D-13F786C5A0A0}"/>
    <cellStyle name="Currency 4 4 2" xfId="35481" xr:uid="{8616F0A7-ECF7-4561-B165-74039C19B23A}"/>
    <cellStyle name="Currency 4 4 3" xfId="19646" xr:uid="{76F9FDF5-AD67-4D55-9192-24E35903EFCA}"/>
    <cellStyle name="Currency 4 5" xfId="17231" xr:uid="{36CFB004-3095-4F1F-95CF-1E2B18B7D527}"/>
    <cellStyle name="Currency 4 5 2" xfId="34520" xr:uid="{845AD4B5-DF7B-4663-B67B-79F7F25E2E71}"/>
    <cellStyle name="Currency 4 6" xfId="14654" xr:uid="{B7F028BE-74DD-4A3C-89D4-B7E42CAD0564}"/>
    <cellStyle name="Currency 4 7" xfId="3001" xr:uid="{C740C214-138E-4DBF-9343-EDCD8F6543DE}"/>
    <cellStyle name="Currency 4 8" xfId="18592" xr:uid="{84D7248A-9752-4A0F-BEDB-43E688BDCCBD}"/>
    <cellStyle name="Currency 4 9" xfId="36715" xr:uid="{99080324-B43D-4250-ADBC-7EC933C6A966}"/>
    <cellStyle name="Currency 5" xfId="971" xr:uid="{F7225178-CF8E-4B8E-B26D-9018D0F68099}"/>
    <cellStyle name="Currency 5 2" xfId="2882" xr:uid="{52D8E378-DF77-42CD-B691-779A342A7027}"/>
    <cellStyle name="Currency 5 3" xfId="2913" xr:uid="{F27BB057-949C-4884-A846-6396BB2F321A}"/>
    <cellStyle name="Currency 5 3 2" xfId="18348" xr:uid="{31CD41EF-5223-4804-AC1E-F7F477F7BF8B}"/>
    <cellStyle name="Currency 5 3 2 2" xfId="36501" xr:uid="{455D12E0-9D3C-4721-B20E-56BF4096E54E}"/>
    <cellStyle name="Currency 5 3 3" xfId="17227" xr:uid="{6634753F-0E68-4346-90D2-87CF25BE48A7}"/>
    <cellStyle name="Currency 5 3 4" xfId="34515" xr:uid="{DB49921C-80E1-4413-9D96-2451B4E5BC2D}"/>
    <cellStyle name="Currency 5 4" xfId="3003" xr:uid="{F17B994B-7ACD-47F1-9CA5-EA1E1C7CD78C}"/>
    <cellStyle name="Currency 5 5" xfId="18585" xr:uid="{BDFBEA0A-E154-4F6A-A646-035146D1C63A}"/>
    <cellStyle name="Currency 5 6" xfId="36716" xr:uid="{560D6B48-3CFD-4CDD-966B-F3A916EC03C8}"/>
    <cellStyle name="Currency 6" xfId="1693" xr:uid="{8862ABF4-1721-471E-ABE1-ED4E473F611F}"/>
    <cellStyle name="Currency 6 2" xfId="2734" xr:uid="{61BCF5C7-BC5B-4CF5-B6A5-33BDF5410780}"/>
    <cellStyle name="Currency 6 2 2" xfId="36141" xr:uid="{3C8A3BC4-8B13-4524-BCB9-2EF72CF6788C}"/>
    <cellStyle name="Currency 6 2 3" xfId="20334" xr:uid="{31E80368-9E74-4FA4-BC01-B45688FD3F0E}"/>
    <cellStyle name="Currency 6 3" xfId="17652" xr:uid="{1431B4F4-1E78-47E8-9441-7E02AE74557B}"/>
    <cellStyle name="Currency 6 3 2" xfId="35141" xr:uid="{030F5B89-ECD6-40DA-B44E-66BC97C194AF}"/>
    <cellStyle name="Currency 6 4" xfId="3004" xr:uid="{E8658A5A-5BF7-4F6C-8474-2BBFCEDA11CF}"/>
    <cellStyle name="Currency 6 5" xfId="19296" xr:uid="{73CAE80B-89E1-4756-966D-49CC95AFE666}"/>
    <cellStyle name="Currency 6 6" xfId="36717" xr:uid="{CEAE9B55-DB35-4461-8839-15C63A542BDA}"/>
    <cellStyle name="Currency 7" xfId="1718" xr:uid="{D3C802D7-AAB9-40A0-A2EB-B05556D4D8D6}"/>
    <cellStyle name="Currency 7 2" xfId="2759" xr:uid="{CB28D293-CBDF-4730-B742-E35F29FA44B9}"/>
    <cellStyle name="Currency 7 2 2" xfId="36165" xr:uid="{3CBAD2D4-F0A3-48EB-98DD-A5286D199C76}"/>
    <cellStyle name="Currency 7 2 3" xfId="20359" xr:uid="{FDDC0F16-A874-4EA4-B0E9-84E04DB7B809}"/>
    <cellStyle name="Currency 7 3" xfId="17670" xr:uid="{10A0FB42-607E-4638-B36C-281FC994FDBB}"/>
    <cellStyle name="Currency 7 3 2" xfId="35164" xr:uid="{3DA6C3B9-99C9-4AA4-8CC1-C6CD58388F25}"/>
    <cellStyle name="Currency 7 4" xfId="3005" xr:uid="{D454BC45-CF24-46D5-8CFC-C7EEF3E7AABB}"/>
    <cellStyle name="Currency 7 5" xfId="19321" xr:uid="{7941E389-C75A-432D-AAD9-C25C08E92467}"/>
    <cellStyle name="Currency 8" xfId="1743" xr:uid="{2B2125B8-DCE0-4EB1-B95B-6C10AB8BD422}"/>
    <cellStyle name="Currency 8 2" xfId="2784" xr:uid="{AA92C516-DBE8-4FEE-ABA9-47CEFCFCD873}"/>
    <cellStyle name="Currency 8 2 2" xfId="36189" xr:uid="{013C72AF-DA59-4391-9355-1426DBB13ACE}"/>
    <cellStyle name="Currency 8 2 3" xfId="20384" xr:uid="{2A2BD3BD-195B-4673-ACD8-0A6D65B823FD}"/>
    <cellStyle name="Currency 8 3" xfId="17687" xr:uid="{6161A19B-FF27-4104-9639-6901BFC1ACD9}"/>
    <cellStyle name="Currency 8 3 2" xfId="35187" xr:uid="{83E0FE2E-CFBC-49EA-B396-4102A5120B71}"/>
    <cellStyle name="Currency 8 4" xfId="2996" xr:uid="{F13E09A6-453D-4F1B-8915-FA5659E6572C}"/>
    <cellStyle name="Currency 8 5" xfId="19346" xr:uid="{918D6D73-B8DA-49B3-8847-FFA0EB098BF1}"/>
    <cellStyle name="Currency 9" xfId="3008" xr:uid="{C8D35218-A305-47F3-84AB-156194644945}"/>
    <cellStyle name="Currency0" xfId="90" xr:uid="{1D6AD0E3-3B97-4C07-988A-1CABEEB90451}"/>
    <cellStyle name="Currency0 2" xfId="91" xr:uid="{4E08650A-1185-479C-86B2-73BA7C4028FB}"/>
    <cellStyle name="Currency0 2 2" xfId="92" xr:uid="{2B198BB3-2B7D-4D2D-8B9A-C46EB3B88C90}"/>
    <cellStyle name="Currency0 2 3" xfId="18298" xr:uid="{3DE5ECF0-E446-43D5-B2CF-A143F7CCEFF8}"/>
    <cellStyle name="Currency0 2 3 2" xfId="36531" xr:uid="{BC3B5DD7-CC52-460D-9D43-3664BECCDE64}"/>
    <cellStyle name="Currency0 2 3 3" xfId="36451" xr:uid="{B4721CF1-9A05-4AE5-9AE5-5D54C2AD2E7D}"/>
    <cellStyle name="Currency0 3" xfId="731" xr:uid="{B805A4B1-3FE4-496B-92B1-437AEEA931C0}"/>
    <cellStyle name="Currency0 3 2" xfId="1197" xr:uid="{AC15F9C0-57C1-4010-9311-E33CA284CA73}"/>
    <cellStyle name="Currency0 3 2 2" xfId="2244" xr:uid="{4DFB61AD-1CD1-4385-8D9C-D69DD3344CA3}"/>
    <cellStyle name="Currency0 3 2 2 2" xfId="35660" xr:uid="{F6197140-69CA-4B1C-9C3D-1402C5416CCF}"/>
    <cellStyle name="Currency0 3 2 2 3" xfId="19844" xr:uid="{DA6453ED-31C5-47F2-ACF4-8CA5D8F6C7DA}"/>
    <cellStyle name="Currency0 3 2 3" xfId="34678" xr:uid="{430A43D9-C8F9-47AC-B79C-15638DADE2FC}"/>
    <cellStyle name="Currency0 3 2 4" xfId="18801" xr:uid="{54178315-0632-44A3-9A1A-7550E8604DBA}"/>
    <cellStyle name="Currency0 3 3" xfId="1470" xr:uid="{1C9FF178-C246-4378-9ACC-6DDDB6738077}"/>
    <cellStyle name="Currency0 3 3 2" xfId="2511" xr:uid="{59630956-E056-4E3B-B7A0-8CA820A425C7}"/>
    <cellStyle name="Currency0 3 3 2 2" xfId="35920" xr:uid="{C235D9DB-D3B5-4146-BB89-C8A4D35D8DAD}"/>
    <cellStyle name="Currency0 3 3 2 3" xfId="20111" xr:uid="{D2B20865-D686-4F5E-870B-C1679F75865E}"/>
    <cellStyle name="Currency0 3 3 3" xfId="34923" xr:uid="{D7209951-7FA1-4406-B46A-FC2F022E80C3}"/>
    <cellStyle name="Currency0 3 3 4" xfId="19073" xr:uid="{C04798C8-4FED-4B68-8A8E-7EBA0478C8D5}"/>
    <cellStyle name="Currency0 3 4" xfId="1974" xr:uid="{49845A9C-2824-49E2-A227-192A7A1A46A1}"/>
    <cellStyle name="Currency0 3 4 2" xfId="35410" xr:uid="{7F61F1CE-9D18-4575-B348-83150264514D}"/>
    <cellStyle name="Currency0 3 4 3" xfId="19576" xr:uid="{A1E02F6B-F251-41A0-BAE2-335CDE6D0E3D}"/>
    <cellStyle name="Currency0 3 5" xfId="958" xr:uid="{918311C1-CA94-499B-8009-24D1EB50D25B}"/>
    <cellStyle name="Currency0 3 5 2" xfId="34507" xr:uid="{3313962A-579D-44BF-A44E-1679C0C87B30}"/>
    <cellStyle name="Currency0 3 5 3" xfId="18574" xr:uid="{17328AFB-D241-4BCF-8293-B16D62225988}"/>
    <cellStyle name="Currency0 4" xfId="1168" xr:uid="{DDE3AB72-8CBD-4AE1-9434-0568C89363DA}"/>
    <cellStyle name="Currency0 4 2" xfId="2885" xr:uid="{56CBCF81-36FD-4157-B2A2-54BA9EFD75C7}"/>
    <cellStyle name="Currency0 4 3" xfId="2921" xr:uid="{0D1E07C4-3A0B-4AC0-B21F-8B8CBF102CD0}"/>
    <cellStyle name="Currency0 4 3 2" xfId="18356" xr:uid="{E3E1684F-97E2-4820-8D55-9B4F471ADE88}"/>
    <cellStyle name="Currency0 4 3 3" xfId="36420" xr:uid="{6CBD3713-B3F5-4C76-99DB-4B57CE20477B}"/>
    <cellStyle name="Currency0 4 3 4" xfId="36509" xr:uid="{16350567-AA91-40E0-AE62-3C925AEFA2D4}"/>
    <cellStyle name="Currency0 4 4" xfId="18773" xr:uid="{001E7C9E-0EC2-49B3-8287-79778180658D}"/>
    <cellStyle name="Currency0 5" xfId="17048" xr:uid="{77C81666-41F3-432C-8ED9-47F8E46C262D}"/>
    <cellStyle name="Currency0 5 2" xfId="34396" xr:uid="{6C02BB51-D45B-4693-9F4A-F32AA45CB81E}"/>
    <cellStyle name="Currency0 5 3" xfId="18431" xr:uid="{0F293D18-FD44-43E4-9281-73A7FD9E2BAE}"/>
    <cellStyle name="Currency0 6" xfId="634" xr:uid="{A470D2E3-7CB5-4E05-A8C0-B16E24C6D94C}"/>
    <cellStyle name="Currency0 7" xfId="36718" xr:uid="{42A40E3B-3910-448A-9B4C-13135FA0859E}"/>
    <cellStyle name="Custom" xfId="36719" xr:uid="{90C15F69-BD84-42FF-B869-143A6693D3E9}"/>
    <cellStyle name="Data  " xfId="36720" xr:uid="{79FD7ADE-EDF1-4C1E-9DCB-0FB1A3D0B171}"/>
    <cellStyle name="Date" xfId="93" xr:uid="{10AB9F3D-EBE7-4DCC-AEC9-01A36BCACDA4}"/>
    <cellStyle name="Date 2" xfId="94" xr:uid="{35C592CB-C82D-436A-834C-2C8E48EA8470}"/>
    <cellStyle name="Date 2 2" xfId="95" xr:uid="{8DBF7219-D676-4EDB-9888-3C1925119541}"/>
    <cellStyle name="Date 2 3" xfId="18299" xr:uid="{16D81B9C-8959-48FE-9D41-AB4E9E9D6165}"/>
    <cellStyle name="Date 2 3 2" xfId="36532" xr:uid="{0DB72226-B60B-426C-8B4D-00DF8328EB2C}"/>
    <cellStyle name="Date 2 3 3" xfId="36452" xr:uid="{88A6D34D-274D-4700-8629-7B557E70E2BC}"/>
    <cellStyle name="Date 3" xfId="732" xr:uid="{47DAF26B-EF6A-416F-8EA6-1106D47EE1E1}"/>
    <cellStyle name="Date 3 2" xfId="1195" xr:uid="{EA31E27C-069F-4377-814A-59D597BAB3E0}"/>
    <cellStyle name="Date 3 2 2" xfId="2242" xr:uid="{7DA28919-7177-493F-8429-7A29486AE0D9}"/>
    <cellStyle name="Date 3 2 2 2" xfId="35658" xr:uid="{319658E7-3634-4735-9AF2-A5BD019A4263}"/>
    <cellStyle name="Date 3 2 2 3" xfId="19842" xr:uid="{606BDBDB-0C17-4B31-BB69-A5B88C21AEA5}"/>
    <cellStyle name="Date 3 2 3" xfId="34676" xr:uid="{EA3B8FFE-0BCA-4912-A7AB-7917713E2960}"/>
    <cellStyle name="Date 3 2 4" xfId="18799" xr:uid="{AA5FB2AB-8FC0-4704-98A9-4E89E07BFA90}"/>
    <cellStyle name="Date 3 3" xfId="1468" xr:uid="{358D9C45-DEAD-4304-9971-29CCCE764153}"/>
    <cellStyle name="Date 3 3 2" xfId="2509" xr:uid="{A628C51F-9FD2-4B9E-85FA-E79B8283F4F8}"/>
    <cellStyle name="Date 3 3 2 2" xfId="35918" xr:uid="{2DCB85CC-BDF8-49EA-A648-C90D45607120}"/>
    <cellStyle name="Date 3 3 2 3" xfId="20109" xr:uid="{5956B6E6-F30F-49D1-A42C-2F7D787819D2}"/>
    <cellStyle name="Date 3 3 3" xfId="34921" xr:uid="{66122F7A-54D4-4E6A-9DCD-CF440C559681}"/>
    <cellStyle name="Date 3 3 4" xfId="19071" xr:uid="{D88B52BB-EE40-490F-BB1E-D8EC9118A8AB}"/>
    <cellStyle name="Date 3 4" xfId="1972" xr:uid="{73048E60-66D7-4DED-84A5-DCB0C9BED8D1}"/>
    <cellStyle name="Date 3 4 2" xfId="35408" xr:uid="{A74FE88D-80B8-4488-B502-DC2F1D3FA799}"/>
    <cellStyle name="Date 3 4 3" xfId="19574" xr:uid="{22150939-888E-483A-85CA-2D5A7FB056E0}"/>
    <cellStyle name="Date 3 5" xfId="956" xr:uid="{0739639F-2AD2-4E7A-B8DF-C362E66A29F2}"/>
    <cellStyle name="Date 3 5 2" xfId="34505" xr:uid="{F369261C-977A-41AB-B12A-E329272EFF49}"/>
    <cellStyle name="Date 3 5 3" xfId="18572" xr:uid="{770BFD34-8C2F-4F32-AE53-92BBFCA3B698}"/>
    <cellStyle name="Date 4" xfId="1169" xr:uid="{D7B82909-F353-4E8A-BA43-0939B3CFD04D}"/>
    <cellStyle name="Date 4 2" xfId="2886" xr:uid="{ED3036DB-1B78-42FB-8D88-4CB72415A7AE}"/>
    <cellStyle name="Date 4 3" xfId="2922" xr:uid="{E379E0AB-9E80-45CE-B644-5D17347366D8}"/>
    <cellStyle name="Date 4 3 2" xfId="18357" xr:uid="{A95112BA-AAD9-4A82-906A-D6E469F9FC0A}"/>
    <cellStyle name="Date 4 3 3" xfId="36419" xr:uid="{C27286E1-CFB5-46F7-A11A-5B65300D03C2}"/>
    <cellStyle name="Date 4 3 4" xfId="36510" xr:uid="{8F66495B-9DAC-4313-9AF1-6C0387CA3BEE}"/>
    <cellStyle name="Date 4 4" xfId="18774" xr:uid="{1F5CD124-1F1E-48C8-8BCF-972D3EF7EC64}"/>
    <cellStyle name="Date 5" xfId="17046" xr:uid="{54598E01-98A3-4D29-B431-D09A310CE0A3}"/>
    <cellStyle name="Date 5 2" xfId="34394" xr:uid="{8EF760E3-DAF8-4915-964F-4F0A20B9738A}"/>
    <cellStyle name="Date 5 3" xfId="18429" xr:uid="{70508A69-CC5C-4681-BA7E-865D0DDBCB35}"/>
    <cellStyle name="Date 6" xfId="631" xr:uid="{45BB23B3-7438-4063-90EB-C3772BC8274A}"/>
    <cellStyle name="Date 7" xfId="36721" xr:uid="{08D41935-6CD9-4CB4-A532-BEC6F949E676}"/>
    <cellStyle name="Double underline" xfId="36722" xr:uid="{0C4C1860-1AA4-4ED7-85CC-3644922D306D}"/>
    <cellStyle name="Explanatory Text" xfId="17" builtinId="53" customBuiltin="1"/>
    <cellStyle name="Explanatory Text 2" xfId="96" xr:uid="{8DFFFC9F-E8A8-4460-ADFC-4457441DBC03}"/>
    <cellStyle name="Explanatory Text 2 2" xfId="14657" xr:uid="{95EC3FD4-2C7E-4423-8524-705AA03F2E31}"/>
    <cellStyle name="Explanatory Text 2 3" xfId="16955" xr:uid="{EA5D29D3-251E-4EA2-91B7-428F18BECBE3}"/>
    <cellStyle name="Explanatory Text 2 4" xfId="14656" xr:uid="{E4685100-06C1-4EC3-BA25-B01C10F09261}"/>
    <cellStyle name="Explanatory Text 2 5" xfId="2971" xr:uid="{D0D259ED-0AF9-4656-93F8-98D4585D5553}"/>
    <cellStyle name="Explanatory Text 2 6" xfId="36724" xr:uid="{7E8D74FA-3DEC-40F4-A728-D597448432C6}"/>
    <cellStyle name="Explanatory Text 3" xfId="14655" xr:uid="{3E47FE55-FDDA-49FB-91A3-08D3C55553C9}"/>
    <cellStyle name="Explanatory Text 3 2" xfId="36725" xr:uid="{5EAEC270-F395-49C8-A075-6549DC553DF6}"/>
    <cellStyle name="Explanatory Text 4" xfId="36973" xr:uid="{707541CC-2497-4145-B619-9FA15645DF2D}"/>
    <cellStyle name="Fixed" xfId="97" xr:uid="{91C373D2-6545-40C3-9E0C-D7E08731A008}"/>
    <cellStyle name="Fixed 2" xfId="98" xr:uid="{3C24E7E9-DC18-4093-879C-A6AC39B955FF}"/>
    <cellStyle name="Fixed 2 2" xfId="99" xr:uid="{660F7BFE-0FB2-4A3C-9DEA-80BC4DD14279}"/>
    <cellStyle name="Fixed 2 3" xfId="18300" xr:uid="{DFFDED1E-AF04-4DA5-8526-BB7EFE308CD3}"/>
    <cellStyle name="Fixed 2 3 2" xfId="36533" xr:uid="{D75D8E38-CDE1-410B-BDCA-33A1C81BCCE6}"/>
    <cellStyle name="Fixed 2 3 3" xfId="36453" xr:uid="{D23EC30F-2151-470D-B139-0246C21BFDB6}"/>
    <cellStyle name="Fixed 3" xfId="733" xr:uid="{BD144731-A000-4858-9D3D-ABD10634615B}"/>
    <cellStyle name="Fixed 3 2" xfId="1200" xr:uid="{E207F942-C07A-4230-A57E-74FE7D6A2C69}"/>
    <cellStyle name="Fixed 3 2 2" xfId="2247" xr:uid="{A1E81B0F-24AD-4F7A-8EDA-CDF2C0F640FF}"/>
    <cellStyle name="Fixed 3 2 2 2" xfId="35663" xr:uid="{08AA10CF-1FFA-4C41-9102-885FCE857401}"/>
    <cellStyle name="Fixed 3 2 2 3" xfId="19847" xr:uid="{698DB86D-EC4C-4036-B81D-FB80D58A53BB}"/>
    <cellStyle name="Fixed 3 2 3" xfId="34681" xr:uid="{C2725BD2-EA72-4A6F-AD58-ADE5DECB8E17}"/>
    <cellStyle name="Fixed 3 2 4" xfId="18804" xr:uid="{EF4E5A6F-5191-4ACE-8FB9-73583787DE99}"/>
    <cellStyle name="Fixed 3 3" xfId="1473" xr:uid="{E6C23E27-94FE-4972-BC50-93820BCC5EF7}"/>
    <cellStyle name="Fixed 3 3 2" xfId="2514" xr:uid="{138FD623-089C-4413-9EEB-94A67C75F688}"/>
    <cellStyle name="Fixed 3 3 2 2" xfId="35923" xr:uid="{7B8D61FF-3F9E-4922-BD7E-A5B343373C88}"/>
    <cellStyle name="Fixed 3 3 2 3" xfId="20114" xr:uid="{10EAC323-E72F-44FC-89B3-6310043CFC82}"/>
    <cellStyle name="Fixed 3 3 3" xfId="34926" xr:uid="{878C6FA0-6C23-4F00-9C83-1DD280F9A990}"/>
    <cellStyle name="Fixed 3 3 4" xfId="19076" xr:uid="{95698EC7-07B4-42D1-9A89-45F54D5B1A78}"/>
    <cellStyle name="Fixed 3 4" xfId="1977" xr:uid="{55966399-CC97-4B90-9561-04A764DE0E24}"/>
    <cellStyle name="Fixed 3 4 2" xfId="35413" xr:uid="{7937B10E-EA55-4A9B-BBE2-0F06FEE3C4E7}"/>
    <cellStyle name="Fixed 3 4 3" xfId="19579" xr:uid="{462D92D8-1649-48B1-B03F-5D908E662358}"/>
    <cellStyle name="Fixed 3 5" xfId="960" xr:uid="{53FBF45D-00FC-4B28-A903-6C4E16C8371E}"/>
    <cellStyle name="Fixed 3 5 2" xfId="34509" xr:uid="{228733C6-927E-47D1-BD63-6CE61921C8BF}"/>
    <cellStyle name="Fixed 3 5 3" xfId="18576" xr:uid="{65B660DE-5D13-451F-BE53-0A4FE786EB92}"/>
    <cellStyle name="Fixed 4" xfId="1170" xr:uid="{B4ADE639-C724-48B2-A92F-6E0C3949398E}"/>
    <cellStyle name="Fixed 4 2" xfId="2887" xr:uid="{662D620E-1FBB-4060-BBD9-8EDE02E2BD54}"/>
    <cellStyle name="Fixed 4 3" xfId="2923" xr:uid="{5934FBDD-C571-46A1-AEA1-5A533C348702}"/>
    <cellStyle name="Fixed 4 3 2" xfId="18358" xr:uid="{FE5E7A75-A383-4CE7-B29B-5A0A0C0FC701}"/>
    <cellStyle name="Fixed 4 3 3" xfId="36434" xr:uid="{3B396641-13F7-4BF1-B3EF-93313F5F28D9}"/>
    <cellStyle name="Fixed 4 3 4" xfId="36511" xr:uid="{4B2D23F1-ED4C-401C-981D-E2ED7CCF3EAE}"/>
    <cellStyle name="Fixed 4 4" xfId="18775" xr:uid="{B2DF819C-4070-4C15-A4A1-F3837B571B93}"/>
    <cellStyle name="Fixed 5" xfId="17051" xr:uid="{768F2E4E-EF2F-4B85-ABEB-86EDAA133D39}"/>
    <cellStyle name="Fixed 5 2" xfId="34399" xr:uid="{C8BEC378-E21D-4B9B-9753-839E58F08508}"/>
    <cellStyle name="Fixed 5 3" xfId="18434" xr:uid="{8C7309D2-66FF-4F9B-9517-046A0CAD5F25}"/>
    <cellStyle name="Fixed 6" xfId="638" xr:uid="{170D0E58-49C5-491C-AE24-F6AC8D7728D9}"/>
    <cellStyle name="Fixed 7" xfId="36726" xr:uid="{2B059313-9A8F-4690-9699-D254648A3C0E}"/>
    <cellStyle name="Formula - size 10" xfId="734" xr:uid="{4BC8FCBD-5114-4A60-B1FE-4822D3303459}"/>
    <cellStyle name="Formula - size 10 2" xfId="17125" xr:uid="{F945DAED-8CC1-49AC-BED1-514A0ADB83AB}"/>
    <cellStyle name="Formula - size 10 3" xfId="14658" xr:uid="{544700D8-24CE-482C-A593-C9C67D7188E4}"/>
    <cellStyle name="Formula - size 11" xfId="735" xr:uid="{4A333E84-FD23-4A7E-8E61-DC1E60E45525}"/>
    <cellStyle name="Formula - size 11 2" xfId="17126" xr:uid="{F44B78C2-F090-4FB4-B4CE-678FC6426E7B}"/>
    <cellStyle name="Formula - size 11 3" xfId="14659" xr:uid="{B16BAB80-A56F-480A-AAA6-8115A9C4155B}"/>
    <cellStyle name="Formula - size 8" xfId="736" xr:uid="{BCE9C18D-BB44-4CA2-92F5-6176FBE4B047}"/>
    <cellStyle name="Formula - size 8 2" xfId="17127" xr:uid="{6519B784-C55A-4F2A-98FA-D56A6B40750A}"/>
    <cellStyle name="Formula - size 8 3" xfId="14660" xr:uid="{D7D02925-5DED-402F-927B-029A9CB929B0}"/>
    <cellStyle name="Formula - size 9" xfId="737" xr:uid="{C342353C-5DBB-48C7-B74F-E491CD00FC2E}"/>
    <cellStyle name="Formula - size 9 2" xfId="17128" xr:uid="{79F2D7C0-B5A7-48D1-B4AE-1E9942A056E0}"/>
    <cellStyle name="Formula - size 9 3" xfId="14661" xr:uid="{AF46FE45-A148-4BB7-BBC3-CC85B42645A7}"/>
    <cellStyle name="Good" xfId="9" builtinId="26" customBuiltin="1"/>
    <cellStyle name="Good 2" xfId="100" xr:uid="{F3766A31-B8AE-43C5-8A29-5012D06A3C84}"/>
    <cellStyle name="Good 2 2" xfId="14664" xr:uid="{E6B0A60C-D99D-489A-ADFE-E0B469844AE8}"/>
    <cellStyle name="Good 2 3" xfId="16956" xr:uid="{2C473E78-E732-4495-B038-7D68A2A409E6}"/>
    <cellStyle name="Good 2 4" xfId="14663" xr:uid="{6AFAABDA-40D4-49ED-96A7-262196EDB479}"/>
    <cellStyle name="Good 2 5" xfId="2972" xr:uid="{05CB046C-23FE-469E-84C5-ECC61538C10F}"/>
    <cellStyle name="Good 2 6" xfId="36728" xr:uid="{EA1D021C-6CC8-439B-958C-2E3D7C5A89D1}"/>
    <cellStyle name="Good 3" xfId="14662" xr:uid="{F475B101-0F43-4BDD-A64B-645B902990F7}"/>
    <cellStyle name="Good 3 2" xfId="36729" xr:uid="{FB6D6BAA-6672-4B22-9727-CEBBD0DB1B0A}"/>
    <cellStyle name="Good 4" xfId="36974" xr:uid="{46812B52-2928-46ED-937C-232929F6BB1A}"/>
    <cellStyle name="Good 5" xfId="36727" xr:uid="{1F6E7607-A407-490A-9AFE-8021A5AF25EC}"/>
    <cellStyle name="Heading 1" xfId="5" builtinId="16" customBuiltin="1"/>
    <cellStyle name="Heading 1 2" xfId="101" xr:uid="{3BA376F0-635D-425C-9C89-3B909EB8AA25}"/>
    <cellStyle name="Heading 1 2 2" xfId="102" xr:uid="{9F6DDEAD-D0AA-48BD-8126-8328817AFB73}"/>
    <cellStyle name="Heading 1 2 2 2" xfId="17129" xr:uid="{073F91FF-9C66-4A76-9C36-522749E5A8C0}"/>
    <cellStyle name="Heading 1 2 2 3" xfId="14667" xr:uid="{71C72AEC-AC27-49FD-988D-2EEBA258BD3A}"/>
    <cellStyle name="Heading 1 2 2 4" xfId="36732" xr:uid="{8F3C08D2-DBD8-4B09-BE5B-7FFC8C88BFFB}"/>
    <cellStyle name="Heading 1 2 3" xfId="156" xr:uid="{32D61E0B-76C0-4090-ACDF-4DE1120FBBA6}"/>
    <cellStyle name="Heading 1 2 3 2" xfId="16957" xr:uid="{A81E9F2F-75CD-4A7B-9C5F-60994EDA0996}"/>
    <cellStyle name="Heading 1 2 4" xfId="14666" xr:uid="{5FC061CA-5C13-432C-9C5D-7EE623998DBF}"/>
    <cellStyle name="Heading 1 2 5" xfId="3041" xr:uid="{C9A0ED12-5648-4549-BDA6-6F64FA7CEFDA}"/>
    <cellStyle name="Heading 1 2 6" xfId="3015" xr:uid="{BEB07B59-295B-45E0-8FE7-BB3B4AEB509D}"/>
    <cellStyle name="Heading 1 2 7" xfId="2973" xr:uid="{B1B3856A-D865-4BA5-B0D6-F8DCF22DC630}"/>
    <cellStyle name="Heading 1 2 8" xfId="633" xr:uid="{CB56C11C-2686-454D-AF52-684D689AFDAB}"/>
    <cellStyle name="Heading 1 2 9" xfId="36731" xr:uid="{E4A102C5-43B5-4F61-B582-00A7FBE60631}"/>
    <cellStyle name="Heading 1 3" xfId="103" xr:uid="{A60E25C2-0AD5-4320-867B-61811F202F38}"/>
    <cellStyle name="Heading 1 3 2" xfId="104" xr:uid="{F57112A3-8671-4096-A212-9C248E9CF033}"/>
    <cellStyle name="Heading 1 3 2 2" xfId="2245" xr:uid="{3A82554D-F555-4351-A1AF-A0AB93A7ED91}"/>
    <cellStyle name="Heading 1 3 2 2 2" xfId="35661" xr:uid="{C6D0E0B0-F253-4F9A-B136-C20DFD419A62}"/>
    <cellStyle name="Heading 1 3 2 2 3" xfId="19845" xr:uid="{C482C366-3250-43CC-AFB7-A98F2745FFE4}"/>
    <cellStyle name="Heading 1 3 2 3" xfId="1198" xr:uid="{0BEE91F6-4674-4E81-958C-38BBA0462761}"/>
    <cellStyle name="Heading 1 3 2 3 2" xfId="34679" xr:uid="{9C44DD6F-FFFD-47DD-8F34-ABCD23658B89}"/>
    <cellStyle name="Heading 1 3 2 4" xfId="18802" xr:uid="{43DA16C6-C67B-4B00-8A4E-52B75CDBFE6F}"/>
    <cellStyle name="Heading 1 3 3" xfId="1471" xr:uid="{378B0EE3-7B9A-47EE-91A6-D2F81E205E56}"/>
    <cellStyle name="Heading 1 3 3 2" xfId="2512" xr:uid="{9C3AE2E3-FDF9-44D9-B1DF-2E3A17FCC796}"/>
    <cellStyle name="Heading 1 3 3 2 2" xfId="35921" xr:uid="{D5C152D4-C24E-436B-927E-1C67157E4C0E}"/>
    <cellStyle name="Heading 1 3 3 2 3" xfId="20112" xr:uid="{5D7C709B-D25C-42CD-9DD5-1B6CF7C560B5}"/>
    <cellStyle name="Heading 1 3 3 3" xfId="34924" xr:uid="{8F8B9FD1-BB7C-4DB7-8A49-C80AC6C44E08}"/>
    <cellStyle name="Heading 1 3 3 4" xfId="19074" xr:uid="{F6AACCAF-4F57-4BBE-9894-3207C8A75589}"/>
    <cellStyle name="Heading 1 3 4" xfId="1975" xr:uid="{872395B2-C03E-411E-9CAB-FFE390186D4C}"/>
    <cellStyle name="Heading 1 3 4 2" xfId="35411" xr:uid="{24CCEE93-56D9-4350-8380-283363309F99}"/>
    <cellStyle name="Heading 1 3 4 3" xfId="19577" xr:uid="{80780647-1BE7-4D1E-8F28-AE6D68F91830}"/>
    <cellStyle name="Heading 1 3 5" xfId="17049" xr:uid="{71237233-469B-4DDF-840E-DB5137E1BAE2}"/>
    <cellStyle name="Heading 1 3 5 2" xfId="34397" xr:uid="{171B7AC6-CFC6-4A60-9764-7A2FA25CF408}"/>
    <cellStyle name="Heading 1 3 6" xfId="14665" xr:uid="{86F38FB7-B1C5-41B1-B7B8-24200A3A1377}"/>
    <cellStyle name="Heading 1 3 7" xfId="635" xr:uid="{2943311C-DD33-4B82-AE3B-357242B4D059}"/>
    <cellStyle name="Heading 1 3 8" xfId="18432" xr:uid="{CC75FE8D-E0FC-44F2-A8FA-8C0AF68ED6B8}"/>
    <cellStyle name="Heading 1 3 9" xfId="36733" xr:uid="{B9F5D096-840B-4624-AD6D-DBC5B2B8AD21}"/>
    <cellStyle name="Heading 1 4" xfId="712" xr:uid="{8E01FFB6-AE09-45CC-9DA8-46E6EB3A6E99}"/>
    <cellStyle name="Heading 1 4 2" xfId="888" xr:uid="{DBEE21AE-6DF0-4096-BD67-223BF0C71211}"/>
    <cellStyle name="Heading 1 4 3" xfId="18301" xr:uid="{E43E6899-5C39-4212-A1B6-DE8FB4A9E615}"/>
    <cellStyle name="Heading 1 4 3 2" xfId="36534" xr:uid="{8D514290-DA2E-43D9-9ADF-E062B8368296}"/>
    <cellStyle name="Heading 1 4 3 3" xfId="36454" xr:uid="{D19AF739-1BF4-4D1E-9255-510D93122FE6}"/>
    <cellStyle name="Heading 1 4 4" xfId="18505" xr:uid="{81F68CCE-4E84-477C-A1FD-D69C3FEBDC8C}"/>
    <cellStyle name="Heading 1 4 5" xfId="36975" xr:uid="{BCE205BB-6C78-4BC6-BCBA-830AA2EF5EC1}"/>
    <cellStyle name="Heading 1 5" xfId="1978" xr:uid="{260D7DB1-76C7-4771-A9D2-9793B032A13F}"/>
    <cellStyle name="Heading 1 6" xfId="36730" xr:uid="{DD2C94B4-6B26-455B-9EAA-1D7DFC3FA9EE}"/>
    <cellStyle name="Heading 2" xfId="6" builtinId="17" customBuiltin="1"/>
    <cellStyle name="Heading 2 2" xfId="105" xr:uid="{766C1915-2DA5-4F7D-A438-9A20DBC796B2}"/>
    <cellStyle name="Heading 2 2 2" xfId="106" xr:uid="{C4106C81-221A-4A08-A8B2-8FB437FA28EB}"/>
    <cellStyle name="Heading 2 2 2 2" xfId="17130" xr:uid="{41469980-C27D-4B58-B009-748A462AB732}"/>
    <cellStyle name="Heading 2 2 2 3" xfId="14670" xr:uid="{BC23006F-E114-453E-AABA-FE1C075EF1DB}"/>
    <cellStyle name="Heading 2 2 2 4" xfId="36736" xr:uid="{1ABFD86E-9505-4AE2-B192-48CFDE1D7C96}"/>
    <cellStyle name="Heading 2 2 3" xfId="157" xr:uid="{42714AA9-3308-4116-9A2F-CFA497C89089}"/>
    <cellStyle name="Heading 2 2 3 2" xfId="16958" xr:uid="{D21F2F10-D0FD-4220-AF39-476D6ADFFFD3}"/>
    <cellStyle name="Heading 2 2 4" xfId="14669" xr:uid="{3E332DF3-1F1D-4F04-92A6-6400FE81D78D}"/>
    <cellStyle name="Heading 2 2 5" xfId="3042" xr:uid="{770BA6A2-89EB-4866-8324-9BD0E8C78ADE}"/>
    <cellStyle name="Heading 2 2 6" xfId="3016" xr:uid="{38B42EDE-9024-4922-BFC7-0A237B005139}"/>
    <cellStyle name="Heading 2 2 7" xfId="2974" xr:uid="{00939FCA-C49F-4F83-B72E-16C0018CF5C2}"/>
    <cellStyle name="Heading 2 2 8" xfId="641" xr:uid="{9BACD153-2FBB-4692-A074-6CD9ECA2391B}"/>
    <cellStyle name="Heading 2 2 9" xfId="36735" xr:uid="{FBCDFA7D-82CF-49B5-B3B1-DA650DD7BD54}"/>
    <cellStyle name="Heading 2 3" xfId="107" xr:uid="{528A9A0E-576F-4A51-9039-7594708EC888}"/>
    <cellStyle name="Heading 2 3 2" xfId="108" xr:uid="{8D212D70-CC28-4FC7-87C7-E915EECF4582}"/>
    <cellStyle name="Heading 2 3 2 2" xfId="2241" xr:uid="{5442FB7A-E551-4DEA-8FB4-77D11DD05453}"/>
    <cellStyle name="Heading 2 3 2 2 2" xfId="35657" xr:uid="{D93DF879-5CB9-46A7-B72C-600DB06CE275}"/>
    <cellStyle name="Heading 2 3 2 2 3" xfId="19841" xr:uid="{79E6A15F-1EE1-4C52-8C96-8CB37AADE66F}"/>
    <cellStyle name="Heading 2 3 2 3" xfId="1194" xr:uid="{1F9DDCC7-F692-4834-B8FC-693AED6531AD}"/>
    <cellStyle name="Heading 2 3 2 3 2" xfId="34675" xr:uid="{D9067CC1-A888-4CBB-AC26-4E824EC7689C}"/>
    <cellStyle name="Heading 2 3 2 4" xfId="18798" xr:uid="{E7570700-D7CC-4E9B-88CD-56D01638C33E}"/>
    <cellStyle name="Heading 2 3 3" xfId="1467" xr:uid="{0EA723EF-5FE6-4721-8C6F-7EB5F1DFADC4}"/>
    <cellStyle name="Heading 2 3 3 2" xfId="2508" xr:uid="{EB25BE61-0449-4EFB-8452-B442623BE5E3}"/>
    <cellStyle name="Heading 2 3 3 2 2" xfId="35917" xr:uid="{8178A472-D06F-49CA-B1CA-37AA1C3F5949}"/>
    <cellStyle name="Heading 2 3 3 2 3" xfId="20108" xr:uid="{8FED5589-8BFB-48FA-8788-1ADB5E9D393D}"/>
    <cellStyle name="Heading 2 3 3 3" xfId="34920" xr:uid="{AF669739-140C-44F2-8DE1-EFE05A37A132}"/>
    <cellStyle name="Heading 2 3 3 4" xfId="19070" xr:uid="{9D4609A4-B699-4BCC-8E6F-04BF734C4256}"/>
    <cellStyle name="Heading 2 3 4" xfId="1971" xr:uid="{1DFA85B5-04B1-4392-890D-77DADC56CB10}"/>
    <cellStyle name="Heading 2 3 4 2" xfId="35407" xr:uid="{00614A0E-C29A-4732-9908-CE386EF653A0}"/>
    <cellStyle name="Heading 2 3 4 3" xfId="19573" xr:uid="{D8B61265-E03D-436F-9281-A000A00F753C}"/>
    <cellStyle name="Heading 2 3 5" xfId="17045" xr:uid="{F86D2E4A-7853-40B2-AB94-7452C2E8CD7B}"/>
    <cellStyle name="Heading 2 3 5 2" xfId="34393" xr:uid="{E463B6EB-7CA7-4246-B5C4-7C7E0E3C6583}"/>
    <cellStyle name="Heading 2 3 6" xfId="14668" xr:uid="{41258B24-84B1-40CF-ACF5-5DDABAF64F94}"/>
    <cellStyle name="Heading 2 3 7" xfId="630" xr:uid="{23A088C5-C425-49B3-82BB-9553D587B100}"/>
    <cellStyle name="Heading 2 3 8" xfId="18428" xr:uid="{71C4C66F-0A43-4915-B41E-B02408931021}"/>
    <cellStyle name="Heading 2 3 9" xfId="36737" xr:uid="{F2514EBC-1BFB-4AD7-A5AB-867B994165C3}"/>
    <cellStyle name="Heading 2 4" xfId="713" xr:uid="{2EF08F07-B9C5-4EB5-AD01-F68D93D3718F}"/>
    <cellStyle name="Heading 2 4 2" xfId="889" xr:uid="{9EA00DB7-FEDE-4A03-8BFA-6EE3B1010B24}"/>
    <cellStyle name="Heading 2 4 3" xfId="18302" xr:uid="{6D6CF22C-D744-4AA6-B6B1-F4E5DD43234E}"/>
    <cellStyle name="Heading 2 4 3 2" xfId="36535" xr:uid="{A42276DA-167A-475E-B028-58CB4BD8CBCF}"/>
    <cellStyle name="Heading 2 4 3 3" xfId="36455" xr:uid="{360881E0-8D22-4A49-B322-6B7480F13815}"/>
    <cellStyle name="Heading 2 4 4" xfId="18506" xr:uid="{EB0B6832-E8A4-4FF6-AD90-07E1B377457D}"/>
    <cellStyle name="Heading 2 4 5" xfId="36976" xr:uid="{7685602E-92B8-46BF-A06C-1A9BB0BA8546}"/>
    <cellStyle name="Heading 2 5" xfId="2039" xr:uid="{73024CD6-A562-4868-9A6A-971DE01F3602}"/>
    <cellStyle name="Heading 2 6" xfId="36734" xr:uid="{2D6D1CB1-FF49-4B29-A371-C7C42B65B373}"/>
    <cellStyle name="Heading 3" xfId="7" builtinId="18" customBuiltin="1"/>
    <cellStyle name="Heading 3 2" xfId="109" xr:uid="{85D6133A-8208-4C90-BFF9-91211577E842}"/>
    <cellStyle name="Heading 3 2 2" xfId="14673" xr:uid="{100568BC-A2D4-42BB-98E1-13BBD876F380}"/>
    <cellStyle name="Heading 3 2 3" xfId="16959" xr:uid="{1623CFE1-FC1D-4150-B33A-47D9E035CB06}"/>
    <cellStyle name="Heading 3 2 4" xfId="14672" xr:uid="{8A7F5BD6-E406-4CF5-994E-E1CAE053D61E}"/>
    <cellStyle name="Heading 3 2 5" xfId="2975" xr:uid="{18EA5E13-9118-4D96-9218-5A2E309BCF2E}"/>
    <cellStyle name="Heading 3 2 6" xfId="36739" xr:uid="{BE400AE6-1D69-444A-9360-5BA4BDE69601}"/>
    <cellStyle name="Heading 3 3" xfId="14671" xr:uid="{0D8D3F94-2292-4C19-BA95-1EB8F8325969}"/>
    <cellStyle name="Heading 3 3 2" xfId="36740" xr:uid="{67A3B16A-CCF8-41CA-9BE9-38E44C649AB4}"/>
    <cellStyle name="Heading 3 4" xfId="36977" xr:uid="{B3A8FEB6-5A7A-41D0-8D91-28F679A84DEA}"/>
    <cellStyle name="Heading 3 5" xfId="36738" xr:uid="{604EC01D-6216-41ED-AFAF-5D5FF927A358}"/>
    <cellStyle name="Heading 4" xfId="8" builtinId="19" customBuiltin="1"/>
    <cellStyle name="Heading 4 2" xfId="110" xr:uid="{65F21FD6-DB97-4F3A-A556-95886BA24CE1}"/>
    <cellStyle name="Heading 4 2 2" xfId="14676" xr:uid="{EF2A0BB8-566B-4DC3-A8B1-799996E91927}"/>
    <cellStyle name="Heading 4 2 3" xfId="16960" xr:uid="{BE876B2F-FBDC-484F-97CB-79CE4ED68F00}"/>
    <cellStyle name="Heading 4 2 4" xfId="14675" xr:uid="{D0C461AE-CBAC-41C4-9C1C-9ED065035999}"/>
    <cellStyle name="Heading 4 2 5" xfId="2976" xr:uid="{3B808439-5459-4C0F-A7CE-7EC5A8743288}"/>
    <cellStyle name="Heading 4 2 6" xfId="36742" xr:uid="{2C719CF5-0AB2-4777-B8A2-52E3CFF8D0B2}"/>
    <cellStyle name="Heading 4 3" xfId="14674" xr:uid="{158C9923-300F-4969-B8B0-FCD48E299822}"/>
    <cellStyle name="Heading 4 3 2" xfId="36743" xr:uid="{511A6656-812E-4FFF-BA82-535C4C3541DC}"/>
    <cellStyle name="Heading 4 4" xfId="36978" xr:uid="{76152C63-D533-4FD3-83C5-2158C6D84D54}"/>
    <cellStyle name="Heading 4 5" xfId="36741" xr:uid="{A99D5E5B-8BAC-4C5C-8A79-D6291C587042}"/>
    <cellStyle name="Hyperlink" xfId="2" builtinId="8"/>
    <cellStyle name="Hyperlink 2" xfId="705" xr:uid="{5162CA8E-6E54-4329-99FB-5043138F73DB}"/>
    <cellStyle name="Hyperlink 2 10" xfId="36744" xr:uid="{17B8529E-BDFC-4BAC-A20D-E7F91FBF560B}"/>
    <cellStyle name="Hyperlink 2 2" xfId="883" xr:uid="{DE86D72C-3C3F-473E-8C06-6583C56617DA}"/>
    <cellStyle name="Hyperlink 2 2 2" xfId="14679" xr:uid="{8CEBF2C9-5789-4C84-B967-8F819224E24F}"/>
    <cellStyle name="Hyperlink 2 2 3" xfId="14678" xr:uid="{88BF3214-98EE-4BF6-B735-A7EA2C312AE7}"/>
    <cellStyle name="Hyperlink 2 2 4" xfId="17211" xr:uid="{CE32C4B1-92B0-4554-8B09-B17DE7C94F36}"/>
    <cellStyle name="Hyperlink 2 2 5" xfId="2978" xr:uid="{49DFB8C4-C341-46C8-8486-D58F75FA3372}"/>
    <cellStyle name="Hyperlink 2 2 6" xfId="36831" xr:uid="{C716A3FB-2A5D-4AF1-884F-761BDD701512}"/>
    <cellStyle name="Hyperlink 2 3" xfId="3002" xr:uid="{19BEA24E-2ED0-49BB-977B-E80BC1C3C52F}"/>
    <cellStyle name="Hyperlink 2 3 2" xfId="14680" xr:uid="{48BD65FE-57A4-4AE1-B11B-2F00DB34B2A9}"/>
    <cellStyle name="Hyperlink 2 3 3" xfId="36406" xr:uid="{F5A970C3-BEE2-4FC2-8903-9FB2D3E7BC0C}"/>
    <cellStyle name="Hyperlink 2 4" xfId="14681" xr:uid="{4EF4C047-9D63-4F5D-AAA0-5AFD01DC1E22}"/>
    <cellStyle name="Hyperlink 2 4 2" xfId="14682" xr:uid="{E24CB94D-4654-4DC5-9377-69F6E83E1E0F}"/>
    <cellStyle name="Hyperlink 2 5" xfId="14677" xr:uid="{6B629E34-DC1D-4CC3-AC39-B1B7E0279D7C}"/>
    <cellStyle name="Hyperlink 2 6" xfId="17110" xr:uid="{41D07A45-EC35-426E-9CE7-6E764BA53F8B}"/>
    <cellStyle name="Hyperlink 2 6 2" xfId="36338" xr:uid="{6525F71B-9AE5-46C9-8053-0A68495CC5AD}"/>
    <cellStyle name="Hyperlink 2 6 3" xfId="34456" xr:uid="{196B418C-A6F5-43BD-8218-77210A84FD9B}"/>
    <cellStyle name="Hyperlink 2 7" xfId="18291" xr:uid="{B1260245-1536-4BF6-9EA1-E249CEB7395C}"/>
    <cellStyle name="Hyperlink 2 7 2" xfId="36444" xr:uid="{FC8BAF1F-B901-4D4E-BEC9-D565E16FC089}"/>
    <cellStyle name="Hyperlink 2 7 3" xfId="36524" xr:uid="{2D5EE96E-1A82-4B84-A51C-ECC14D9F7063}"/>
    <cellStyle name="Hyperlink 2 7 4" xfId="20516" xr:uid="{B1DE9E0A-1145-493A-A51A-E32A991DB874}"/>
    <cellStyle name="Hyperlink 2 8" xfId="2977" xr:uid="{FCC1F143-556E-442B-A249-38B50B44F8D8}"/>
    <cellStyle name="Hyperlink 2 9" xfId="18498" xr:uid="{26010C59-AC32-40E1-9AA7-FE9AA0734985}"/>
    <cellStyle name="Hyperlink 3" xfId="2979" xr:uid="{FD7435DD-5D56-4C59-8B8E-3F2A6DD547C8}"/>
    <cellStyle name="Hyperlink 3 2" xfId="14683" xr:uid="{60DB3BBD-D2E6-4E8B-892F-245E209E18E4}"/>
    <cellStyle name="Hyperlink 3 3" xfId="36745" xr:uid="{9CF54BB8-AE88-4D2D-BB1C-21246CDAEFAD}"/>
    <cellStyle name="Hyperlink 4" xfId="14684" xr:uid="{7AF6AC0F-71E8-4F11-800F-10EE508EA235}"/>
    <cellStyle name="Hyperlink 4 2" xfId="36746" xr:uid="{7672DCD6-EAE9-4959-B64B-47FF3A2C87FB}"/>
    <cellStyle name="Hyperlink 5" xfId="912" xr:uid="{615A0128-D3AA-490F-A1C4-480D0FFE7CBC}"/>
    <cellStyle name="Input" xfId="11" builtinId="20" customBuiltin="1"/>
    <cellStyle name="Input 2" xfId="111" xr:uid="{776A6910-35C1-4282-A56B-A1B3772A3DFF}"/>
    <cellStyle name="Input 2 2" xfId="14687" xr:uid="{412991E2-8AD8-4016-B11B-D2CE5B094F69}"/>
    <cellStyle name="Input 2 3" xfId="16961" xr:uid="{8A8A743B-B198-46BB-BF93-B040210A27B6}"/>
    <cellStyle name="Input 2 4" xfId="14686" xr:uid="{87CEFBA7-93D1-407B-AB74-A2660D55FA60}"/>
    <cellStyle name="Input 2 5" xfId="2980" xr:uid="{CA192FC6-47AD-40C3-9F9A-139F9C61EFB4}"/>
    <cellStyle name="Input 2 6" xfId="36748" xr:uid="{7834320F-8D18-4C28-82A6-5FAB94EB8FC2}"/>
    <cellStyle name="Input 3" xfId="14685" xr:uid="{F43031E0-8F18-4B8C-B73C-EEDBBF50EA58}"/>
    <cellStyle name="Input 3 2" xfId="36749" xr:uid="{BA4CFD2C-C64D-48A9-BD1C-2EB3BB07EB34}"/>
    <cellStyle name="Input 4" xfId="36979" xr:uid="{50838746-B5DF-41AD-A1B6-B1238E6A2AF4}"/>
    <cellStyle name="Input 5" xfId="36747" xr:uid="{295AA4D2-A510-4E7B-B671-164437D2E999}"/>
    <cellStyle name="Labels" xfId="36750" xr:uid="{D20D39A0-353B-48EE-AF6D-8CC4C9E46F5E}"/>
    <cellStyle name="Linked Cell" xfId="14" builtinId="24" customBuiltin="1"/>
    <cellStyle name="Linked Cell 2" xfId="112" xr:uid="{9859CF54-CACC-468D-A970-BD790823843A}"/>
    <cellStyle name="Linked Cell 2 2" xfId="14690" xr:uid="{697EBFD9-D388-4B3B-9D87-88B97C0CAB04}"/>
    <cellStyle name="Linked Cell 2 3" xfId="16962" xr:uid="{81ECA638-654C-4B10-B6BC-9722CEBA0A7D}"/>
    <cellStyle name="Linked Cell 2 4" xfId="14689" xr:uid="{7B3CB7F6-2DF8-45F9-A25A-061FFF79ED18}"/>
    <cellStyle name="Linked Cell 2 5" xfId="2981" xr:uid="{FFA658B2-D24B-49FC-B4FC-592244078E23}"/>
    <cellStyle name="Linked Cell 2 6" xfId="36752" xr:uid="{49B82CE6-0EAD-4ECF-A723-A2D010EE2EA1}"/>
    <cellStyle name="Linked Cell 3" xfId="14688" xr:uid="{EB56ACF1-8648-456B-A31E-3C0FA1D744A0}"/>
    <cellStyle name="Linked Cell 3 2" xfId="36753" xr:uid="{9ABA177F-A765-4CE0-865F-66505ACE8991}"/>
    <cellStyle name="Linked Cell 4" xfId="36980" xr:uid="{5F7CFC60-DBAE-4843-AE52-9443C6CB4597}"/>
    <cellStyle name="Linked Cell 5" xfId="36751" xr:uid="{311E4163-DF2F-4EFB-86B4-E9C8C4BC504D}"/>
    <cellStyle name="Neutral" xfId="18376" builtinId="28" customBuiltin="1"/>
    <cellStyle name="Neutral 2" xfId="113" xr:uid="{E67C798F-1383-4662-94CD-16A577C22C1B}"/>
    <cellStyle name="Neutral 2 2" xfId="14693" xr:uid="{B55FA36E-B50D-4E0A-91CE-DBC56B77CA8F}"/>
    <cellStyle name="Neutral 2 3" xfId="16963" xr:uid="{D5345910-4284-4319-913B-AE1093EA451A}"/>
    <cellStyle name="Neutral 2 4" xfId="14692" xr:uid="{6E400279-966C-4044-AE55-2D0BF48A39A2}"/>
    <cellStyle name="Neutral 2 5" xfId="3043" xr:uid="{ED855081-BF4A-4C6E-85C9-F2693BB8ED08}"/>
    <cellStyle name="Neutral 2 6" xfId="3024" xr:uid="{1C42EB23-D265-410F-B778-96A80D2CFC5F}"/>
    <cellStyle name="Neutral 2 7" xfId="2982" xr:uid="{A49CD098-E8B8-42E6-8216-382C35156CB9}"/>
    <cellStyle name="Neutral 2 8" xfId="917" xr:uid="{40C9D36B-39F8-4E8D-8BD6-FDE45DF679F2}"/>
    <cellStyle name="Neutral 2 9" xfId="36755" xr:uid="{1FDA5E7E-A758-4EEF-9AD1-23A1D4E226AB}"/>
    <cellStyle name="Neutral 3" xfId="924" xr:uid="{7B9D4845-AF8B-4ADC-8A42-F3B01678CA45}"/>
    <cellStyle name="Neutral 3 2" xfId="14691" xr:uid="{35FA6078-5527-44FF-8EFD-8EE6FAB492BA}"/>
    <cellStyle name="Neutral 3 3" xfId="18281" xr:uid="{51EFC773-C007-4981-BC40-10943439E548}"/>
    <cellStyle name="Neutral 3 4" xfId="2934" xr:uid="{82457481-CFB0-4A7F-8530-58A24050261E}"/>
    <cellStyle name="Neutral 4" xfId="41" xr:uid="{26574131-CE4F-4D10-9CFB-4292AE46A6DF}"/>
    <cellStyle name="Neutral 4 2" xfId="36981" xr:uid="{955BDBA9-E21B-4EDF-82E9-BFC6EBB94E63}"/>
    <cellStyle name="Neutral 5" xfId="36754" xr:uid="{724CEA59-EC68-479D-8AB7-4743F9B4054A}"/>
    <cellStyle name="Normal" xfId="0" builtinId="0"/>
    <cellStyle name="Normal - size 10" xfId="738" xr:uid="{694AE3EA-38D7-410A-9ED3-A1DE8165A1D4}"/>
    <cellStyle name="Normal - size 10 2" xfId="17131" xr:uid="{44459A22-837B-408C-9AC8-8299F0637FCD}"/>
    <cellStyle name="Normal - size 10 3" xfId="14694" xr:uid="{7CF9D287-F7C2-4B60-A3B0-79A72CE68624}"/>
    <cellStyle name="Normal - size 10 3 2" xfId="32060" xr:uid="{961FBDB0-183B-4F11-8A93-A9F5BD8A7C36}"/>
    <cellStyle name="Normal - size 11" xfId="739" xr:uid="{318DD1D0-42EC-4A8A-83A7-76530850385B}"/>
    <cellStyle name="Normal - size 11 2" xfId="14696" xr:uid="{CC824BC9-7D28-4CED-A035-CAE9B8C705BD}"/>
    <cellStyle name="Normal - size 11 2 2" xfId="32062" xr:uid="{69EDFD72-DDF3-433E-BA42-B37EC66E38F6}"/>
    <cellStyle name="Normal - size 11 3" xfId="17132" xr:uid="{08CD578C-A5FE-4582-94DA-351A9B3B828E}"/>
    <cellStyle name="Normal - size 11 4" xfId="14695" xr:uid="{2BD48229-ED0E-49F4-8C7C-8AAB606CE52F}"/>
    <cellStyle name="Normal - size 11 4 2" xfId="32061" xr:uid="{41E2284B-498B-4636-A934-EF76ED04752A}"/>
    <cellStyle name="Normal - size 8" xfId="740" xr:uid="{C89388D8-3272-47BA-B88F-4957E384BE98}"/>
    <cellStyle name="Normal - size 8 2" xfId="17133" xr:uid="{C111B71B-D2AC-4C58-9477-7CA180DA4F58}"/>
    <cellStyle name="Normal - size 8 3" xfId="14697" xr:uid="{3E8FC54B-DAAD-46DB-B8BE-C72233361104}"/>
    <cellStyle name="Normal - size 8 3 2" xfId="32063" xr:uid="{A461950F-1785-4FC3-8204-5CBC79AEF08F}"/>
    <cellStyle name="Normal - size 9" xfId="741" xr:uid="{781D3CBE-EE78-442E-AA54-EFBC27199116}"/>
    <cellStyle name="Normal - size 9 2" xfId="17134" xr:uid="{6310C1CA-E121-4261-95FA-3A740CF06DE9}"/>
    <cellStyle name="Normal - size 9 3" xfId="14698" xr:uid="{FCD695D9-4BD2-4924-AFDF-E5AAE08CCB7A}"/>
    <cellStyle name="Normal - size 9 3 2" xfId="32064" xr:uid="{F8971DE6-DBFB-4E87-90F2-9EC436747D61}"/>
    <cellStyle name="Normal - Style1" xfId="36756" xr:uid="{9FCDBE55-FBF4-40AA-802C-EDB453AE9071}"/>
    <cellStyle name="Normal 10" xfId="642" xr:uid="{4C63F232-D227-41BA-AB60-B874849F1F4C}"/>
    <cellStyle name="Normal 10 2" xfId="761" xr:uid="{91EC6824-B8B9-4B20-A154-DB7CADB024A0}"/>
    <cellStyle name="Normal 10 2 2" xfId="2248" xr:uid="{98FFE771-1524-4B44-A8DC-FA5EDC6401D1}"/>
    <cellStyle name="Normal 10 2 2 2" xfId="17957" xr:uid="{28127CD6-666B-4367-ACBC-7916E92AE22E}"/>
    <cellStyle name="Normal 10 2 2 2 2" xfId="35664" xr:uid="{83FC284F-2DA3-42C4-9696-196C6D65A63F}"/>
    <cellStyle name="Normal 10 2 2 3" xfId="14701" xr:uid="{1E99789F-ED73-40F8-ABC0-64BA0FC95B51}"/>
    <cellStyle name="Normal 10 2 2 3 2" xfId="32067" xr:uid="{6232409E-9771-42BA-9BB3-46CAB0D0367E}"/>
    <cellStyle name="Normal 10 2 2 4" xfId="19848" xr:uid="{49B5742A-B48E-40E3-833B-8B70B662C72F}"/>
    <cellStyle name="Normal 10 2 3" xfId="1201" xr:uid="{F68141FE-35E0-41FF-94B1-0166354A1256}"/>
    <cellStyle name="Normal 10 2 3 2" xfId="34682" xr:uid="{5BC57105-7748-4A96-B34D-9F7A1C293F34}"/>
    <cellStyle name="Normal 10 2 3 3" xfId="18805" xr:uid="{9A3680F9-0309-430D-B2F2-5C517D4B8A39}"/>
    <cellStyle name="Normal 10 2 4" xfId="17156" xr:uid="{763A7E27-D4DC-4643-9492-020542B205A3}"/>
    <cellStyle name="Normal 10 2 5" xfId="14700" xr:uid="{06CC77D5-52D3-4E0E-9CFF-84E746D2F53C}"/>
    <cellStyle name="Normal 10 2 5 2" xfId="32066" xr:uid="{BD83969E-D73B-4119-866E-247BF335FF79}"/>
    <cellStyle name="Normal 10 3" xfId="1474" xr:uid="{5C1CE8EB-AF8B-44E3-A49A-2C31E7BD3640}"/>
    <cellStyle name="Normal 10 3 2" xfId="2515" xr:uid="{420759D5-E251-4717-9F5F-B0DC70CFDAC6}"/>
    <cellStyle name="Normal 10 3 2 2" xfId="35924" xr:uid="{F24B1D83-7192-4F7A-AC71-2DF7CD4DB74B}"/>
    <cellStyle name="Normal 10 3 2 3" xfId="20115" xr:uid="{8319171A-3158-444D-BA73-C41701B670BB}"/>
    <cellStyle name="Normal 10 3 3" xfId="17528" xr:uid="{12D8D569-2DC6-4F84-A974-FEE59730E492}"/>
    <cellStyle name="Normal 10 3 3 2" xfId="34927" xr:uid="{C3E31035-F00A-434C-AAC1-51992CA40DDE}"/>
    <cellStyle name="Normal 10 3 4" xfId="14699" xr:uid="{4A81EA7E-D955-4B0B-A796-EAE6A5E8E845}"/>
    <cellStyle name="Normal 10 3 4 2" xfId="32065" xr:uid="{D9140B14-3152-4D6B-A40C-0CE2132ACCB4}"/>
    <cellStyle name="Normal 10 3 5" xfId="19077" xr:uid="{7197B1C1-88AB-420C-B2DF-3718BA571A15}"/>
    <cellStyle name="Normal 10 4" xfId="1979" xr:uid="{94ABAA54-4C92-451C-84BD-0984FCB6D8A7}"/>
    <cellStyle name="Normal 10 4 2" xfId="35415" xr:uid="{74D9A1F5-E7A6-4FA2-B04F-622105215E2B}"/>
    <cellStyle name="Normal 10 4 3" xfId="19580" xr:uid="{284BC2FF-B766-49EF-8F23-FFC63222F559}"/>
    <cellStyle name="Normal 10 5" xfId="17053" xr:uid="{90F23C36-8C28-4721-BB9B-41361FA0287B}"/>
    <cellStyle name="Normal 10 5 2" xfId="34400" xr:uid="{6CFFAF46-4579-4E0E-BEC0-6F758AFCB3F0}"/>
    <cellStyle name="Normal 10 6" xfId="3044" xr:uid="{EE2AD980-A68E-43E1-A0E3-1B310ED32082}"/>
    <cellStyle name="Normal 10 6 2" xfId="36297" xr:uid="{52FA40D8-AF22-4B8F-953D-8DF43F591710}"/>
    <cellStyle name="Normal 10 6 3" xfId="20517" xr:uid="{DAC19E42-74D2-4637-91F7-86D3989076CC}"/>
    <cellStyle name="Normal 10 7" xfId="18437" xr:uid="{157E54F0-3880-4917-A2C2-F1345B1D623B}"/>
    <cellStyle name="Normal 100" xfId="36309" xr:uid="{9B78ECC6-178F-4A48-A9D5-0A6CF400DB5E}"/>
    <cellStyle name="Normal 101" xfId="36317" xr:uid="{CA8D6A62-8148-446D-BCDB-9F637CA65918}"/>
    <cellStyle name="Normal 102" xfId="36311" xr:uid="{1C57E1D4-CCC9-4220-8874-0E7817E0B428}"/>
    <cellStyle name="Normal 103" xfId="36308" xr:uid="{35C66D1E-6BAD-4ED8-8FF9-381C2BB74762}"/>
    <cellStyle name="Normal 104" xfId="36313" xr:uid="{9639325C-510E-42A3-BAD8-3C23A7438D0D}"/>
    <cellStyle name="Normal 105" xfId="36362" xr:uid="{BDB11849-FA6B-46F9-8AC9-D5ADEA026679}"/>
    <cellStyle name="Normal 106" xfId="36314" xr:uid="{47F4BA85-F7FE-459D-991B-B6D6D7D369EE}"/>
    <cellStyle name="Normal 107" xfId="36315" xr:uid="{24A92975-D8C3-4B05-999C-85A854B4818B}"/>
    <cellStyle name="Normal 108" xfId="18383" xr:uid="{626733DA-0FE2-478A-8AF2-1A97142C35A7}"/>
    <cellStyle name="Normal 109" xfId="36585" xr:uid="{CD98E1C1-C3B8-4EC7-865F-BDFC3C596BDF}"/>
    <cellStyle name="Normal 11" xfId="643" xr:uid="{0A1C43F2-C071-43FC-8324-7FBE95153287}"/>
    <cellStyle name="Normal 11 2" xfId="762" xr:uid="{75C3605B-594C-4B60-B849-3EFE408FB1AA}"/>
    <cellStyle name="Normal 11 2 2" xfId="2249" xr:uid="{247EF43B-891D-4A1E-88A5-177AF4BE0955}"/>
    <cellStyle name="Normal 11 2 2 2" xfId="17958" xr:uid="{07D4689E-313F-485A-B314-B65810A6CE56}"/>
    <cellStyle name="Normal 11 2 2 2 2" xfId="35665" xr:uid="{6CCA6E2E-3524-4DAF-A2C9-3F37912AFEB2}"/>
    <cellStyle name="Normal 11 2 2 3" xfId="14704" xr:uid="{7B1F7339-F1F8-4BC0-A7EB-D7EF9A643D7B}"/>
    <cellStyle name="Normal 11 2 2 3 2" xfId="32070" xr:uid="{4D77EFAE-0E5C-4297-A6AD-982CD8B4501F}"/>
    <cellStyle name="Normal 11 2 2 4" xfId="19849" xr:uid="{CE5E511E-2817-485A-B5EE-5398499A5FBA}"/>
    <cellStyle name="Normal 11 2 3" xfId="1202" xr:uid="{DB47EB55-AF36-4908-AD8E-DDD110705726}"/>
    <cellStyle name="Normal 11 2 3 2" xfId="34683" xr:uid="{D2AF25AF-40C0-4E32-9768-229A0E4A6CE4}"/>
    <cellStyle name="Normal 11 2 3 3" xfId="18806" xr:uid="{A266BB00-E32F-4518-B4E7-2979B0C3E6D7}"/>
    <cellStyle name="Normal 11 2 4" xfId="17157" xr:uid="{1F658268-9D8D-4D7F-8EAC-3DAAEF286EA8}"/>
    <cellStyle name="Normal 11 2 5" xfId="14703" xr:uid="{AB411768-F125-486F-8B32-4DD3F1F2F3BE}"/>
    <cellStyle name="Normal 11 2 5 2" xfId="32069" xr:uid="{380DACE8-08F7-4754-A6DB-E550E0845BAD}"/>
    <cellStyle name="Normal 11 3" xfId="1475" xr:uid="{239523F5-DBF6-473C-90B7-5827401DD4A3}"/>
    <cellStyle name="Normal 11 3 2" xfId="2516" xr:uid="{76FE3D44-3DEE-49E6-B41B-949416DD368D}"/>
    <cellStyle name="Normal 11 3 2 2" xfId="35925" xr:uid="{D153BCD9-4B29-4F52-A0A4-F3BC54472902}"/>
    <cellStyle name="Normal 11 3 2 3" xfId="20116" xr:uid="{AE155BE3-20A6-4301-89AC-FF1CA02C2CFC}"/>
    <cellStyle name="Normal 11 3 3" xfId="17529" xr:uid="{2F67432F-A7E4-4B64-93AE-084AFD4F4B93}"/>
    <cellStyle name="Normal 11 3 3 2" xfId="34928" xr:uid="{23A9D9DF-2F1A-425B-B83B-4A65ECC225B0}"/>
    <cellStyle name="Normal 11 3 4" xfId="14702" xr:uid="{BDC49ABD-75E4-4153-823A-ACAD03A8883E}"/>
    <cellStyle name="Normal 11 3 4 2" xfId="32068" xr:uid="{D73B7C8C-3CA1-49E8-96CE-58B7ED7BE576}"/>
    <cellStyle name="Normal 11 3 5" xfId="19078" xr:uid="{4F92B79F-745B-43D7-A37E-A5F7152806D0}"/>
    <cellStyle name="Normal 11 4" xfId="1980" xr:uid="{1246ABE1-80F0-4CFE-B6C9-E0F71623C8D7}"/>
    <cellStyle name="Normal 11 4 2" xfId="35416" xr:uid="{62047755-982E-45AF-9498-FC252B02A018}"/>
    <cellStyle name="Normal 11 4 3" xfId="19581" xr:uid="{9A5A870B-F587-4959-99BC-4C4AD1028CCD}"/>
    <cellStyle name="Normal 11 5" xfId="3053" xr:uid="{F3231C83-B810-4EA7-83CC-B5B8BE337C52}"/>
    <cellStyle name="Normal 11 5 2" xfId="20523" xr:uid="{676613B3-650F-437C-91CC-CBE5863F3F72}"/>
    <cellStyle name="Normal 11 6" xfId="3017" xr:uid="{79DE717B-FF4F-4BAF-81A2-53250C2E999C}"/>
    <cellStyle name="Normal 11 7" xfId="2997" xr:uid="{0C099B34-64F9-42E1-AFC0-85102BCCA695}"/>
    <cellStyle name="Normal 11 8" xfId="18438" xr:uid="{28541140-67CC-4491-B425-AED34FD121F6}"/>
    <cellStyle name="Normal 110" xfId="36822" xr:uid="{717D6506-B5FD-4412-9941-09A967F9AC86}"/>
    <cellStyle name="Normal 111" xfId="37103" xr:uid="{5E899CBE-2EB0-4488-A2A4-D8196CEA9D8D}"/>
    <cellStyle name="Normal 112" xfId="37097" xr:uid="{BCCD17DA-EFB2-41A2-80CD-A475D9218191}"/>
    <cellStyle name="Normal 113" xfId="37093" xr:uid="{A830250D-AE33-4E1A-BB6E-D6AF48AFC6E2}"/>
    <cellStyle name="Normal 114" xfId="37099" xr:uid="{2221EFFD-2EB7-4623-A439-28BB75FCE9DF}"/>
    <cellStyle name="Normal 115" xfId="37080" xr:uid="{0D97C0CB-7826-42C9-8E33-DB6527093FB3}"/>
    <cellStyle name="Normal 12" xfId="644" xr:uid="{5AA07B4E-D477-451A-A7A1-9EBB055A3830}"/>
    <cellStyle name="Normal 12 10" xfId="14706" xr:uid="{9911128A-532C-4165-AAD9-C207DA7F966A}"/>
    <cellStyle name="Normal 12 10 2" xfId="32072" xr:uid="{07E8E108-D1F6-46B2-A1FE-9C5049FE3C9D}"/>
    <cellStyle name="Normal 12 11" xfId="14705" xr:uid="{769B72BF-1955-46F3-8DEA-FCE5BE118651}"/>
    <cellStyle name="Normal 12 11 2" xfId="32071" xr:uid="{CC0B7FAF-FEAE-4CB6-AA38-008E1F731547}"/>
    <cellStyle name="Normal 12 12" xfId="17054" xr:uid="{F84DB2AF-A612-47CB-8597-B00F433764A6}"/>
    <cellStyle name="Normal 12 12 2" xfId="34401" xr:uid="{6BA4CF72-1A70-4CD4-B22F-7F1D355C7FA3}"/>
    <cellStyle name="Normal 12 13" xfId="3031" xr:uid="{B82C8BFC-FE10-4864-892F-3F7C4F0620FB}"/>
    <cellStyle name="Normal 12 13 2" xfId="36383" xr:uid="{7D891679-E0FE-4264-8AAD-39D80CA2FF35}"/>
    <cellStyle name="Normal 12 13 3" xfId="20500" xr:uid="{F14A627B-B992-41FA-80D4-B316C0930704}"/>
    <cellStyle name="Normal 12 14" xfId="18439" xr:uid="{3CB3E9F3-4A27-489F-9D32-D3D3D7AEA7EC}"/>
    <cellStyle name="Normal 12 15" xfId="36757" xr:uid="{22584958-FB83-4738-95F8-8894C18A92DA}"/>
    <cellStyle name="Normal 12 2" xfId="763" xr:uid="{B8505AC2-1ED3-47F3-BEA0-4EFFB93EDA05}"/>
    <cellStyle name="Normal 12 2 10" xfId="36982" xr:uid="{D8D1BD6C-E20C-478E-8716-8B1FCF059802}"/>
    <cellStyle name="Normal 12 2 2" xfId="2250" xr:uid="{00C8B3E6-EFFE-4027-AB90-81E9302E6DBF}"/>
    <cellStyle name="Normal 12 2 2 2" xfId="14709" xr:uid="{BB29B513-F1D7-4206-9D36-64F082A82F00}"/>
    <cellStyle name="Normal 12 2 2 2 2" xfId="14710" xr:uid="{2B64E216-6149-44AA-9DCE-6C10B8F061D4}"/>
    <cellStyle name="Normal 12 2 2 2 2 2" xfId="32076" xr:uid="{FD129DD0-31A1-4290-9B72-43A68F3509D6}"/>
    <cellStyle name="Normal 12 2 2 2 3" xfId="14711" xr:uid="{54C9B51B-3135-48F4-A163-A6AA50993249}"/>
    <cellStyle name="Normal 12 2 2 2 3 2" xfId="32077" xr:uid="{C25D86DB-D1F0-4E11-82FE-1BD12EDA1A28}"/>
    <cellStyle name="Normal 12 2 2 2 4" xfId="32075" xr:uid="{5B40995E-DD4E-405D-8D86-596BD023D0B9}"/>
    <cellStyle name="Normal 12 2 2 3" xfId="14712" xr:uid="{37EC0686-1B34-4455-9A11-51A43550CF75}"/>
    <cellStyle name="Normal 12 2 2 3 2" xfId="32078" xr:uid="{05926801-C491-4AE1-BA64-8649C7BCE459}"/>
    <cellStyle name="Normal 12 2 2 4" xfId="14713" xr:uid="{EA52D3E1-B524-4070-8800-1D61FE98569A}"/>
    <cellStyle name="Normal 12 2 2 4 2" xfId="32079" xr:uid="{692AD86A-87C5-456D-88AC-77605C45965D}"/>
    <cellStyle name="Normal 12 2 2 5" xfId="14714" xr:uid="{ABA62617-388C-473E-8BBD-C17F434616A2}"/>
    <cellStyle name="Normal 12 2 2 5 2" xfId="32080" xr:uid="{8F176A79-5656-4A27-94CC-18914E20F33E}"/>
    <cellStyle name="Normal 12 2 2 6" xfId="17959" xr:uid="{AE6ECE87-B2F5-49C3-9FFE-312D8D0785EA}"/>
    <cellStyle name="Normal 12 2 2 6 2" xfId="35666" xr:uid="{4BE71678-C319-47F8-B34D-2FCFCCB7EE77}"/>
    <cellStyle name="Normal 12 2 2 7" xfId="14708" xr:uid="{CF4D0BBE-E219-42C4-853A-60C44CA36DFE}"/>
    <cellStyle name="Normal 12 2 2 7 2" xfId="32074" xr:uid="{A169A1BD-BF67-4372-A290-46904851DE37}"/>
    <cellStyle name="Normal 12 2 2 8" xfId="19850" xr:uid="{891F62A7-003A-4385-BB94-284F189A7389}"/>
    <cellStyle name="Normal 12 2 3" xfId="1203" xr:uid="{1CD4AC6A-3410-4105-B8D2-F06B4C1C5795}"/>
    <cellStyle name="Normal 12 2 3 2" xfId="14716" xr:uid="{373AD84E-CEAC-4C28-B8A0-C1B9048EBE20}"/>
    <cellStyle name="Normal 12 2 3 2 2" xfId="14717" xr:uid="{4878CD72-CC83-438C-921A-56DEA368AB06}"/>
    <cellStyle name="Normal 12 2 3 2 2 2" xfId="32083" xr:uid="{E2B89D7A-5EED-4C36-924E-45B38AA1D2FD}"/>
    <cellStyle name="Normal 12 2 3 2 3" xfId="14718" xr:uid="{2E27F0A7-5C95-498A-8B22-4794D442D6C4}"/>
    <cellStyle name="Normal 12 2 3 2 3 2" xfId="32084" xr:uid="{F8A933B0-2EA7-4678-BEFB-EEF596A0A878}"/>
    <cellStyle name="Normal 12 2 3 2 4" xfId="32082" xr:uid="{45F5EC57-67BC-4A6D-B504-838B68C8F75A}"/>
    <cellStyle name="Normal 12 2 3 3" xfId="14719" xr:uid="{F752A278-5808-453A-B12F-ECFEF0539BD9}"/>
    <cellStyle name="Normal 12 2 3 3 2" xfId="32085" xr:uid="{91A7D151-16DB-430A-ADF3-60026911C429}"/>
    <cellStyle name="Normal 12 2 3 4" xfId="14720" xr:uid="{D804DCFA-04BE-4B86-80B4-8735C2442012}"/>
    <cellStyle name="Normal 12 2 3 4 2" xfId="32086" xr:uid="{2F3DE41B-3A06-4209-A721-A9DC851CE5EC}"/>
    <cellStyle name="Normal 12 2 3 5" xfId="14721" xr:uid="{D263F678-8CDE-43DC-913C-8B59AD0AFDF3}"/>
    <cellStyle name="Normal 12 2 3 5 2" xfId="32087" xr:uid="{9AC477F6-0EC0-4ADC-AB7D-24CB728FB1A8}"/>
    <cellStyle name="Normal 12 2 3 6" xfId="17380" xr:uid="{EB4E1311-88BE-4BE8-943C-1AB78632D2B2}"/>
    <cellStyle name="Normal 12 2 3 6 2" xfId="34684" xr:uid="{2557C704-CF21-4F5C-BDF8-03C19F0DD017}"/>
    <cellStyle name="Normal 12 2 3 7" xfId="14715" xr:uid="{AD290EF6-CF77-41D0-B079-E6AB2F7DC906}"/>
    <cellStyle name="Normal 12 2 3 7 2" xfId="32081" xr:uid="{7CD0BD98-358D-4311-8930-B0B351105CC9}"/>
    <cellStyle name="Normal 12 2 3 8" xfId="18807" xr:uid="{562D65A4-2352-4CF1-8126-6B119B33785C}"/>
    <cellStyle name="Normal 12 2 4" xfId="14722" xr:uid="{F4A2D21D-75B5-425D-A7E5-BCD4CBAFCBDA}"/>
    <cellStyle name="Normal 12 2 4 2" xfId="14723" xr:uid="{063DFFDF-1C76-4F64-B088-B1FDE3700EE7}"/>
    <cellStyle name="Normal 12 2 4 2 2" xfId="32089" xr:uid="{2A5B1045-40E7-4970-A8F9-AB2D60310CFD}"/>
    <cellStyle name="Normal 12 2 4 3" xfId="14724" xr:uid="{F3B70549-B89F-40E8-9CE1-E8DF280605F9}"/>
    <cellStyle name="Normal 12 2 4 3 2" xfId="32090" xr:uid="{6328BD5B-5794-47EE-8159-EE3B0CEBE7A2}"/>
    <cellStyle name="Normal 12 2 4 4" xfId="32088" xr:uid="{C68E2853-C8A0-4EC6-9465-243A8A034123}"/>
    <cellStyle name="Normal 12 2 5" xfId="14725" xr:uid="{B725204B-8926-43DE-B480-AFF7DCAC901B}"/>
    <cellStyle name="Normal 12 2 5 2" xfId="32091" xr:uid="{BE87F162-6EF6-45FB-9E64-431677B8741D}"/>
    <cellStyle name="Normal 12 2 6" xfId="14726" xr:uid="{2EA5FD44-0C44-4433-9F15-82F3D2D203F4}"/>
    <cellStyle name="Normal 12 2 6 2" xfId="32092" xr:uid="{200B1763-D061-4287-9DE9-BB0CC1389DB8}"/>
    <cellStyle name="Normal 12 2 7" xfId="14727" xr:uid="{594603BC-3AE3-4B97-A116-63BA1558E91C}"/>
    <cellStyle name="Normal 12 2 7 2" xfId="32093" xr:uid="{546B8694-A6E3-4FA2-98C9-25ED6491A51F}"/>
    <cellStyle name="Normal 12 2 8" xfId="17158" xr:uid="{DB03707F-D14F-43C5-B364-36444AEDC4D0}"/>
    <cellStyle name="Normal 12 2 9" xfId="14707" xr:uid="{6DDDEB8E-3FDD-44D2-B327-6227A68EB654}"/>
    <cellStyle name="Normal 12 2 9 2" xfId="32073" xr:uid="{BC542E37-5A18-4F24-A21C-03211500685D}"/>
    <cellStyle name="Normal 12 3" xfId="1476" xr:uid="{E17A0B22-2AFE-4A20-8A35-7040BFE602F4}"/>
    <cellStyle name="Normal 12 3 10" xfId="19079" xr:uid="{7A483EE8-E325-49D7-9014-56B38B353113}"/>
    <cellStyle name="Normal 12 3 11" xfId="37054" xr:uid="{EF6A2754-DC57-4B50-81BF-D12DABE245DE}"/>
    <cellStyle name="Normal 12 3 2" xfId="2517" xr:uid="{721A99AC-ECBF-4535-B334-52469F778F9C}"/>
    <cellStyle name="Normal 12 3 2 2" xfId="14730" xr:uid="{825AF7D6-83F7-406F-B533-99A773C7183D}"/>
    <cellStyle name="Normal 12 3 2 2 2" xfId="14731" xr:uid="{AAFEA470-9B31-4689-B781-900D080E395B}"/>
    <cellStyle name="Normal 12 3 2 2 2 2" xfId="32097" xr:uid="{60409685-14D8-4830-9009-82921A46990A}"/>
    <cellStyle name="Normal 12 3 2 2 3" xfId="14732" xr:uid="{9D7A22AC-55C9-417C-9824-ACCCA9A4F16E}"/>
    <cellStyle name="Normal 12 3 2 2 3 2" xfId="32098" xr:uid="{71DE2C5F-0D76-4691-B583-B6F6D11D9DC5}"/>
    <cellStyle name="Normal 12 3 2 2 4" xfId="32096" xr:uid="{BA9BC2BE-6606-499F-851F-634F3C93B0BC}"/>
    <cellStyle name="Normal 12 3 2 3" xfId="14733" xr:uid="{A42E6C0E-C320-4904-99FB-6CC534DD58AC}"/>
    <cellStyle name="Normal 12 3 2 3 2" xfId="32099" xr:uid="{86507247-B1F4-42BA-9D56-119E44D33DCD}"/>
    <cellStyle name="Normal 12 3 2 4" xfId="14734" xr:uid="{FC8DE5F0-AC8D-4B6D-A84A-4FD4A90273ED}"/>
    <cellStyle name="Normal 12 3 2 4 2" xfId="32100" xr:uid="{2A60DC72-C3B0-43A9-B4EE-7D39126C4036}"/>
    <cellStyle name="Normal 12 3 2 5" xfId="14735" xr:uid="{30503F50-74BA-445F-BB19-CE48018D1BF9}"/>
    <cellStyle name="Normal 12 3 2 5 2" xfId="32101" xr:uid="{31B2269A-A35E-4614-BDC2-97EFE9C169A8}"/>
    <cellStyle name="Normal 12 3 2 6" xfId="18096" xr:uid="{56DD27BA-A519-4D3D-81E6-E5786BA64486}"/>
    <cellStyle name="Normal 12 3 2 6 2" xfId="35926" xr:uid="{B2942078-5E47-48C2-924C-C2768BEA5E7C}"/>
    <cellStyle name="Normal 12 3 2 7" xfId="14729" xr:uid="{A65D6C78-A00E-4506-A623-CC9A21D9D140}"/>
    <cellStyle name="Normal 12 3 2 7 2" xfId="32095" xr:uid="{AB937760-1A7C-402F-A1C1-185554F4D847}"/>
    <cellStyle name="Normal 12 3 2 8" xfId="20117" xr:uid="{17E274B0-C453-4834-92BF-F9BB7FD45E55}"/>
    <cellStyle name="Normal 12 3 3" xfId="14736" xr:uid="{E3733A12-1B37-4C8A-8F74-ABA7F082E36F}"/>
    <cellStyle name="Normal 12 3 3 2" xfId="14737" xr:uid="{C96616F7-F546-4AA5-B60B-4CEA129479ED}"/>
    <cellStyle name="Normal 12 3 3 2 2" xfId="14738" xr:uid="{949FE42E-9F77-43BB-9B24-B6A4C50CFF42}"/>
    <cellStyle name="Normal 12 3 3 2 2 2" xfId="32104" xr:uid="{EF0BEC38-ACB6-45BB-9637-5E4898344614}"/>
    <cellStyle name="Normal 12 3 3 2 3" xfId="14739" xr:uid="{214DF8BF-B04A-4BB5-B965-8EC174BD1D4E}"/>
    <cellStyle name="Normal 12 3 3 2 3 2" xfId="32105" xr:uid="{ED25115B-F6FD-4A4E-B1EE-105B016E8E57}"/>
    <cellStyle name="Normal 12 3 3 2 4" xfId="32103" xr:uid="{EB780CC6-2BB9-4174-B5C2-3EDC35934A5F}"/>
    <cellStyle name="Normal 12 3 3 3" xfId="14740" xr:uid="{5F968980-F3DD-4AE7-A510-3A559309A375}"/>
    <cellStyle name="Normal 12 3 3 3 2" xfId="32106" xr:uid="{F5C547DB-36B6-41AB-BE09-C3346B70DD9B}"/>
    <cellStyle name="Normal 12 3 3 4" xfId="14741" xr:uid="{4E7E5FAF-195C-43E5-9DD1-6FF528530624}"/>
    <cellStyle name="Normal 12 3 3 4 2" xfId="32107" xr:uid="{064348A8-5458-42C9-92F0-5146FE773D5C}"/>
    <cellStyle name="Normal 12 3 3 5" xfId="14742" xr:uid="{6B3C8663-995F-4C6D-847A-589E5B6D101F}"/>
    <cellStyle name="Normal 12 3 3 5 2" xfId="32108" xr:uid="{98B2D9A3-F906-4DC8-82BD-343DF992C75B}"/>
    <cellStyle name="Normal 12 3 3 6" xfId="32102" xr:uid="{C56DFB5B-AF0F-4D18-98A7-6E9639BC0A60}"/>
    <cellStyle name="Normal 12 3 4" xfId="14743" xr:uid="{2B250AC6-748E-4F00-9F54-FB5CABACE4D3}"/>
    <cellStyle name="Normal 12 3 4 2" xfId="14744" xr:uid="{C7A88B77-5898-42FD-96B3-A9F77AA1119F}"/>
    <cellStyle name="Normal 12 3 4 2 2" xfId="32110" xr:uid="{1EE87ACC-3ABF-4A44-AEF4-66B83CB0BDD3}"/>
    <cellStyle name="Normal 12 3 4 3" xfId="14745" xr:uid="{DB049853-CB0A-4D52-8E75-01707DCD30B6}"/>
    <cellStyle name="Normal 12 3 4 3 2" xfId="32111" xr:uid="{046A2212-D324-4BB6-98CA-6D02A725D9EC}"/>
    <cellStyle name="Normal 12 3 4 4" xfId="32109" xr:uid="{DC98BC0B-D265-457B-BEE9-9D00CFD9EA00}"/>
    <cellStyle name="Normal 12 3 5" xfId="14746" xr:uid="{D2671845-7E8F-4A71-B9B7-D4E24D8718EC}"/>
    <cellStyle name="Normal 12 3 5 2" xfId="32112" xr:uid="{DD820F8F-D1E4-41EA-A4E0-00D12CEB5D32}"/>
    <cellStyle name="Normal 12 3 6" xfId="14747" xr:uid="{0EEF974F-6D9A-4369-B5DC-82D1EE9A59C2}"/>
    <cellStyle name="Normal 12 3 6 2" xfId="32113" xr:uid="{F35C30BB-AC2A-472E-B933-9E76E037E8CC}"/>
    <cellStyle name="Normal 12 3 7" xfId="14748" xr:uid="{88353A21-9EEF-4572-8998-B5DD11D23228}"/>
    <cellStyle name="Normal 12 3 7 2" xfId="32114" xr:uid="{7FBFFB9C-B778-4786-BACC-26A56EDEC331}"/>
    <cellStyle name="Normal 12 3 8" xfId="17530" xr:uid="{08D2CD53-0F4F-4D60-8648-86088CC29813}"/>
    <cellStyle name="Normal 12 3 8 2" xfId="34929" xr:uid="{5369A8EC-B2BB-47C4-9C30-4837503FA031}"/>
    <cellStyle name="Normal 12 3 9" xfId="14728" xr:uid="{C7FF8D22-3626-4878-81F4-7989DBE2ED67}"/>
    <cellStyle name="Normal 12 3 9 2" xfId="32094" xr:uid="{5B5A0595-F2CE-4BB3-BECC-6BD99789F375}"/>
    <cellStyle name="Normal 12 4" xfId="1981" xr:uid="{8658D809-561B-4D3A-911B-A0DEE4F427A1}"/>
    <cellStyle name="Normal 12 4 10" xfId="19582" xr:uid="{414855C5-A776-426A-84B5-C363BBB517AF}"/>
    <cellStyle name="Normal 12 4 11" xfId="36878" xr:uid="{68240511-22E0-45AC-9DD8-C0F45DC586BB}"/>
    <cellStyle name="Normal 12 4 2" xfId="14750" xr:uid="{19FED2DA-B331-44AC-9CB5-D02BDAFA6C21}"/>
    <cellStyle name="Normal 12 4 2 2" xfId="14751" xr:uid="{77E4F569-C070-4DEB-BB20-28E63DC1E73D}"/>
    <cellStyle name="Normal 12 4 2 2 2" xfId="14752" xr:uid="{1343167F-E19F-4E7B-9B1C-DB8631357588}"/>
    <cellStyle name="Normal 12 4 2 2 2 2" xfId="32118" xr:uid="{9308588B-E792-4764-8DEA-8B315BB667DB}"/>
    <cellStyle name="Normal 12 4 2 2 3" xfId="14753" xr:uid="{CCB13902-1EFC-4881-A3B0-47B8BE41BD9A}"/>
    <cellStyle name="Normal 12 4 2 2 3 2" xfId="32119" xr:uid="{0957102B-570F-4487-AB67-C99A0D0BBF7D}"/>
    <cellStyle name="Normal 12 4 2 2 4" xfId="32117" xr:uid="{0AD90695-BC7A-40B1-BBAE-8D78556D68B8}"/>
    <cellStyle name="Normal 12 4 2 3" xfId="14754" xr:uid="{5DA2C12D-145D-4A98-A88E-8386A7380072}"/>
    <cellStyle name="Normal 12 4 2 3 2" xfId="32120" xr:uid="{C095471B-0A8B-4261-82CB-46A4BA20714B}"/>
    <cellStyle name="Normal 12 4 2 4" xfId="14755" xr:uid="{E2A3FDEF-5E81-4902-BFB1-262978605FBB}"/>
    <cellStyle name="Normal 12 4 2 4 2" xfId="32121" xr:uid="{70B3599A-CDF1-45C4-A589-00254840F201}"/>
    <cellStyle name="Normal 12 4 2 5" xfId="14756" xr:uid="{8D5DBDC6-4B4E-4940-9B24-759BB0E5FAC9}"/>
    <cellStyle name="Normal 12 4 2 5 2" xfId="32122" xr:uid="{D9B0D098-24B8-4974-AD52-EEA3E5F582C5}"/>
    <cellStyle name="Normal 12 4 2 6" xfId="32116" xr:uid="{A9EF829A-609C-4866-A35D-C7EF87919DF3}"/>
    <cellStyle name="Normal 12 4 3" xfId="14757" xr:uid="{C790D77E-7A40-42F6-8F27-0E6F79E8047D}"/>
    <cellStyle name="Normal 12 4 3 2" xfId="14758" xr:uid="{75AA417F-5FBD-4072-A692-A1ACF41D7D10}"/>
    <cellStyle name="Normal 12 4 3 2 2" xfId="14759" xr:uid="{4A5F4F7E-0A6F-49E8-8FFF-8E11F24247F3}"/>
    <cellStyle name="Normal 12 4 3 2 2 2" xfId="32125" xr:uid="{D20F613D-9BFC-46B9-AD80-08FC5AF8AA93}"/>
    <cellStyle name="Normal 12 4 3 2 3" xfId="14760" xr:uid="{ABF20536-6EDD-4A50-9291-61F431BF9A3F}"/>
    <cellStyle name="Normal 12 4 3 2 3 2" xfId="32126" xr:uid="{07B0B2BF-D060-4518-86A1-8C64B04C52B4}"/>
    <cellStyle name="Normal 12 4 3 2 4" xfId="32124" xr:uid="{6C214950-1E68-4CBE-A440-6F8D7704C9B5}"/>
    <cellStyle name="Normal 12 4 3 3" xfId="14761" xr:uid="{9589FED1-7C89-4B14-B618-2F43383B07D3}"/>
    <cellStyle name="Normal 12 4 3 3 2" xfId="32127" xr:uid="{9215FF60-883C-4EA0-8E99-BCCD46C257B5}"/>
    <cellStyle name="Normal 12 4 3 4" xfId="14762" xr:uid="{75ADDC5B-BC9D-4F00-A0BE-6F42E8EF5D14}"/>
    <cellStyle name="Normal 12 4 3 4 2" xfId="32128" xr:uid="{4E3BFB04-C8F9-49BC-B8B5-84AD5D9F3846}"/>
    <cellStyle name="Normal 12 4 3 5" xfId="14763" xr:uid="{1481DBB5-ACCD-4F5E-9C3E-6E68AE815C01}"/>
    <cellStyle name="Normal 12 4 3 5 2" xfId="32129" xr:uid="{03081FDD-6BC9-47BD-A1E7-6D4110170BFC}"/>
    <cellStyle name="Normal 12 4 3 6" xfId="32123" xr:uid="{C7D98CF7-4E2C-454A-9F3B-85079B4D7942}"/>
    <cellStyle name="Normal 12 4 4" xfId="14764" xr:uid="{8AF76660-7ADC-4DB7-AEF0-4F0D154484E2}"/>
    <cellStyle name="Normal 12 4 4 2" xfId="14765" xr:uid="{D3C25CD3-7FBD-4E51-B701-FAB82559B3C2}"/>
    <cellStyle name="Normal 12 4 4 2 2" xfId="32131" xr:uid="{D685029B-576E-4745-9687-495C9330E193}"/>
    <cellStyle name="Normal 12 4 4 3" xfId="14766" xr:uid="{18703336-F8F4-446E-9B83-CA69945D0B7F}"/>
    <cellStyle name="Normal 12 4 4 3 2" xfId="32132" xr:uid="{1F041DA6-0CB5-4F80-8E07-96C52D1A3770}"/>
    <cellStyle name="Normal 12 4 4 4" xfId="32130" xr:uid="{E15382FB-76B7-4C25-80E0-4A64D1B4940B}"/>
    <cellStyle name="Normal 12 4 5" xfId="14767" xr:uid="{73212B8C-7BCC-4F8E-9BF8-805349D88471}"/>
    <cellStyle name="Normal 12 4 5 2" xfId="32133" xr:uid="{F093D96F-70B7-418E-910E-E5E22E52DB03}"/>
    <cellStyle name="Normal 12 4 6" xfId="14768" xr:uid="{9C7A54F1-152C-45CB-A598-6FA9F3C42726}"/>
    <cellStyle name="Normal 12 4 6 2" xfId="32134" xr:uid="{37550FA5-109B-4E91-BAC2-0EC0599E9F8A}"/>
    <cellStyle name="Normal 12 4 7" xfId="14769" xr:uid="{070FE367-A0FC-4CCD-883E-7CF09D9A1DF5}"/>
    <cellStyle name="Normal 12 4 7 2" xfId="32135" xr:uid="{AF268BB4-152C-4F51-9E3B-D95CEEA83C20}"/>
    <cellStyle name="Normal 12 4 8" xfId="17824" xr:uid="{E6DA8BC5-3E7E-418C-9575-BB9E5FF6B467}"/>
    <cellStyle name="Normal 12 4 8 2" xfId="35417" xr:uid="{8FC253DA-5ED2-4EF8-B219-84BDF8CC1744}"/>
    <cellStyle name="Normal 12 4 9" xfId="14749" xr:uid="{1A8F08BA-40FE-46C5-A9BE-A77438B9B8B0}"/>
    <cellStyle name="Normal 12 4 9 2" xfId="32115" xr:uid="{B886254B-D8A1-4243-A653-5A64E4C15661}"/>
    <cellStyle name="Normal 12 5" xfId="14770" xr:uid="{79DE7D40-FBA2-48DD-AD68-518CF523DF09}"/>
    <cellStyle name="Normal 12 5 2" xfId="14771" xr:uid="{48E8E884-B5CE-4A42-A324-A2B19007DE19}"/>
    <cellStyle name="Normal 12 5 2 2" xfId="14772" xr:uid="{C0AA68E3-4532-46F5-89DB-0128E352F5C2}"/>
    <cellStyle name="Normal 12 5 2 2 2" xfId="32138" xr:uid="{AC962848-4669-4645-BF11-947AF679AD74}"/>
    <cellStyle name="Normal 12 5 2 3" xfId="14773" xr:uid="{1E00A458-1953-4877-B208-607737F4B5DF}"/>
    <cellStyle name="Normal 12 5 2 3 2" xfId="32139" xr:uid="{A7683E74-37CA-4868-A905-170A523622EC}"/>
    <cellStyle name="Normal 12 5 2 4" xfId="32137" xr:uid="{4AEC0B0B-6043-46D7-A740-FB156C500544}"/>
    <cellStyle name="Normal 12 5 3" xfId="14774" xr:uid="{DAC63A48-25BF-47A2-B60C-74EE7CB70F04}"/>
    <cellStyle name="Normal 12 5 3 2" xfId="32140" xr:uid="{8820DAA9-909C-4F98-A495-ADDF8D7AB98D}"/>
    <cellStyle name="Normal 12 5 4" xfId="14775" xr:uid="{E4F87471-D367-4510-9F32-8203EE2727D7}"/>
    <cellStyle name="Normal 12 5 4 2" xfId="32141" xr:uid="{886DD6C0-9BDA-4C84-AB5B-AF40DB80E434}"/>
    <cellStyle name="Normal 12 5 5" xfId="14776" xr:uid="{EE02176E-830B-4F5F-B45E-897D21973549}"/>
    <cellStyle name="Normal 12 5 5 2" xfId="32142" xr:uid="{0529CA42-06A2-45B0-901D-A723754E3514}"/>
    <cellStyle name="Normal 12 5 6" xfId="14777" xr:uid="{703531A2-96E6-4063-B504-4B5E173BEFD8}"/>
    <cellStyle name="Normal 12 5 6 2" xfId="32143" xr:uid="{0831265F-F240-46BB-AE10-6B4C0DC418F9}"/>
    <cellStyle name="Normal 12 5 7" xfId="32136" xr:uid="{5BC4F477-967B-4037-80D0-EE1A87DCBB92}"/>
    <cellStyle name="Normal 12 5 8" xfId="37126" xr:uid="{370BA40A-F928-4D93-93C1-3FC52905FBB4}"/>
    <cellStyle name="Normal 12 6" xfId="14778" xr:uid="{581D460B-690F-4EE9-8C82-BF0371686D61}"/>
    <cellStyle name="Normal 12 6 2" xfId="14779" xr:uid="{03F2DA32-7D7A-4BED-8435-CE0F234AE36E}"/>
    <cellStyle name="Normal 12 6 2 2" xfId="14780" xr:uid="{FBBE8D46-8670-4EF9-AC68-16FEE1385E11}"/>
    <cellStyle name="Normal 12 6 2 2 2" xfId="32146" xr:uid="{00A8BFDF-28E6-4FBE-921A-8EE4F8E7DD91}"/>
    <cellStyle name="Normal 12 6 2 3" xfId="14781" xr:uid="{B052FDB5-6F85-4799-8738-0F76FCC78C80}"/>
    <cellStyle name="Normal 12 6 2 3 2" xfId="32147" xr:uid="{46388D89-2D5A-40C7-9665-60038543C7F4}"/>
    <cellStyle name="Normal 12 6 2 4" xfId="32145" xr:uid="{1B09C80F-8AF3-4D53-8CD2-0B0791959A53}"/>
    <cellStyle name="Normal 12 6 3" xfId="14782" xr:uid="{429545A9-8AC4-4FEF-A458-6357E3539251}"/>
    <cellStyle name="Normal 12 6 3 2" xfId="32148" xr:uid="{105CB219-52AF-4E8A-B980-CD0ABDF56CAB}"/>
    <cellStyle name="Normal 12 6 4" xfId="14783" xr:uid="{E3784D80-FBDF-466E-A007-C95DCD9AC318}"/>
    <cellStyle name="Normal 12 6 4 2" xfId="32149" xr:uid="{94FB68A2-C8EB-4370-B049-FA3A33B6F8A6}"/>
    <cellStyle name="Normal 12 6 5" xfId="14784" xr:uid="{38CD5473-2DAC-401B-AC34-C78A46D65551}"/>
    <cellStyle name="Normal 12 6 5 2" xfId="32150" xr:uid="{F35257B7-3E93-4F25-AA31-7DE69CB837B6}"/>
    <cellStyle name="Normal 12 6 6" xfId="32144" xr:uid="{66BB5EC3-4CD2-47EC-B11F-8714DACF91C8}"/>
    <cellStyle name="Normal 12 7" xfId="14785" xr:uid="{A180FE64-1B50-436C-9200-2E760DCD67D8}"/>
    <cellStyle name="Normal 12 7 2" xfId="14786" xr:uid="{B2CBC791-3D56-4E61-B803-A1DDB43FABED}"/>
    <cellStyle name="Normal 12 7 2 2" xfId="32152" xr:uid="{3183DC15-B9BA-4E66-9388-05C5D26F8930}"/>
    <cellStyle name="Normal 12 7 3" xfId="14787" xr:uid="{6538FCE0-9F4A-4CD9-929A-FA47391E98E0}"/>
    <cellStyle name="Normal 12 7 3 2" xfId="32153" xr:uid="{0EE629D3-2922-4312-8579-54205AE4D094}"/>
    <cellStyle name="Normal 12 7 4" xfId="32151" xr:uid="{D8DADE20-B680-4537-B6DF-07A0D40BC855}"/>
    <cellStyle name="Normal 12 8" xfId="14788" xr:uid="{9CB29180-0471-476D-B4A4-C21A9DABD236}"/>
    <cellStyle name="Normal 12 8 2" xfId="32154" xr:uid="{15E0E96D-D9EC-410B-B660-A4053CFAFC06}"/>
    <cellStyle name="Normal 12 9" xfId="14789" xr:uid="{266E6CFA-5981-4474-99F3-5A97A55ACA56}"/>
    <cellStyle name="Normal 12 9 2" xfId="32155" xr:uid="{0107F425-9E0C-437A-8227-6268695C7953}"/>
    <cellStyle name="Normal 13" xfId="645" xr:uid="{1BD38D40-4F42-4F85-BB57-504FC0492491}"/>
    <cellStyle name="Normal 13 10" xfId="18440" xr:uid="{35015C2E-E4A4-461A-9DBE-C93E9A0F51AE}"/>
    <cellStyle name="Normal 13 11" xfId="36758" xr:uid="{801FC9B2-35D7-4053-9F88-103BB549238D}"/>
    <cellStyle name="Normal 13 2" xfId="764" xr:uid="{FB917CD3-5FEB-487F-A0E5-27996973490D}"/>
    <cellStyle name="Normal 13 2 2" xfId="2251" xr:uid="{F39FEC8B-F476-4CBE-B6C2-F84ECDA638BB}"/>
    <cellStyle name="Normal 13 2 2 2" xfId="14793" xr:uid="{D71ABC80-2B7C-4DB3-AC25-BDA1ED041796}"/>
    <cellStyle name="Normal 13 2 2 2 2" xfId="32159" xr:uid="{12F05B94-DA81-4580-B8A9-E36D8A568B2A}"/>
    <cellStyle name="Normal 13 2 2 3" xfId="14794" xr:uid="{19C154CD-A54F-42E1-A5A6-57936DEF2F2B}"/>
    <cellStyle name="Normal 13 2 2 3 2" xfId="32160" xr:uid="{9D3DE9F7-A30D-454B-B4A4-63F0F1B3C6C6}"/>
    <cellStyle name="Normal 13 2 2 4" xfId="17960" xr:uid="{A70B2A4F-8F3B-4655-BBE9-B766B9740649}"/>
    <cellStyle name="Normal 13 2 2 4 2" xfId="35667" xr:uid="{074ECA21-29B5-422E-8432-05D07DB1504A}"/>
    <cellStyle name="Normal 13 2 2 5" xfId="14792" xr:uid="{2ED31F9B-40F6-4F94-903E-3F7128D9268F}"/>
    <cellStyle name="Normal 13 2 2 5 2" xfId="32158" xr:uid="{835AA1CF-2D22-4451-B51F-7678EDF8431A}"/>
    <cellStyle name="Normal 13 2 2 6" xfId="19851" xr:uid="{5671D824-7CE8-47A3-91C4-F29876E15914}"/>
    <cellStyle name="Normal 13 2 3" xfId="1204" xr:uid="{41966ABB-9298-4B71-819A-076B6EEBBC8A}"/>
    <cellStyle name="Normal 13 2 3 2" xfId="17381" xr:uid="{19489A6E-18D8-4427-823E-77CF551483CF}"/>
    <cellStyle name="Normal 13 2 3 2 2" xfId="34685" xr:uid="{47E0D8D2-8031-4505-95EE-F66FB44BC031}"/>
    <cellStyle name="Normal 13 2 3 3" xfId="14795" xr:uid="{0064BB6C-0CDB-4967-B50D-1D86B2A63F5B}"/>
    <cellStyle name="Normal 13 2 3 3 2" xfId="32161" xr:uid="{2E681879-CBF4-4765-B79F-13DFE230CA87}"/>
    <cellStyle name="Normal 13 2 3 4" xfId="18808" xr:uid="{416ADB57-B088-43B6-AFBA-809147487B37}"/>
    <cellStyle name="Normal 13 2 4" xfId="14796" xr:uid="{200296D7-0D05-459D-9F4D-FD78B34745ED}"/>
    <cellStyle name="Normal 13 2 4 2" xfId="32162" xr:uid="{9E7E763B-78C8-4CBB-AFAB-52B55CDB1B21}"/>
    <cellStyle name="Normal 13 2 5" xfId="14797" xr:uid="{9C4779FD-B67E-496B-9495-2F91A41FF3DA}"/>
    <cellStyle name="Normal 13 2 5 2" xfId="32163" xr:uid="{CA077DC6-B988-4315-A7EE-52A449B06763}"/>
    <cellStyle name="Normal 13 2 6" xfId="14798" xr:uid="{D8CF572E-B6A5-43CB-B680-04B22B7F048A}"/>
    <cellStyle name="Normal 13 2 6 2" xfId="32164" xr:uid="{44FB4BEF-EBEE-44F8-B3C7-DE05116A2FE3}"/>
    <cellStyle name="Normal 13 2 7" xfId="17159" xr:uid="{56551320-F3FE-4951-87E8-BB8B8E6B8C82}"/>
    <cellStyle name="Normal 13 2 8" xfId="14791" xr:uid="{7EC5505F-50E3-4C11-B113-48EDA7D13C28}"/>
    <cellStyle name="Normal 13 2 8 2" xfId="32157" xr:uid="{AA5AD426-45C3-49EC-A5CB-84076F4E2D9A}"/>
    <cellStyle name="Normal 13 2 9" xfId="36983" xr:uid="{1CC483F0-AB34-40E6-B504-352FB2B3A780}"/>
    <cellStyle name="Normal 13 3" xfId="1477" xr:uid="{84D4AC7B-2EC0-4FB8-80F4-5033F61AF95B}"/>
    <cellStyle name="Normal 13 3 2" xfId="2518" xr:uid="{69C0A3CA-A24A-4A31-B379-EAF3DEFEF68F}"/>
    <cellStyle name="Normal 13 3 2 2" xfId="14801" xr:uid="{2C0AFCE1-0A87-4F6E-A4DD-5BC9179E660E}"/>
    <cellStyle name="Normal 13 3 2 2 2" xfId="32167" xr:uid="{05B9C775-727B-4362-B4FE-BF252FB5C493}"/>
    <cellStyle name="Normal 13 3 2 3" xfId="14802" xr:uid="{B9CA750B-4BCF-4E43-A746-5D5195E6191E}"/>
    <cellStyle name="Normal 13 3 2 3 2" xfId="32168" xr:uid="{4B0428D7-9585-4473-BA4B-310400470004}"/>
    <cellStyle name="Normal 13 3 2 4" xfId="18097" xr:uid="{F5FD3A89-2CFF-4FEB-B730-DCFAC3F9C985}"/>
    <cellStyle name="Normal 13 3 2 4 2" xfId="35927" xr:uid="{95929D8B-76F9-48CF-B2B2-92D67C30DA93}"/>
    <cellStyle name="Normal 13 3 2 5" xfId="14800" xr:uid="{50394CD7-5C85-44AD-A27E-824E051C79D4}"/>
    <cellStyle name="Normal 13 3 2 5 2" xfId="32166" xr:uid="{E4030711-7CFE-4E68-939C-5E8BAE7DDF3E}"/>
    <cellStyle name="Normal 13 3 2 6" xfId="20118" xr:uid="{C68D7A6F-6E8D-4E2E-9E55-6A3A13085618}"/>
    <cellStyle name="Normal 13 3 3" xfId="14803" xr:uid="{D5C5847D-D25E-4B8A-8038-56588DF5848B}"/>
    <cellStyle name="Normal 13 3 3 2" xfId="32169" xr:uid="{B4EF7082-6BA0-48B5-8DBF-255579BC84A7}"/>
    <cellStyle name="Normal 13 3 4" xfId="14804" xr:uid="{8D0F1F9D-1C99-4FD4-B9F5-5F8CDE931191}"/>
    <cellStyle name="Normal 13 3 4 2" xfId="32170" xr:uid="{6B37A0EB-7EF0-4588-A257-16494EA40F50}"/>
    <cellStyle name="Normal 13 3 5" xfId="14805" xr:uid="{2EFD350B-BC84-4D25-B768-AE45B026B138}"/>
    <cellStyle name="Normal 13 3 5 2" xfId="32171" xr:uid="{850C3180-CE2E-402C-88A6-7F819977F32A}"/>
    <cellStyle name="Normal 13 3 6" xfId="17531" xr:uid="{34D83B6E-9BD4-41C5-974D-8A99D07728E7}"/>
    <cellStyle name="Normal 13 3 6 2" xfId="34930" xr:uid="{FA3DAD00-427C-410E-9F31-ABBF9CFB8BFC}"/>
    <cellStyle name="Normal 13 3 7" xfId="14799" xr:uid="{F7E63B6C-FD43-47DB-863D-80D847D7EB0D}"/>
    <cellStyle name="Normal 13 3 7 2" xfId="32165" xr:uid="{03A03470-2B5B-4049-8C4E-F267D52D26FF}"/>
    <cellStyle name="Normal 13 3 8" xfId="19080" xr:uid="{AE9228DC-03F9-4FAE-B32E-4BAE896A09B4}"/>
    <cellStyle name="Normal 13 3 9" xfId="37055" xr:uid="{FD094346-1646-4A5B-9C03-A65F56EDC744}"/>
    <cellStyle name="Normal 13 4" xfId="1982" xr:uid="{C7BE9BE3-BF25-4E99-9B78-CD0C2FFBDEC7}"/>
    <cellStyle name="Normal 13 4 2" xfId="14807" xr:uid="{98E99DF0-29F1-4B19-8250-89FA4D0E9A38}"/>
    <cellStyle name="Normal 13 4 2 2" xfId="32173" xr:uid="{98A5255C-EFEA-4B85-86C3-CE679E0882FF}"/>
    <cellStyle name="Normal 13 4 3" xfId="14808" xr:uid="{D357A55B-4B63-4BA5-8EF5-37C49CC118A3}"/>
    <cellStyle name="Normal 13 4 3 2" xfId="32174" xr:uid="{374C4250-896F-4E5D-91AB-A842A6D3AFD4}"/>
    <cellStyle name="Normal 13 4 4" xfId="17825" xr:uid="{97C09C8B-7245-4A78-BA2F-2F692971CBAE}"/>
    <cellStyle name="Normal 13 4 4 2" xfId="35418" xr:uid="{59130156-7713-4E44-BE99-F85D9A050EAC}"/>
    <cellStyle name="Normal 13 4 5" xfId="14806" xr:uid="{D001A43E-2FE7-40DD-8AC6-7BF175FE936C}"/>
    <cellStyle name="Normal 13 4 5 2" xfId="32172" xr:uid="{EE15A4D9-C3E3-4151-A4BD-6AE4311F2150}"/>
    <cellStyle name="Normal 13 4 6" xfId="19583" xr:uid="{256A5742-4632-40C4-BB78-E90E6B9F470A}"/>
    <cellStyle name="Normal 13 4 7" xfId="36879" xr:uid="{7EEBC4A0-23C9-438D-BD71-7F2812CB0E0F}"/>
    <cellStyle name="Normal 13 5" xfId="14809" xr:uid="{F394EA3E-C243-46AE-ABBA-396AB09AAE4A}"/>
    <cellStyle name="Normal 13 5 2" xfId="32175" xr:uid="{C1EB3459-95D6-4263-AABE-2852D878907D}"/>
    <cellStyle name="Normal 13 5 3" xfId="37127" xr:uid="{E9E50AC5-BC29-4A14-B1D1-4F533680F7A6}"/>
    <cellStyle name="Normal 13 6" xfId="14810" xr:uid="{6B60635E-3D4D-444A-9A4F-BBB132223FD4}"/>
    <cellStyle name="Normal 13 6 2" xfId="32176" xr:uid="{D1631625-76E4-41ED-9D50-A962FC2FDF9C}"/>
    <cellStyle name="Normal 13 7" xfId="14811" xr:uid="{9D877FD5-1081-4091-A49B-52D6CFF291E3}"/>
    <cellStyle name="Normal 13 7 2" xfId="32177" xr:uid="{CE022A2D-D420-4D0A-AF37-9BDC5EA8D2CF}"/>
    <cellStyle name="Normal 13 8" xfId="17055" xr:uid="{ADDCE257-74CE-46F8-BDBA-74415002555C}"/>
    <cellStyle name="Normal 13 8 2" xfId="34402" xr:uid="{8B2F5770-EA08-4E64-960E-E7A81689330D}"/>
    <cellStyle name="Normal 13 9" xfId="14790" xr:uid="{06AD2312-460B-4FD9-8834-4A1BCF610492}"/>
    <cellStyle name="Normal 13 9 2" xfId="32156" xr:uid="{2DC6F606-1B46-40B7-98D7-A09311D02BCD}"/>
    <cellStyle name="Normal 14" xfId="646" xr:uid="{AC709EA9-8D4A-4D36-B8E7-2AA02A4D198A}"/>
    <cellStyle name="Normal 14 10" xfId="18441" xr:uid="{AEC6E150-5F6B-49CE-8B18-F58A212BEEA1}"/>
    <cellStyle name="Normal 14 11" xfId="36759" xr:uid="{5FE2A79D-8CFF-4CA9-9E42-09B594F32C93}"/>
    <cellStyle name="Normal 14 2" xfId="723" xr:uid="{8D421724-E3A7-47CB-BB63-61364324A21C}"/>
    <cellStyle name="Normal 14 2 2" xfId="2252" xr:uid="{3503EB9A-36F3-4099-8F76-53D009C5BFCF}"/>
    <cellStyle name="Normal 14 2 2 2" xfId="14815" xr:uid="{FF2EF546-4016-4F24-9174-99AF54B822A5}"/>
    <cellStyle name="Normal 14 2 2 2 2" xfId="32181" xr:uid="{5C4F9EF2-756D-44F3-A1FE-D52D5399FEDC}"/>
    <cellStyle name="Normal 14 2 2 3" xfId="14816" xr:uid="{AA128583-8A1D-4FFB-A842-7F8739A819EF}"/>
    <cellStyle name="Normal 14 2 2 3 2" xfId="32182" xr:uid="{36EAD7A0-8025-4024-BF66-DD4C309EA9B7}"/>
    <cellStyle name="Normal 14 2 2 4" xfId="17961" xr:uid="{46F05C26-989A-47C0-8EC7-4FD1EFD27138}"/>
    <cellStyle name="Normal 14 2 2 4 2" xfId="35668" xr:uid="{0F1945B8-D629-41C0-BECB-D7FC81331615}"/>
    <cellStyle name="Normal 14 2 2 5" xfId="14814" xr:uid="{00B7F2A2-6D41-46EA-9469-0784F0EF3784}"/>
    <cellStyle name="Normal 14 2 2 5 2" xfId="32180" xr:uid="{EBC91413-2C17-41E9-936B-3AF09FD6B086}"/>
    <cellStyle name="Normal 14 2 2 6" xfId="19852" xr:uid="{38E0BB9E-8B43-4A08-B117-7010F97FD110}"/>
    <cellStyle name="Normal 14 2 3" xfId="1205" xr:uid="{0B65AF8E-AB0E-4AEA-878D-5379EF99D472}"/>
    <cellStyle name="Normal 14 2 3 2" xfId="17382" xr:uid="{4D2932B8-6309-415B-8708-39A5711C5620}"/>
    <cellStyle name="Normal 14 2 3 2 2" xfId="34686" xr:uid="{6862D0D1-E21E-4920-8F0F-D4A82F293334}"/>
    <cellStyle name="Normal 14 2 3 3" xfId="14817" xr:uid="{00A014AD-4BD1-451A-B25C-4C75488C5E75}"/>
    <cellStyle name="Normal 14 2 3 3 2" xfId="32183" xr:uid="{AC510ED8-3540-462B-808B-79C92B309FAE}"/>
    <cellStyle name="Normal 14 2 3 4" xfId="18809" xr:uid="{663368B0-7BF4-4FC8-9B82-095C7E91F10B}"/>
    <cellStyle name="Normal 14 2 4" xfId="14818" xr:uid="{649DDF45-BE42-4728-A293-EE51E929F35D}"/>
    <cellStyle name="Normal 14 2 4 2" xfId="32184" xr:uid="{BF58C101-5F1B-4A42-B413-0403F5418C81}"/>
    <cellStyle name="Normal 14 2 5" xfId="14819" xr:uid="{A02D3003-205C-4A0D-B9CB-A8B1AD2AF86B}"/>
    <cellStyle name="Normal 14 2 5 2" xfId="32185" xr:uid="{4D8CE3AD-B307-46EA-A0E9-E3E7DD5B610D}"/>
    <cellStyle name="Normal 14 2 6" xfId="14820" xr:uid="{16085EAE-030F-45A0-B050-AE77C3111D97}"/>
    <cellStyle name="Normal 14 2 6 2" xfId="32186" xr:uid="{6AC2D3A6-EFA7-4B3F-A209-DEC6DF0FB39D}"/>
    <cellStyle name="Normal 14 2 7" xfId="17120" xr:uid="{C8F5D42D-7A22-435D-8255-9B1D1D4A297B}"/>
    <cellStyle name="Normal 14 2 8" xfId="14813" xr:uid="{C15EA82F-02DF-4181-83E1-5B24CD8F0A5A}"/>
    <cellStyle name="Normal 14 2 8 2" xfId="32179" xr:uid="{16634575-9C17-40E7-AA56-624543B08C1E}"/>
    <cellStyle name="Normal 14 2 9" xfId="36984" xr:uid="{3889AFA5-8B6F-4ED3-932C-0D6F75B860F6}"/>
    <cellStyle name="Normal 14 3" xfId="1478" xr:uid="{2319FA38-4EA8-494A-AB41-00D537C1FC90}"/>
    <cellStyle name="Normal 14 3 2" xfId="2519" xr:uid="{8E394E01-A0DE-4B73-987B-BBA8988A12A0}"/>
    <cellStyle name="Normal 14 3 2 2" xfId="14823" xr:uid="{89DB053B-D200-4D26-8594-92DA332370FD}"/>
    <cellStyle name="Normal 14 3 2 2 2" xfId="32189" xr:uid="{F614DACC-43EC-40CB-B3F2-339E641D1874}"/>
    <cellStyle name="Normal 14 3 2 3" xfId="14824" xr:uid="{D625EC22-223F-492F-92EE-B3D4E5620DF7}"/>
    <cellStyle name="Normal 14 3 2 3 2" xfId="32190" xr:uid="{FF1A50E5-1C03-4A58-9CEF-3E0AD05EEF02}"/>
    <cellStyle name="Normal 14 3 2 4" xfId="18098" xr:uid="{9038324B-EB01-4F81-B9F1-6BB86EBADCF5}"/>
    <cellStyle name="Normal 14 3 2 4 2" xfId="35928" xr:uid="{77039C59-F588-4A22-AA80-80AE2EAEDD29}"/>
    <cellStyle name="Normal 14 3 2 5" xfId="14822" xr:uid="{CF6F08A3-0275-4C3F-B972-0F8C09F8BCE5}"/>
    <cellStyle name="Normal 14 3 2 5 2" xfId="32188" xr:uid="{4F92E399-21D7-4E5F-9184-F439CAE6BFF1}"/>
    <cellStyle name="Normal 14 3 2 6" xfId="20119" xr:uid="{2B3F0758-8071-4EDD-AFC1-82EEE4A30086}"/>
    <cellStyle name="Normal 14 3 3" xfId="14825" xr:uid="{393A191C-DBFF-4D7B-93C7-411F3BA83D4F}"/>
    <cellStyle name="Normal 14 3 3 2" xfId="32191" xr:uid="{9DA220DC-A1AB-4CD7-A52C-16CB3789819B}"/>
    <cellStyle name="Normal 14 3 4" xfId="14826" xr:uid="{11DE9A91-1DA5-4B19-9B23-D48F312C044A}"/>
    <cellStyle name="Normal 14 3 4 2" xfId="32192" xr:uid="{8F46C516-7085-4F26-B15E-6EBC6C25032A}"/>
    <cellStyle name="Normal 14 3 5" xfId="14827" xr:uid="{8B2BF32C-0D58-48B8-9D6C-9A041052E2E9}"/>
    <cellStyle name="Normal 14 3 5 2" xfId="32193" xr:uid="{76E90B85-58E5-400F-87A5-445AA324CEEB}"/>
    <cellStyle name="Normal 14 3 6" xfId="17532" xr:uid="{BE9B3DF1-DE50-4D9C-B864-2DE2FFF6ADB1}"/>
    <cellStyle name="Normal 14 3 6 2" xfId="34931" xr:uid="{9014F0DA-F952-4676-BF21-D45C21CDB5BB}"/>
    <cellStyle name="Normal 14 3 7" xfId="14821" xr:uid="{DEE68AB0-5117-45E6-84A6-D010E047CCE7}"/>
    <cellStyle name="Normal 14 3 7 2" xfId="32187" xr:uid="{D4AC8E86-921C-43F2-93A6-FB101CC4FE12}"/>
    <cellStyle name="Normal 14 3 8" xfId="19081" xr:uid="{604CCF25-4B20-4869-BFAB-3E3859F8C069}"/>
    <cellStyle name="Normal 14 3 9" xfId="37056" xr:uid="{18A72257-3472-467E-8A82-E8814BD09DED}"/>
    <cellStyle name="Normal 14 4" xfId="1983" xr:uid="{9812D5DB-3A38-434C-8CCB-D532A23A171A}"/>
    <cellStyle name="Normal 14 4 2" xfId="14829" xr:uid="{D147DCC6-0BB8-4574-BD00-715C6F712F40}"/>
    <cellStyle name="Normal 14 4 2 2" xfId="32195" xr:uid="{96DBE6E3-56F9-4353-A429-EF9AA892C81A}"/>
    <cellStyle name="Normal 14 4 3" xfId="14830" xr:uid="{94319DE4-3A7F-4DFF-87E5-17DB8AFCD0DC}"/>
    <cellStyle name="Normal 14 4 3 2" xfId="32196" xr:uid="{5232C724-3762-4FBD-8A76-5967D6D8A3DE}"/>
    <cellStyle name="Normal 14 4 4" xfId="17826" xr:uid="{9BE209D1-0B9D-4242-8C93-7F1F35770CAC}"/>
    <cellStyle name="Normal 14 4 4 2" xfId="35419" xr:uid="{EADEAA1C-B2EE-431A-A9D2-B0BDAA78C186}"/>
    <cellStyle name="Normal 14 4 5" xfId="14828" xr:uid="{DE9434C9-04B9-4AA5-9C6D-467D157C901B}"/>
    <cellStyle name="Normal 14 4 5 2" xfId="32194" xr:uid="{43701874-7E2B-45BE-9D9A-9A3CC816B470}"/>
    <cellStyle name="Normal 14 4 6" xfId="19584" xr:uid="{B3E7B7DF-D476-4B1F-B91E-447AFC5C5118}"/>
    <cellStyle name="Normal 14 4 7" xfId="36880" xr:uid="{996182FE-4294-4F47-BE9E-2116C316EA72}"/>
    <cellStyle name="Normal 14 5" xfId="14831" xr:uid="{2474815A-982B-481F-8E14-DDEB08AD4FAC}"/>
    <cellStyle name="Normal 14 5 2" xfId="32197" xr:uid="{B7F31F2F-956D-433A-B211-C8EADADE5861}"/>
    <cellStyle name="Normal 14 5 3" xfId="37128" xr:uid="{6DC71838-A1DE-4E7D-BA67-FA934F62B196}"/>
    <cellStyle name="Normal 14 6" xfId="14832" xr:uid="{A33D6B0F-4302-4241-98DE-799EE3EC986B}"/>
    <cellStyle name="Normal 14 6 2" xfId="32198" xr:uid="{06C17CDC-AA92-4244-A7A3-66FFCC15BC46}"/>
    <cellStyle name="Normal 14 7" xfId="14833" xr:uid="{B1C98E9D-AD07-4BDD-AC79-DBB6DE729579}"/>
    <cellStyle name="Normal 14 7 2" xfId="32199" xr:uid="{7F30F9BD-6656-4655-AA59-B89A2E90478F}"/>
    <cellStyle name="Normal 14 8" xfId="17056" xr:uid="{7CAD373C-57F1-46DE-A6AE-9C3A2C6D3C0B}"/>
    <cellStyle name="Normal 14 8 2" xfId="34403" xr:uid="{0527A4E7-76A0-42F4-BD0D-243277AF860C}"/>
    <cellStyle name="Normal 14 9" xfId="14812" xr:uid="{2ABCE9BC-AD22-4777-AB30-1D3E08731D4C}"/>
    <cellStyle name="Normal 14 9 2" xfId="32178" xr:uid="{48C39D2B-2D3D-4740-B73E-C527A789D0CB}"/>
    <cellStyle name="Normal 15" xfId="647" xr:uid="{A2040AC5-1748-47AC-8A17-B839C4B6135E}"/>
    <cellStyle name="Normal 15 10" xfId="18442" xr:uid="{9A325D7E-9442-4389-9535-CFBAB876148A}"/>
    <cellStyle name="Normal 15 11" xfId="36760" xr:uid="{622613F3-5BC2-4DC8-AE3B-BCA645E516B0}"/>
    <cellStyle name="Normal 15 2" xfId="768" xr:uid="{A4B52ABA-F69C-483A-8147-9B644EEA1097}"/>
    <cellStyle name="Normal 15 2 2" xfId="2253" xr:uid="{209CDEA7-F1A9-4823-9ADC-6A5AA26D122B}"/>
    <cellStyle name="Normal 15 2 2 2" xfId="14837" xr:uid="{7BBFEDC3-28A3-4B60-9CF6-0EF89200DB24}"/>
    <cellStyle name="Normal 15 2 2 2 2" xfId="32203" xr:uid="{B93A4BA3-E55A-4A08-8E53-606385B6DA28}"/>
    <cellStyle name="Normal 15 2 2 3" xfId="14838" xr:uid="{817F64CF-3549-4439-A221-6F4B8F706A9E}"/>
    <cellStyle name="Normal 15 2 2 3 2" xfId="32204" xr:uid="{23EA67C0-22C7-4FD2-B688-DF1E5A1DCA6B}"/>
    <cellStyle name="Normal 15 2 2 4" xfId="17962" xr:uid="{6352A819-609E-499B-9BF0-AE9FBEDDCA3B}"/>
    <cellStyle name="Normal 15 2 2 4 2" xfId="35669" xr:uid="{D40C7443-08BE-4CA3-B346-891CA83E2202}"/>
    <cellStyle name="Normal 15 2 2 5" xfId="14836" xr:uid="{57319562-EA77-42D4-8758-B73D6CF8D6DF}"/>
    <cellStyle name="Normal 15 2 2 5 2" xfId="32202" xr:uid="{E5219050-6243-427E-90A5-467B5D230618}"/>
    <cellStyle name="Normal 15 2 2 6" xfId="19853" xr:uid="{BE53F007-E455-42A5-B1B0-9F53225207D4}"/>
    <cellStyle name="Normal 15 2 3" xfId="1206" xr:uid="{A268B9D1-ACF8-42E6-B965-F57391A59471}"/>
    <cellStyle name="Normal 15 2 3 2" xfId="17383" xr:uid="{D344CC9C-45B6-4F1F-BBCC-E57A8785400D}"/>
    <cellStyle name="Normal 15 2 3 2 2" xfId="34687" xr:uid="{CC3AFE56-2C58-4C2F-8AC9-A7668C93A467}"/>
    <cellStyle name="Normal 15 2 3 3" xfId="14839" xr:uid="{3A69DDDA-8010-4BDC-8287-AF4370AA11F4}"/>
    <cellStyle name="Normal 15 2 3 3 2" xfId="32205" xr:uid="{4EE137C5-C925-4C4D-9042-B8E43264E5ED}"/>
    <cellStyle name="Normal 15 2 3 4" xfId="18810" xr:uid="{3C1E18D5-9E63-419F-A496-53167166936B}"/>
    <cellStyle name="Normal 15 2 4" xfId="14840" xr:uid="{078DDF1B-1D54-4AAC-ABB5-CA0B100236E0}"/>
    <cellStyle name="Normal 15 2 4 2" xfId="32206" xr:uid="{0A90DC11-BE8A-4F6D-8731-0D4AD7E6DCD9}"/>
    <cellStyle name="Normal 15 2 5" xfId="14841" xr:uid="{E04971F5-EFF2-4F55-9E40-37A98E76FECC}"/>
    <cellStyle name="Normal 15 2 5 2" xfId="32207" xr:uid="{4CFD6C45-29DF-4F9A-AEEA-F2569281AF7C}"/>
    <cellStyle name="Normal 15 2 6" xfId="14842" xr:uid="{8C6AF040-E22C-4B0E-ABFE-F77D487D46C6}"/>
    <cellStyle name="Normal 15 2 6 2" xfId="32208" xr:uid="{53086A97-F167-42FA-A5D5-E4C79A0D4D34}"/>
    <cellStyle name="Normal 15 2 7" xfId="17162" xr:uid="{A98A964E-12DF-4FE3-9157-783BD6F3435B}"/>
    <cellStyle name="Normal 15 2 8" xfId="14835" xr:uid="{3567D82D-3D0D-4569-B82C-F0E7E97DCDB9}"/>
    <cellStyle name="Normal 15 2 8 2" xfId="32201" xr:uid="{9BDC8C71-F685-496F-A638-081912EF6B15}"/>
    <cellStyle name="Normal 15 2 9" xfId="36985" xr:uid="{FB0A0ACD-2C5C-4F5D-ADA9-422CDE1CAB7E}"/>
    <cellStyle name="Normal 15 3" xfId="813" xr:uid="{B5C9145D-31D4-4433-AF75-B977CC0D1831}"/>
    <cellStyle name="Normal 15 3 10" xfId="37057" xr:uid="{AA594F02-794F-4168-8D76-0F4E2E9CCB7F}"/>
    <cellStyle name="Normal 15 3 2" xfId="719" xr:uid="{2D98B4E0-3C41-4813-9D5C-34E19A001FDE}"/>
    <cellStyle name="Normal 15 3 2 2" xfId="2520" xr:uid="{299A1A98-1B5B-44B3-82F6-EE0F8EE7381C}"/>
    <cellStyle name="Normal 15 3 2 2 2" xfId="18099" xr:uid="{A264943B-13FC-49F0-A2DD-17A284A9A68A}"/>
    <cellStyle name="Normal 15 3 2 2 2 2" xfId="35929" xr:uid="{5CA249F5-C56F-4BD3-B1C3-805348A00AB2}"/>
    <cellStyle name="Normal 15 3 2 2 3" xfId="14845" xr:uid="{35A9A5AD-1D56-4EB3-8A8A-26420872A50F}"/>
    <cellStyle name="Normal 15 3 2 2 3 2" xfId="32211" xr:uid="{BFF9E61C-2343-49EB-A3CA-723D014818CF}"/>
    <cellStyle name="Normal 15 3 2 2 4" xfId="20120" xr:uid="{9B6CB04E-8FEA-497E-8E5E-7FB0E1F906B6}"/>
    <cellStyle name="Normal 15 3 2 3" xfId="14846" xr:uid="{F9BA247A-3C21-4BB6-B5A5-DF751819E0C2}"/>
    <cellStyle name="Normal 15 3 2 3 2" xfId="32212" xr:uid="{CD512C66-95B0-430B-8C9A-8D0F99726BBA}"/>
    <cellStyle name="Normal 15 3 2 4" xfId="17119" xr:uid="{DBCF3F9D-F680-44B2-A812-1A7DB7A0AD19}"/>
    <cellStyle name="Normal 15 3 2 5" xfId="14844" xr:uid="{5494B0D4-E1A4-442A-9447-7366D8D15BF0}"/>
    <cellStyle name="Normal 15 3 2 5 2" xfId="32210" xr:uid="{B3F86F1F-FF4C-47DD-A0DE-34F5FD059650}"/>
    <cellStyle name="Normal 15 3 3" xfId="1479" xr:uid="{13235399-C7AD-4975-8668-1C5E4CF366AD}"/>
    <cellStyle name="Normal 15 3 3 2" xfId="17533" xr:uid="{5774E440-0A10-420E-B780-A602A40D68F9}"/>
    <cellStyle name="Normal 15 3 3 2 2" xfId="34932" xr:uid="{21A730EB-0C8B-495E-93F3-5B7F30DC54D8}"/>
    <cellStyle name="Normal 15 3 3 3" xfId="14847" xr:uid="{B6098B41-802F-4A4B-A9A9-85AFDFF3F910}"/>
    <cellStyle name="Normal 15 3 3 3 2" xfId="32213" xr:uid="{4A36ED0F-A09A-42A4-9A28-794ACB893AD7}"/>
    <cellStyle name="Normal 15 3 3 4" xfId="19082" xr:uid="{3385A734-9E43-4652-A220-5BA3DE940340}"/>
    <cellStyle name="Normal 15 3 4" xfId="14848" xr:uid="{3EB96807-AA78-437F-A36B-907146D32107}"/>
    <cellStyle name="Normal 15 3 4 2" xfId="32214" xr:uid="{48F3A671-093D-4171-9D3D-55E8BBDD2C5A}"/>
    <cellStyle name="Normal 15 3 5" xfId="14849" xr:uid="{3EC4CABB-8577-43F5-A76D-E40470AF0258}"/>
    <cellStyle name="Normal 15 3 5 2" xfId="32215" xr:uid="{0FF47062-7895-4946-AD19-8E73D65E1C9D}"/>
    <cellStyle name="Normal 15 3 6" xfId="17169" xr:uid="{4BDCD364-9916-4DFD-8A8F-E9F1BFCC2DE4}"/>
    <cellStyle name="Normal 15 3 6 2" xfId="36341" xr:uid="{D5EDDB2D-0D99-4026-B6B6-AF4CC8540B41}"/>
    <cellStyle name="Normal 15 3 6 3" xfId="34461" xr:uid="{AA3BEDAF-554F-48D9-A561-75EBB4D54D6E}"/>
    <cellStyle name="Normal 15 3 7" xfId="14843" xr:uid="{C8C6EDFD-D043-4DB6-B3D3-69E8ED769EB3}"/>
    <cellStyle name="Normal 15 3 7 2" xfId="32209" xr:uid="{B76F9210-8A3C-4D7C-A1A7-050CF6470B4D}"/>
    <cellStyle name="Normal 15 3 8" xfId="18304" xr:uid="{463C25EE-2AA1-4541-B18A-A223DCD5C850}"/>
    <cellStyle name="Normal 15 3 8 2" xfId="36537" xr:uid="{CAB84518-0193-45FA-ADCB-1E0608C4C04C}"/>
    <cellStyle name="Normal 15 3 8 3" xfId="36457" xr:uid="{70E73553-5DD8-46B0-B70B-4C3C0B5AB1F6}"/>
    <cellStyle name="Normal 15 3 9" xfId="18509" xr:uid="{51BFEDCC-9324-4E57-98EB-0F30BCBBB9FF}"/>
    <cellStyle name="Normal 15 4" xfId="765" xr:uid="{249A2DE9-9755-49B8-9A10-2906EE41509F}"/>
    <cellStyle name="Normal 15 4 2" xfId="1984" xr:uid="{8C203F60-73CF-48B3-BEFF-072A1CCBCC74}"/>
    <cellStyle name="Normal 15 4 2 2" xfId="17827" xr:uid="{A44A55D5-9258-4839-9035-DD0376CD7CBC}"/>
    <cellStyle name="Normal 15 4 2 2 2" xfId="35420" xr:uid="{16B2AE3D-C7A9-41D1-9583-34F0955094E1}"/>
    <cellStyle name="Normal 15 4 2 3" xfId="14851" xr:uid="{DF147C7C-88DB-4D3C-9A46-F31AEE1DFE72}"/>
    <cellStyle name="Normal 15 4 2 3 2" xfId="32217" xr:uid="{35208335-21D3-4C08-B8B6-366478F745AF}"/>
    <cellStyle name="Normal 15 4 2 4" xfId="19585" xr:uid="{A59306CD-40AF-41E1-B377-BDCA3774F694}"/>
    <cellStyle name="Normal 15 4 3" xfId="14852" xr:uid="{5A590F96-CCCF-4BD7-8E8C-C939F1F773B5}"/>
    <cellStyle name="Normal 15 4 3 2" xfId="32218" xr:uid="{4C7AACC5-FD6C-4923-ACDA-BBA5434B6754}"/>
    <cellStyle name="Normal 15 4 4" xfId="17160" xr:uid="{B84A7203-C05F-4C08-BB7F-7BDEC86D9725}"/>
    <cellStyle name="Normal 15 4 5" xfId="14850" xr:uid="{C78E325D-033B-4735-AA43-7ACF3EE4BC66}"/>
    <cellStyle name="Normal 15 4 5 2" xfId="32216" xr:uid="{9D9E3956-FAB8-43FA-B5B7-4DACEC633CD7}"/>
    <cellStyle name="Normal 15 4 6" xfId="36881" xr:uid="{64E6C364-03C7-4113-A425-27A8296A8858}"/>
    <cellStyle name="Normal 15 5" xfId="14853" xr:uid="{EF86345C-1479-4808-94C8-5B19C865905A}"/>
    <cellStyle name="Normal 15 5 2" xfId="32219" xr:uid="{7009F4B1-203B-4652-AD97-B5B756EF40F2}"/>
    <cellStyle name="Normal 15 5 3" xfId="37129" xr:uid="{7C2DC985-73AA-402D-80AD-61B0016B1A94}"/>
    <cellStyle name="Normal 15 6" xfId="14854" xr:uid="{02198179-F956-401B-8B15-CB8CE97C0885}"/>
    <cellStyle name="Normal 15 6 2" xfId="32220" xr:uid="{967F212E-5794-4F4A-91C1-F4E9CEAD206B}"/>
    <cellStyle name="Normal 15 7" xfId="14855" xr:uid="{83AB199D-2A11-47A3-97A9-C4CC019A9B90}"/>
    <cellStyle name="Normal 15 7 2" xfId="32221" xr:uid="{90E2AC88-12FD-4467-8623-EBCA8C528B48}"/>
    <cellStyle name="Normal 15 8" xfId="17057" xr:uid="{CC653433-296A-40C8-8A27-F5FC8A87CCEE}"/>
    <cellStyle name="Normal 15 8 2" xfId="34404" xr:uid="{F61A0B40-C5B8-4153-B9B6-C24149B2495F}"/>
    <cellStyle name="Normal 15 9" xfId="14834" xr:uid="{CA628D5B-9C6D-42B4-9723-31D1A3782830}"/>
    <cellStyle name="Normal 15 9 2" xfId="32200" xr:uid="{93113B16-C68F-4743-A591-B42142ED7A3A}"/>
    <cellStyle name="Normal 16" xfId="648" xr:uid="{CA6620FE-0C68-437C-93FA-7CDF45581052}"/>
    <cellStyle name="Normal 16 2" xfId="767" xr:uid="{34EF183B-1B9D-4236-B4D6-8CEE87385F5C}"/>
    <cellStyle name="Normal 16 2 2" xfId="2254" xr:uid="{63A25D0E-DBCC-4550-AEE4-5D5390CB8EEE}"/>
    <cellStyle name="Normal 16 2 2 2" xfId="17963" xr:uid="{289EA6C2-073C-428D-87D1-C7F190DC63C5}"/>
    <cellStyle name="Normal 16 2 2 2 2" xfId="35670" xr:uid="{ABE6F6AC-FF1C-49B5-A44B-262A455E6FCC}"/>
    <cellStyle name="Normal 16 2 2 3" xfId="14858" xr:uid="{E0321146-8692-490F-A850-F88809FB571D}"/>
    <cellStyle name="Normal 16 2 2 3 2" xfId="32224" xr:uid="{672EB496-2E5C-4703-8EE0-9FA40ACB532C}"/>
    <cellStyle name="Normal 16 2 2 4" xfId="19854" xr:uid="{20FB525F-D9D9-4EF8-893F-4E2F28D10F1B}"/>
    <cellStyle name="Normal 16 2 3" xfId="1207" xr:uid="{9D665654-5A02-404A-A893-FF7D4D529329}"/>
    <cellStyle name="Normal 16 2 3 2" xfId="34688" xr:uid="{9974E819-751F-40F7-87ED-2F99CCB8AF2B}"/>
    <cellStyle name="Normal 16 2 3 3" xfId="18811" xr:uid="{21F83D6D-E3D1-4DEE-A840-9030A7E57402}"/>
    <cellStyle name="Normal 16 2 4" xfId="17161" xr:uid="{FAA39DC2-ECD9-4D54-A747-EACA8EA29CC1}"/>
    <cellStyle name="Normal 16 2 5" xfId="14857" xr:uid="{2B57DEDB-84C5-4358-8B7B-C30757905812}"/>
    <cellStyle name="Normal 16 2 5 2" xfId="32223" xr:uid="{E4AD6A85-650C-4758-87A2-1F9A7E2B1859}"/>
    <cellStyle name="Normal 16 2 6" xfId="36986" xr:uid="{384CCA0B-5451-4F64-A452-EF870CC04597}"/>
    <cellStyle name="Normal 16 3" xfId="1480" xr:uid="{D169B976-EE58-4F92-A504-F1A262739708}"/>
    <cellStyle name="Normal 16 3 2" xfId="2521" xr:uid="{A22356AD-63FA-47F4-A7DE-627727F47A4B}"/>
    <cellStyle name="Normal 16 3 2 2" xfId="35930" xr:uid="{D73E99D6-0677-49F4-8586-62D7DC660E14}"/>
    <cellStyle name="Normal 16 3 2 3" xfId="20121" xr:uid="{687B7CAC-95A4-4703-BE52-FBCE93439EDF}"/>
    <cellStyle name="Normal 16 3 3" xfId="34933" xr:uid="{D6437D19-A036-46A0-A28F-BF1D7709E027}"/>
    <cellStyle name="Normal 16 3 4" xfId="19083" xr:uid="{285C160A-EC67-47DA-9DED-FF38B4146953}"/>
    <cellStyle name="Normal 16 3 5" xfId="37058" xr:uid="{47692A67-A3FB-4CC5-8AB5-8D1B1A836298}"/>
    <cellStyle name="Normal 16 4" xfId="1985" xr:uid="{0DCC6817-7D48-474E-A333-187615B9CFA4}"/>
    <cellStyle name="Normal 16 4 2" xfId="35421" xr:uid="{0D1BB9AB-172D-41AA-AE15-E5A16E0641D5}"/>
    <cellStyle name="Normal 16 4 3" xfId="19586" xr:uid="{553E866D-B491-4394-A683-3760882CDA26}"/>
    <cellStyle name="Normal 16 4 4" xfId="36882" xr:uid="{0CBCE77A-74E5-41CA-898E-6D2223552929}"/>
    <cellStyle name="Normal 16 5" xfId="17058" xr:uid="{C888EFA8-9D68-4741-9753-908CADB45526}"/>
    <cellStyle name="Normal 16 5 2" xfId="34405" xr:uid="{A9B79EC7-CFFE-413D-AAE0-60E9448DB853}"/>
    <cellStyle name="Normal 16 5 3" xfId="37130" xr:uid="{242E6A63-EB4C-4E18-9CD6-92DAF3F23215}"/>
    <cellStyle name="Normal 16 6" xfId="14856" xr:uid="{7847029B-D2BB-471F-BD44-5DE2A625E728}"/>
    <cellStyle name="Normal 16 6 2" xfId="32222" xr:uid="{71530647-D228-4688-B51F-868E7CFAF498}"/>
    <cellStyle name="Normal 16 7" xfId="18443" xr:uid="{74D92B1D-F50C-409F-B0B7-94A12369FD6D}"/>
    <cellStyle name="Normal 16 8" xfId="36761" xr:uid="{8F46ADBD-6641-42E7-AD31-C8195CFCF0E6}"/>
    <cellStyle name="Normal 17" xfId="649" xr:uid="{7C50BDD3-8DC2-4E33-82FD-726621DEBE09}"/>
    <cellStyle name="Normal 17 2" xfId="814" xr:uid="{FCF6A6FF-5092-426F-B4FF-1B3A016E64A4}"/>
    <cellStyle name="Normal 17 2 2" xfId="852" xr:uid="{F5E81B09-BEBB-403E-84E7-9B8A94E9D835}"/>
    <cellStyle name="Normal 17 2 2 2" xfId="2255" xr:uid="{728AB437-B92C-455E-A6FE-CC42BA945517}"/>
    <cellStyle name="Normal 17 2 2 2 2" xfId="35671" xr:uid="{C623FC0B-BFF5-47C4-B937-73DF48D6786B}"/>
    <cellStyle name="Normal 17 2 2 2 3" xfId="19855" xr:uid="{1E5AC9BA-D3FE-45C8-9E52-22CD8F598CED}"/>
    <cellStyle name="Normal 17 2 3" xfId="1208" xr:uid="{DFC7E8EC-E895-40DF-9B3C-D25B1E3D2CD0}"/>
    <cellStyle name="Normal 17 2 3 2" xfId="34689" xr:uid="{C41AB6C1-60B3-46B0-93CF-DC15F35D5F85}"/>
    <cellStyle name="Normal 17 2 3 3" xfId="18812" xr:uid="{1F82BCC9-6C71-446F-966F-CD2100246685}"/>
    <cellStyle name="Normal 17 2 4" xfId="17170" xr:uid="{ACED3307-37E8-414F-9995-FF879F549C98}"/>
    <cellStyle name="Normal 17 2 4 2" xfId="18400" xr:uid="{24312119-C591-4690-B510-EF2BD427716D}"/>
    <cellStyle name="Normal 17 2 4 3" xfId="34462" xr:uid="{A9FEFC28-EF4A-4840-8F05-FF7ED0D5D3D9}"/>
    <cellStyle name="Normal 17 2 5" xfId="14860" xr:uid="{27095D70-2145-4904-8C3A-ECAFE92FD7EC}"/>
    <cellStyle name="Normal 17 2 5 2" xfId="32226" xr:uid="{D0958DBE-0107-490C-BEE6-A9B6E44C5AD3}"/>
    <cellStyle name="Normal 17 2 6" xfId="18305" xr:uid="{889CE16C-08F9-474E-A1DC-FA8D7A08770D}"/>
    <cellStyle name="Normal 17 2 6 2" xfId="36538" xr:uid="{1BCC0D41-C756-4610-A26E-A19700606089}"/>
    <cellStyle name="Normal 17 2 6 3" xfId="36458" xr:uid="{4F1CB9AF-480F-4DD0-B717-0DABE65F51F1}"/>
    <cellStyle name="Normal 17 2 7" xfId="18510" xr:uid="{F5276E7A-4FE7-4B16-ADC8-433556DC5C42}"/>
    <cellStyle name="Normal 17 2 8" xfId="36987" xr:uid="{FDE56238-AFF9-4CB0-A87B-2E45F8D5844B}"/>
    <cellStyle name="Normal 17 3" xfId="766" xr:uid="{AA76A469-A08C-444F-A6DE-E87997065901}"/>
    <cellStyle name="Normal 17 3 2" xfId="2522" xr:uid="{AF0FB821-03CF-4F55-8BCA-CFEB4496A7CF}"/>
    <cellStyle name="Normal 17 3 2 2" xfId="35931" xr:uid="{88458CBD-E8EE-4247-A070-8DE60CE2D182}"/>
    <cellStyle name="Normal 17 3 2 3" xfId="20122" xr:uid="{DF56BF4D-5021-4832-99FF-0D4E1204443C}"/>
    <cellStyle name="Normal 17 3 3" xfId="1481" xr:uid="{166BE321-2DD2-44C4-B323-C98A296CFEDA}"/>
    <cellStyle name="Normal 17 3 3 2" xfId="34934" xr:uid="{8893BCDE-F197-4B81-8614-D9C88C4A87D9}"/>
    <cellStyle name="Normal 17 3 3 3" xfId="19084" xr:uid="{EAB2AAAA-8377-437F-96FF-D41093913091}"/>
    <cellStyle name="Normal 17 3 4" xfId="37059" xr:uid="{76E620A3-6C6B-4CA4-A8AD-A710ECDF7AAA}"/>
    <cellStyle name="Normal 17 4" xfId="1986" xr:uid="{7D19C76E-552E-48ED-88BE-04FEDDE02EF4}"/>
    <cellStyle name="Normal 17 4 2" xfId="35422" xr:uid="{F48F2E65-5CC0-4A2E-97D2-0C90644BF645}"/>
    <cellStyle name="Normal 17 4 3" xfId="19587" xr:uid="{480000B9-45A7-44C5-B1CF-30D087A2DA94}"/>
    <cellStyle name="Normal 17 4 4" xfId="36883" xr:uid="{EFE09923-CA55-4822-8E77-1E46687CA14A}"/>
    <cellStyle name="Normal 17 5" xfId="17059" xr:uid="{D1151749-4F99-4B84-B74D-C835980CD7BC}"/>
    <cellStyle name="Normal 17 5 2" xfId="34406" xr:uid="{AA4E488C-3DFF-4A34-B859-D6B246DD6E59}"/>
    <cellStyle name="Normal 17 5 3" xfId="37131" xr:uid="{67586153-9151-4199-863F-60161070F037}"/>
    <cellStyle name="Normal 17 6" xfId="14859" xr:uid="{AB63A1C6-E564-496D-9B88-BC9E0F93894A}"/>
    <cellStyle name="Normal 17 6 2" xfId="32225" xr:uid="{43D4205A-58F3-4044-AAFF-1F75E0076D6C}"/>
    <cellStyle name="Normal 17 7" xfId="18444" xr:uid="{CAF5B56D-15D0-4597-BACB-2A6C18B51191}"/>
    <cellStyle name="Normal 17 8" xfId="36762" xr:uid="{CA1CF391-EEFB-4231-9647-983E9FDF43BD}"/>
    <cellStyle name="Normal 18" xfId="650" xr:uid="{1354D1E8-CA24-405D-B5D4-AD39C82CE2F9}"/>
    <cellStyle name="Normal 18 10" xfId="18445" xr:uid="{1F92ADB1-86A5-4D19-9495-A26BD1B69868}"/>
    <cellStyle name="Normal 18 11" xfId="36763" xr:uid="{F856A39A-3DAF-4E67-92F1-26511D4D8D4D}"/>
    <cellStyle name="Normal 18 2" xfId="815" xr:uid="{1524FF22-0F7F-48F2-8351-11F2928C8392}"/>
    <cellStyle name="Normal 18 2 10" xfId="18511" xr:uid="{ABD1D2B1-34D5-4B78-9432-83BEF8017A0F}"/>
    <cellStyle name="Normal 18 2 11" xfId="36988" xr:uid="{D30BF794-D1C6-4073-9B81-5AD6D41B93C2}"/>
    <cellStyle name="Normal 18 2 2" xfId="868" xr:uid="{60BF9D7F-8D09-44D7-983A-0F6DE263DD5A}"/>
    <cellStyle name="Normal 18 2 2 2" xfId="2256" xr:uid="{D33C8FF1-7982-489D-9CBD-BD1073C98F0E}"/>
    <cellStyle name="Normal 18 2 2 2 2" xfId="17964" xr:uid="{1AE9263B-2BEE-4958-B3B6-10040A29523E}"/>
    <cellStyle name="Normal 18 2 2 2 2 2" xfId="35672" xr:uid="{F82CE39B-2F5B-431E-AD65-4D584097BCCD}"/>
    <cellStyle name="Normal 18 2 2 2 3" xfId="14864" xr:uid="{49713B12-133C-4D56-A8D6-B1B713D8B3E7}"/>
    <cellStyle name="Normal 18 2 2 2 3 2" xfId="32230" xr:uid="{AA4238FC-B89C-4EA0-87EA-D39A1323B57F}"/>
    <cellStyle name="Normal 18 2 2 2 4" xfId="19856" xr:uid="{CA73757F-EE53-4F49-AA23-0422F06D561D}"/>
    <cellStyle name="Normal 18 2 2 3" xfId="14865" xr:uid="{BB249E8E-9CF0-4153-825D-5358EE662A5F}"/>
    <cellStyle name="Normal 18 2 2 3 2" xfId="32231" xr:uid="{887E1B8D-760C-484D-88EB-CDF12A8DA37B}"/>
    <cellStyle name="Normal 18 2 2 4" xfId="17206" xr:uid="{19E4B696-BD51-4BFD-913E-1295D52911EC}"/>
    <cellStyle name="Normal 18 2 2 5" xfId="14863" xr:uid="{DC375E5D-CB1A-46F5-BA68-5929178D36C4}"/>
    <cellStyle name="Normal 18 2 2 5 2" xfId="32229" xr:uid="{29887E6C-1602-42A2-8167-DD20C4F750B3}"/>
    <cellStyle name="Normal 18 2 3" xfId="1209" xr:uid="{F403D0C5-78D8-445C-8D3C-75530624EC60}"/>
    <cellStyle name="Normal 18 2 3 2" xfId="17384" xr:uid="{311B8B27-72B3-43AA-8F88-5DEA2D55CE39}"/>
    <cellStyle name="Normal 18 2 3 2 2" xfId="34690" xr:uid="{440702C1-92D6-4141-8F03-5B591B7EA791}"/>
    <cellStyle name="Normal 18 2 3 3" xfId="14866" xr:uid="{D1115C6E-B801-46CC-A481-76BA3F797451}"/>
    <cellStyle name="Normal 18 2 3 3 2" xfId="32232" xr:uid="{58694F36-24CF-4B97-8745-B9AE63B7ECD0}"/>
    <cellStyle name="Normal 18 2 3 4" xfId="18813" xr:uid="{840C3D50-ED12-4581-B7FC-2A52DD822091}"/>
    <cellStyle name="Normal 18 2 4" xfId="14867" xr:uid="{38ABAA7C-811A-4FC2-BD1B-25A1703E41CF}"/>
    <cellStyle name="Normal 18 2 4 2" xfId="32233" xr:uid="{792BF133-B9A6-4632-A943-CBD78785EABB}"/>
    <cellStyle name="Normal 18 2 5" xfId="14868" xr:uid="{A552816B-0052-4F47-B6F6-FE5880D70F10}"/>
    <cellStyle name="Normal 18 2 5 2" xfId="32234" xr:uid="{0DE12014-3DD1-4BAC-9062-C6E4D8B8635A}"/>
    <cellStyle name="Normal 18 2 6" xfId="14869" xr:uid="{5032A7FF-37E7-48B4-82A5-FF1D668E5930}"/>
    <cellStyle name="Normal 18 2 6 2" xfId="32235" xr:uid="{FA1632D2-C2F0-4AEB-BD4E-5E8B65EF4AFD}"/>
    <cellStyle name="Normal 18 2 7" xfId="17171" xr:uid="{B5589D28-A2A2-43B5-8467-813AD05ACC57}"/>
    <cellStyle name="Normal 18 2 7 2" xfId="36287" xr:uid="{DE0FAF4E-6B83-4906-9400-675BDB72A04F}"/>
    <cellStyle name="Normal 18 2 7 3" xfId="34463" xr:uid="{C5B24DC3-C728-4D5F-9417-2CC03C88C324}"/>
    <cellStyle name="Normal 18 2 8" xfId="14862" xr:uid="{FD6892A9-8A8A-4809-BD39-A968963FA3AE}"/>
    <cellStyle name="Normal 18 2 8 2" xfId="32228" xr:uid="{C934A240-DA91-466B-AB68-63488B72D09F}"/>
    <cellStyle name="Normal 18 2 9" xfId="18306" xr:uid="{395A3511-923F-47DF-886E-5BDA069FE017}"/>
    <cellStyle name="Normal 18 2 9 2" xfId="36539" xr:uid="{D48140B4-73DF-4FA5-9916-A7E528726B8A}"/>
    <cellStyle name="Normal 18 2 9 3" xfId="36459" xr:uid="{217FEEB9-3C6D-4F14-849C-C0D1948D77C9}"/>
    <cellStyle name="Normal 18 3" xfId="769" xr:uid="{E1F74F7A-87C9-415D-8B5D-C07BD2AFE6F8}"/>
    <cellStyle name="Normal 18 3 2" xfId="2523" xr:uid="{2CB1730D-FC4A-4319-AC8E-4DBDDAEF701D}"/>
    <cellStyle name="Normal 18 3 2 2" xfId="14872" xr:uid="{A1CB4F01-7F74-46F8-8DC0-F55A39C82BCF}"/>
    <cellStyle name="Normal 18 3 2 2 2" xfId="32238" xr:uid="{78189259-5F2E-4B31-89D2-40CAC4CCAF65}"/>
    <cellStyle name="Normal 18 3 2 3" xfId="14873" xr:uid="{DE05BF5D-029E-45A1-B5D2-B5320E8C0C35}"/>
    <cellStyle name="Normal 18 3 2 3 2" xfId="32239" xr:uid="{6F4B848A-3F72-40AD-9A2E-25F91E54AEEE}"/>
    <cellStyle name="Normal 18 3 2 4" xfId="18100" xr:uid="{73231B7A-01E5-4C79-BFB3-14C849C4E31B}"/>
    <cellStyle name="Normal 18 3 2 4 2" xfId="35932" xr:uid="{0C95D4F3-E8C4-4004-AEAC-12ABCE383C7C}"/>
    <cellStyle name="Normal 18 3 2 5" xfId="14871" xr:uid="{D071AA67-52B8-4C8E-91FA-B837E0ED14FF}"/>
    <cellStyle name="Normal 18 3 2 5 2" xfId="32237" xr:uid="{EF81F68C-860C-4BC0-AB50-897E85CE3803}"/>
    <cellStyle name="Normal 18 3 2 6" xfId="20123" xr:uid="{64593EB0-D783-4B95-93E7-2A132CD65381}"/>
    <cellStyle name="Normal 18 3 3" xfId="1482" xr:uid="{E9564CDC-9F26-4F36-A9A7-C0E131963D88}"/>
    <cellStyle name="Normal 18 3 3 2" xfId="17534" xr:uid="{9D1E56FC-D907-4A39-AC68-82C1C4F63B9F}"/>
    <cellStyle name="Normal 18 3 3 2 2" xfId="34935" xr:uid="{76A8D47B-A68D-4A66-B0C9-8023CF3F41B5}"/>
    <cellStyle name="Normal 18 3 3 3" xfId="14874" xr:uid="{3B421E3C-AB8F-467E-9296-0A1BD5F29F74}"/>
    <cellStyle name="Normal 18 3 3 3 2" xfId="32240" xr:uid="{2E0DF3B5-7330-420A-83F2-99310739FD9B}"/>
    <cellStyle name="Normal 18 3 3 4" xfId="19085" xr:uid="{4E6E9960-7DB9-4023-8078-95F1C27F276F}"/>
    <cellStyle name="Normal 18 3 4" xfId="14875" xr:uid="{BBACC815-ABC3-4132-975F-5C51EBFC2F03}"/>
    <cellStyle name="Normal 18 3 4 2" xfId="32241" xr:uid="{67096B68-6827-451E-B87E-0B65D2C2FB48}"/>
    <cellStyle name="Normal 18 3 5" xfId="14876" xr:uid="{BEE5BBD8-5E62-4BA8-95C0-8B0B26DA66ED}"/>
    <cellStyle name="Normal 18 3 5 2" xfId="32242" xr:uid="{1A128534-1317-482F-8C25-28EE68B999DC}"/>
    <cellStyle name="Normal 18 3 6" xfId="17163" xr:uid="{F98EE020-93EE-46AB-8695-33978DF5818B}"/>
    <cellStyle name="Normal 18 3 7" xfId="14870" xr:uid="{23815B8E-20F5-4F3B-95A3-39476E5ACA5A}"/>
    <cellStyle name="Normal 18 3 7 2" xfId="32236" xr:uid="{22934314-9F54-4011-B33D-85C09FE73719}"/>
    <cellStyle name="Normal 18 3 8" xfId="37060" xr:uid="{BB1D53C3-2DF0-42BC-9C33-32A9F72365A2}"/>
    <cellStyle name="Normal 18 4" xfId="1987" xr:uid="{60213250-49CD-4E37-94E9-70C584F8CBA6}"/>
    <cellStyle name="Normal 18 4 2" xfId="14878" xr:uid="{BCC029A7-A732-4D8E-9B78-B6C26A8AE7F6}"/>
    <cellStyle name="Normal 18 4 2 2" xfId="32244" xr:uid="{BA26726B-6686-4355-8ECA-7D66D97C7432}"/>
    <cellStyle name="Normal 18 4 3" xfId="14879" xr:uid="{00D53897-6883-4B25-8349-9FE6F03E9D53}"/>
    <cellStyle name="Normal 18 4 3 2" xfId="32245" xr:uid="{BE54067D-0CB1-4956-8BC2-D13B029D0586}"/>
    <cellStyle name="Normal 18 4 4" xfId="17828" xr:uid="{2BFA20BE-FCAA-44DE-BB3C-2E3F1B0FE39C}"/>
    <cellStyle name="Normal 18 4 4 2" xfId="35423" xr:uid="{98204101-AB92-4D8B-8342-A560D60457A2}"/>
    <cellStyle name="Normal 18 4 5" xfId="14877" xr:uid="{9C714665-2142-4413-B5B0-46EB20121BD3}"/>
    <cellStyle name="Normal 18 4 5 2" xfId="32243" xr:uid="{5FE685E0-F220-4E07-835D-4DE78CCD627C}"/>
    <cellStyle name="Normal 18 4 6" xfId="19588" xr:uid="{8FC1C2A1-888B-43FC-BC4A-A7D4CCE10672}"/>
    <cellStyle name="Normal 18 4 7" xfId="36884" xr:uid="{50597582-E399-4D1C-AC03-145EC5629C92}"/>
    <cellStyle name="Normal 18 5" xfId="14880" xr:uid="{A1D02351-0672-44C1-B9DD-7A104E585B8C}"/>
    <cellStyle name="Normal 18 5 2" xfId="32246" xr:uid="{E26A6E2D-63A0-4626-8744-292540166F6F}"/>
    <cellStyle name="Normal 18 5 3" xfId="37132" xr:uid="{8B36886E-67DA-461E-B32B-F9312E9E8802}"/>
    <cellStyle name="Normal 18 6" xfId="14881" xr:uid="{11D54678-6692-4225-91D6-C4D61D23F4B8}"/>
    <cellStyle name="Normal 18 6 2" xfId="32247" xr:uid="{7052673F-6CC8-45B7-AF75-38A9EB66C7DB}"/>
    <cellStyle name="Normal 18 7" xfId="14882" xr:uid="{EE6F6E99-BB4B-4679-B7F8-6739048B18B4}"/>
    <cellStyle name="Normal 18 7 2" xfId="32248" xr:uid="{61042528-F82E-4C8A-AE4B-E2268CDE7AEE}"/>
    <cellStyle name="Normal 18 8" xfId="17060" xr:uid="{1941B10A-D2F6-42BC-8637-09A821F3B9C9}"/>
    <cellStyle name="Normal 18 8 2" xfId="34407" xr:uid="{C9A07290-1D91-47B8-9FD8-B95A7195E4BA}"/>
    <cellStyle name="Normal 18 9" xfId="14861" xr:uid="{56B559E9-CF93-472C-8DEB-9267C3D3DB72}"/>
    <cellStyle name="Normal 18 9 2" xfId="32227" xr:uid="{23A92468-81DD-41D6-AF6A-EB60AAE1C5B1}"/>
    <cellStyle name="Normal 19" xfId="651" xr:uid="{3ED5A94E-B29E-41C6-A19F-314D4A8D92D5}"/>
    <cellStyle name="Normal 19 10" xfId="18446" xr:uid="{A395FDA1-2935-44E6-BB55-B88EE663A4BE}"/>
    <cellStyle name="Normal 19 11" xfId="36764" xr:uid="{700D4683-2777-40B0-BB63-5158DF526C5B}"/>
    <cellStyle name="Normal 19 2" xfId="816" xr:uid="{AA801D62-4BED-4DD1-BA4E-EB63D8FAE827}"/>
    <cellStyle name="Normal 19 2 10" xfId="18512" xr:uid="{CD324C86-EA14-44D9-936E-65EE67AC11EB}"/>
    <cellStyle name="Normal 19 2 11" xfId="36989" xr:uid="{BE9FF4C8-9C01-426D-A00A-7FD0A9601CCD}"/>
    <cellStyle name="Normal 19 2 2" xfId="873" xr:uid="{FF3B863B-134D-4E81-BA04-954AC6F7D9B4}"/>
    <cellStyle name="Normal 19 2 2 2" xfId="2257" xr:uid="{8E0C7510-965B-49FC-A37C-4627E44EB86D}"/>
    <cellStyle name="Normal 19 2 2 2 2" xfId="17965" xr:uid="{59B492D1-0805-4DA2-9ECD-AA4AE3D07F55}"/>
    <cellStyle name="Normal 19 2 2 2 2 2" xfId="35673" xr:uid="{2A251ACE-77D5-4E24-8E8B-60683B0D9F07}"/>
    <cellStyle name="Normal 19 2 2 2 3" xfId="14886" xr:uid="{B1C079D9-C3A3-4B77-AFC5-C981B5C3E993}"/>
    <cellStyle name="Normal 19 2 2 2 3 2" xfId="32252" xr:uid="{9ECD7FFF-282B-49D1-84E6-C93CD6BD2ED3}"/>
    <cellStyle name="Normal 19 2 2 2 4" xfId="19857" xr:uid="{4540402E-9A93-4941-8DB9-3EE4B8D5E863}"/>
    <cellStyle name="Normal 19 2 2 3" xfId="14887" xr:uid="{DE9FE8AE-F6EA-4279-A634-52961FF86636}"/>
    <cellStyle name="Normal 19 2 2 3 2" xfId="32253" xr:uid="{6FCB29DB-064F-4275-B228-389239A3FF9B}"/>
    <cellStyle name="Normal 19 2 2 4" xfId="17208" xr:uid="{A001C32A-E5E3-42D3-93A7-8DDB3BF987FA}"/>
    <cellStyle name="Normal 19 2 2 5" xfId="14885" xr:uid="{31DFE057-3563-4202-B2AD-60518AFB1A2E}"/>
    <cellStyle name="Normal 19 2 2 5 2" xfId="32251" xr:uid="{94354E6D-C795-4699-81B9-DDBB13723829}"/>
    <cellStyle name="Normal 19 2 3" xfId="1210" xr:uid="{EE884747-9B78-403B-8895-E0F4FEA6CB6B}"/>
    <cellStyle name="Normal 19 2 3 2" xfId="17385" xr:uid="{588DFF33-1D14-483B-8659-AA61FC5C57E5}"/>
    <cellStyle name="Normal 19 2 3 2 2" xfId="34691" xr:uid="{F6B8215B-8482-47D7-82CE-0FC46263BEFA}"/>
    <cellStyle name="Normal 19 2 3 3" xfId="14888" xr:uid="{2BBC3F44-7165-4D22-974F-C881D6F0F6B6}"/>
    <cellStyle name="Normal 19 2 3 3 2" xfId="32254" xr:uid="{B8503504-7A98-420E-8962-1944BD3ACBF2}"/>
    <cellStyle name="Normal 19 2 3 4" xfId="18814" xr:uid="{327B40BD-6471-44E7-9CE6-6809F4C17C8B}"/>
    <cellStyle name="Normal 19 2 4" xfId="14889" xr:uid="{052D269E-70F1-4DF2-ABCE-BD781B404CC0}"/>
    <cellStyle name="Normal 19 2 4 2" xfId="32255" xr:uid="{04B96528-7AC8-4891-826E-D4ADC7323B8A}"/>
    <cellStyle name="Normal 19 2 5" xfId="14890" xr:uid="{82A69EE9-1959-4FEA-B462-D9FEBD64EBD8}"/>
    <cellStyle name="Normal 19 2 5 2" xfId="32256" xr:uid="{C2834C7A-3352-4277-B6D8-D42D1CB3B4B0}"/>
    <cellStyle name="Normal 19 2 6" xfId="14891" xr:uid="{1608B7AE-993C-4477-962E-DBB8D22014A6}"/>
    <cellStyle name="Normal 19 2 6 2" xfId="32257" xr:uid="{A367F708-F5E6-4D90-8367-247F01CD010D}"/>
    <cellStyle name="Normal 19 2 7" xfId="17172" xr:uid="{62106A79-C046-4EA2-BFE8-5A53ADE279B6}"/>
    <cellStyle name="Normal 19 2 7 2" xfId="36352" xr:uid="{5C561705-FC86-4BCF-ACF7-251BBCC168C2}"/>
    <cellStyle name="Normal 19 2 7 3" xfId="34464" xr:uid="{FD881FCC-3C75-4E5E-B43A-EAD9A40B4239}"/>
    <cellStyle name="Normal 19 2 8" xfId="14884" xr:uid="{0B7645CB-62E4-4EF5-ABE6-60FB5EEE4AC8}"/>
    <cellStyle name="Normal 19 2 8 2" xfId="32250" xr:uid="{DA9557E6-7BC6-407F-985E-9DE65049E390}"/>
    <cellStyle name="Normal 19 2 9" xfId="18307" xr:uid="{351EEA3F-9242-4130-978B-9C45BA1B7CC9}"/>
    <cellStyle name="Normal 19 2 9 2" xfId="36540" xr:uid="{F71E1318-986F-407B-92AB-21C64F0EA7DD}"/>
    <cellStyle name="Normal 19 2 9 3" xfId="36460" xr:uid="{11FC6CEE-066D-47F3-9853-B40725887640}"/>
    <cellStyle name="Normal 19 3" xfId="770" xr:uid="{2FAF9E90-5394-4CB7-8783-837F23A11532}"/>
    <cellStyle name="Normal 19 3 2" xfId="2524" xr:uid="{1B437BEA-E7A1-494D-A72C-7A7BFE4B3602}"/>
    <cellStyle name="Normal 19 3 2 2" xfId="14894" xr:uid="{EF7003C9-4B5F-493F-8B97-F6B8BF39A3FB}"/>
    <cellStyle name="Normal 19 3 2 2 2" xfId="32260" xr:uid="{23ED7458-191A-4044-AAA7-5C1893DABA7D}"/>
    <cellStyle name="Normal 19 3 2 3" xfId="14895" xr:uid="{26B3B2FE-87CC-4A77-9E9F-CEF9537FD89B}"/>
    <cellStyle name="Normal 19 3 2 3 2" xfId="32261" xr:uid="{C62A7DE9-FFDC-4CF1-97B5-E4CBF8742C29}"/>
    <cellStyle name="Normal 19 3 2 4" xfId="18101" xr:uid="{49A5158D-AD56-4823-88D8-CA9EC9241B26}"/>
    <cellStyle name="Normal 19 3 2 4 2" xfId="35933" xr:uid="{030529DE-CB01-4FBD-9CDF-946D9139AB81}"/>
    <cellStyle name="Normal 19 3 2 5" xfId="14893" xr:uid="{C0DE1F40-C288-41E1-AEC0-61A44CB73EAA}"/>
    <cellStyle name="Normal 19 3 2 5 2" xfId="32259" xr:uid="{CD038E5E-4EFD-41AD-B586-2B71D203FB85}"/>
    <cellStyle name="Normal 19 3 2 6" xfId="20124" xr:uid="{724F9B42-AA7A-4E6A-A57E-50417A8A2485}"/>
    <cellStyle name="Normal 19 3 3" xfId="1483" xr:uid="{93E2C076-A722-4DE2-A4C0-C3B18E8D7927}"/>
    <cellStyle name="Normal 19 3 3 2" xfId="17535" xr:uid="{564BB16F-30CC-4EFA-80D1-89733700BEAB}"/>
    <cellStyle name="Normal 19 3 3 2 2" xfId="34936" xr:uid="{60E2196A-6D5C-4456-9FCD-022231675193}"/>
    <cellStyle name="Normal 19 3 3 3" xfId="14896" xr:uid="{71CF59BF-6E32-40C0-9FEE-CB895AE11B11}"/>
    <cellStyle name="Normal 19 3 3 3 2" xfId="32262" xr:uid="{4E837940-E4E2-46C4-B24C-2C66FC5E8E25}"/>
    <cellStyle name="Normal 19 3 3 4" xfId="19086" xr:uid="{38371AA4-F680-486F-9F9A-8CCE27E159C2}"/>
    <cellStyle name="Normal 19 3 4" xfId="14897" xr:uid="{6778475F-7A17-4825-A0FE-FAEEF4CAC88E}"/>
    <cellStyle name="Normal 19 3 4 2" xfId="32263" xr:uid="{85668CBB-1AC5-4045-A8C4-E5D9D94B0BAC}"/>
    <cellStyle name="Normal 19 3 5" xfId="14898" xr:uid="{8E3F3E47-E383-4257-9FFC-DE36F68F0BB2}"/>
    <cellStyle name="Normal 19 3 5 2" xfId="32264" xr:uid="{A00982FA-7CAD-497A-BB89-7BE98711DBAF}"/>
    <cellStyle name="Normal 19 3 6" xfId="17164" xr:uid="{FF9A9F5D-D776-4E01-9407-38681620FB0D}"/>
    <cellStyle name="Normal 19 3 7" xfId="14892" xr:uid="{C26F37D9-E393-498A-B395-FAD3E2FF4DCA}"/>
    <cellStyle name="Normal 19 3 7 2" xfId="32258" xr:uid="{172FFA50-2695-404B-B071-970AE26C81CD}"/>
    <cellStyle name="Normal 19 3 8" xfId="37061" xr:uid="{3DEEC400-243C-4592-9CD9-ECFEED874324}"/>
    <cellStyle name="Normal 19 4" xfId="1988" xr:uid="{11394F5A-2D22-4E3B-AE12-6A46AB96E597}"/>
    <cellStyle name="Normal 19 4 2" xfId="14900" xr:uid="{176C96C0-826E-4DDB-B54A-2B3693DF07A7}"/>
    <cellStyle name="Normal 19 4 2 2" xfId="32266" xr:uid="{E4CB0E54-FB1F-4502-BEBC-DF84D3C9953C}"/>
    <cellStyle name="Normal 19 4 3" xfId="14901" xr:uid="{7D05DCEA-3895-4C8D-AF7B-95CE6BAD5EB3}"/>
    <cellStyle name="Normal 19 4 3 2" xfId="32267" xr:uid="{9FCC276C-26D5-460C-A507-8D3BACBEA705}"/>
    <cellStyle name="Normal 19 4 4" xfId="17829" xr:uid="{0562EED1-FAEA-4C7D-B417-1F2685DDA28E}"/>
    <cellStyle name="Normal 19 4 4 2" xfId="35424" xr:uid="{CC9ACAAB-535B-4E44-BDC7-1C128A5BD472}"/>
    <cellStyle name="Normal 19 4 5" xfId="14899" xr:uid="{F7AC2D29-9E20-4FC8-B853-69C4499CD435}"/>
    <cellStyle name="Normal 19 4 5 2" xfId="32265" xr:uid="{6457021E-AB30-4BD4-876A-3DBC5ABEC38C}"/>
    <cellStyle name="Normal 19 4 6" xfId="19589" xr:uid="{F97465E8-8834-43E9-9C79-890A85904B21}"/>
    <cellStyle name="Normal 19 4 7" xfId="36885" xr:uid="{A921C8BB-39A1-452B-913B-930C785916CF}"/>
    <cellStyle name="Normal 19 5" xfId="14902" xr:uid="{A59A5A27-243A-4C48-8557-8992975BDC13}"/>
    <cellStyle name="Normal 19 5 2" xfId="32268" xr:uid="{DA9F3799-C9A9-46B2-BAB7-06E5A2F0BD06}"/>
    <cellStyle name="Normal 19 5 3" xfId="37133" xr:uid="{8F04C121-18A8-46FE-B730-56F585636BC5}"/>
    <cellStyle name="Normal 19 6" xfId="14903" xr:uid="{8F17D7AB-3379-4C64-B2F2-A72EEB699902}"/>
    <cellStyle name="Normal 19 6 2" xfId="32269" xr:uid="{D88DE18F-DA59-48DA-96A5-D5A9D4C00FC3}"/>
    <cellStyle name="Normal 19 7" xfId="14904" xr:uid="{07AB617A-09D6-4568-9B90-4D0A11A16493}"/>
    <cellStyle name="Normal 19 7 2" xfId="32270" xr:uid="{C072638E-0F18-49DC-A002-A445B9983655}"/>
    <cellStyle name="Normal 19 8" xfId="17061" xr:uid="{9416F562-CE63-4F54-B464-79496D8D7959}"/>
    <cellStyle name="Normal 19 8 2" xfId="34408" xr:uid="{BADCFC7B-81A1-4848-8EC7-3AE1B4133AE8}"/>
    <cellStyle name="Normal 19 9" xfId="14883" xr:uid="{4D305135-22A6-4B8E-A036-834BD8F112C3}"/>
    <cellStyle name="Normal 19 9 2" xfId="32249" xr:uid="{CF1B005D-82C8-4141-B10F-E3C824B081EC}"/>
    <cellStyle name="Normal 2" xfId="3" xr:uid="{B190D761-ADDB-4CFB-8149-54EEFCE0B1C0}"/>
    <cellStyle name="Normal 2 10" xfId="1707" xr:uid="{2C9644C1-23C4-4122-9A8A-8553EFDF31B5}"/>
    <cellStyle name="Normal 2 10 2" xfId="2748" xr:uid="{6F071559-F1E4-4AE9-A200-2E95637C3076}"/>
    <cellStyle name="Normal 2 10 2 2" xfId="36154" xr:uid="{E57D0F49-5DEB-44BC-BB3B-C244E0668C25}"/>
    <cellStyle name="Normal 2 10 2 3" xfId="20348" xr:uid="{5D767857-C8F6-46C3-B211-8AB5C9011998}"/>
    <cellStyle name="Normal 2 10 3" xfId="17665" xr:uid="{8CF65769-2731-46A1-B9E8-02A7EDD1DA58}"/>
    <cellStyle name="Normal 2 10 3 2" xfId="35154" xr:uid="{B34A519E-8704-4BE0-B6ED-BA5978C97E13}"/>
    <cellStyle name="Normal 2 10 4" xfId="14906" xr:uid="{E7811F57-BF23-4697-AEBE-FD097ED07148}"/>
    <cellStyle name="Normal 2 10 4 2" xfId="32272" xr:uid="{115AB887-6C45-4994-8F70-ECE71DD44C3D}"/>
    <cellStyle name="Normal 2 10 5" xfId="19310" xr:uid="{75C7D167-D265-49A8-AABF-3D51730F7431}"/>
    <cellStyle name="Normal 2 11" xfId="1732" xr:uid="{4F0D5BA6-18CE-48AE-B729-C17F0F3A9CBB}"/>
    <cellStyle name="Normal 2 11 2" xfId="2773" xr:uid="{4D09133F-4D52-460A-9983-976E7F7838DF}"/>
    <cellStyle name="Normal 2 11 2 2" xfId="36178" xr:uid="{50782FEA-2AD9-4735-B553-61F50C322F2A}"/>
    <cellStyle name="Normal 2 11 2 3" xfId="20373" xr:uid="{F59487F9-4499-4FF2-8A73-F7AAB4043F11}"/>
    <cellStyle name="Normal 2 11 3" xfId="17683" xr:uid="{2257576C-AF69-4E32-A994-D9B2BA480CF2}"/>
    <cellStyle name="Normal 2 11 3 2" xfId="35177" xr:uid="{DBF5E801-86D4-4C83-95CA-DCA275175FFC}"/>
    <cellStyle name="Normal 2 11 4" xfId="14907" xr:uid="{5710C28A-D899-4391-A38F-A0C6BC103164}"/>
    <cellStyle name="Normal 2 11 4 2" xfId="32273" xr:uid="{198C4324-2323-4A08-98D2-B29C0AF76656}"/>
    <cellStyle name="Normal 2 11 5" xfId="19335" xr:uid="{ED9FB023-D4A1-49F6-AD22-F0DDDB88EBA0}"/>
    <cellStyle name="Normal 2 12" xfId="1757" xr:uid="{2CAEF228-4A99-4F11-BADC-767CE9EDBEC0}"/>
    <cellStyle name="Normal 2 12 2" xfId="2798" xr:uid="{A9875365-4207-49D9-AE21-D21BB10C2A03}"/>
    <cellStyle name="Normal 2 12 2 2" xfId="36202" xr:uid="{A69A2E48-0D2A-4ADB-83EB-01EA3062D552}"/>
    <cellStyle name="Normal 2 12 2 3" xfId="20398" xr:uid="{F30DE957-EF0B-452A-9D50-97971DDDBC3F}"/>
    <cellStyle name="Normal 2 12 3" xfId="17700" xr:uid="{326DE037-5468-4866-847A-349FBC958B61}"/>
    <cellStyle name="Normal 2 12 3 2" xfId="35200" xr:uid="{626E5D97-6217-4F7A-B73F-7BF74945FBBF}"/>
    <cellStyle name="Normal 2 12 4" xfId="14908" xr:uid="{98BB1F24-55E1-4110-B37E-03BB7BFA16AF}"/>
    <cellStyle name="Normal 2 12 4 2" xfId="32274" xr:uid="{F790197F-B846-4932-95EC-1FD9EA7301A7}"/>
    <cellStyle name="Normal 2 12 5" xfId="19360" xr:uid="{F5D81283-FAB4-486B-909A-49D5C032FDD4}"/>
    <cellStyle name="Normal 2 13" xfId="1780" xr:uid="{A2F6766B-8073-4B0B-B57F-6DED9C535149}"/>
    <cellStyle name="Normal 2 13 2" xfId="2821" xr:uid="{0D11B6D8-ABFA-493E-9464-02C18F07B66A}"/>
    <cellStyle name="Normal 2 13 2 2" xfId="36224" xr:uid="{5A23B7CF-BAC5-407D-B025-DB26009293D8}"/>
    <cellStyle name="Normal 2 13 2 3" xfId="20421" xr:uid="{C29DB69C-4B8E-4BB5-9CD2-16E115592D25}"/>
    <cellStyle name="Normal 2 13 3" xfId="17715" xr:uid="{6B2EBF13-B005-4315-B591-CE07A435A959}"/>
    <cellStyle name="Normal 2 13 3 2" xfId="35222" xr:uid="{DD76E6B5-45D4-44D1-8B68-4A194B642E80}"/>
    <cellStyle name="Normal 2 13 4" xfId="16898" xr:uid="{C6582634-80FE-4336-91FA-9D570157598A}"/>
    <cellStyle name="Normal 2 13 5" xfId="19383" xr:uid="{C469DAF8-C5EF-41AB-94FD-8F8DBC0A9EB8}"/>
    <cellStyle name="Normal 2 14" xfId="1804" xr:uid="{176168F8-A8E4-478A-B23B-028852144D5F}"/>
    <cellStyle name="Normal 2 14 2" xfId="2845" xr:uid="{5A65D178-A977-4C1F-ACD2-FD80F806E645}"/>
    <cellStyle name="Normal 2 14 2 2" xfId="36247" xr:uid="{22142BC8-51AA-43FC-B1B2-69C919A2EA70}"/>
    <cellStyle name="Normal 2 14 2 3" xfId="20445" xr:uid="{2EBC71AD-0BA5-447C-8C85-B829E2ABA6B2}"/>
    <cellStyle name="Normal 2 14 3" xfId="17730" xr:uid="{080F8227-246A-45D2-A14F-5775FBF979DF}"/>
    <cellStyle name="Normal 2 14 3 2" xfId="35245" xr:uid="{603215F9-13F2-4FD4-8CEB-2FE7760B2D99}"/>
    <cellStyle name="Normal 2 14 4" xfId="16985" xr:uid="{2EA1FF7A-70BE-4754-AFE9-C6912B3048EB}"/>
    <cellStyle name="Normal 2 14 4 2" xfId="36328" xr:uid="{D8AFB112-354F-45A1-86D7-8BFBDFC4E91C}"/>
    <cellStyle name="Normal 2 14 4 3" xfId="34345" xr:uid="{9D6AD82B-9B3D-4302-9C75-12830ED1324A}"/>
    <cellStyle name="Normal 2 14 5" xfId="19407" xr:uid="{F169E4D6-2823-43DE-AE2B-05109D219320}"/>
    <cellStyle name="Normal 2 15" xfId="1828" xr:uid="{A7A582BF-C1F8-4AA9-86BE-C142E4B62010}"/>
    <cellStyle name="Normal 2 15 2" xfId="2869" xr:uid="{BB16AACC-05A9-4A48-B57B-CBFA017200D3}"/>
    <cellStyle name="Normal 2 15 2 2" xfId="36270" xr:uid="{BDAC4271-B758-41C3-AC19-335195BEE4A9}"/>
    <cellStyle name="Normal 2 15 2 3" xfId="20469" xr:uid="{56F7C8F7-0DAE-4B4B-AC1B-656A060C1060}"/>
    <cellStyle name="Normal 2 15 3" xfId="17745" xr:uid="{6AA9C168-D175-476F-9206-B0048C845A63}"/>
    <cellStyle name="Normal 2 15 3 2" xfId="35268" xr:uid="{0187D24E-529D-47B6-A0F1-39B3C8D53AF6}"/>
    <cellStyle name="Normal 2 15 4" xfId="14905" xr:uid="{D6D150F6-FDE0-461B-8437-80B5438209BF}"/>
    <cellStyle name="Normal 2 15 4 2" xfId="32271" xr:uid="{FD0E452E-6DD2-471A-A84A-701DD1A8BFA5}"/>
    <cellStyle name="Normal 2 15 5" xfId="19431" xr:uid="{17ED96B7-40E8-440C-BD71-89C9D10DE0B5}"/>
    <cellStyle name="Normal 2 16" xfId="1853" xr:uid="{6C71FF4A-209C-4423-B1F7-2260D3227FE3}"/>
    <cellStyle name="Normal 2 16 2" xfId="35292" xr:uid="{59D8F5BE-5EB5-42A4-BE16-A70C035945AF}"/>
    <cellStyle name="Normal 2 16 3" xfId="19456" xr:uid="{518AD2E7-E8B0-4AF6-9E0B-88C151729FC3}"/>
    <cellStyle name="Normal 2 17" xfId="1877" xr:uid="{1623F3A0-07E2-41A6-B41F-B6BDEFF61CBD}"/>
    <cellStyle name="Normal 2 17 2" xfId="35315" xr:uid="{1B28D748-68EA-465C-BF35-96B12157C052}"/>
    <cellStyle name="Normal 2 17 3" xfId="19480" xr:uid="{AF2EDABF-C253-44B6-95EE-6E2A0B6656E0}"/>
    <cellStyle name="Normal 2 18" xfId="1901" xr:uid="{2046F3CA-35B4-4AA3-B621-A2B89CB82248}"/>
    <cellStyle name="Normal 2 18 2" xfId="35339" xr:uid="{6D74D7E8-4EED-46E6-AAF6-C78E38ECD3CE}"/>
    <cellStyle name="Normal 2 18 3" xfId="19504" xr:uid="{3D88D164-C561-459E-A86E-DC8049BE0EA4}"/>
    <cellStyle name="Normal 2 19" xfId="1925" xr:uid="{15406CA0-E9EF-4F59-954F-E45EFCED6306}"/>
    <cellStyle name="Normal 2 19 2" xfId="35363" xr:uid="{D8460F99-3F2C-4D5E-B58D-7715F02156FC}"/>
    <cellStyle name="Normal 2 19 3" xfId="19528" xr:uid="{4A2B80E1-1F46-4BBB-918F-D21C789AA8E2}"/>
    <cellStyle name="Normal 2 2" xfId="54" xr:uid="{E4AC5737-C1D5-4E32-8757-C48F3A5AD2F9}"/>
    <cellStyle name="Normal 2 2 10" xfId="1081" xr:uid="{B94F6238-3E87-49B6-AAB4-C2705ABB19E8}"/>
    <cellStyle name="Normal 2 2 10 2" xfId="1373" xr:uid="{39D8C0B5-68D6-4091-B352-B831FB1AFA87}"/>
    <cellStyle name="Normal 2 2 10 2 2" xfId="2416" xr:uid="{FE32F9AC-FC35-4FC6-9931-6C0D48BE7F6E}"/>
    <cellStyle name="Normal 2 2 10 2 2 2" xfId="35827" xr:uid="{FF72E41F-6407-41F5-BF75-ABDDE5AD75CB}"/>
    <cellStyle name="Normal 2 2 10 2 2 3" xfId="20016" xr:uid="{B78CDCEC-90DF-4A5C-AE4E-BE86E4EC976D}"/>
    <cellStyle name="Normal 2 2 10 2 3" xfId="34842" xr:uid="{AE4C25CE-AB7E-4158-9C85-C99E27832B2C}"/>
    <cellStyle name="Normal 2 2 10 2 4" xfId="18977" xr:uid="{87E7AABC-66DF-4F18-A40F-BAB93803254A}"/>
    <cellStyle name="Normal 2 2 10 3" xfId="1642" xr:uid="{B2C3DB28-4693-4BDC-ADA6-005B157606B5}"/>
    <cellStyle name="Normal 2 2 10 3 2" xfId="2683" xr:uid="{4AA5EB41-9623-483E-87D1-750540A0E258}"/>
    <cellStyle name="Normal 2 2 10 3 2 2" xfId="36090" xr:uid="{99653BD3-7B8C-40E5-AE63-7B6AC97A3293}"/>
    <cellStyle name="Normal 2 2 10 3 2 3" xfId="20283" xr:uid="{9D6B7EE8-F316-4847-B4C0-193BC4DC3E9D}"/>
    <cellStyle name="Normal 2 2 10 3 3" xfId="35090" xr:uid="{D199BDCA-5E83-4C90-AD16-3FE879D027B6}"/>
    <cellStyle name="Normal 2 2 10 3 4" xfId="19245" xr:uid="{831B7863-9EC7-4F5E-B68C-C28C0588C120}"/>
    <cellStyle name="Normal 2 2 10 4" xfId="2142" xr:uid="{8C3BC94A-C64A-4DFF-ABC0-76C97D4CF5CF}"/>
    <cellStyle name="Normal 2 2 10 4 2" xfId="35572" xr:uid="{5146D243-41B0-46FD-96E3-9098B52D79BA}"/>
    <cellStyle name="Normal 2 2 10 4 3" xfId="19742" xr:uid="{43154068-CB88-4ECD-A5CE-6FC74FEB0D3E}"/>
    <cellStyle name="Normal 2 2 10 5" xfId="17306" xr:uid="{288A8C8B-A77E-493A-9676-24090268647A}"/>
    <cellStyle name="Normal 2 2 10 5 2" xfId="34597" xr:uid="{098BCC9B-605E-475E-B67F-1CD98C1418BB}"/>
    <cellStyle name="Normal 2 2 10 6" xfId="14910" xr:uid="{BDCF90F0-D1F9-4627-8F96-C37F7724D44C}"/>
    <cellStyle name="Normal 2 2 10 6 2" xfId="32276" xr:uid="{3A60EBEF-0BF5-4568-9D75-B39B3F5C1414}"/>
    <cellStyle name="Normal 2 2 10 7" xfId="18691" xr:uid="{70E795C7-E2E0-4493-8A62-D01BE9811378}"/>
    <cellStyle name="Normal 2 2 11" xfId="1108" xr:uid="{9A649960-8A2A-483A-A5F0-7BDB01780E74}"/>
    <cellStyle name="Normal 2 2 11 2" xfId="1393" xr:uid="{A172B488-D285-4D7A-BEB0-0C07E56406F3}"/>
    <cellStyle name="Normal 2 2 11 2 2" xfId="2434" xr:uid="{39481C87-7CD0-46ED-8099-2690EE5E7044}"/>
    <cellStyle name="Normal 2 2 11 2 2 2" xfId="35845" xr:uid="{584672A4-8076-4CCD-B3E4-5DEC26C1C7F2}"/>
    <cellStyle name="Normal 2 2 11 2 2 3" xfId="20034" xr:uid="{0D06B1F1-3F57-495A-ACDF-358E82FB8D2D}"/>
    <cellStyle name="Normal 2 2 11 2 3" xfId="34861" xr:uid="{18D565EF-103D-4210-A624-2C797E8BC4BD}"/>
    <cellStyle name="Normal 2 2 11 2 4" xfId="18996" xr:uid="{DF4AE3D4-EF77-45D3-A3EC-9129A8109F9A}"/>
    <cellStyle name="Normal 2 2 11 3" xfId="1660" xr:uid="{C7C7D7D2-2FFD-4A48-AB28-D03EA8F6F945}"/>
    <cellStyle name="Normal 2 2 11 3 2" xfId="2701" xr:uid="{D4309D6D-5917-467C-9B41-39A193D2CA27}"/>
    <cellStyle name="Normal 2 2 11 3 2 2" xfId="36108" xr:uid="{7E335374-C175-4216-8491-3FF4E52DFAE5}"/>
    <cellStyle name="Normal 2 2 11 3 2 3" xfId="20301" xr:uid="{B783FA88-223E-4495-82CF-9873FAAD90C4}"/>
    <cellStyle name="Normal 2 2 11 3 3" xfId="35108" xr:uid="{3C6A7DB6-5C78-4150-A416-D47FCE2162D2}"/>
    <cellStyle name="Normal 2 2 11 3 4" xfId="19263" xr:uid="{46BD49BD-5E81-488E-A6C7-146F27300282}"/>
    <cellStyle name="Normal 2 2 11 4" xfId="2166" xr:uid="{949FE890-0FAA-4AF0-AF8D-13C6362AB47A}"/>
    <cellStyle name="Normal 2 2 11 4 2" xfId="35596" xr:uid="{75256ADC-6473-4468-89D4-8ACEACE75C09}"/>
    <cellStyle name="Normal 2 2 11 4 3" xfId="19766" xr:uid="{39A81325-58EB-4351-98D9-8A168F7B9E13}"/>
    <cellStyle name="Normal 2 2 11 5" xfId="34303" xr:uid="{48749F07-A16A-4A76-8D97-85FA171807EF}"/>
    <cellStyle name="Normal 2 2 11 6" xfId="18716" xr:uid="{A13363ED-1B47-47E4-964A-424DDE0F4D79}"/>
    <cellStyle name="Normal 2 2 12" xfId="1132" xr:uid="{372BB674-E8AF-4F85-B37E-0D405CFB12EB}"/>
    <cellStyle name="Normal 2 2 12 2" xfId="1416" xr:uid="{95240169-DC05-441C-886B-84B2AF93EDD8}"/>
    <cellStyle name="Normal 2 2 12 2 2" xfId="2457" xr:uid="{5C61DDE8-2FF4-483B-B86F-CBE846AC1B2B}"/>
    <cellStyle name="Normal 2 2 12 2 2 2" xfId="35868" xr:uid="{3E40E405-01FD-4407-B4A9-DD792072A5FA}"/>
    <cellStyle name="Normal 2 2 12 2 2 3" xfId="20057" xr:uid="{E4F5308E-3C9E-442F-8A97-BBC9D1E83ED3}"/>
    <cellStyle name="Normal 2 2 12 2 3" xfId="34883" xr:uid="{C64CAEC9-1EDF-444E-915F-18BC7F5CBC1B}"/>
    <cellStyle name="Normal 2 2 12 2 4" xfId="19019" xr:uid="{7BE05586-6718-44D2-8898-B5D5C51C71B8}"/>
    <cellStyle name="Normal 2 2 12 3" xfId="1683" xr:uid="{599EFA6B-441D-410D-AC1D-1BD4CEA2E008}"/>
    <cellStyle name="Normal 2 2 12 3 2" xfId="2724" xr:uid="{DFF53E9F-0DE8-4B52-9A3B-4661F8D4E551}"/>
    <cellStyle name="Normal 2 2 12 3 2 2" xfId="36131" xr:uid="{16A04CD0-A683-40EE-BFEA-DEBBC05CC34C}"/>
    <cellStyle name="Normal 2 2 12 3 2 3" xfId="20324" xr:uid="{F1291E56-CA36-4BF2-A399-66D290AB7CA6}"/>
    <cellStyle name="Normal 2 2 12 3 3" xfId="35131" xr:uid="{FD65F9B3-53DF-4228-AAFE-81DE7BC101D7}"/>
    <cellStyle name="Normal 2 2 12 3 4" xfId="19286" xr:uid="{55CEC773-6C53-40DD-B8F7-6427D0196C49}"/>
    <cellStyle name="Normal 2 2 12 4" xfId="2190" xr:uid="{25B48F71-395E-4685-B414-4555FE9EC8E6}"/>
    <cellStyle name="Normal 2 2 12 4 2" xfId="35620" xr:uid="{B5445C9C-77E9-4067-912E-29EEDA26B2FB}"/>
    <cellStyle name="Normal 2 2 12 4 3" xfId="19790" xr:uid="{F6B2588A-ABBA-406B-9496-39C9FB5AAE69}"/>
    <cellStyle name="Normal 2 2 12 5" xfId="17349" xr:uid="{B5DE1D43-A751-4461-A0B7-74056931DC3B}"/>
    <cellStyle name="Normal 2 2 12 5 2" xfId="34640" xr:uid="{B265FCF8-1AA7-48A3-A93E-DF03A9D4CBC2}"/>
    <cellStyle name="Normal 2 2 12 6" xfId="14909" xr:uid="{269A28B3-B452-41A2-8D77-56170A28BB9F}"/>
    <cellStyle name="Normal 2 2 12 6 2" xfId="32275" xr:uid="{27A2C2C5-9AF0-4595-A09F-6C6FDA10C8FD}"/>
    <cellStyle name="Normal 2 2 12 7" xfId="18740" xr:uid="{2B894E34-3151-48D3-B27C-DB3EBF119090}"/>
    <cellStyle name="Normal 2 2 13" xfId="1158" xr:uid="{754A796A-0598-426E-B5FA-BF96175C9C16}"/>
    <cellStyle name="Normal 2 2 13 2" xfId="2214" xr:uid="{5B5A4A33-AAB8-448F-A74E-2DC48BE4F6DA}"/>
    <cellStyle name="Normal 2 2 13 2 2" xfId="35643" xr:uid="{C41FC1B7-09E2-49DB-AB2D-7FF86A83C4DD}"/>
    <cellStyle name="Normal 2 2 13 2 3" xfId="19814" xr:uid="{D5211367-6722-4F86-9EC0-003239D7BCEF}"/>
    <cellStyle name="Normal 2 2 13 3" xfId="34660" xr:uid="{4120029A-A3D5-4814-8A29-51D5CC05C78E}"/>
    <cellStyle name="Normal 2 2 13 4" xfId="18764" xr:uid="{C5C20CDC-7DCD-41C0-8A3A-79449D3B8CE1}"/>
    <cellStyle name="Normal 2 2 14" xfId="1440" xr:uid="{F15842CD-0183-4A32-ABC2-FE7F5A002E6B}"/>
    <cellStyle name="Normal 2 2 14 2" xfId="2481" xr:uid="{32AF04BE-2906-41CF-B45E-45D2DA94633C}"/>
    <cellStyle name="Normal 2 2 14 2 2" xfId="35891" xr:uid="{FF09AFA7-2E90-45EB-BF48-420BCC8C3020}"/>
    <cellStyle name="Normal 2 2 14 2 3" xfId="20081" xr:uid="{C424E3CB-0ED4-4B24-BEBB-0BAD882DCD1E}"/>
    <cellStyle name="Normal 2 2 14 3" xfId="34906" xr:uid="{74169F76-FA67-4BB9-B675-69E855CAFA7E}"/>
    <cellStyle name="Normal 2 2 14 4" xfId="19043" xr:uid="{D455144E-F460-4D67-88EA-84351020D403}"/>
    <cellStyle name="Normal 2 2 15" xfId="1709" xr:uid="{9193443A-F127-4438-AB96-152CA92B5BC7}"/>
    <cellStyle name="Normal 2 2 15 2" xfId="2750" xr:uid="{BDD06C23-3461-431D-ACD0-D4140BB7A37D}"/>
    <cellStyle name="Normal 2 2 15 2 2" xfId="36156" xr:uid="{FD864959-0F77-4FAE-B7C8-904A7F36654A}"/>
    <cellStyle name="Normal 2 2 15 2 3" xfId="20350" xr:uid="{A138573A-C132-46B2-A4DE-1A7E4CCADC47}"/>
    <cellStyle name="Normal 2 2 15 3" xfId="35156" xr:uid="{CB8862EA-F803-4702-B092-D13259F1BAAB}"/>
    <cellStyle name="Normal 2 2 15 4" xfId="19312" xr:uid="{D360C0E8-4FBE-4CE3-B57A-89D4794314AF}"/>
    <cellStyle name="Normal 2 2 16" xfId="1734" xr:uid="{09259469-AC6B-49C7-9636-CB8759626103}"/>
    <cellStyle name="Normal 2 2 16 2" xfId="2775" xr:uid="{8668F88C-4394-495F-AB98-0C9B783F8CB6}"/>
    <cellStyle name="Normal 2 2 16 2 2" xfId="36180" xr:uid="{01970AE7-01F7-489D-BDC7-CA07BD9DC544}"/>
    <cellStyle name="Normal 2 2 16 2 3" xfId="20375" xr:uid="{22BA326F-3184-4E3F-90E0-0745EFE5F84B}"/>
    <cellStyle name="Normal 2 2 16 3" xfId="35179" xr:uid="{A7B67907-790B-4C5E-A905-96FF702DFA85}"/>
    <cellStyle name="Normal 2 2 16 4" xfId="19337" xr:uid="{8BF3AF6F-A9F6-4BED-9952-5461BCA7D3B0}"/>
    <cellStyle name="Normal 2 2 17" xfId="1759" xr:uid="{3286CE74-D3D1-4625-84DF-3E22FD00EDC7}"/>
    <cellStyle name="Normal 2 2 17 2" xfId="2800" xr:uid="{8702E4A0-319D-4EC8-A985-70165BF6D843}"/>
    <cellStyle name="Normal 2 2 17 2 2" xfId="36204" xr:uid="{E7769E38-30C6-4B06-ACAF-0DCA7D8F206B}"/>
    <cellStyle name="Normal 2 2 17 2 3" xfId="20400" xr:uid="{3F41C5EA-C7A0-44B2-B957-BACF00FEB509}"/>
    <cellStyle name="Normal 2 2 17 3" xfId="35202" xr:uid="{D8672E64-A973-4DE1-BB95-98089D125D63}"/>
    <cellStyle name="Normal 2 2 17 4" xfId="19362" xr:uid="{6C0C8ABA-6B01-44CC-AD37-9BA072A639BB}"/>
    <cellStyle name="Normal 2 2 18" xfId="1782" xr:uid="{6EB89484-1A96-4728-A496-90AD1D415067}"/>
    <cellStyle name="Normal 2 2 18 2" xfId="2823" xr:uid="{47F9F975-3A6C-41D4-9C10-35CDE191E40B}"/>
    <cellStyle name="Normal 2 2 18 2 2" xfId="36226" xr:uid="{F24DC794-34B0-41A8-85E7-7973DBAAE9AF}"/>
    <cellStyle name="Normal 2 2 18 2 3" xfId="20423" xr:uid="{C5B24A8F-BD65-4310-9511-3BE98A0B52A7}"/>
    <cellStyle name="Normal 2 2 18 3" xfId="35224" xr:uid="{12C71DC7-F9AE-4292-B512-00595C294DBF}"/>
    <cellStyle name="Normal 2 2 18 4" xfId="19385" xr:uid="{46E955E2-A802-4F10-9F26-3B86F5FF4A5A}"/>
    <cellStyle name="Normal 2 2 19" xfId="1806" xr:uid="{A4142B06-6CCD-4915-A27C-4DD088508B19}"/>
    <cellStyle name="Normal 2 2 19 2" xfId="2847" xr:uid="{044F9754-45A9-4519-A363-25B37C9E0236}"/>
    <cellStyle name="Normal 2 2 19 2 2" xfId="36249" xr:uid="{11BEC65F-24B2-4A99-8ABE-CDD78E5F152D}"/>
    <cellStyle name="Normal 2 2 19 2 3" xfId="20447" xr:uid="{3525E49C-EE9F-4929-87F3-A7798227A537}"/>
    <cellStyle name="Normal 2 2 19 3" xfId="35247" xr:uid="{C780DEC8-FD9E-4444-A585-ECC46AA3F750}"/>
    <cellStyle name="Normal 2 2 19 4" xfId="19409" xr:uid="{1C4D33CC-E4A7-4B57-B45B-D2D0E754EAAF}"/>
    <cellStyle name="Normal 2 2 2" xfId="652" xr:uid="{664B7989-DF03-48E5-BA73-7A259A3F625F}"/>
    <cellStyle name="Normal 2 2 2 10" xfId="14911" xr:uid="{DEE5ADE8-A2BA-4A79-8100-9CBC671B9FE1}"/>
    <cellStyle name="Normal 2 2 2 10 2" xfId="32277" xr:uid="{8E908160-D0BC-44DA-AEE4-D98725667DC0}"/>
    <cellStyle name="Normal 2 2 2 2" xfId="891" xr:uid="{9A05A453-FB76-46C0-B9BA-1BA184ADE9D2}"/>
    <cellStyle name="Normal 2 2 2 2 10" xfId="18545" xr:uid="{BF2DAC2E-C83A-4668-854E-A4BF0E29191C}"/>
    <cellStyle name="Normal 2 2 2 2 2" xfId="896" xr:uid="{53B140AC-A8FF-4810-A730-F621BC97D8D2}"/>
    <cellStyle name="Normal 2 2 2 2 2 2" xfId="14914" xr:uid="{2D5FACBC-64EC-466C-B260-72CB656DE649}"/>
    <cellStyle name="Normal 2 2 2 2 2 2 2" xfId="32280" xr:uid="{F1A9D144-C7D6-4813-B53D-1269F9E33B1F}"/>
    <cellStyle name="Normal 2 2 2 2 2 3" xfId="14915" xr:uid="{4FF673C8-662B-4621-B291-8184C00BE94B}"/>
    <cellStyle name="Normal 2 2 2 2 2 3 2" xfId="32281" xr:uid="{FC462685-CAD6-43F1-A960-D85DCB5B3726}"/>
    <cellStyle name="Normal 2 2 2 2 2 4" xfId="17219" xr:uid="{248E9F89-9F9F-40DB-AA47-E1EA01524FD1}"/>
    <cellStyle name="Normal 2 2 2 2 2 5" xfId="14913" xr:uid="{CD436C0B-BCB1-4DD2-AE2D-8CD0A27E0CC9}"/>
    <cellStyle name="Normal 2 2 2 2 2 5 2" xfId="32279" xr:uid="{4F0230AC-D631-4E11-9271-612A9A7EAE9E}"/>
    <cellStyle name="Normal 2 2 2 2 3" xfId="14916" xr:uid="{502B3F91-A28A-44A2-A164-557B8356EE2A}"/>
    <cellStyle name="Normal 2 2 2 2 3 2" xfId="32282" xr:uid="{E2410388-A637-4ACE-9E5B-BCBD63F6475A}"/>
    <cellStyle name="Normal 2 2 2 2 4" xfId="14917" xr:uid="{8BF8B7D3-09F5-4693-B7A0-2F427A8CACF4}"/>
    <cellStyle name="Normal 2 2 2 2 4 2" xfId="32283" xr:uid="{F8CADD9D-16B3-40B7-822D-88F8F666A534}"/>
    <cellStyle name="Normal 2 2 2 2 5" xfId="14918" xr:uid="{E6139F48-E3C9-4BA5-94FD-44712A86AC7E}"/>
    <cellStyle name="Normal 2 2 2 2 5 2" xfId="32284" xr:uid="{EF5B5979-DEB4-4832-845F-49DAA5487778}"/>
    <cellStyle name="Normal 2 2 2 2 6" xfId="17032" xr:uid="{22A7327D-4C32-43E4-96E3-10BA48520FC6}"/>
    <cellStyle name="Normal 2 2 2 2 6 2" xfId="34387" xr:uid="{74275766-D094-4E23-81A0-8A02568FCE7E}"/>
    <cellStyle name="Normal 2 2 2 2 7" xfId="17216" xr:uid="{5F6C0679-1E3A-4188-9CEC-D0A197417658}"/>
    <cellStyle name="Normal 2 2 2 2 7 2" xfId="36357" xr:uid="{B0B07B06-6C0C-4ABB-AE81-37BC518AE042}"/>
    <cellStyle name="Normal 2 2 2 2 7 3" xfId="34497" xr:uid="{35FC1F2A-9BDB-46D7-8958-358BB85FED1E}"/>
    <cellStyle name="Normal 2 2 2 2 8" xfId="18340" xr:uid="{6FAE86D5-212C-463A-BC7E-7EADA42BD613}"/>
    <cellStyle name="Normal 2 2 2 2 8 2" xfId="36493" xr:uid="{FF70F0AA-3431-4E43-92F6-3F604597E881}"/>
    <cellStyle name="Normal 2 2 2 2 8 3" xfId="36573" xr:uid="{D141020E-6540-4F96-B4CE-49683FB8553A}"/>
    <cellStyle name="Normal 2 2 2 2 8 4" xfId="32278" xr:uid="{25FBE804-A30A-417E-BF3E-C01A1D38F349}"/>
    <cellStyle name="Normal 2 2 2 2 9" xfId="14912" xr:uid="{A5E311CD-E512-4628-B07B-67B70195A66B}"/>
    <cellStyle name="Normal 2 2 2 2 9 2" xfId="36414" xr:uid="{F23D93A8-84D3-4F68-9D86-450DDBF4CB72}"/>
    <cellStyle name="Normal 2 2 2 3" xfId="14919" xr:uid="{9D486A77-32E4-4732-9794-870EA07CE9AB}"/>
    <cellStyle name="Normal 2 2 2 3 2" xfId="14920" xr:uid="{79FDE703-7F40-41C2-92FD-179340DFF212}"/>
    <cellStyle name="Normal 2 2 2 3 2 2" xfId="14921" xr:uid="{D1DD21DB-7ECE-45C5-A991-6AA6AD8F7B42}"/>
    <cellStyle name="Normal 2 2 2 3 2 2 2" xfId="32287" xr:uid="{2D01D04A-EC9A-4A0B-AF86-3C9402948B9D}"/>
    <cellStyle name="Normal 2 2 2 3 2 3" xfId="14922" xr:uid="{0098ED35-BC22-4244-81BD-D92A38100C61}"/>
    <cellStyle name="Normal 2 2 2 3 2 3 2" xfId="32288" xr:uid="{30699229-A286-4E0F-B3EB-6001DC07B603}"/>
    <cellStyle name="Normal 2 2 2 3 2 4" xfId="32286" xr:uid="{0BF7F0EF-F87E-43A4-B96B-2F010499B5F6}"/>
    <cellStyle name="Normal 2 2 2 3 3" xfId="14923" xr:uid="{74D9B951-1A38-494D-B331-C7D7BEF27BCF}"/>
    <cellStyle name="Normal 2 2 2 3 3 2" xfId="32289" xr:uid="{A2C2CC3C-6A47-403B-812F-3EBC606ED10D}"/>
    <cellStyle name="Normal 2 2 2 3 4" xfId="14924" xr:uid="{AA0D27CD-EA30-4BA7-A53E-8054B9459FEF}"/>
    <cellStyle name="Normal 2 2 2 3 4 2" xfId="32290" xr:uid="{FA2FFEDA-8DAA-4466-927A-A3107A53562F}"/>
    <cellStyle name="Normal 2 2 2 3 5" xfId="14925" xr:uid="{8E55C082-191B-45B6-8A0B-2565A16F5B9B}"/>
    <cellStyle name="Normal 2 2 2 3 5 2" xfId="32291" xr:uid="{07A0B57D-3EDD-4C7F-BA4B-0F1F8F66B3BD}"/>
    <cellStyle name="Normal 2 2 2 3 6" xfId="32285" xr:uid="{B57FCCB3-2360-48D6-B4B6-76A808D87CC0}"/>
    <cellStyle name="Normal 2 2 2 4" xfId="14926" xr:uid="{593EF289-AB09-4544-BB9A-986FEF53066A}"/>
    <cellStyle name="Normal 2 2 2 4 2" xfId="14927" xr:uid="{8B3E42CF-C55F-4A84-A11A-42B4DEBBFC0F}"/>
    <cellStyle name="Normal 2 2 2 4 2 2" xfId="32293" xr:uid="{CDADB3A1-2BE6-4942-AC63-09E20DBF1B98}"/>
    <cellStyle name="Normal 2 2 2 4 3" xfId="14928" xr:uid="{3DE5E775-2559-43CA-A339-0D0EB839CB15}"/>
    <cellStyle name="Normal 2 2 2 4 3 2" xfId="32294" xr:uid="{0241BD0C-7700-484D-9C27-C28D2873D61B}"/>
    <cellStyle name="Normal 2 2 2 4 4" xfId="32292" xr:uid="{5C00FD3E-F051-47A8-A560-1FB512B2A0E4}"/>
    <cellStyle name="Normal 2 2 2 5" xfId="14929" xr:uid="{440FA0A0-1C44-40BF-9670-C2842472411E}"/>
    <cellStyle name="Normal 2 2 2 5 2" xfId="32295" xr:uid="{3AB232CE-B470-4012-905E-4B8FD756AB7C}"/>
    <cellStyle name="Normal 2 2 2 6" xfId="14930" xr:uid="{67655BB3-BA51-4CA5-B747-109209DCB5CA}"/>
    <cellStyle name="Normal 2 2 2 6 2" xfId="32296" xr:uid="{F51F7838-7FDF-427F-B230-9CBF8E90A889}"/>
    <cellStyle name="Normal 2 2 2 7" xfId="14931" xr:uid="{00A18EBC-2A7F-4F46-8175-D8B9FADE0AD2}"/>
    <cellStyle name="Normal 2 2 2 7 2" xfId="32297" xr:uid="{21D55DE5-CA96-4DA5-8285-ADAF6546A9C9}"/>
    <cellStyle name="Normal 2 2 2 8" xfId="16965" xr:uid="{D13A5718-A0D6-4BF7-A304-6581E42A39AC}"/>
    <cellStyle name="Normal 2 2 2 8 2" xfId="34337" xr:uid="{BBCAD82F-B595-41AA-B7E2-A003A756D199}"/>
    <cellStyle name="Normal 2 2 2 9" xfId="17062" xr:uid="{C6FE78C5-9484-48F8-B5BF-BD90983C3FCD}"/>
    <cellStyle name="Normal 2 2 20" xfId="1830" xr:uid="{B7756658-243E-476B-B220-960156B8855B}"/>
    <cellStyle name="Normal 2 2 20 2" xfId="2871" xr:uid="{330FA38B-0A8A-43D3-A3C8-7C83019584D1}"/>
    <cellStyle name="Normal 2 2 20 2 2" xfId="36272" xr:uid="{448CA48A-A52F-409D-8771-8E13B81499EE}"/>
    <cellStyle name="Normal 2 2 20 2 3" xfId="20471" xr:uid="{1FD7261B-C52F-491C-94DD-DDF4E2341B51}"/>
    <cellStyle name="Normal 2 2 20 3" xfId="35270" xr:uid="{C882D61A-6CD7-4E89-86D5-8BFEC3BF46FB}"/>
    <cellStyle name="Normal 2 2 20 4" xfId="19433" xr:uid="{A2927E58-D9ED-4A3C-8175-3B233F45DCB6}"/>
    <cellStyle name="Normal 2 2 21" xfId="1855" xr:uid="{AAC55713-5ED9-41FD-8FE8-EF9CAFD16BFF}"/>
    <cellStyle name="Normal 2 2 21 2" xfId="35294" xr:uid="{67A7C73E-0364-4FA1-AF66-6B51BDDFE66D}"/>
    <cellStyle name="Normal 2 2 21 3" xfId="19458" xr:uid="{7BD4EEE4-367C-487E-99DB-A4788CB82FFC}"/>
    <cellStyle name="Normal 2 2 22" xfId="1879" xr:uid="{05C5EC9D-F0C2-465F-AB17-1226CD0FB75C}"/>
    <cellStyle name="Normal 2 2 22 2" xfId="35317" xr:uid="{0649BFB1-9C3E-40CB-B382-2020E6B051A4}"/>
    <cellStyle name="Normal 2 2 22 3" xfId="19482" xr:uid="{70B1CB4B-ED00-4B99-A99C-F8B2AC8C9BD9}"/>
    <cellStyle name="Normal 2 2 23" xfId="1903" xr:uid="{41760F04-4E73-4A3C-8BC5-0F637D3C4259}"/>
    <cellStyle name="Normal 2 2 23 2" xfId="35341" xr:uid="{8D8C8784-B488-4D5D-8022-7CFE74EF41F0}"/>
    <cellStyle name="Normal 2 2 23 3" xfId="19506" xr:uid="{C9E79AD2-70C9-4FFA-B646-4E1A798D5A38}"/>
    <cellStyle name="Normal 2 2 24" xfId="1927" xr:uid="{E5FEC4B5-2ACF-428F-8238-73001D4507C2}"/>
    <cellStyle name="Normal 2 2 24 2" xfId="35365" xr:uid="{2F81E1FF-2366-47F9-BB8C-0C6ABA536055}"/>
    <cellStyle name="Normal 2 2 24 3" xfId="19530" xr:uid="{146A187E-8999-402F-BC3C-DD90A9748C5F}"/>
    <cellStyle name="Normal 2 2 25" xfId="1952" xr:uid="{1F78797E-6D2A-4FAA-A492-115DDDF72E15}"/>
    <cellStyle name="Normal 2 2 25 2" xfId="35389" xr:uid="{9AFA5C8D-C628-4ECF-BD4B-F313E3EF4E32}"/>
    <cellStyle name="Normal 2 2 25 3" xfId="19554" xr:uid="{D6B67253-FD42-4BDD-9EF9-F7086C19D143}"/>
    <cellStyle name="Normal 2 2 26" xfId="939" xr:uid="{8D680503-29DA-4D5C-A3F8-EF4C57908685}"/>
    <cellStyle name="Normal 2 2 26 2" xfId="34502" xr:uid="{EA4315FB-ED51-46C7-A6C0-B87B743110FF}"/>
    <cellStyle name="Normal 2 2 26 3" xfId="18555" xr:uid="{DAA4669C-9671-44D0-9A5A-1A2710089496}"/>
    <cellStyle name="Normal 2 2 27" xfId="18435" xr:uid="{680EFB2B-16B2-4D5D-A8D7-6ED51E1210EF}"/>
    <cellStyle name="Normal 2 2 28" xfId="18406" xr:uid="{046A45DB-DBB0-4C04-BDEA-36784B5D4634}"/>
    <cellStyle name="Normal 2 2 29" xfId="36766" xr:uid="{C4E75294-70DD-4D8D-981B-1773BB2F6DA5}"/>
    <cellStyle name="Normal 2 2 3" xfId="706" xr:uid="{05A7F460-4846-42F9-8A7F-5B48AC867475}"/>
    <cellStyle name="Normal 2 2 3 10" xfId="18292" xr:uid="{7CCF506E-E41D-4E37-B88E-735BA2140A3C}"/>
    <cellStyle name="Normal 2 2 3 10 2" xfId="36445" xr:uid="{4E234E02-4EAA-4110-AB98-02156047785D}"/>
    <cellStyle name="Normal 2 2 3 10 3" xfId="36525" xr:uid="{4FCACA32-E86D-4F5B-A041-BF5952939A19}"/>
    <cellStyle name="Normal 2 2 3 10 4" xfId="32298" xr:uid="{A5F564EC-A37E-492A-9CAD-5E4FAEE0152D}"/>
    <cellStyle name="Normal 2 2 3 11" xfId="14932" xr:uid="{BB89E35C-12B6-427D-A673-B5F9B9781DCE}"/>
    <cellStyle name="Normal 2 2 3 11 2" xfId="36435" xr:uid="{C3DB0097-95D5-4DD2-A15F-ED2E519A31FF}"/>
    <cellStyle name="Normal 2 2 3 12" xfId="18499" xr:uid="{11761D2E-59E4-4BAC-A0D1-0E7AC8CDF050}"/>
    <cellStyle name="Normal 2 2 3 2" xfId="884" xr:uid="{85513CBA-1361-451A-8F34-59C359E66E3E}"/>
    <cellStyle name="Normal 2 2 3 2 2" xfId="14934" xr:uid="{3EEAFE95-F69C-4033-B4EC-DC064E883C69}"/>
    <cellStyle name="Normal 2 2 3 2 2 2" xfId="14935" xr:uid="{AD03D5A4-90A5-40F9-81F6-07C451BC4EAD}"/>
    <cellStyle name="Normal 2 2 3 2 2 2 2" xfId="32301" xr:uid="{6CD95103-2DD7-4BB1-AE26-505725767762}"/>
    <cellStyle name="Normal 2 2 3 2 2 3" xfId="14936" xr:uid="{45AE0383-594F-4876-A98A-3B3B2DA84ABD}"/>
    <cellStyle name="Normal 2 2 3 2 2 3 2" xfId="32302" xr:uid="{A63786D0-244E-44F8-9CFD-D5437B65CC02}"/>
    <cellStyle name="Normal 2 2 3 2 2 4" xfId="32300" xr:uid="{8B5E98B5-D1B5-47FA-B3FE-FE6DFFBFA631}"/>
    <cellStyle name="Normal 2 2 3 2 3" xfId="14937" xr:uid="{CA0F87FD-140E-427A-8AC8-C555A7442B1A}"/>
    <cellStyle name="Normal 2 2 3 2 3 2" xfId="32303" xr:uid="{06004460-43ED-4802-8766-ADB939B9D5B8}"/>
    <cellStyle name="Normal 2 2 3 2 4" xfId="14938" xr:uid="{6017A386-B0A0-4251-A5A8-BA06004CCB4F}"/>
    <cellStyle name="Normal 2 2 3 2 4 2" xfId="32304" xr:uid="{4F096975-CD97-4342-8B2A-D984998F67CA}"/>
    <cellStyle name="Normal 2 2 3 2 5" xfId="14939" xr:uid="{7442D625-DA77-4F05-8574-FE3E8DDB9BBE}"/>
    <cellStyle name="Normal 2 2 3 2 5 2" xfId="32305" xr:uid="{86CC2741-B2E5-4D25-8450-5FDF72F618A4}"/>
    <cellStyle name="Normal 2 2 3 2 6" xfId="17212" xr:uid="{D45FBD91-7F97-4174-B812-8151883E3024}"/>
    <cellStyle name="Normal 2 2 3 2 7" xfId="14933" xr:uid="{D9936F75-1F2B-4BA4-847B-F78CA23488F3}"/>
    <cellStyle name="Normal 2 2 3 2 7 2" xfId="32299" xr:uid="{CAF268DF-D377-47E8-9D50-C0E4BA7F8DB1}"/>
    <cellStyle name="Normal 2 2 3 3" xfId="14940" xr:uid="{1D233247-F7C0-416C-9D70-D5F984F40D25}"/>
    <cellStyle name="Normal 2 2 3 3 2" xfId="14941" xr:uid="{F3B568CC-D8A6-4407-B38D-8158178F2699}"/>
    <cellStyle name="Normal 2 2 3 3 2 2" xfId="14942" xr:uid="{974076DE-443F-4A1B-B460-7B3F7464C6F7}"/>
    <cellStyle name="Normal 2 2 3 3 2 2 2" xfId="32308" xr:uid="{9BD48C43-7FDF-4A8A-9258-59CA9F7578E6}"/>
    <cellStyle name="Normal 2 2 3 3 2 3" xfId="14943" xr:uid="{B90E79B4-B88C-4B3C-B46C-951C8EA3CFB3}"/>
    <cellStyle name="Normal 2 2 3 3 2 3 2" xfId="32309" xr:uid="{E42200C5-AEFD-4D68-ACF8-66C3A28A195E}"/>
    <cellStyle name="Normal 2 2 3 3 2 4" xfId="32307" xr:uid="{7859C793-E983-40EC-A2EB-4D0B7668325D}"/>
    <cellStyle name="Normal 2 2 3 3 3" xfId="14944" xr:uid="{C1661D88-10B7-4447-9B18-DCF530BB30D5}"/>
    <cellStyle name="Normal 2 2 3 3 3 2" xfId="32310" xr:uid="{8EAC589A-DAD8-48D3-975C-16F17BD6DEBA}"/>
    <cellStyle name="Normal 2 2 3 3 4" xfId="14945" xr:uid="{8C86348B-4574-4FB1-9CC2-7942EAD1B37C}"/>
    <cellStyle name="Normal 2 2 3 3 4 2" xfId="32311" xr:uid="{BA1FA9EE-7ABB-4447-8352-85C60619E038}"/>
    <cellStyle name="Normal 2 2 3 3 5" xfId="14946" xr:uid="{A21858FA-A136-44D5-9019-A4B188A7A859}"/>
    <cellStyle name="Normal 2 2 3 3 5 2" xfId="32312" xr:uid="{418221B7-D37A-4C10-9D30-94299C1DD7C4}"/>
    <cellStyle name="Normal 2 2 3 3 6" xfId="32306" xr:uid="{D9C1C67B-4320-46F6-87E3-5506FBAE809D}"/>
    <cellStyle name="Normal 2 2 3 4" xfId="14947" xr:uid="{479652A9-2766-4782-A162-0102BC90DF24}"/>
    <cellStyle name="Normal 2 2 3 4 2" xfId="14948" xr:uid="{E094F139-E924-4CAB-8C56-3F25F1952A32}"/>
    <cellStyle name="Normal 2 2 3 4 2 2" xfId="32314" xr:uid="{552975C6-8470-46E5-A4EA-FCDE807FEFA9}"/>
    <cellStyle name="Normal 2 2 3 4 3" xfId="14949" xr:uid="{B45AE92D-FCEC-4C7A-AB35-02EEAE42AB20}"/>
    <cellStyle name="Normal 2 2 3 4 3 2" xfId="32315" xr:uid="{5B4A82F0-F327-43F3-8818-00F00D2604BB}"/>
    <cellStyle name="Normal 2 2 3 4 4" xfId="32313" xr:uid="{C9470FA7-EFC2-4EE9-9EF6-175D5BF91A25}"/>
    <cellStyle name="Normal 2 2 3 5" xfId="14950" xr:uid="{179F55F2-3DC5-458E-934D-9D584674A38B}"/>
    <cellStyle name="Normal 2 2 3 5 2" xfId="32316" xr:uid="{A0E494E9-6AE2-4C1E-B3C3-0D6015BAEF5C}"/>
    <cellStyle name="Normal 2 2 3 6" xfId="14951" xr:uid="{EBB1019F-A0C3-415C-97AB-1AC18CC44818}"/>
    <cellStyle name="Normal 2 2 3 6 2" xfId="32317" xr:uid="{764BDEDB-7371-452A-9D8F-DE663163E47A}"/>
    <cellStyle name="Normal 2 2 3 7" xfId="14952" xr:uid="{A3474779-1905-4DED-8CE7-CC2094C56ACC}"/>
    <cellStyle name="Normal 2 2 3 7 2" xfId="32318" xr:uid="{519869BA-FACA-405A-BFBE-B9D6B8EE84F1}"/>
    <cellStyle name="Normal 2 2 3 8" xfId="17031" xr:uid="{6AA0E07B-DA82-4987-841C-B134A94B3C34}"/>
    <cellStyle name="Normal 2 2 3 8 2" xfId="34386" xr:uid="{DBD7E2AA-D95D-487A-8220-7A1110265539}"/>
    <cellStyle name="Normal 2 2 3 9" xfId="17111" xr:uid="{3FA44215-8891-41A4-84C7-B8469899B60A}"/>
    <cellStyle name="Normal 2 2 3 9 2" xfId="36390" xr:uid="{DC677777-2FDB-411B-84EE-82E1ACDB81B1}"/>
    <cellStyle name="Normal 2 2 3 9 3" xfId="34457" xr:uid="{9AF6F5D4-EC4E-42D2-8F1C-02E0FD3BFA24}"/>
    <cellStyle name="Normal 2 2 4" xfId="961" xr:uid="{F1430A8D-6417-4A31-8E48-EFB295C25A1B}"/>
    <cellStyle name="Normal 2 2 4 2" xfId="14954" xr:uid="{D350A351-FD1A-45CB-8E15-B29AA7895B58}"/>
    <cellStyle name="Normal 2 2 4 2 2" xfId="14955" xr:uid="{EEFA7862-0724-4D98-B78E-A38A708E2C8B}"/>
    <cellStyle name="Normal 2 2 4 2 2 2" xfId="32321" xr:uid="{664F87A8-D716-4C9E-8976-FEDAE3DF410E}"/>
    <cellStyle name="Normal 2 2 4 2 3" xfId="14956" xr:uid="{6E2ED082-316A-4D56-B971-4EB6E4CD715E}"/>
    <cellStyle name="Normal 2 2 4 2 3 2" xfId="32322" xr:uid="{9F1277B0-D714-43DB-A6B9-EDC702FA4188}"/>
    <cellStyle name="Normal 2 2 4 2 4" xfId="32320" xr:uid="{FFE0EA6D-85A2-4F48-A0FE-06F9AE43F2FB}"/>
    <cellStyle name="Normal 2 2 4 3" xfId="14957" xr:uid="{A506AAE5-7527-4EF2-B3A2-E0FB34C7E7D1}"/>
    <cellStyle name="Normal 2 2 4 3 2" xfId="32323" xr:uid="{FCA46B43-1B6D-4626-AC63-645FB4A8F6F8}"/>
    <cellStyle name="Normal 2 2 4 4" xfId="14958" xr:uid="{9F0682D9-6152-42CD-AEBC-BD729BB059AB}"/>
    <cellStyle name="Normal 2 2 4 4 2" xfId="32324" xr:uid="{C1E217F8-B3D0-45F6-B0F4-6A644C24030D}"/>
    <cellStyle name="Normal 2 2 4 5" xfId="14959" xr:uid="{A87FA628-C543-404E-B0ED-6B791BD2BADF}"/>
    <cellStyle name="Normal 2 2 4 5 2" xfId="32325" xr:uid="{36C5FB8B-CE9B-4016-8CA9-7146E5122C93}"/>
    <cellStyle name="Normal 2 2 4 6" xfId="14960" xr:uid="{E1197265-591E-44BF-9BF5-3FFD1930587B}"/>
    <cellStyle name="Normal 2 2 4 6 2" xfId="32326" xr:uid="{7A398599-87C3-4494-B3F1-7906A7ABC770}"/>
    <cellStyle name="Normal 2 2 4 7" xfId="17221" xr:uid="{D903BF22-3BE7-4436-B641-3C1D9ADDE878}"/>
    <cellStyle name="Normal 2 2 4 8" xfId="14953" xr:uid="{C705F9D8-C661-4858-96F1-FCBA94BA237F}"/>
    <cellStyle name="Normal 2 2 4 8 2" xfId="32319" xr:uid="{9D10B44D-C730-4F94-8290-EC11F97382C1}"/>
    <cellStyle name="Normal 2 2 5" xfId="982" xr:uid="{876C43AA-39F9-498D-A4DB-ED78B8BCE79B}"/>
    <cellStyle name="Normal 2 2 5 2" xfId="1270" xr:uid="{7C0D71E2-3E37-4C51-B289-EAC4E7893D37}"/>
    <cellStyle name="Normal 2 2 5 2 2" xfId="2315" xr:uid="{8336D7F1-C512-4934-976E-2C503F502569}"/>
    <cellStyle name="Normal 2 2 5 2 2 2" xfId="17972" xr:uid="{1E0BDC5C-625E-408B-86FA-74F9DD0684AB}"/>
    <cellStyle name="Normal 2 2 5 2 2 2 2" xfId="35730" xr:uid="{B0136B34-DA5A-4DE4-A1DF-960A7B0A3F20}"/>
    <cellStyle name="Normal 2 2 5 2 2 3" xfId="14963" xr:uid="{F18EBA91-3D8A-487D-B79A-D7713E51B45A}"/>
    <cellStyle name="Normal 2 2 5 2 2 3 2" xfId="32329" xr:uid="{F934370B-9D2E-485D-B90C-CC8D27E9B356}"/>
    <cellStyle name="Normal 2 2 5 2 2 4" xfId="19915" xr:uid="{CD600BA8-30F2-422C-A97F-A6320CDFA867}"/>
    <cellStyle name="Normal 2 2 5 2 3" xfId="14964" xr:uid="{97F765A4-C7E8-4BA1-8A54-EA957B02ADE9}"/>
    <cellStyle name="Normal 2 2 5 2 3 2" xfId="32330" xr:uid="{C6588F85-80F2-474D-AEC9-02D7F55431E5}"/>
    <cellStyle name="Normal 2 2 5 2 4" xfId="17397" xr:uid="{8E057972-29D7-44ED-A930-6CE133641EFC}"/>
    <cellStyle name="Normal 2 2 5 2 4 2" xfId="34748" xr:uid="{51A41297-CF9D-49AD-869E-C34EFB5D09BC}"/>
    <cellStyle name="Normal 2 2 5 2 5" xfId="14962" xr:uid="{7289526A-87F6-46A3-857E-BCC6D9F38CA0}"/>
    <cellStyle name="Normal 2 2 5 2 5 2" xfId="32328" xr:uid="{25C9476C-837F-4BEE-A846-02A557EE9A32}"/>
    <cellStyle name="Normal 2 2 5 2 6" xfId="18874" xr:uid="{6D81C95C-2C15-4EE6-94B7-7D22340E64F0}"/>
    <cellStyle name="Normal 2 2 5 3" xfId="1541" xr:uid="{58B9C80E-7949-40AB-BF8B-98810A722878}"/>
    <cellStyle name="Normal 2 2 5 3 2" xfId="2582" xr:uid="{6DB2FF9A-66D9-4521-83AE-80F7843DA9EF}"/>
    <cellStyle name="Normal 2 2 5 3 2 2" xfId="35991" xr:uid="{71780D97-2F8C-4EF9-A59D-146C7E44E5CE}"/>
    <cellStyle name="Normal 2 2 5 3 2 3" xfId="20182" xr:uid="{71FD8A64-884D-47CB-8333-0D6B0B650A37}"/>
    <cellStyle name="Normal 2 2 5 3 3" xfId="17547" xr:uid="{CC30ACE2-2A46-438B-B1B6-ED1ACD5BDF45}"/>
    <cellStyle name="Normal 2 2 5 3 3 2" xfId="34994" xr:uid="{31C75138-5159-484B-944B-1CE663CDB09D}"/>
    <cellStyle name="Normal 2 2 5 3 4" xfId="14965" xr:uid="{2106904E-E526-4FB7-9AE8-2AB962991239}"/>
    <cellStyle name="Normal 2 2 5 3 4 2" xfId="32331" xr:uid="{42A27316-2AD5-4D54-A893-B339997D2224}"/>
    <cellStyle name="Normal 2 2 5 3 5" xfId="19144" xr:uid="{942A0BD2-A6D9-46CD-A310-F210C2185531}"/>
    <cellStyle name="Normal 2 2 5 4" xfId="2048" xr:uid="{F4734348-2725-49FE-BAC8-C6DCF996BA06}"/>
    <cellStyle name="Normal 2 2 5 4 2" xfId="17842" xr:uid="{8CC74AF4-03CD-4D0E-A8E1-C6BB67A0831B}"/>
    <cellStyle name="Normal 2 2 5 4 2 2" xfId="35483" xr:uid="{B89035FE-D34C-49F2-AE14-0563594A9A54}"/>
    <cellStyle name="Normal 2 2 5 4 3" xfId="14966" xr:uid="{1FA3609B-A82A-4BE8-91E3-D1A22A6B26B0}"/>
    <cellStyle name="Normal 2 2 5 4 3 2" xfId="32332" xr:uid="{0A72A873-EB43-46A9-99DA-8D79DA0E75D0}"/>
    <cellStyle name="Normal 2 2 5 4 4" xfId="19648" xr:uid="{88C3F7A1-525C-4A39-BF0D-8C0298832FBE}"/>
    <cellStyle name="Normal 2 2 5 5" xfId="14967" xr:uid="{9F9BFFDE-E68A-4EA3-A062-CD32CF114169}"/>
    <cellStyle name="Normal 2 2 5 5 2" xfId="32333" xr:uid="{D70C615C-E7DB-4CA2-81EF-39FF752E8744}"/>
    <cellStyle name="Normal 2 2 5 6" xfId="17233" xr:uid="{50E1E42D-6008-43E9-8C04-67AA87B9456E}"/>
    <cellStyle name="Normal 2 2 5 6 2" xfId="34522" xr:uid="{6C83D6C3-BDB6-49D7-B10C-AE9A7126845C}"/>
    <cellStyle name="Normal 2 2 5 7" xfId="14961" xr:uid="{1CD8A2DE-9657-47FA-B831-5008E28CE882}"/>
    <cellStyle name="Normal 2 2 5 7 2" xfId="32327" xr:uid="{6377ACF1-D8F8-40D1-97BA-6D9B0BDF2A3A}"/>
    <cellStyle name="Normal 2 2 5 8" xfId="18594" xr:uid="{7417F3BA-FDAA-48EA-AB6E-54703B953DBF}"/>
    <cellStyle name="Normal 2 2 6" xfId="999" xr:uid="{4D85E0C2-70C4-41D4-9066-EE0D2B72A9BF}"/>
    <cellStyle name="Normal 2 2 6 2" xfId="1286" xr:uid="{2DA85C04-4D8A-4D41-A3CB-D0448C5D0EAA}"/>
    <cellStyle name="Normal 2 2 6 2 2" xfId="2331" xr:uid="{550149EC-A200-425F-8548-DA55931CB72C}"/>
    <cellStyle name="Normal 2 2 6 2 2 2" xfId="35745" xr:uid="{F3DB1B61-49B6-4B21-B6DE-BF8EC41CB5BF}"/>
    <cellStyle name="Normal 2 2 6 2 2 3" xfId="19931" xr:uid="{F1315E44-F402-47E1-AEDD-2D72DC31064D}"/>
    <cellStyle name="Normal 2 2 6 2 3" xfId="17410" xr:uid="{D46683B7-C90E-4EA7-9F4D-B87222C0BDFA}"/>
    <cellStyle name="Normal 2 2 6 2 3 2" xfId="34762" xr:uid="{8AE0D3B6-97D5-4726-9A78-B5EA14DE5BF4}"/>
    <cellStyle name="Normal 2 2 6 2 4" xfId="14969" xr:uid="{AC5013D5-90CA-4A08-B771-802E11AE7954}"/>
    <cellStyle name="Normal 2 2 6 2 4 2" xfId="32335" xr:uid="{F4F427DE-B843-4EC4-A09E-46F1182F5B75}"/>
    <cellStyle name="Normal 2 2 6 2 5" xfId="18890" xr:uid="{3D506AA3-1D68-4B3D-A356-DE5073E72DF4}"/>
    <cellStyle name="Normal 2 2 6 3" xfId="1557" xr:uid="{B28D0FE1-2794-4735-80BC-FC33C817FD65}"/>
    <cellStyle name="Normal 2 2 6 3 2" xfId="2598" xr:uid="{0E05DC01-397E-4AF4-8345-4124FB65E4C3}"/>
    <cellStyle name="Normal 2 2 6 3 2 2" xfId="36006" xr:uid="{E881DE51-0A63-4134-AACA-37FBF3DD5737}"/>
    <cellStyle name="Normal 2 2 6 3 2 3" xfId="20198" xr:uid="{83F064A6-D13F-4020-98F1-564228E139A5}"/>
    <cellStyle name="Normal 2 2 6 3 3" xfId="17561" xr:uid="{E55F933D-8CAC-4BCC-B9B8-ADCCF154A218}"/>
    <cellStyle name="Normal 2 2 6 3 3 2" xfId="35009" xr:uid="{9EDDDAFA-FA28-4BE6-B250-8920127FF3B5}"/>
    <cellStyle name="Normal 2 2 6 3 4" xfId="14970" xr:uid="{069AB973-104E-4373-BE3B-09A6B18796DF}"/>
    <cellStyle name="Normal 2 2 6 3 4 2" xfId="32336" xr:uid="{616771DD-E0A8-496A-99E0-2A3AD0D875C8}"/>
    <cellStyle name="Normal 2 2 6 3 5" xfId="19160" xr:uid="{A3712C5F-A43B-4F21-8323-FF0EA897DAA9}"/>
    <cellStyle name="Normal 2 2 6 4" xfId="2064" xr:uid="{6C0783F2-BED6-42E3-9135-6832E8897C39}"/>
    <cellStyle name="Normal 2 2 6 4 2" xfId="35498" xr:uid="{3D697583-7C50-42E5-ACA7-36F0198CA047}"/>
    <cellStyle name="Normal 2 2 6 4 3" xfId="19664" xr:uid="{AA2EF874-649F-45CB-94DF-0FFAB640913A}"/>
    <cellStyle name="Normal 2 2 6 5" xfId="17247" xr:uid="{FF920D49-8BE0-4F20-A657-69F73AA7E316}"/>
    <cellStyle name="Normal 2 2 6 5 2" xfId="34536" xr:uid="{FFFE3CF5-F6B2-498D-A796-A1A4F2F8A807}"/>
    <cellStyle name="Normal 2 2 6 6" xfId="14968" xr:uid="{80C4D24A-1E66-41D1-8900-59C1194F6163}"/>
    <cellStyle name="Normal 2 2 6 6 2" xfId="32334" xr:uid="{5D64FF26-09E3-4A1E-B2AF-0E7F100C4D11}"/>
    <cellStyle name="Normal 2 2 6 7" xfId="18610" xr:uid="{6E8B60E3-DA34-4885-A503-32FB47903D20}"/>
    <cellStyle name="Normal 2 2 7" xfId="1017" xr:uid="{57E2020E-43F4-41C6-A398-4750FAFB4AFF}"/>
    <cellStyle name="Normal 2 2 7 2" xfId="1304" xr:uid="{8762B8E7-DC83-41F9-B78E-E289EDC13D34}"/>
    <cellStyle name="Normal 2 2 7 2 2" xfId="2349" xr:uid="{3E57F7C1-A0D3-46FD-944A-DB8CF85CFD24}"/>
    <cellStyle name="Normal 2 2 7 2 2 2" xfId="35762" xr:uid="{FD5BAD50-1BF3-436B-BD11-3D961480CF0D}"/>
    <cellStyle name="Normal 2 2 7 2 2 3" xfId="19949" xr:uid="{F0225275-7453-4DD1-9A53-E22D2BFE385E}"/>
    <cellStyle name="Normal 2 2 7 2 3" xfId="34779" xr:uid="{4646E743-FB10-4543-BE39-BDC578F12998}"/>
    <cellStyle name="Normal 2 2 7 2 4" xfId="18908" xr:uid="{F5C3519A-B5DC-426E-9A35-9006C9018BF7}"/>
    <cellStyle name="Normal 2 2 7 3" xfId="1575" xr:uid="{889F6BA2-7022-48CC-9765-C5448E5865C9}"/>
    <cellStyle name="Normal 2 2 7 3 2" xfId="2616" xr:uid="{770AA2C1-828B-46F5-B30E-9049CDA578D3}"/>
    <cellStyle name="Normal 2 2 7 3 2 2" xfId="36023" xr:uid="{3F186AA2-435D-4065-81BA-1CBB79E812D5}"/>
    <cellStyle name="Normal 2 2 7 3 2 3" xfId="20216" xr:uid="{02D1914E-78A0-4404-BDBD-EDF56B55140A}"/>
    <cellStyle name="Normal 2 2 7 3 3" xfId="35026" xr:uid="{5C57CC4B-81D8-4FAB-AB6A-19BA9D68C9EB}"/>
    <cellStyle name="Normal 2 2 7 3 4" xfId="19178" xr:uid="{F213E7DE-02D9-483D-AB41-827E4171293E}"/>
    <cellStyle name="Normal 2 2 7 4" xfId="2082" xr:uid="{27B78B18-AA3F-482E-9EE5-5CA6E353FCC1}"/>
    <cellStyle name="Normal 2 2 7 4 2" xfId="35515" xr:uid="{592FA48E-C14F-4444-8FB4-DC885993DD29}"/>
    <cellStyle name="Normal 2 2 7 4 3" xfId="19682" xr:uid="{64FCB59A-2992-4FC0-B670-CA67927C1BEA}"/>
    <cellStyle name="Normal 2 2 7 5" xfId="17250" xr:uid="{28FD6E0E-905C-42DD-9371-BD06D1D73746}"/>
    <cellStyle name="Normal 2 2 7 5 2" xfId="34540" xr:uid="{D411D367-182B-4399-8FC0-785569743C4F}"/>
    <cellStyle name="Normal 2 2 7 6" xfId="14971" xr:uid="{822E0CC0-EC60-400C-8064-1DCCD15E404C}"/>
    <cellStyle name="Normal 2 2 7 6 2" xfId="32337" xr:uid="{FC41E5C0-D2C4-4777-8A2F-03996D11151D}"/>
    <cellStyle name="Normal 2 2 7 7" xfId="18628" xr:uid="{27C33FC6-4DBF-44DA-B712-274989B8D9C8}"/>
    <cellStyle name="Normal 2 2 8" xfId="1036" xr:uid="{9D9E0362-0CA9-4FD3-9162-2211988E6257}"/>
    <cellStyle name="Normal 2 2 8 2" xfId="1325" xr:uid="{9B019673-3BBC-4AA7-AFBE-923B2DF2B3E8}"/>
    <cellStyle name="Normal 2 2 8 2 2" xfId="2370" xr:uid="{A5D3C546-D9F5-4952-9677-C9D7A21265D7}"/>
    <cellStyle name="Normal 2 2 8 2 2 2" xfId="35782" xr:uid="{5042D11B-6630-4F1C-8D90-81A6E75DDD6A}"/>
    <cellStyle name="Normal 2 2 8 2 2 3" xfId="19970" xr:uid="{05F1BAB1-8191-4BF0-8D95-8B170A8EA12B}"/>
    <cellStyle name="Normal 2 2 8 2 3" xfId="34799" xr:uid="{4AD4C654-EFD0-4190-BE04-883028FC5619}"/>
    <cellStyle name="Normal 2 2 8 2 4" xfId="18929" xr:uid="{28F4106D-16CD-4139-8770-F0DA95FCEF30}"/>
    <cellStyle name="Normal 2 2 8 3" xfId="1596" xr:uid="{7266C5F5-C652-481C-AFE1-E7F20AA8BFEB}"/>
    <cellStyle name="Normal 2 2 8 3 2" xfId="2637" xr:uid="{0F5F4865-C054-4FF8-A8AD-97EA31C65C83}"/>
    <cellStyle name="Normal 2 2 8 3 2 2" xfId="36044" xr:uid="{FD1FE129-95E1-461E-962A-D2AEB576F73A}"/>
    <cellStyle name="Normal 2 2 8 3 2 3" xfId="20237" xr:uid="{EAAD5DA8-9D3A-4448-A6D0-D62A5597C695}"/>
    <cellStyle name="Normal 2 2 8 3 3" xfId="35046" xr:uid="{30AECC17-A34C-4479-8986-8E607B0F33D0}"/>
    <cellStyle name="Normal 2 2 8 3 4" xfId="19199" xr:uid="{2B51E9C9-D001-4B9B-9293-24F37482E326}"/>
    <cellStyle name="Normal 2 2 8 4" xfId="2101" xr:uid="{967AB1C9-067B-488F-876E-D1432901C9C2}"/>
    <cellStyle name="Normal 2 2 8 4 2" xfId="35533" xr:uid="{93F4C4CB-C187-488B-B895-C7B165B7577B}"/>
    <cellStyle name="Normal 2 2 8 4 3" xfId="19701" xr:uid="{DF8077F1-3B53-460E-98CC-5499CB43C8CD}"/>
    <cellStyle name="Normal 2 2 8 5" xfId="17267" xr:uid="{D6BC4F4A-5E4E-44B7-9FCB-ACB751235E23}"/>
    <cellStyle name="Normal 2 2 8 5 2" xfId="34557" xr:uid="{E3AF9CE9-9B51-48C2-AF70-3598CF803E3B}"/>
    <cellStyle name="Normal 2 2 8 6" xfId="14972" xr:uid="{229CF3E2-F513-4F3E-9596-2748ACB5A729}"/>
    <cellStyle name="Normal 2 2 8 6 2" xfId="32338" xr:uid="{FCCAF894-EAAC-4D13-A909-4E75AD25F9DE}"/>
    <cellStyle name="Normal 2 2 8 7" xfId="18647" xr:uid="{A2E634C5-05F0-40C9-B5D7-0268F2C86088}"/>
    <cellStyle name="Normal 2 2 9" xfId="1054" xr:uid="{FA520882-C992-4367-ADFE-7C1A6400BFE9}"/>
    <cellStyle name="Normal 2 2 9 2" xfId="1346" xr:uid="{30F430B7-C150-4A18-A2BA-01FFDA479A16}"/>
    <cellStyle name="Normal 2 2 9 2 2" xfId="2391" xr:uid="{48525A8A-5B00-4A5B-B040-528C590D3EA7}"/>
    <cellStyle name="Normal 2 2 9 2 2 2" xfId="35802" xr:uid="{D6058DB3-D4A2-4363-A9F5-651343E9F944}"/>
    <cellStyle name="Normal 2 2 9 2 2 3" xfId="19991" xr:uid="{7B781E78-21A2-446D-925A-FF99958DEDDB}"/>
    <cellStyle name="Normal 2 2 9 2 3" xfId="34818" xr:uid="{9AA2626F-B320-420C-BF4D-A12DA175492D}"/>
    <cellStyle name="Normal 2 2 9 2 4" xfId="18950" xr:uid="{F6C5BB91-1F1E-4985-BD77-E0579145015D}"/>
    <cellStyle name="Normal 2 2 9 3" xfId="1617" xr:uid="{D9BABA54-EC2A-4B03-B191-44E416D10325}"/>
    <cellStyle name="Normal 2 2 9 3 2" xfId="2658" xr:uid="{3651CBFE-6772-4454-A54B-258ECCB21097}"/>
    <cellStyle name="Normal 2 2 9 3 2 2" xfId="36065" xr:uid="{C19C5F8B-D268-43FA-AB91-B602BFBD9708}"/>
    <cellStyle name="Normal 2 2 9 3 2 3" xfId="20258" xr:uid="{804C107A-0EFB-4AAE-87C2-21F6CC8BC087}"/>
    <cellStyle name="Normal 2 2 9 3 3" xfId="35066" xr:uid="{C97ACCC9-0D6D-4356-A787-4624454FC4A1}"/>
    <cellStyle name="Normal 2 2 9 3 4" xfId="19220" xr:uid="{08C62566-EC99-4189-B9F2-C08E6432FC87}"/>
    <cellStyle name="Normal 2 2 9 4" xfId="2119" xr:uid="{F2FAAED8-EE4A-4DC6-9029-DF581827DC09}"/>
    <cellStyle name="Normal 2 2 9 4 2" xfId="35550" xr:uid="{B4125349-8E3B-4EF0-8F81-BBB2E7AB665D}"/>
    <cellStyle name="Normal 2 2 9 4 3" xfId="19719" xr:uid="{C383158C-69CD-497D-AF7B-439538DC176C}"/>
    <cellStyle name="Normal 2 2 9 5" xfId="17283" xr:uid="{DD190CE2-F698-4C89-85E3-97E322B6565E}"/>
    <cellStyle name="Normal 2 2 9 5 2" xfId="34574" xr:uid="{D6E43157-39B9-46DF-B294-0961115CEB94}"/>
    <cellStyle name="Normal 2 2 9 6" xfId="14973" xr:uid="{77F3EC98-3B92-4FCF-BD91-0FD900C7BE39}"/>
    <cellStyle name="Normal 2 2 9 6 2" xfId="32339" xr:uid="{E062044C-3865-4E1F-9C7E-C5BAD8BB71BD}"/>
    <cellStyle name="Normal 2 2 9 7" xfId="18665" xr:uid="{688FE084-D95B-44B7-8E39-75F75C9C3EC8}"/>
    <cellStyle name="Normal 2 20" xfId="51" xr:uid="{35F8192F-6D2A-4336-A154-AEFBDC008915}"/>
    <cellStyle name="Normal 2 21" xfId="18405" xr:uid="{F5969489-51BF-4039-8476-C1E685E895DB}"/>
    <cellStyle name="Normal 2 22" xfId="36765" xr:uid="{09AB2FB8-8CA4-4DED-A4C2-97C467A795F6}"/>
    <cellStyle name="Normal 2 3" xfId="266" xr:uid="{93F5562A-9064-48DD-B7D1-C9D81A47072B}"/>
    <cellStyle name="Normal 2 3 10" xfId="14974" xr:uid="{6F645621-8442-4C10-A8BF-D43F2D27318E}"/>
    <cellStyle name="Normal 2 3 10 2" xfId="32340" xr:uid="{7BEFF5A8-F982-4EE1-A5C4-143D1F91634B}"/>
    <cellStyle name="Normal 2 3 11" xfId="17052" xr:uid="{42F8EDD4-F1F1-42E8-B5A0-7CB852D9EF47}"/>
    <cellStyle name="Normal 2 3 12" xfId="3045" xr:uid="{8AC1096F-7A1F-4268-BF50-0B31385FC871}"/>
    <cellStyle name="Normal 2 3 12 2" xfId="20518" xr:uid="{CB2088C9-FEBE-4E74-A6B8-2E405E99D0B5}"/>
    <cellStyle name="Normal 2 3 13" xfId="640" xr:uid="{BEA1B5CC-4172-4AAE-AC65-B013B9820329}"/>
    <cellStyle name="Normal 2 3 2" xfId="872" xr:uid="{746A04BD-D9E0-43F0-912A-7458E467CF71}"/>
    <cellStyle name="Normal 2 3 2 2" xfId="962" xr:uid="{13E60E26-EC64-434C-ADED-859C87E7336E}"/>
    <cellStyle name="Normal 2 3 2 2 2" xfId="14977" xr:uid="{F39E3F8E-55EE-4C80-A8A6-1CF958A259A3}"/>
    <cellStyle name="Normal 2 3 2 2 2 2" xfId="32343" xr:uid="{DACB6B12-7A11-4EFC-91F3-F990DF9DE979}"/>
    <cellStyle name="Normal 2 3 2 2 3" xfId="14978" xr:uid="{F30E3CD7-B3A8-4290-B8AA-A1377AC8E380}"/>
    <cellStyle name="Normal 2 3 2 2 3 2" xfId="32344" xr:uid="{563BE8B9-B299-4231-BE56-CA8C568C3832}"/>
    <cellStyle name="Normal 2 3 2 2 4" xfId="17222" xr:uid="{87897CCA-EA1D-42DD-B0CF-E04006F2849C}"/>
    <cellStyle name="Normal 2 3 2 2 5" xfId="14976" xr:uid="{B4F2CE4E-F9EE-45B6-9AF8-B566696EC4B3}"/>
    <cellStyle name="Normal 2 3 2 2 5 2" xfId="32342" xr:uid="{03531E7F-7D22-4926-8599-4D52DE881BD1}"/>
    <cellStyle name="Normal 2 3 2 3" xfId="14979" xr:uid="{0F75CF72-86F9-4CE1-AA9B-016C0F6F6BAA}"/>
    <cellStyle name="Normal 2 3 2 3 2" xfId="32345" xr:uid="{741A5DFC-7AD5-471A-88BD-9C95A68CC2B0}"/>
    <cellStyle name="Normal 2 3 2 4" xfId="14980" xr:uid="{3E45BF79-4EA6-4A83-A8D8-AFC7D9AFC0E5}"/>
    <cellStyle name="Normal 2 3 2 4 2" xfId="32346" xr:uid="{F94AB87A-D9FE-43E5-AFB8-C33AB5096241}"/>
    <cellStyle name="Normal 2 3 2 5" xfId="14981" xr:uid="{E9B705EB-F4E1-47A3-B7E8-C4D70048C69B}"/>
    <cellStyle name="Normal 2 3 2 5 2" xfId="32347" xr:uid="{E72B2D80-3DBE-45F4-BF2D-DD21910A3305}"/>
    <cellStyle name="Normal 2 3 2 6" xfId="17207" xr:uid="{E1D956A2-95D3-4CA2-B791-F8813CE56A44}"/>
    <cellStyle name="Normal 2 3 2 7" xfId="14975" xr:uid="{2BA54B81-5504-43D8-BC17-43F4D1E837EB}"/>
    <cellStyle name="Normal 2 3 2 7 2" xfId="32341" xr:uid="{1EC04648-A692-4037-865E-65FF78C864A1}"/>
    <cellStyle name="Normal 2 3 2 8" xfId="2983" xr:uid="{EA1E0ADC-B286-4846-8681-92B8F2BE4E1E}"/>
    <cellStyle name="Normal 2 3 2 8 2" xfId="36405" xr:uid="{48F3626F-56C4-49DB-BF9A-D486953BEE04}"/>
    <cellStyle name="Normal 2 3 3" xfId="985" xr:uid="{CF4BA474-D3FA-465E-B79E-2D856E5583F8}"/>
    <cellStyle name="Normal 2 3 3 2" xfId="14983" xr:uid="{C7461FD3-C9A7-48FB-A4F8-A2764F89D764}"/>
    <cellStyle name="Normal 2 3 3 2 2" xfId="14984" xr:uid="{141697D1-1814-455F-8C26-43F632277E95}"/>
    <cellStyle name="Normal 2 3 3 2 2 2" xfId="32350" xr:uid="{97C446AE-D84E-440D-A588-C2CB528023F7}"/>
    <cellStyle name="Normal 2 3 3 2 3" xfId="14985" xr:uid="{F3D9D031-079F-47D6-825A-2E0FE6A6F1FF}"/>
    <cellStyle name="Normal 2 3 3 2 3 2" xfId="32351" xr:uid="{760FBD3A-5052-48A9-97CB-AE479487BF12}"/>
    <cellStyle name="Normal 2 3 3 2 4" xfId="32349" xr:uid="{7A03F61E-FCDA-449E-829D-6E50852D8109}"/>
    <cellStyle name="Normal 2 3 3 3" xfId="14986" xr:uid="{D0328DC2-7666-4DCC-9EC3-FF4B46BC9989}"/>
    <cellStyle name="Normal 2 3 3 3 2" xfId="32352" xr:uid="{545F47A6-B985-4DE2-BE3F-3EBB56C592E0}"/>
    <cellStyle name="Normal 2 3 3 4" xfId="14987" xr:uid="{D9672873-411E-4671-80B3-846180D77994}"/>
    <cellStyle name="Normal 2 3 3 4 2" xfId="32353" xr:uid="{7663A135-61BD-4421-BC39-5756B7DBF42D}"/>
    <cellStyle name="Normal 2 3 3 5" xfId="14988" xr:uid="{AE007B7C-BD4B-4396-9DB6-317114DED832}"/>
    <cellStyle name="Normal 2 3 3 5 2" xfId="32354" xr:uid="{20DFEBFF-1866-4BA4-BB8B-F8834522163A}"/>
    <cellStyle name="Normal 2 3 3 6" xfId="17234" xr:uid="{02517E79-E5C4-4435-A2BA-FCA362BA14D4}"/>
    <cellStyle name="Normal 2 3 3 7" xfId="14982" xr:uid="{A7009683-32C4-4C6E-922B-D1E3ACE35DFE}"/>
    <cellStyle name="Normal 2 3 3 7 2" xfId="32348" xr:uid="{522F362C-6D4F-4C94-9355-E5EB59874036}"/>
    <cellStyle name="Normal 2 3 4" xfId="1177" xr:uid="{1F6AF682-9D92-4601-94D3-64B30E05F923}"/>
    <cellStyle name="Normal 2 3 4 2" xfId="2889" xr:uid="{5DD1ABE3-E3FA-4CE1-AB2F-240D597AA846}"/>
    <cellStyle name="Normal 2 3 4 2 2" xfId="18270" xr:uid="{48CCFB2F-52B2-496A-915D-723D3A49798E}"/>
    <cellStyle name="Normal 2 3 4 2 3" xfId="14990" xr:uid="{164853C6-8DE8-4E56-9925-B219E0BDC3DB}"/>
    <cellStyle name="Normal 2 3 4 2 3 2" xfId="32356" xr:uid="{6A92B467-A411-40F8-8A5C-00959F4C67F5}"/>
    <cellStyle name="Normal 2 3 4 3" xfId="2926" xr:uid="{6257E7CA-F41B-4CAC-BD43-A22904873332}"/>
    <cellStyle name="Normal 2 3 4 3 2" xfId="18361" xr:uid="{1B27F9BF-90F7-4BFF-9710-62B8A3D7A901}"/>
    <cellStyle name="Normal 2 3 4 3 2 2" xfId="36583" xr:uid="{4C5C7A9E-57E8-4072-9429-1F79635E7351}"/>
    <cellStyle name="Normal 2 3 4 3 2 3" xfId="36514" xr:uid="{4E86AFC3-1004-4FAD-A0F9-A14A37A65619}"/>
    <cellStyle name="Normal 2 3 4 3 3" xfId="14991" xr:uid="{AE49D6A9-C5ED-4563-89BF-315C341EE119}"/>
    <cellStyle name="Normal 2 3 4 3 3 2" xfId="36413" xr:uid="{868B5489-F12F-4743-A1BB-C8A8FB09EF6C}"/>
    <cellStyle name="Normal 2 3 4 3 4" xfId="36417" xr:uid="{EE4E7CA8-216E-4939-87DA-079FEFBA8F24}"/>
    <cellStyle name="Normal 2 3 4 3 5" xfId="32357" xr:uid="{6D4FA398-9DC1-4591-98F3-42251FBBA7BC}"/>
    <cellStyle name="Normal 2 3 4 4" xfId="17378" xr:uid="{3DE44E94-5BAD-4F17-9DF0-BC47BCA788A8}"/>
    <cellStyle name="Normal 2 3 4 4 2" xfId="36386" xr:uid="{D8E3C771-FFEB-4514-8A0C-D37D42D301B7}"/>
    <cellStyle name="Normal 2 3 4 4 3" xfId="34671" xr:uid="{E4B0DF72-2438-4E32-BF2C-7EEFFE1B4377}"/>
    <cellStyle name="Normal 2 3 4 5" xfId="14989" xr:uid="{FFEED39D-A3D6-4FBC-A25E-CE3F364EEED1}"/>
    <cellStyle name="Normal 2 3 4 5 2" xfId="32355" xr:uid="{7A63F537-7491-4DFD-8553-402E2C6F6438}"/>
    <cellStyle name="Normal 2 3 4 6" xfId="18781" xr:uid="{2637D0FC-B7CB-42D5-9C6A-0C62C1E7C3B5}"/>
    <cellStyle name="Normal 2 3 5" xfId="938" xr:uid="{9575B22B-0FA0-4022-B202-C76350777BC7}"/>
    <cellStyle name="Normal 2 3 5 2" xfId="2907" xr:uid="{C006EE33-26E3-4E00-9B92-7FA3FD3068DA}"/>
    <cellStyle name="Normal 2 3 5 2 2" xfId="18280" xr:uid="{B762DBD4-EDB2-42FB-956A-954A749378E7}"/>
    <cellStyle name="Normal 2 3 5 2 3" xfId="34501" xr:uid="{8C529C2E-4070-4BD6-B241-E2F6ECE8046F}"/>
    <cellStyle name="Normal 2 3 5 2 3 2" xfId="36358" xr:uid="{4BCA3D91-AFE3-4E5B-B928-74C0AC3F3CC0}"/>
    <cellStyle name="Normal 2 3 5 3" xfId="2909" xr:uid="{484B1AD3-0850-47F8-A007-711D3CF79822}"/>
    <cellStyle name="Normal 2 3 5 3 2" xfId="18344" xr:uid="{0FB05912-B576-4AEF-A5E2-BF648C3EC38F}"/>
    <cellStyle name="Normal 2 3 5 3 2 2" xfId="36576" xr:uid="{66CC507F-7B94-4D65-A962-82CFF65D7A55}"/>
    <cellStyle name="Normal 2 3 5 3 2 3" xfId="36497" xr:uid="{EB3D4052-14E8-4C1D-ACC5-CAE0B99BB117}"/>
    <cellStyle name="Normal 2 3 5 3 3" xfId="36425" xr:uid="{DB692CDF-6694-4827-909E-D74D9CD58FFC}"/>
    <cellStyle name="Normal 2 3 5 3 4" xfId="32358" xr:uid="{256CC69B-3041-492B-AB7A-F4526C017A10}"/>
    <cellStyle name="Normal 2 3 5 4" xfId="14992" xr:uid="{AC1C3EA9-BC3B-4F11-AC14-559A9CF5CD18}"/>
    <cellStyle name="Normal 2 3 5 4 2" xfId="36427" xr:uid="{B96A6D99-7EF4-4D4F-B691-B54AC2C5E5EF}"/>
    <cellStyle name="Normal 2 3 5 5" xfId="18554" xr:uid="{0FA9D1CB-BFB7-407D-858A-E5FF1F4708AD}"/>
    <cellStyle name="Normal 2 3 6" xfId="14993" xr:uid="{12E1A810-34A3-470E-9676-48154784DD49}"/>
    <cellStyle name="Normal 2 3 6 2" xfId="32359" xr:uid="{906B66BD-C2D6-405C-9E10-75603DCCB6F2}"/>
    <cellStyle name="Normal 2 3 6 3" xfId="18436" xr:uid="{9E0A062A-9801-4097-A47B-7AC3F7589B6A}"/>
    <cellStyle name="Normal 2 3 7" xfId="14994" xr:uid="{7D1916F2-BAF1-45E8-9119-C59936733035}"/>
    <cellStyle name="Normal 2 3 7 2" xfId="32360" xr:uid="{ACEF833B-C73C-42F0-8D80-6CB233F64D49}"/>
    <cellStyle name="Normal 2 3 8" xfId="14995" xr:uid="{CEC80C6C-D1FE-4210-A7FF-F635C2EF0EE9}"/>
    <cellStyle name="Normal 2 3 8 2" xfId="32361" xr:uid="{23FEDC0D-E73D-407F-8369-BEB2BD5A1CDF}"/>
    <cellStyle name="Normal 2 3 9" xfId="17030" xr:uid="{4AE128E0-5509-4D9A-8C9B-E84275284C9E}"/>
    <cellStyle name="Normal 2 4" xfId="221" xr:uid="{2A7B6B18-31B0-47A3-87E6-BDA436EDF083}"/>
    <cellStyle name="Normal 2 4 10" xfId="14996" xr:uid="{EE3F711E-5F78-4F48-BF3E-29BFF4866046}"/>
    <cellStyle name="Normal 2 4 10 2" xfId="32362" xr:uid="{311634A7-0F67-4FDC-8BF6-38105191E64A}"/>
    <cellStyle name="Normal 2 4 11" xfId="894" xr:uid="{06B2F279-4747-4E65-B653-1A0A2269FC3B}"/>
    <cellStyle name="Normal 2 4 12" xfId="36767" xr:uid="{5C6146D1-ADBB-44D1-AE2E-2FAEA5A1A885}"/>
    <cellStyle name="Normal 2 4 2" xfId="1089" xr:uid="{4849BF7F-0692-46CB-8046-E2BB0B7BFB56}"/>
    <cellStyle name="Normal 2 4 2 2" xfId="14998" xr:uid="{A2291434-91A5-42D7-A6AE-84F903410DF8}"/>
    <cellStyle name="Normal 2 4 2 2 2" xfId="14999" xr:uid="{DC56363F-6488-41DD-AC14-CDB8735C38F5}"/>
    <cellStyle name="Normal 2 4 2 2 2 2" xfId="32365" xr:uid="{7D6C9164-FC40-418B-B749-A960964265C0}"/>
    <cellStyle name="Normal 2 4 2 2 3" xfId="15000" xr:uid="{C28AAE44-B031-4067-84D0-722FFAD41BCD}"/>
    <cellStyle name="Normal 2 4 2 2 3 2" xfId="32366" xr:uid="{99CE8B92-2139-46FD-88D3-76A2D46A4B48}"/>
    <cellStyle name="Normal 2 4 2 2 4" xfId="32364" xr:uid="{4DB194AB-6C30-4078-95F7-6046CACD4CB4}"/>
    <cellStyle name="Normal 2 4 2 3" xfId="15001" xr:uid="{3C65C51D-903A-4EF6-9BA3-251853EF8814}"/>
    <cellStyle name="Normal 2 4 2 3 2" xfId="32367" xr:uid="{1D298FBE-CED5-43E5-89B5-842AD86CA38B}"/>
    <cellStyle name="Normal 2 4 2 4" xfId="15002" xr:uid="{EC9F0666-D0FA-4E59-8F26-39C586EF6040}"/>
    <cellStyle name="Normal 2 4 2 4 2" xfId="32368" xr:uid="{FCC4505B-42D8-4770-B9C9-72F301BD0091}"/>
    <cellStyle name="Normal 2 4 2 5" xfId="15003" xr:uid="{5102FD32-5B78-4788-9867-9AE64B7271F1}"/>
    <cellStyle name="Normal 2 4 2 5 2" xfId="32369" xr:uid="{8FE91F8C-E411-4671-8010-5691217ECF34}"/>
    <cellStyle name="Normal 2 4 2 6" xfId="17312" xr:uid="{0838C3BD-6D3D-4E3E-AD51-C53E7C834AFB}"/>
    <cellStyle name="Normal 2 4 2 7" xfId="14997" xr:uid="{22DED242-3A47-44DD-9E80-827285663EBE}"/>
    <cellStyle name="Normal 2 4 2 7 2" xfId="32363" xr:uid="{656D2F47-733B-4B1A-99DD-D7FB0433B355}"/>
    <cellStyle name="Normal 2 4 3" xfId="1080" xr:uid="{A2342E79-A4B8-4147-BA95-ABAA8620B1A6}"/>
    <cellStyle name="Normal 2 4 3 2" xfId="932" xr:uid="{7667E7B4-5DD4-4BDE-828F-EC93E34D68EA}"/>
    <cellStyle name="Normal 2 4 3 2 2" xfId="15006" xr:uid="{23A2B33B-AB37-4216-917C-B04CA9EFA3B8}"/>
    <cellStyle name="Normal 2 4 3 2 2 2" xfId="32372" xr:uid="{79B475DB-4F7A-41B4-BFAD-FAC5EE47161D}"/>
    <cellStyle name="Normal 2 4 3 2 3" xfId="15007" xr:uid="{FBD01E26-C92D-4ADF-BF8F-F0AACD0516F8}"/>
    <cellStyle name="Normal 2 4 3 2 3 2" xfId="32373" xr:uid="{C8C46A36-BB07-4FF0-A5C6-18C1C8168D02}"/>
    <cellStyle name="Normal 2 4 3 2 4" xfId="18272" xr:uid="{0D6236F1-C29A-400B-B4A6-6FC3A955CDC0}"/>
    <cellStyle name="Normal 2 4 3 2 5" xfId="15005" xr:uid="{021F6770-D696-4455-9FA1-A91D993945C2}"/>
    <cellStyle name="Normal 2 4 3 2 5 2" xfId="32371" xr:uid="{2537325E-50F6-466B-8D39-4528D4A1D197}"/>
    <cellStyle name="Normal 2 4 3 3" xfId="2918" xr:uid="{3ADD4D65-0AA4-48A2-88B4-A5FB23D25A7F}"/>
    <cellStyle name="Normal 2 4 3 3 2" xfId="18353" xr:uid="{415FF69C-DD37-486E-918D-E378222A6553}"/>
    <cellStyle name="Normal 2 4 3 3 2 2" xfId="36580" xr:uid="{2393B7B2-06E7-4578-BDA2-553042793297}"/>
    <cellStyle name="Normal 2 4 3 3 2 3" xfId="36506" xr:uid="{CA952CF9-829F-4E8B-BE7A-4E38CE866998}"/>
    <cellStyle name="Normal 2 4 3 3 3" xfId="15008" xr:uid="{2EFA260E-3F46-4FCF-B209-055F73CE5EF6}"/>
    <cellStyle name="Normal 2 4 3 3 3 2" xfId="36412" xr:uid="{6107D3DD-0BBD-4634-A652-2EB82F45D799}"/>
    <cellStyle name="Normal 2 4 3 3 4" xfId="36422" xr:uid="{300A2B4B-EC24-40BF-B6C3-B8513DB14B37}"/>
    <cellStyle name="Normal 2 4 3 3 5" xfId="32374" xr:uid="{618D5964-01EE-4321-96E9-81CB2A05DF91}"/>
    <cellStyle name="Normal 2 4 3 4" xfId="15009" xr:uid="{4E8E0720-56E4-49D6-9D5A-030EA8F1C58D}"/>
    <cellStyle name="Normal 2 4 3 4 2" xfId="32375" xr:uid="{33397B12-4C96-431E-A88E-45127D284161}"/>
    <cellStyle name="Normal 2 4 3 5" xfId="15010" xr:uid="{46BF277F-B160-466F-8960-E48A3EC18759}"/>
    <cellStyle name="Normal 2 4 3 5 2" xfId="32376" xr:uid="{0B6C6606-9BF0-490A-AB39-9EC6D4F73939}"/>
    <cellStyle name="Normal 2 4 3 6" xfId="17305" xr:uid="{33EDBD72-9EF3-4233-981F-13DE9513FD93}"/>
    <cellStyle name="Normal 2 4 3 6 2" xfId="36394" xr:uid="{F45D154C-7433-49A9-BD0D-7038711B84B1}"/>
    <cellStyle name="Normal 2 4 3 6 3" xfId="34596" xr:uid="{5EE74EBD-6663-4904-ABBD-B5286322DDAF}"/>
    <cellStyle name="Normal 2 4 3 7" xfId="15004" xr:uid="{AC5C7B47-E3FB-490F-B7F9-FD88C984556C}"/>
    <cellStyle name="Normal 2 4 3 7 2" xfId="32370" xr:uid="{045EA81D-8DA0-43B2-B53A-3D15E736C131}"/>
    <cellStyle name="Normal 2 4 3 8" xfId="18690" xr:uid="{A4D4C00E-6D1B-4943-B4D0-B4BB7328B2AA}"/>
    <cellStyle name="Normal 2 4 4" xfId="15011" xr:uid="{7E1E2FE2-B1DD-437E-96A6-A7701FE677A4}"/>
    <cellStyle name="Normal 2 4 4 2" xfId="15012" xr:uid="{34E144FF-D1F0-4063-9E0C-20F423C15EEC}"/>
    <cellStyle name="Normal 2 4 4 2 2" xfId="32378" xr:uid="{1041F037-E761-45DF-81D3-263BA90B531C}"/>
    <cellStyle name="Normal 2 4 4 3" xfId="15013" xr:uid="{3F5A56D9-DFEA-4906-A91F-7D715D649E85}"/>
    <cellStyle name="Normal 2 4 4 3 2" xfId="32379" xr:uid="{B77B3DB8-9943-47FE-8AC9-35F1E637375B}"/>
    <cellStyle name="Normal 2 4 4 4" xfId="32377" xr:uid="{082BAAB5-9EC4-45E2-917B-0D0DB5BFD818}"/>
    <cellStyle name="Normal 2 4 4 5" xfId="18548" xr:uid="{01B92B05-375F-4E0C-994A-ADBEDF0D7225}"/>
    <cellStyle name="Normal 2 4 5" xfId="15014" xr:uid="{43D8DC0B-8617-4033-A12E-6839235CC1FF}"/>
    <cellStyle name="Normal 2 4 5 2" xfId="32380" xr:uid="{9841442D-9AB2-4022-B676-8EFB24C1C007}"/>
    <cellStyle name="Normal 2 4 6" xfId="15015" xr:uid="{ADECA0C4-8058-47AF-A4C8-3D7F1DD24ED8}"/>
    <cellStyle name="Normal 2 4 6 2" xfId="32381" xr:uid="{F4566C7E-F0A0-47E9-BFE5-39CD5880C778}"/>
    <cellStyle name="Normal 2 4 7" xfId="15016" xr:uid="{0894D512-E430-47C6-862B-6E9536A0A46E}"/>
    <cellStyle name="Normal 2 4 7 2" xfId="32382" xr:uid="{72B4352A-D99C-4467-80C8-C5C8F56BFE8B}"/>
    <cellStyle name="Normal 2 4 8" xfId="17000" xr:uid="{02433A6A-A591-4909-BE9B-6028D717BBB7}"/>
    <cellStyle name="Normal 2 4 8 2" xfId="34357" xr:uid="{A78C4FAA-520C-49EB-BA8A-E3D349BE8DE3}"/>
    <cellStyle name="Normal 2 4 9" xfId="17218" xr:uid="{3682C13B-C3E1-47DB-B143-19A096EC1A36}"/>
    <cellStyle name="Normal 2 5" xfId="280" xr:uid="{97DC188E-8874-41C5-89F7-993F442C676E}"/>
    <cellStyle name="Normal 2 5 10" xfId="15017" xr:uid="{B1B97E90-A8EE-4606-97D5-4A5FDBF9D80B}"/>
    <cellStyle name="Normal 2 5 10 2" xfId="32383" xr:uid="{399666FD-6DBB-4B56-B779-FBC57D5DF183}"/>
    <cellStyle name="Normal 2 5 11" xfId="1078" xr:uid="{64B8BD40-25BD-4B96-93BB-45ABCEB6A7F9}"/>
    <cellStyle name="Normal 2 5 12" xfId="18688" xr:uid="{3A029D60-CF28-4CC8-A0E5-98BAE6C4C070}"/>
    <cellStyle name="Normal 2 5 13" xfId="36768" xr:uid="{8D5C277D-2E10-4FE5-AE82-2E664A0D0084}"/>
    <cellStyle name="Normal 2 5 2" xfId="1323" xr:uid="{2A75D1E0-9137-4B47-A857-87ECA988D75A}"/>
    <cellStyle name="Normal 2 5 2 2" xfId="2368" xr:uid="{A339AF03-EA30-497E-B93C-AE015FEF6182}"/>
    <cellStyle name="Normal 2 5 2 2 2" xfId="15020" xr:uid="{D862E8B1-300B-4602-A863-149FDFD9CD3E}"/>
    <cellStyle name="Normal 2 5 2 2 2 2" xfId="32386" xr:uid="{EF054A0F-AFCC-465F-9DD2-CF8478D0211D}"/>
    <cellStyle name="Normal 2 5 2 2 3" xfId="15021" xr:uid="{CCF800F9-7467-474C-805B-E6CFE52E9D17}"/>
    <cellStyle name="Normal 2 5 2 2 3 2" xfId="32387" xr:uid="{C2684803-B4FA-45F7-8DA4-9D39646ED41E}"/>
    <cellStyle name="Normal 2 5 2 2 4" xfId="18012" xr:uid="{E911FFC5-ACC0-4639-9EFE-43BC937A1554}"/>
    <cellStyle name="Normal 2 5 2 2 4 2" xfId="35780" xr:uid="{E7A56CCF-22D2-456D-9C13-DEC0A6A9A4C4}"/>
    <cellStyle name="Normal 2 5 2 2 5" xfId="15019" xr:uid="{502D10D6-1F96-4115-8BED-BD4157497B16}"/>
    <cellStyle name="Normal 2 5 2 2 5 2" xfId="32385" xr:uid="{F1507B44-3AD2-4D35-A680-167DDD3C6C43}"/>
    <cellStyle name="Normal 2 5 2 2 6" xfId="19968" xr:uid="{9B05C7FC-DB8F-4FDC-84C9-CD7D8CF87638}"/>
    <cellStyle name="Normal 2 5 2 3" xfId="15022" xr:uid="{8C2BA7FD-7D71-4FE5-9E0B-F34D92234D4B}"/>
    <cellStyle name="Normal 2 5 2 3 2" xfId="32388" xr:uid="{CAAA0DAF-D648-45C2-8A82-0BE1C3AE8B70}"/>
    <cellStyle name="Normal 2 5 2 4" xfId="15023" xr:uid="{3BE61B7B-02B1-43A8-8E3C-45B092F824FF}"/>
    <cellStyle name="Normal 2 5 2 4 2" xfId="32389" xr:uid="{4CDA75B1-1C57-4F7C-BD3C-97483774A037}"/>
    <cellStyle name="Normal 2 5 2 5" xfId="15024" xr:uid="{6B88CD67-FB3F-4E95-9923-148775515079}"/>
    <cellStyle name="Normal 2 5 2 5 2" xfId="32390" xr:uid="{77A37665-189E-42BC-B4A6-C909725C699E}"/>
    <cellStyle name="Normal 2 5 2 6" xfId="17441" xr:uid="{D146E021-783E-46BD-9455-1B73FA11FB6E}"/>
    <cellStyle name="Normal 2 5 2 6 2" xfId="34797" xr:uid="{8D374F6F-21B5-4BB0-912B-E95063C52247}"/>
    <cellStyle name="Normal 2 5 2 7" xfId="15018" xr:uid="{E87A7798-9ED1-41EB-AF3A-9F134555DD00}"/>
    <cellStyle name="Normal 2 5 2 7 2" xfId="32384" xr:uid="{6CB79513-6773-4F2C-92AC-1F2947721497}"/>
    <cellStyle name="Normal 2 5 2 8" xfId="18927" xr:uid="{6B8C8AA2-6A44-4524-8AFE-DD76E3AF587A}"/>
    <cellStyle name="Normal 2 5 2 9" xfId="36991" xr:uid="{D2371B9D-5191-4A09-8AAF-4E0C9F5B3242}"/>
    <cellStyle name="Normal 2 5 3" xfId="1594" xr:uid="{6033EA89-5226-44A4-BD11-13A1A11B31A8}"/>
    <cellStyle name="Normal 2 5 3 2" xfId="2635" xr:uid="{F49DF446-F93F-4328-BDDA-9ACC30AB273E}"/>
    <cellStyle name="Normal 2 5 3 2 2" xfId="15027" xr:uid="{F661C19C-5933-4768-9B6F-3253DA32CE0C}"/>
    <cellStyle name="Normal 2 5 3 2 2 2" xfId="32393" xr:uid="{7E632F5C-6089-48A9-B22D-60EF20120E81}"/>
    <cellStyle name="Normal 2 5 3 2 3" xfId="15028" xr:uid="{8CAB437A-9E9E-44AC-8103-3ABAA22F2424}"/>
    <cellStyle name="Normal 2 5 3 2 3 2" xfId="32394" xr:uid="{EE088122-BFF4-4502-9011-A95C9849F58E}"/>
    <cellStyle name="Normal 2 5 3 2 4" xfId="18148" xr:uid="{B23CBDA6-F5B9-408D-BE70-4EC7BA3DB308}"/>
    <cellStyle name="Normal 2 5 3 2 4 2" xfId="36042" xr:uid="{0A4DFFBF-1D29-42FB-BF14-4DF6648A93E9}"/>
    <cellStyle name="Normal 2 5 3 2 5" xfId="15026" xr:uid="{1C9CFA65-627D-47B9-B7EA-EBB4FCF86B3D}"/>
    <cellStyle name="Normal 2 5 3 2 5 2" xfId="32392" xr:uid="{F7DC60FF-4ECC-4E1F-B326-64775FD16FBE}"/>
    <cellStyle name="Normal 2 5 3 2 6" xfId="20235" xr:uid="{BBE08297-9400-44EF-8FF3-035EC0D8E017}"/>
    <cellStyle name="Normal 2 5 3 3" xfId="15029" xr:uid="{4212C78E-1B6A-4941-BA9E-4DE63C724692}"/>
    <cellStyle name="Normal 2 5 3 3 2" xfId="32395" xr:uid="{57E1351F-F9D3-4F48-B777-6CB70F66284C}"/>
    <cellStyle name="Normal 2 5 3 4" xfId="15030" xr:uid="{71FBD701-5722-47E6-BED0-2A6B610AB006}"/>
    <cellStyle name="Normal 2 5 3 4 2" xfId="32396" xr:uid="{DD2D3140-70B0-4F43-840D-428371FA87FB}"/>
    <cellStyle name="Normal 2 5 3 5" xfId="15031" xr:uid="{4F96C68E-66D2-464C-8CBE-3B1F0C76D29F}"/>
    <cellStyle name="Normal 2 5 3 5 2" xfId="32397" xr:uid="{819609B2-2B7E-43F8-AFF8-56E63F1DEACD}"/>
    <cellStyle name="Normal 2 5 3 6" xfId="17590" xr:uid="{67FE9825-A200-4047-84EB-9C1A1D421599}"/>
    <cellStyle name="Normal 2 5 3 6 2" xfId="35044" xr:uid="{4384B257-C367-49AC-9F62-97B54E1FC3D3}"/>
    <cellStyle name="Normal 2 5 3 7" xfId="15025" xr:uid="{3D798EC3-9A00-4166-B542-FD27FD079674}"/>
    <cellStyle name="Normal 2 5 3 7 2" xfId="32391" xr:uid="{FA438102-F418-4A1F-91BC-7CD848F5211E}"/>
    <cellStyle name="Normal 2 5 3 8" xfId="19197" xr:uid="{BDE202BA-63C2-4768-911B-DEA43FEE5368}"/>
    <cellStyle name="Normal 2 5 3 9" xfId="37062" xr:uid="{C08440D2-65D2-4B00-AAFB-0C9117EDBEE2}"/>
    <cellStyle name="Normal 2 5 4" xfId="2140" xr:uid="{B5161239-C725-4EE5-93D3-E000313C91B3}"/>
    <cellStyle name="Normal 2 5 4 2" xfId="15033" xr:uid="{814452D6-673E-4FA5-A54F-E7AF399EF1DD}"/>
    <cellStyle name="Normal 2 5 4 2 2" xfId="32399" xr:uid="{649A9C4A-E242-412D-934D-31113FA61BB9}"/>
    <cellStyle name="Normal 2 5 4 3" xfId="15034" xr:uid="{F6C53E5D-ABE3-46A0-9B8A-2A6D9E4B7534}"/>
    <cellStyle name="Normal 2 5 4 3 2" xfId="32400" xr:uid="{0783C930-22F5-40F4-A2FC-D68CC736BF4C}"/>
    <cellStyle name="Normal 2 5 4 4" xfId="17911" xr:uid="{BEF6CD7A-1C88-4E9B-BD98-006CADCF3AC3}"/>
    <cellStyle name="Normal 2 5 4 4 2" xfId="35570" xr:uid="{A7646BC8-E26B-40E6-9C27-1D41365B7460}"/>
    <cellStyle name="Normal 2 5 4 5" xfId="15032" xr:uid="{029605CC-1EE8-4831-B594-060034F756AB}"/>
    <cellStyle name="Normal 2 5 4 5 2" xfId="32398" xr:uid="{F90BDE7C-365E-4851-8BF9-9A75C847810E}"/>
    <cellStyle name="Normal 2 5 4 6" xfId="19740" xr:uid="{5C20296E-97E6-4241-82D9-4AB9E8FF08D3}"/>
    <cellStyle name="Normal 2 5 4 7" xfId="36886" xr:uid="{CB4AD8EE-007A-4036-86F7-B45F95BBD0C4}"/>
    <cellStyle name="Normal 2 5 5" xfId="15035" xr:uid="{008A9716-CEAD-4E5E-9BC4-0CA9A7A9A093}"/>
    <cellStyle name="Normal 2 5 5 2" xfId="32401" xr:uid="{57F55CA5-1FE1-43CE-AD91-1923706D41E3}"/>
    <cellStyle name="Normal 2 5 5 3" xfId="37134" xr:uid="{69C1A7CB-8718-4C2D-AD41-85F7D6CF4808}"/>
    <cellStyle name="Normal 2 5 6" xfId="15036" xr:uid="{92220F90-2648-4659-A45D-D7381204DDEA}"/>
    <cellStyle name="Normal 2 5 6 2" xfId="32402" xr:uid="{ECB782AE-F4EC-4AE5-8BA1-0507ABEE65EE}"/>
    <cellStyle name="Normal 2 5 7" xfId="15037" xr:uid="{D5EED969-FF8B-4AC1-89F9-1592093DCF91}"/>
    <cellStyle name="Normal 2 5 7 2" xfId="32403" xr:uid="{B9DE0B9D-1F3D-4963-B053-0F271A6F0552}"/>
    <cellStyle name="Normal 2 5 8" xfId="17043" xr:uid="{7062BC32-B2CE-458F-A786-2D9DA48B1035}"/>
    <cellStyle name="Normal 2 5 9" xfId="17303" xr:uid="{E06BBB14-094B-4576-BDF3-4969D9D7B39C}"/>
    <cellStyle name="Normal 2 5 9 2" xfId="34594" xr:uid="{8DF6B367-633D-4B12-9595-3FDC557375F7}"/>
    <cellStyle name="Normal 2 6" xfId="1106" xr:uid="{2EADF698-003F-46E7-8690-AD708827B7B6}"/>
    <cellStyle name="Normal 2 6 10" xfId="36990" xr:uid="{0C24083C-D665-4AF8-8581-8096B252EA45}"/>
    <cellStyle name="Normal 2 6 2" xfId="1344" xr:uid="{7710D548-AAAA-4A96-AFF3-01147E279938}"/>
    <cellStyle name="Normal 2 6 2 2" xfId="2389" xr:uid="{812EDB0E-73F7-40B2-838D-5EB7DCDFEB17}"/>
    <cellStyle name="Normal 2 6 2 2 2" xfId="18028" xr:uid="{8E7AA194-56A3-40F1-96B9-B45B860372C3}"/>
    <cellStyle name="Normal 2 6 2 2 2 2" xfId="35800" xr:uid="{A67A85FB-1A47-4D01-AF2F-1BA18216A182}"/>
    <cellStyle name="Normal 2 6 2 2 3" xfId="15040" xr:uid="{10EDBAB7-0D32-496A-AEC4-6B5506C0D9EC}"/>
    <cellStyle name="Normal 2 6 2 2 3 2" xfId="32406" xr:uid="{7B056A14-1462-4351-B25B-34F76761D251}"/>
    <cellStyle name="Normal 2 6 2 2 4" xfId="19989" xr:uid="{6F19CEB1-60A2-4B56-A29A-16DDCC7FDBFB}"/>
    <cellStyle name="Normal 2 6 2 3" xfId="15041" xr:uid="{FFE9F9E2-4253-4E6C-A227-14E92F42600F}"/>
    <cellStyle name="Normal 2 6 2 3 2" xfId="32407" xr:uid="{8184D1C6-6051-4E35-B2E4-681890980114}"/>
    <cellStyle name="Normal 2 6 2 4" xfId="17458" xr:uid="{957AD989-46F4-45A5-AF68-6A608B144D84}"/>
    <cellStyle name="Normal 2 6 2 4 2" xfId="34816" xr:uid="{EC0AD8AE-3154-4526-B0DB-6194E10C5EAA}"/>
    <cellStyle name="Normal 2 6 2 5" xfId="15039" xr:uid="{2519AA7C-9D69-45C3-95CA-C1A87620AA5D}"/>
    <cellStyle name="Normal 2 6 2 5 2" xfId="32405" xr:uid="{F9510C59-7AFF-423C-8E4B-546D41B467A3}"/>
    <cellStyle name="Normal 2 6 2 6" xfId="18948" xr:uid="{F76C067B-65C4-4B58-AC40-6991AB2487BB}"/>
    <cellStyle name="Normal 2 6 3" xfId="1615" xr:uid="{49150ECD-A194-45B3-BABC-E5F310217DA9}"/>
    <cellStyle name="Normal 2 6 3 2" xfId="2656" xr:uid="{734C6D77-A5C9-4136-913D-47D7F898398A}"/>
    <cellStyle name="Normal 2 6 3 2 2" xfId="36063" xr:uid="{4B1364D6-0AC7-45F9-A892-BBA0B2C940CE}"/>
    <cellStyle name="Normal 2 6 3 2 3" xfId="20256" xr:uid="{CAFD7258-BF12-42C9-A3CC-2C35F6112FB8}"/>
    <cellStyle name="Normal 2 6 3 3" xfId="17606" xr:uid="{CD4437B5-D65D-4CA7-B269-778E4C3E4741}"/>
    <cellStyle name="Normal 2 6 3 3 2" xfId="35064" xr:uid="{9D098E8B-1A07-4E1D-B449-4046A2194543}"/>
    <cellStyle name="Normal 2 6 3 4" xfId="15042" xr:uid="{F172DD18-4AF3-4E48-95F5-FA430A264EFA}"/>
    <cellStyle name="Normal 2 6 3 4 2" xfId="32408" xr:uid="{F6543D3E-1380-40D9-B502-25FB85B2F6BB}"/>
    <cellStyle name="Normal 2 6 3 5" xfId="19218" xr:uid="{741F6F6D-DDEA-492A-8FCF-4EDEFBF5D7B0}"/>
    <cellStyle name="Normal 2 6 4" xfId="2164" xr:uid="{474F2085-FCF1-4DA9-82BE-455490F7D4B7}"/>
    <cellStyle name="Normal 2 6 4 2" xfId="17926" xr:uid="{68953193-53AB-4481-9FE4-47593D275B9D}"/>
    <cellStyle name="Normal 2 6 4 2 2" xfId="35594" xr:uid="{746A78A5-66F8-4E97-9CF7-E2887610848D}"/>
    <cellStyle name="Normal 2 6 4 3" xfId="15043" xr:uid="{31F2B716-0346-454D-A082-36D003CE83A5}"/>
    <cellStyle name="Normal 2 6 4 3 2" xfId="32409" xr:uid="{A94A67E7-0AEC-4D64-B7BC-72C28FCFEB01}"/>
    <cellStyle name="Normal 2 6 4 4" xfId="19764" xr:uid="{E92426E1-314F-4991-96A1-4ABB2888C1BD}"/>
    <cellStyle name="Normal 2 6 5" xfId="15044" xr:uid="{2CE5E97E-5CEF-4E88-9D28-C802A63A252A}"/>
    <cellStyle name="Normal 2 6 5 2" xfId="32410" xr:uid="{DADAFED0-9D5F-4063-B73D-036C0C586A93}"/>
    <cellStyle name="Normal 2 6 6" xfId="15045" xr:uid="{A097464E-6743-428B-90C3-787151EB32B7}"/>
    <cellStyle name="Normal 2 6 6 2" xfId="32411" xr:uid="{DDF61D47-269E-4347-B4BA-21E2486F0891}"/>
    <cellStyle name="Normal 2 6 7" xfId="17327" xr:uid="{6AAB3034-B6A4-4860-BC9F-3374A56BE667}"/>
    <cellStyle name="Normal 2 6 7 2" xfId="34617" xr:uid="{2E492ECC-4C87-4A7B-BA17-E3F9275F8D37}"/>
    <cellStyle name="Normal 2 6 8" xfId="15038" xr:uid="{25D8FCB0-2061-42EA-A778-CDCC5A136FB9}"/>
    <cellStyle name="Normal 2 6 8 2" xfId="32404" xr:uid="{8CA89906-0542-4330-9219-FC45B4CCB854}"/>
    <cellStyle name="Normal 2 6 9" xfId="18714" xr:uid="{010C0A69-B8ED-4ABB-BA24-761572BF0A9A}"/>
    <cellStyle name="Normal 2 7" xfId="1130" xr:uid="{4A1C75D6-C5F8-4F4F-92AA-701FA7DB7665}"/>
    <cellStyle name="Normal 2 7 2" xfId="1414" xr:uid="{6AA34C65-2656-4FFF-8FFF-74B1555C3305}"/>
    <cellStyle name="Normal 2 7 2 2" xfId="2455" xr:uid="{7EFAFF13-2DE1-4B4D-8CF1-961F5B25DF84}"/>
    <cellStyle name="Normal 2 7 2 2 2" xfId="18069" xr:uid="{38418FB4-B83C-47E7-89F6-AA792AF45579}"/>
    <cellStyle name="Normal 2 7 2 2 2 2" xfId="35866" xr:uid="{03ED48B2-30A3-46EE-AB36-BBEFE30AF062}"/>
    <cellStyle name="Normal 2 7 2 2 3" xfId="15048" xr:uid="{AE9FDB24-6F99-45CC-966A-3084F3B44EE8}"/>
    <cellStyle name="Normal 2 7 2 2 3 2" xfId="32414" xr:uid="{D634D9A1-93D5-468F-A8E6-7950FF24F743}"/>
    <cellStyle name="Normal 2 7 2 2 4" xfId="20055" xr:uid="{D9EE47EE-C811-42C7-9683-0C86C0EFD5FC}"/>
    <cellStyle name="Normal 2 7 2 3" xfId="15049" xr:uid="{907E2CEB-EFFC-46A7-85E2-AF5CDFE54C04}"/>
    <cellStyle name="Normal 2 7 2 3 2" xfId="32415" xr:uid="{50732988-BD6B-435F-AB76-DE21FEC82253}"/>
    <cellStyle name="Normal 2 7 2 4" xfId="17506" xr:uid="{BACB8845-155D-483E-9936-1B1C9DFC05A7}"/>
    <cellStyle name="Normal 2 7 2 4 2" xfId="34881" xr:uid="{479119BB-9050-42E6-A28E-8C7D462ED2F0}"/>
    <cellStyle name="Normal 2 7 2 5" xfId="15047" xr:uid="{145748E2-F0EA-4B71-AFB6-367E0CED5C9C}"/>
    <cellStyle name="Normal 2 7 2 5 2" xfId="32413" xr:uid="{BF484B1A-4F71-4CA3-996A-85CE8A786703}"/>
    <cellStyle name="Normal 2 7 2 6" xfId="19017" xr:uid="{187EDF25-8C05-45A1-BEED-62E41C71CA04}"/>
    <cellStyle name="Normal 2 7 3" xfId="1681" xr:uid="{599092B7-79C0-4479-820A-DDA1A835ED3A}"/>
    <cellStyle name="Normal 2 7 3 2" xfId="2722" xr:uid="{34C8DAF8-B307-4E24-8487-D1267C4BF8CA}"/>
    <cellStyle name="Normal 2 7 3 2 2" xfId="36129" xr:uid="{22F7814F-39E5-44DC-823D-7A85C04EE9B5}"/>
    <cellStyle name="Normal 2 7 3 2 3" xfId="20322" xr:uid="{CA48CA33-4633-4748-825C-3C531A778E69}"/>
    <cellStyle name="Normal 2 7 3 3" xfId="17648" xr:uid="{B1BC1034-9B4B-436B-B613-D213A9A10EEC}"/>
    <cellStyle name="Normal 2 7 3 3 2" xfId="35129" xr:uid="{A67805BB-B43F-4732-8B60-41214443ABBC}"/>
    <cellStyle name="Normal 2 7 3 4" xfId="15050" xr:uid="{1FA7739E-9971-439F-9E47-8D2A0180D755}"/>
    <cellStyle name="Normal 2 7 3 4 2" xfId="32416" xr:uid="{432A7662-8644-422F-9A33-693D3DDB08A4}"/>
    <cellStyle name="Normal 2 7 3 5" xfId="19284" xr:uid="{3A9DB90C-879F-4402-B4A0-1DD106CEB177}"/>
    <cellStyle name="Normal 2 7 4" xfId="2188" xr:uid="{34AB4893-F11D-4693-85F9-3BE0DD6B40BE}"/>
    <cellStyle name="Normal 2 7 4 2" xfId="17941" xr:uid="{7A363472-700F-4AD4-998E-78E778C2C240}"/>
    <cellStyle name="Normal 2 7 4 2 2" xfId="35618" xr:uid="{597E594F-D888-4E11-9D32-73A7EAF5E569}"/>
    <cellStyle name="Normal 2 7 4 3" xfId="15051" xr:uid="{4EEDCD77-F695-4837-91A5-280541E64630}"/>
    <cellStyle name="Normal 2 7 4 3 2" xfId="32417" xr:uid="{E6090AEA-F5B9-4451-B50F-7BAAA069B892}"/>
    <cellStyle name="Normal 2 7 4 4" xfId="19788" xr:uid="{4A3284EA-10A9-4462-BE24-2BD9FABCDEF4}"/>
    <cellStyle name="Normal 2 7 5" xfId="15052" xr:uid="{97E5FED9-4537-4D11-9607-547544826A13}"/>
    <cellStyle name="Normal 2 7 5 2" xfId="32418" xr:uid="{1C1BD2C6-C7E8-43A2-83FF-AD92C08BE7E0}"/>
    <cellStyle name="Normal 2 7 6" xfId="17347" xr:uid="{0DEF1B0A-763D-4EFE-9F97-13D11EAFEEE2}"/>
    <cellStyle name="Normal 2 7 6 2" xfId="34638" xr:uid="{66000A92-60FC-49FF-9C35-A78A1DB89557}"/>
    <cellStyle name="Normal 2 7 7" xfId="15046" xr:uid="{F2CEC38D-66DD-4F79-8D22-33BAF9E9D372}"/>
    <cellStyle name="Normal 2 7 7 2" xfId="32412" xr:uid="{882E45CD-22B7-47BC-ADC0-2EFC05BA0A6F}"/>
    <cellStyle name="Normal 2 7 8" xfId="18738" xr:uid="{97588564-A7ED-4AA5-99EC-403A1C838CAF}"/>
    <cellStyle name="Normal 2 8" xfId="1156" xr:uid="{598FD6E5-D16F-46E9-A79F-65DC46B73FBB}"/>
    <cellStyle name="Normal 2 8 2" xfId="2212" xr:uid="{9CDCA839-2E9D-4BBB-9386-E828C0C1B5F9}"/>
    <cellStyle name="Normal 2 8 2 2" xfId="17954" xr:uid="{E21F66D7-B5C8-42BF-82C2-E15B76FA07C7}"/>
    <cellStyle name="Normal 2 8 2 2 2" xfId="35641" xr:uid="{35F76BE3-3B8C-4592-9B84-E0490791DAA1}"/>
    <cellStyle name="Normal 2 8 2 3" xfId="15054" xr:uid="{F8144F84-E10E-4A66-99DE-08FAFDAECAFF}"/>
    <cellStyle name="Normal 2 8 2 3 2" xfId="32420" xr:uid="{8818E5FD-20F1-4F77-9A73-EBD6F4733AC2}"/>
    <cellStyle name="Normal 2 8 2 4" xfId="19812" xr:uid="{60A3ACCD-872C-42F8-B78E-F0558295BA7E}"/>
    <cellStyle name="Normal 2 8 3" xfId="15055" xr:uid="{DCAFBC60-53B2-448C-A916-F4D920EC2479}"/>
    <cellStyle name="Normal 2 8 3 2" xfId="32421" xr:uid="{D8414E47-8902-4D34-97F9-6B01689BDA64}"/>
    <cellStyle name="Normal 2 8 4" xfId="15056" xr:uid="{B96AAD33-3029-4BD7-9A5D-FE659EF16F31}"/>
    <cellStyle name="Normal 2 8 4 2" xfId="32422" xr:uid="{32B1B907-3328-4733-A5B4-1178B115E958}"/>
    <cellStyle name="Normal 2 8 5" xfId="17367" xr:uid="{6C2041FF-DEE0-41E9-BE51-CC96FADFF783}"/>
    <cellStyle name="Normal 2 8 5 2" xfId="34658" xr:uid="{21754B3C-E5B4-4F70-9378-B3AC3BCBD7DD}"/>
    <cellStyle name="Normal 2 8 6" xfId="15053" xr:uid="{15949D69-8AF2-46FE-B4DF-849F2AAF65F0}"/>
    <cellStyle name="Normal 2 8 6 2" xfId="32419" xr:uid="{43836967-A4F8-4339-8282-94C1D6C9BAB2}"/>
    <cellStyle name="Normal 2 8 7" xfId="18762" xr:uid="{81D5BE34-6AA8-430C-A1C8-FCC0F1EB6CB1}"/>
    <cellStyle name="Normal 2 9" xfId="1438" xr:uid="{3923C5C0-383E-4FFE-A1A4-1DF8D2B5BA0A}"/>
    <cellStyle name="Normal 2 9 2" xfId="2479" xr:uid="{E47AA632-C9BA-4270-BC5F-F5EB52E05336}"/>
    <cellStyle name="Normal 2 9 2 2" xfId="35889" xr:uid="{D0B5734D-E401-4A09-A013-9C4C3CF894B6}"/>
    <cellStyle name="Normal 2 9 2 3" xfId="20079" xr:uid="{ED4140E8-4F8E-4565-AFD2-3D0DB35F4C2F}"/>
    <cellStyle name="Normal 2 9 3" xfId="17521" xr:uid="{D47F6A23-2E7D-4456-9F12-BAD5DD13FAEB}"/>
    <cellStyle name="Normal 2 9 3 2" xfId="34904" xr:uid="{E52D4C03-D54C-4F9D-ABE0-0AAE750409C9}"/>
    <cellStyle name="Normal 2 9 4" xfId="15057" xr:uid="{01DA2DA5-602F-45EF-8191-73ADD49C5284}"/>
    <cellStyle name="Normal 2 9 4 2" xfId="32423" xr:uid="{66C51996-A9EC-4C16-AC4A-646FAFEFC7C9}"/>
    <cellStyle name="Normal 2 9 5" xfId="19041" xr:uid="{3781D2D6-C24E-42F3-8852-2839B433D9E1}"/>
    <cellStyle name="Normal 20" xfId="653" xr:uid="{997683C6-6F56-4B98-8522-28E6779ABC63}"/>
    <cellStyle name="Normal 20 10" xfId="18447" xr:uid="{7BCDC1DD-8019-45D4-B31A-F3BACAA14C1A}"/>
    <cellStyle name="Normal 20 11" xfId="36769" xr:uid="{91370E3F-4F6F-4477-8CDF-8D1DC4CC41BD}"/>
    <cellStyle name="Normal 20 2" xfId="817" xr:uid="{4A98AF71-9934-4965-BB33-995DC71B2B0E}"/>
    <cellStyle name="Normal 20 2 10" xfId="36992" xr:uid="{8BFF5073-4E5E-471E-A16B-39C28401D1AF}"/>
    <cellStyle name="Normal 20 2 2" xfId="874" xr:uid="{6B5E3E65-1B9E-4B7D-9747-FA2FF656A73B}"/>
    <cellStyle name="Normal 20 2 2 2" xfId="2258" xr:uid="{AD3A0309-3DCB-4CBE-A877-B26B714CC51B}"/>
    <cellStyle name="Normal 20 2 2 2 2" xfId="17966" xr:uid="{64B68970-D9D1-4881-A2E8-E4E7E68B4D82}"/>
    <cellStyle name="Normal 20 2 2 2 2 2" xfId="35674" xr:uid="{73E26BD9-D816-4C2D-9D95-4F92E8F61602}"/>
    <cellStyle name="Normal 20 2 2 2 3" xfId="15061" xr:uid="{D124A504-12FE-4FD4-BF0A-66ED8B16D36F}"/>
    <cellStyle name="Normal 20 2 2 2 3 2" xfId="32427" xr:uid="{3FD4EAD9-1D0A-477F-B451-FC701F2C190A}"/>
    <cellStyle name="Normal 20 2 2 2 4" xfId="19858" xr:uid="{62D09637-B1D2-4C4C-8035-DFB509624FEF}"/>
    <cellStyle name="Normal 20 2 2 3" xfId="15062" xr:uid="{63541DBC-B042-4B46-87CA-6D9BD8FB210E}"/>
    <cellStyle name="Normal 20 2 2 3 2" xfId="32428" xr:uid="{AB742B03-C8CF-408D-AFB8-3B6D147C7A5C}"/>
    <cellStyle name="Normal 20 2 2 4" xfId="17209" xr:uid="{803CA07B-CF5B-4766-B067-38A0D592CBEF}"/>
    <cellStyle name="Normal 20 2 2 5" xfId="15060" xr:uid="{F331EDCE-4516-439B-87B2-4D3E99E5F238}"/>
    <cellStyle name="Normal 20 2 2 5 2" xfId="32426" xr:uid="{AACC33B2-EB5B-4453-B29A-BA500F26E354}"/>
    <cellStyle name="Normal 20 2 3" xfId="1211" xr:uid="{CCEFBDCF-19CD-49EE-B4FF-A0ED128BDC0C}"/>
    <cellStyle name="Normal 20 2 3 2" xfId="17386" xr:uid="{2564B83C-2173-4B67-9D4C-CECC32E9FA30}"/>
    <cellStyle name="Normal 20 2 3 2 2" xfId="34692" xr:uid="{9FB2003F-A883-4E37-A2E4-B8ED07B4783F}"/>
    <cellStyle name="Normal 20 2 3 3" xfId="15063" xr:uid="{400E70B8-81D3-48ED-9848-59C41B7EF11A}"/>
    <cellStyle name="Normal 20 2 3 3 2" xfId="32429" xr:uid="{E2397A2C-91BA-4977-94F9-3CC22885D874}"/>
    <cellStyle name="Normal 20 2 3 4" xfId="18815" xr:uid="{9CBB2F62-9AA0-425A-AF55-0D91019CD419}"/>
    <cellStyle name="Normal 20 2 4" xfId="15064" xr:uid="{9B11E1CF-8340-4E73-8552-876DDDB3F80C}"/>
    <cellStyle name="Normal 20 2 4 2" xfId="32430" xr:uid="{DE35A85F-F41B-4266-826F-247B1ED0597E}"/>
    <cellStyle name="Normal 20 2 5" xfId="15065" xr:uid="{A20E5008-44A0-41D6-AA3C-8F1E1DC69DE1}"/>
    <cellStyle name="Normal 20 2 5 2" xfId="32431" xr:uid="{2D8D6A35-E0E3-42BD-B788-C0B618E2AE9D}"/>
    <cellStyle name="Normal 20 2 6" xfId="17173" xr:uid="{25F2F66F-5022-4FA9-82B8-B117A289E814}"/>
    <cellStyle name="Normal 20 2 6 2" xfId="36403" xr:uid="{E54B7F6B-F827-4B4B-A19A-29F6E6C0A637}"/>
    <cellStyle name="Normal 20 2 6 3" xfId="34465" xr:uid="{45D97A9C-806B-491D-A40C-CF26E0FB651D}"/>
    <cellStyle name="Normal 20 2 7" xfId="15059" xr:uid="{95638A37-8D9F-4BB1-AFB4-19540375F492}"/>
    <cellStyle name="Normal 20 2 7 2" xfId="32425" xr:uid="{FC21CEAB-26AB-4FDA-9C7E-52F4FEF70CB1}"/>
    <cellStyle name="Normal 20 2 8" xfId="18308" xr:uid="{6BE5A1FE-8E53-4D27-AB48-F5B3ECA0C05F}"/>
    <cellStyle name="Normal 20 2 8 2" xfId="36541" xr:uid="{B0A30AFC-D8A7-4248-8DC9-40CBE1F5FE70}"/>
    <cellStyle name="Normal 20 2 8 3" xfId="36461" xr:uid="{7687F252-AE57-4BE9-857B-45DE9D59D510}"/>
    <cellStyle name="Normal 20 2 9" xfId="18513" xr:uid="{D6711803-FB69-4BFF-9A05-9E20C33DE109}"/>
    <cellStyle name="Normal 20 3" xfId="771" xr:uid="{411BE824-480E-4532-B59E-9D9FCE4AD64C}"/>
    <cellStyle name="Normal 20 3 2" xfId="2525" xr:uid="{E8E44E93-38DD-4919-83E0-D944C54E83C1}"/>
    <cellStyle name="Normal 20 3 2 2" xfId="15068" xr:uid="{7E985C52-79C1-4CD2-B149-CDEDBC5B8B77}"/>
    <cellStyle name="Normal 20 3 2 2 2" xfId="32434" xr:uid="{2D2D1027-EAD6-454E-B6D0-7FCB3F13EC6F}"/>
    <cellStyle name="Normal 20 3 2 3" xfId="15069" xr:uid="{283FA743-9626-44D7-98B3-92EAFD6A8DC7}"/>
    <cellStyle name="Normal 20 3 2 3 2" xfId="32435" xr:uid="{F4EABF6F-D610-4122-AC26-EF9BAD920518}"/>
    <cellStyle name="Normal 20 3 2 4" xfId="18102" xr:uid="{E04EAEB0-F8F8-4717-8C4D-FD667D5D895A}"/>
    <cellStyle name="Normal 20 3 2 4 2" xfId="35934" xr:uid="{4E3EB4A1-EFCF-4BD2-BBE9-5D030171FEA3}"/>
    <cellStyle name="Normal 20 3 2 5" xfId="15067" xr:uid="{D64F1E0C-5141-4812-B35B-6F8B10B50324}"/>
    <cellStyle name="Normal 20 3 2 5 2" xfId="32433" xr:uid="{0EDAA59E-C40A-4F85-A1BE-ADE7B8D58D70}"/>
    <cellStyle name="Normal 20 3 2 6" xfId="20125" xr:uid="{1CAD7B63-FE9F-44A3-92A3-A0E8E7F7D713}"/>
    <cellStyle name="Normal 20 3 3" xfId="1484" xr:uid="{3900840C-57D7-46DD-AC6F-F3CB269D8355}"/>
    <cellStyle name="Normal 20 3 3 2" xfId="17536" xr:uid="{56496F40-B797-4F55-842E-7017DA62D63F}"/>
    <cellStyle name="Normal 20 3 3 2 2" xfId="34937" xr:uid="{B1CABF94-B451-4ADF-BE5C-6B1C8960812E}"/>
    <cellStyle name="Normal 20 3 3 3" xfId="15070" xr:uid="{D82B9AAB-447B-4600-AD99-064644FBC75F}"/>
    <cellStyle name="Normal 20 3 3 3 2" xfId="32436" xr:uid="{A09528FD-1582-4236-B261-C9B983790C29}"/>
    <cellStyle name="Normal 20 3 3 4" xfId="19087" xr:uid="{759D90D0-DB5E-4DB1-8E74-E3F63DA7EEC2}"/>
    <cellStyle name="Normal 20 3 4" xfId="15071" xr:uid="{F47FE4CC-6D2D-452E-BAC7-BCD5ED46F1CC}"/>
    <cellStyle name="Normal 20 3 4 2" xfId="32437" xr:uid="{F5803C77-DCB7-4B90-A666-A71999B29774}"/>
    <cellStyle name="Normal 20 3 5" xfId="15072" xr:uid="{D4501CE7-C1AC-45B0-97FA-0D675987385B}"/>
    <cellStyle name="Normal 20 3 5 2" xfId="32438" xr:uid="{E913DA50-74F3-46C7-962C-0B936107C96B}"/>
    <cellStyle name="Normal 20 3 6" xfId="17165" xr:uid="{9EB800DE-8053-4638-AA4B-F70299222B97}"/>
    <cellStyle name="Normal 20 3 7" xfId="15066" xr:uid="{DED2F62C-E8B6-45F6-90D3-E605A2D413E5}"/>
    <cellStyle name="Normal 20 3 7 2" xfId="32432" xr:uid="{45ED6B58-9253-4A71-8F2B-706521A2E705}"/>
    <cellStyle name="Normal 20 3 8" xfId="37063" xr:uid="{D203916A-A2E8-4F35-8E3E-3D738A758EE8}"/>
    <cellStyle name="Normal 20 4" xfId="1989" xr:uid="{C89B62DE-EEBB-4587-ABA2-D5408FA78CF2}"/>
    <cellStyle name="Normal 20 4 2" xfId="15074" xr:uid="{4119426D-32AD-4DCC-8C06-C0C635577031}"/>
    <cellStyle name="Normal 20 4 2 2" xfId="32440" xr:uid="{6DE4406A-3393-4107-B31E-4E6F357AA2B4}"/>
    <cellStyle name="Normal 20 4 3" xfId="15075" xr:uid="{5D04AB15-3383-4898-B9EE-10DFAAA5159E}"/>
    <cellStyle name="Normal 20 4 3 2" xfId="32441" xr:uid="{2202A57B-EC4F-4BF5-ABA1-594B346A09C6}"/>
    <cellStyle name="Normal 20 4 4" xfId="17830" xr:uid="{09561A1B-9F38-4426-B9E4-25CF8C75D53F}"/>
    <cellStyle name="Normal 20 4 4 2" xfId="35425" xr:uid="{2D2CE8FA-1381-48CF-8C33-93A46E85014F}"/>
    <cellStyle name="Normal 20 4 5" xfId="15073" xr:uid="{EC438861-7131-44DB-874F-B5A382BD120E}"/>
    <cellStyle name="Normal 20 4 5 2" xfId="32439" xr:uid="{3D5E6270-688C-4C00-9094-56F195C8EFFC}"/>
    <cellStyle name="Normal 20 4 6" xfId="19590" xr:uid="{9D9FAF42-2B48-4283-B42E-B88456A7717F}"/>
    <cellStyle name="Normal 20 4 7" xfId="36887" xr:uid="{7138A7D7-A804-4899-B43F-253101C5AA48}"/>
    <cellStyle name="Normal 20 5" xfId="15076" xr:uid="{441B4734-E2DC-4A95-8766-403B9E44B7F2}"/>
    <cellStyle name="Normal 20 5 2" xfId="32442" xr:uid="{69C775B5-40C2-4F3E-871E-25E002D01369}"/>
    <cellStyle name="Normal 20 5 3" xfId="37135" xr:uid="{71E9DC5B-7F9D-46E4-95CB-FC0E56EBBF14}"/>
    <cellStyle name="Normal 20 6" xfId="15077" xr:uid="{00F9A795-7E21-443A-A9E0-428D62724703}"/>
    <cellStyle name="Normal 20 6 2" xfId="32443" xr:uid="{0194381D-0AE5-4900-86E6-8B20257907A0}"/>
    <cellStyle name="Normal 20 7" xfId="15078" xr:uid="{2534353F-EC29-486C-A45A-5DEFFFC8FE75}"/>
    <cellStyle name="Normal 20 7 2" xfId="32444" xr:uid="{B8D18F4B-D039-4BF0-8650-C412E5920A77}"/>
    <cellStyle name="Normal 20 8" xfId="17063" xr:uid="{6D1DA3C8-12BA-43F5-8641-03EAD617945D}"/>
    <cellStyle name="Normal 20 8 2" xfId="34409" xr:uid="{9EF989B9-8AA7-4AA0-8A20-8A2086D05680}"/>
    <cellStyle name="Normal 20 9" xfId="15058" xr:uid="{3D3531C8-6D8F-400B-A4E5-C3433D447413}"/>
    <cellStyle name="Normal 20 9 2" xfId="32424" xr:uid="{FDA6D7F3-1817-4F9F-8EE2-3C6ABE5E6F26}"/>
    <cellStyle name="Normal 21" xfId="654" xr:uid="{2950DD55-B4E2-42BE-9511-C1077AC88012}"/>
    <cellStyle name="Normal 21 2" xfId="818" xr:uid="{734CD83F-0756-4751-BE5E-029404FAB962}"/>
    <cellStyle name="Normal 21 2 2" xfId="876" xr:uid="{F59DBE1B-09D9-4EE4-80E2-90D74CCCF062}"/>
    <cellStyle name="Normal 21 2 2 2" xfId="2259" xr:uid="{DF332415-F575-445B-951A-057793264D7A}"/>
    <cellStyle name="Normal 21 2 2 2 2" xfId="35675" xr:uid="{F7A769A5-B22E-4E6E-88A6-2A49AD6ED633}"/>
    <cellStyle name="Normal 21 2 2 2 3" xfId="19859" xr:uid="{3B7EF5B9-E352-43B1-A64A-41F2073EE59A}"/>
    <cellStyle name="Normal 21 2 2 3" xfId="17210" xr:uid="{FA7A9374-CB49-4EA2-915E-9FF3572C0E45}"/>
    <cellStyle name="Normal 21 2 2 4" xfId="15081" xr:uid="{DDDEB5CF-09B7-4F62-83F2-640CE009FEF5}"/>
    <cellStyle name="Normal 21 2 2 4 2" xfId="32447" xr:uid="{B080391E-7B56-4D2B-95A4-C23F7730FEE9}"/>
    <cellStyle name="Normal 21 2 3" xfId="1212" xr:uid="{59A2CCF4-97C8-4BE0-BDEE-904B4454C346}"/>
    <cellStyle name="Normal 21 2 3 2" xfId="34693" xr:uid="{FF7DF3E6-98ED-4C5C-AC3A-B561657040B7}"/>
    <cellStyle name="Normal 21 2 3 3" xfId="18816" xr:uid="{53D11AF4-927B-4DC3-8D6A-62D9CD79C78C}"/>
    <cellStyle name="Normal 21 2 4" xfId="17174" xr:uid="{162B6D9D-5806-4D6E-9532-B5FC536754C3}"/>
    <cellStyle name="Normal 21 2 4 2" xfId="36344" xr:uid="{4AF12E45-F32C-4A2B-ABDE-1BF133FCC1CC}"/>
    <cellStyle name="Normal 21 2 4 3" xfId="34466" xr:uid="{EE798217-78DD-4C17-B3DE-41C08706EB86}"/>
    <cellStyle name="Normal 21 2 5" xfId="15080" xr:uid="{90566DA1-550E-4FDB-A9FB-5997AD3C6B1C}"/>
    <cellStyle name="Normal 21 2 5 2" xfId="32446" xr:uid="{41C702BD-FEFC-4E91-AAEF-404C3D2A7F85}"/>
    <cellStyle name="Normal 21 2 6" xfId="18309" xr:uid="{277F881F-6F72-493D-9E4C-9356922E853C}"/>
    <cellStyle name="Normal 21 2 6 2" xfId="36542" xr:uid="{0B8D0123-B964-455B-9CAF-314DD83B005F}"/>
    <cellStyle name="Normal 21 2 6 3" xfId="36462" xr:uid="{3EBCF1CE-6251-4C80-8277-827A98B1688A}"/>
    <cellStyle name="Normal 21 2 7" xfId="18514" xr:uid="{4D3DEEDC-A16D-4EA8-82D2-6224D17F5A35}"/>
    <cellStyle name="Normal 21 2 8" xfId="36993" xr:uid="{027D2325-6760-495B-B74F-BBCFDC6B5D99}"/>
    <cellStyle name="Normal 21 3" xfId="772" xr:uid="{84AB4DFB-628C-4A37-BC21-C1899F32B5ED}"/>
    <cellStyle name="Normal 21 3 2" xfId="2526" xr:uid="{E5C057E0-73ED-4DC6-B359-D6B26D3AFA63}"/>
    <cellStyle name="Normal 21 3 2 2" xfId="35935" xr:uid="{9E4A3CA6-6A48-4C8F-958F-5A577D7C33D5}"/>
    <cellStyle name="Normal 21 3 2 3" xfId="20126" xr:uid="{0FB95FBB-3D29-4C2B-97F2-2A6D641DCC3F}"/>
    <cellStyle name="Normal 21 3 3" xfId="1485" xr:uid="{7A316887-486F-409A-8B3E-B9AF2F949A49}"/>
    <cellStyle name="Normal 21 3 3 2" xfId="34938" xr:uid="{C60C3472-DC57-44AB-815A-4816D2CD860F}"/>
    <cellStyle name="Normal 21 3 3 3" xfId="19088" xr:uid="{78E07295-4118-4125-AA33-3F6317C29F9A}"/>
    <cellStyle name="Normal 21 3 4" xfId="17166" xr:uid="{C21DDD27-4AF8-40D4-9C8F-B7C2E00C62BB}"/>
    <cellStyle name="Normal 21 3 5" xfId="15082" xr:uid="{D562EB24-FBF9-4217-9903-020638624B9A}"/>
    <cellStyle name="Normal 21 3 5 2" xfId="32448" xr:uid="{18C7BB44-B08F-4C0C-ACE7-88A74F69539C}"/>
    <cellStyle name="Normal 21 3 6" xfId="37064" xr:uid="{D2461AC5-CF39-4DDE-94DC-3802842F82B1}"/>
    <cellStyle name="Normal 21 4" xfId="1990" xr:uid="{4C1414CD-906F-43BC-9A4D-1CC259B5B06F}"/>
    <cellStyle name="Normal 21 4 2" xfId="17831" xr:uid="{88F4727C-99ED-495D-B5F0-A11D881C35A0}"/>
    <cellStyle name="Normal 21 4 2 2" xfId="35426" xr:uid="{06D14162-6A99-4006-BCFE-DED7A06E0C1E}"/>
    <cellStyle name="Normal 21 4 3" xfId="15083" xr:uid="{380A335D-A2AF-4115-A3F9-2768ED8CE5C0}"/>
    <cellStyle name="Normal 21 4 3 2" xfId="32449" xr:uid="{11C5122A-6CA2-41C5-A93A-D37CF07148F7}"/>
    <cellStyle name="Normal 21 4 4" xfId="19591" xr:uid="{11D8EF43-9512-426D-9A35-F448C6D971D3}"/>
    <cellStyle name="Normal 21 4 5" xfId="36888" xr:uid="{7A113F45-46EE-4DDC-9CBB-611BE627757F}"/>
    <cellStyle name="Normal 21 5" xfId="15084" xr:uid="{C103ED6C-5374-45C8-B5D1-4B8F2943DEE9}"/>
    <cellStyle name="Normal 21 5 2" xfId="32450" xr:uid="{95C1B76F-2F19-435D-A32D-A10158FBD7A1}"/>
    <cellStyle name="Normal 21 5 3" xfId="37136" xr:uid="{528D9452-3FBB-4D52-A566-15C12066737D}"/>
    <cellStyle name="Normal 21 6" xfId="17064" xr:uid="{A7DE5832-F5E6-44AB-8184-511223E2686C}"/>
    <cellStyle name="Normal 21 6 2" xfId="34410" xr:uid="{1DBB2668-DAF7-490C-B5B2-B12A9202BBD1}"/>
    <cellStyle name="Normal 21 7" xfId="15079" xr:uid="{5F965B58-3CB0-40FE-9B02-BFD6DF935870}"/>
    <cellStyle name="Normal 21 7 2" xfId="32445" xr:uid="{51044B3E-7795-4206-96F9-F73512A04BE3}"/>
    <cellStyle name="Normal 21 8" xfId="18448" xr:uid="{63726C06-A1CB-4EAD-8AD3-887C6CDBA329}"/>
    <cellStyle name="Normal 21 9" xfId="36770" xr:uid="{24B0FA88-AE37-4F9C-BD28-4945D9431B74}"/>
    <cellStyle name="Normal 22" xfId="655" xr:uid="{7CBE02AF-BC49-4945-901E-0E32EE3CC39D}"/>
    <cellStyle name="Normal 22 10" xfId="36771" xr:uid="{A41B8C4B-4462-47C4-86ED-822E8AD7E719}"/>
    <cellStyle name="Normal 22 2" xfId="819" xr:uid="{CE0A38CB-9C53-43E9-B1C5-E385DACA1687}"/>
    <cellStyle name="Normal 22 2 2" xfId="858" xr:uid="{4072338C-95AE-4935-ADE4-B8B6104502A9}"/>
    <cellStyle name="Normal 22 2 2 2" xfId="2260" xr:uid="{6401A029-932F-4F8C-AE06-671139CBB016}"/>
    <cellStyle name="Normal 22 2 2 2 2" xfId="35676" xr:uid="{030970C6-A30E-4F64-AB81-BB760097E4AE}"/>
    <cellStyle name="Normal 22 2 2 2 3" xfId="19860" xr:uid="{B018E1E8-C2D6-428D-AC3F-C11A53F4B327}"/>
    <cellStyle name="Normal 22 2 2 3" xfId="17205" xr:uid="{CC597445-5BA8-4657-9DE6-FFD152EEBE01}"/>
    <cellStyle name="Normal 22 2 2 4" xfId="15087" xr:uid="{F00FEF73-4F34-4D7B-AE0C-8D092EABD52A}"/>
    <cellStyle name="Normal 22 2 2 4 2" xfId="32453" xr:uid="{A764D89A-DD33-4331-A676-25E2F7E16B77}"/>
    <cellStyle name="Normal 22 2 3" xfId="1213" xr:uid="{349DCD54-DE69-4579-B3F8-918B0C355684}"/>
    <cellStyle name="Normal 22 2 3 2" xfId="17387" xr:uid="{0161808A-4CF0-473A-9F81-C68AF6B664AB}"/>
    <cellStyle name="Normal 22 2 3 2 2" xfId="34694" xr:uid="{F3AEC203-AEA0-470A-873B-E51E0D246DF5}"/>
    <cellStyle name="Normal 22 2 3 3" xfId="15088" xr:uid="{B113ECEE-75F6-43DD-9F6D-5226F3AEBC24}"/>
    <cellStyle name="Normal 22 2 3 3 2" xfId="32454" xr:uid="{C04E2DD8-B6F0-4B3A-8DC8-CDE7E38AE25F}"/>
    <cellStyle name="Normal 22 2 3 4" xfId="18817" xr:uid="{19A50727-A320-41A0-9C4F-786B3BBEC892}"/>
    <cellStyle name="Normal 22 2 4" xfId="17175" xr:uid="{708CEBF8-03CF-41B7-AC35-9ECB52B31031}"/>
    <cellStyle name="Normal 22 2 4 2" xfId="36377" xr:uid="{0C7070EE-723A-49A4-9263-2660462D8543}"/>
    <cellStyle name="Normal 22 2 4 3" xfId="34467" xr:uid="{9CABB18E-CAD6-46A3-8953-9BD53E0BCB5F}"/>
    <cellStyle name="Normal 22 2 5" xfId="15086" xr:uid="{CB371903-40CA-43B5-A4BC-CFC7EA1DBE38}"/>
    <cellStyle name="Normal 22 2 5 2" xfId="32452" xr:uid="{22A2A30C-1FBA-4E99-A0B9-2FD5810AD714}"/>
    <cellStyle name="Normal 22 2 6" xfId="18310" xr:uid="{91113A32-8A27-41B9-B8A4-CD8C74882E7E}"/>
    <cellStyle name="Normal 22 2 6 2" xfId="36543" xr:uid="{A13476BC-1740-468D-92EB-2DA84B692C16}"/>
    <cellStyle name="Normal 22 2 6 3" xfId="36463" xr:uid="{223A2AB6-089B-4A5F-96E5-61A9EFEA9AA9}"/>
    <cellStyle name="Normal 22 2 7" xfId="18515" xr:uid="{FFB8E654-32A9-46B8-9C10-F1669182ED75}"/>
    <cellStyle name="Normal 22 2 8" xfId="36994" xr:uid="{C0AE31DF-3110-4B7D-AC2E-241861385CCF}"/>
    <cellStyle name="Normal 22 3" xfId="773" xr:uid="{9F9C22DC-59C6-484C-9057-E7CCC5E7D5ED}"/>
    <cellStyle name="Normal 22 3 2" xfId="2527" xr:uid="{3F4E4998-073E-4B4A-88DE-29F57D0878F0}"/>
    <cellStyle name="Normal 22 3 2 2" xfId="35936" xr:uid="{9FA949FF-74C0-4A3F-8594-2A3140F6DF8D}"/>
    <cellStyle name="Normal 22 3 2 3" xfId="20127" xr:uid="{C7675BEF-E980-48FE-A219-E2646E560101}"/>
    <cellStyle name="Normal 22 3 3" xfId="1486" xr:uid="{43B225FE-55CD-492C-A8A7-0A2326CBC45C}"/>
    <cellStyle name="Normal 22 3 3 2" xfId="34939" xr:uid="{1A5E450D-1551-4DD0-8FB4-998694BAF357}"/>
    <cellStyle name="Normal 22 3 3 3" xfId="19089" xr:uid="{07130275-207B-48BB-8985-961046F6B13E}"/>
    <cellStyle name="Normal 22 3 4" xfId="17167" xr:uid="{1A7B572D-781D-448A-A72F-5B82D9783AEE}"/>
    <cellStyle name="Normal 22 3 5" xfId="15089" xr:uid="{BF9BB3E8-51E1-4C11-8D00-D22C0E34F0B0}"/>
    <cellStyle name="Normal 22 3 5 2" xfId="32455" xr:uid="{C663BB17-C3FF-4EA6-8274-4C70EF7D36C0}"/>
    <cellStyle name="Normal 22 3 6" xfId="37065" xr:uid="{2D45E9CE-4FDF-4642-AFFD-E81F181BAE0A}"/>
    <cellStyle name="Normal 22 4" xfId="1991" xr:uid="{2CDD9ACB-39C7-4E04-9566-D752462B8B5A}"/>
    <cellStyle name="Normal 22 4 2" xfId="17832" xr:uid="{8980C9F7-FA9E-417E-A651-E52A5201A572}"/>
    <cellStyle name="Normal 22 4 2 2" xfId="35427" xr:uid="{79FC128C-74A7-4EA1-BE8C-E197EDAFA7C2}"/>
    <cellStyle name="Normal 22 4 3" xfId="15090" xr:uid="{54ADE7A2-4A54-4F7D-8790-087B25D547A0}"/>
    <cellStyle name="Normal 22 4 3 2" xfId="32456" xr:uid="{0729A7C1-10E3-464E-9B5D-F09F12312475}"/>
    <cellStyle name="Normal 22 4 4" xfId="19592" xr:uid="{A8C2337E-3195-4ECC-B181-C6A1BCC74640}"/>
    <cellStyle name="Normal 22 4 5" xfId="36889" xr:uid="{A7210551-D9F8-4420-9CB7-15AF1D3718B6}"/>
    <cellStyle name="Normal 22 5" xfId="15091" xr:uid="{2728091B-74CD-4B30-8F20-EE2EE64538DD}"/>
    <cellStyle name="Normal 22 5 2" xfId="32457" xr:uid="{B94F74F6-7D07-4AA3-A377-180DBA7B8C8B}"/>
    <cellStyle name="Normal 22 5 3" xfId="37137" xr:uid="{44F3B846-D7B8-428A-B76D-234F5C5D8611}"/>
    <cellStyle name="Normal 22 6" xfId="15092" xr:uid="{2D368ECE-324A-475A-90EC-D4ABC386F52F}"/>
    <cellStyle name="Normal 22 6 2" xfId="32458" xr:uid="{79D849BF-9EDE-4691-B8A6-EEA223C1BF84}"/>
    <cellStyle name="Normal 22 7" xfId="17065" xr:uid="{87545414-1B2C-42D5-9D4E-73CE73096845}"/>
    <cellStyle name="Normal 22 7 2" xfId="34411" xr:uid="{6D5143DE-D91E-4B93-B33F-08EC5C84517E}"/>
    <cellStyle name="Normal 22 8" xfId="15085" xr:uid="{9680D962-0D2B-4E42-9807-B25DCE7B45A3}"/>
    <cellStyle name="Normal 22 8 2" xfId="32451" xr:uid="{07EAEBE5-BAC8-47BB-9351-401B07AB93B0}"/>
    <cellStyle name="Normal 22 9" xfId="18449" xr:uid="{4E2A3B87-4D2D-4E39-90A7-C924E6D24222}"/>
    <cellStyle name="Normal 23" xfId="656" xr:uid="{55B4A5EB-5395-485A-B509-A104D306DDD5}"/>
    <cellStyle name="Normal 23 2" xfId="820" xr:uid="{039C2896-3E22-4C23-8C7C-45AC822638F2}"/>
    <cellStyle name="Normal 23 2 2" xfId="871" xr:uid="{D672320D-8314-41DA-BE3E-24ABE9C9D6B5}"/>
    <cellStyle name="Normal 23 2 2 2" xfId="2261" xr:uid="{CA00C79C-FDE5-41D0-A4DD-AADF25BFE25E}"/>
    <cellStyle name="Normal 23 2 2 2 2" xfId="35677" xr:uid="{D6E8058B-1F2D-4293-BEED-79AC7784742C}"/>
    <cellStyle name="Normal 23 2 2 2 3" xfId="19861" xr:uid="{E1462CAA-4838-4905-A70D-8D1713B130A2}"/>
    <cellStyle name="Normal 23 2 3" xfId="1214" xr:uid="{7BCD704A-06B9-405D-8E82-7ED5E82415C1}"/>
    <cellStyle name="Normal 23 2 3 2" xfId="34695" xr:uid="{D1411E80-214C-4A82-A625-3FEE9D7CDCAE}"/>
    <cellStyle name="Normal 23 2 3 3" xfId="18818" xr:uid="{1FAC05D6-2BEA-484C-A336-3481841BBEA6}"/>
    <cellStyle name="Normal 23 2 4" xfId="17176" xr:uid="{29263A75-818D-43D3-BAD0-56D090D5B580}"/>
    <cellStyle name="Normal 23 2 4 2" xfId="36343" xr:uid="{54872748-616C-4FC1-B501-5ACF6929A797}"/>
    <cellStyle name="Normal 23 2 4 3" xfId="34468" xr:uid="{BA41C76F-10EA-43AD-A06F-3F193A067453}"/>
    <cellStyle name="Normal 23 2 5" xfId="15094" xr:uid="{29153168-95B4-4A9C-A0AD-82B61414E415}"/>
    <cellStyle name="Normal 23 2 5 2" xfId="32460" xr:uid="{E461BE90-1A62-4DCE-B815-3E5D35A9BFC6}"/>
    <cellStyle name="Normal 23 2 6" xfId="18311" xr:uid="{20B9B2E2-1312-4041-BC0E-434CE6F38445}"/>
    <cellStyle name="Normal 23 2 6 2" xfId="36544" xr:uid="{B3212633-8A09-4DAE-80D0-66968C1A0968}"/>
    <cellStyle name="Normal 23 2 6 3" xfId="36464" xr:uid="{79286589-42F7-4C95-B42F-0C83ECEC9A50}"/>
    <cellStyle name="Normal 23 2 7" xfId="18516" xr:uid="{04A403BA-BE3C-497E-9276-9C48334978CA}"/>
    <cellStyle name="Normal 23 2 8" xfId="36995" xr:uid="{CEE0A7B9-49F5-4363-B4AC-9798094F4D35}"/>
    <cellStyle name="Normal 23 3" xfId="774" xr:uid="{2BBD94D9-BB60-474E-9076-9A4BCF8EEF14}"/>
    <cellStyle name="Normal 23 3 2" xfId="2528" xr:uid="{C7A46A33-9387-4F65-8AE7-77BA5EAE9D37}"/>
    <cellStyle name="Normal 23 3 2 2" xfId="35937" xr:uid="{89C4B921-5AF9-44A8-8587-71EB29AF89DD}"/>
    <cellStyle name="Normal 23 3 2 3" xfId="20128" xr:uid="{6D644E54-8729-4989-BA84-60F93FFB7992}"/>
    <cellStyle name="Normal 23 3 3" xfId="1487" xr:uid="{18FEA613-8924-46A1-9514-069AB6ED530F}"/>
    <cellStyle name="Normal 23 3 3 2" xfId="34940" xr:uid="{1B84C17E-C25B-4FBF-8138-BA262C037BBB}"/>
    <cellStyle name="Normal 23 3 3 3" xfId="19090" xr:uid="{71460332-0AA7-41E4-8010-54FA3F943E1B}"/>
    <cellStyle name="Normal 23 3 4" xfId="17168" xr:uid="{2D5D1C09-C9B5-4492-BF04-EC48813F8175}"/>
    <cellStyle name="Normal 23 3 5" xfId="15095" xr:uid="{15511107-E7D8-4FF0-A8FF-828A075DEC72}"/>
    <cellStyle name="Normal 23 3 5 2" xfId="32461" xr:uid="{883C8A32-5C1E-44B6-89CF-D4ABD685A661}"/>
    <cellStyle name="Normal 23 3 6" xfId="37066" xr:uid="{4958F383-37F1-4D77-9F13-1056A211AAB5}"/>
    <cellStyle name="Normal 23 4" xfId="1992" xr:uid="{DCFEE48F-22CE-40E7-94D8-53008934B84C}"/>
    <cellStyle name="Normal 23 4 2" xfId="17833" xr:uid="{6A8F9731-FF2B-4462-A5AD-D26BEE20DDEB}"/>
    <cellStyle name="Normal 23 4 2 2" xfId="35428" xr:uid="{FB422EBF-CE2F-4F24-8053-2EFF59F27137}"/>
    <cellStyle name="Normal 23 4 3" xfId="15096" xr:uid="{481CF334-CD91-4C63-BCAE-6A250D9ABCA8}"/>
    <cellStyle name="Normal 23 4 3 2" xfId="32462" xr:uid="{32C1BCB1-B85B-4D2C-B9F9-9667522FE4CD}"/>
    <cellStyle name="Normal 23 4 4" xfId="19593" xr:uid="{F71FA045-1445-4F52-973D-82EE7922229D}"/>
    <cellStyle name="Normal 23 4 5" xfId="36890" xr:uid="{BAA48D1E-52E8-43B3-B118-B4F1922617EF}"/>
    <cellStyle name="Normal 23 5" xfId="17066" xr:uid="{40170EC9-6FF6-46E4-9970-70B1E913F196}"/>
    <cellStyle name="Normal 23 5 2" xfId="34412" xr:uid="{9C64259E-3C62-449B-A937-FCE299A5B3EC}"/>
    <cellStyle name="Normal 23 5 3" xfId="37138" xr:uid="{E0E7EE25-F362-4845-9489-B7700F469577}"/>
    <cellStyle name="Normal 23 6" xfId="15093" xr:uid="{5FFC9DF6-8E57-419E-97D4-451D8ED64760}"/>
    <cellStyle name="Normal 23 6 2" xfId="32459" xr:uid="{338AB4F7-2B5D-4470-A3A9-E1C9F4C32818}"/>
    <cellStyle name="Normal 23 7" xfId="18450" xr:uid="{F0868B3F-1716-4932-BF8C-2DF38DBBD033}"/>
    <cellStyle name="Normal 23 8" xfId="36772" xr:uid="{1111DA9C-737A-4783-9B00-573980F235CD}"/>
    <cellStyle name="Normal 24" xfId="657" xr:uid="{39D90FAB-8BAA-45E8-ABF2-9D2BA3977D5A}"/>
    <cellStyle name="Normal 24 2" xfId="821" xr:uid="{7F2A0A04-B9FA-4EC7-8A4F-F6DDF467DB5A}"/>
    <cellStyle name="Normal 24 2 2" xfId="862" xr:uid="{C9667BFF-E6F7-412E-9E22-F534596691C1}"/>
    <cellStyle name="Normal 24 2 2 2" xfId="2262" xr:uid="{F399FB69-0DB2-4E93-8170-F8F202A9A113}"/>
    <cellStyle name="Normal 24 2 2 2 2" xfId="35678" xr:uid="{6C7FA656-890A-4C18-ACBB-6086242616B1}"/>
    <cellStyle name="Normal 24 2 2 2 3" xfId="19862" xr:uid="{27AF7F39-D717-4F64-B003-7FC995E6C397}"/>
    <cellStyle name="Normal 24 2 3" xfId="1215" xr:uid="{08C13593-5E38-47D7-8D00-0B21B1D1D687}"/>
    <cellStyle name="Normal 24 2 3 2" xfId="34696" xr:uid="{060C03E8-47B2-4311-8E5C-292418673D55}"/>
    <cellStyle name="Normal 24 2 3 3" xfId="18819" xr:uid="{718A3CA2-2211-4752-B776-7597F67F5F00}"/>
    <cellStyle name="Normal 24 2 4" xfId="17177" xr:uid="{A3C1E229-BDF9-4EE7-A451-32EC0B74206B}"/>
    <cellStyle name="Normal 24 2 4 2" xfId="36342" xr:uid="{EDA22871-2CC7-487B-BD49-44112F1D654E}"/>
    <cellStyle name="Normal 24 2 4 3" xfId="34469" xr:uid="{45286065-2F59-434E-A73A-C9A15F399C3B}"/>
    <cellStyle name="Normal 24 2 5" xfId="15098" xr:uid="{AE55C614-2821-4051-B102-301A795EB46F}"/>
    <cellStyle name="Normal 24 2 5 2" xfId="32464" xr:uid="{F9704204-756F-48D4-91F7-070508E402BB}"/>
    <cellStyle name="Normal 24 2 6" xfId="18312" xr:uid="{8EEBA8E6-3278-4CA3-A163-29CC2EB1649E}"/>
    <cellStyle name="Normal 24 2 6 2" xfId="36545" xr:uid="{A47E1499-A91B-4131-9D9E-3F5FDA893F68}"/>
    <cellStyle name="Normal 24 2 6 3" xfId="36465" xr:uid="{078FB7BB-6BBD-45D9-8E18-021F6D0DAB0F}"/>
    <cellStyle name="Normal 24 2 7" xfId="18517" xr:uid="{F51AAD68-349D-4BCD-A946-99EABB3758C8}"/>
    <cellStyle name="Normal 24 2 8" xfId="36996" xr:uid="{1231CFB3-B2D0-44E1-94F8-3FBE37F04759}"/>
    <cellStyle name="Normal 24 3" xfId="775" xr:uid="{227AA4DB-1C44-439C-B460-24C5B0FFB7A9}"/>
    <cellStyle name="Normal 24 3 2" xfId="2529" xr:uid="{C3F327DE-09A6-4A91-881A-6DEC5E604203}"/>
    <cellStyle name="Normal 24 3 2 2" xfId="35938" xr:uid="{F47365B1-B16A-4E0D-B386-12C667C25EAD}"/>
    <cellStyle name="Normal 24 3 2 3" xfId="20129" xr:uid="{15AF8257-5FCD-4D04-9E88-49F4D94EB077}"/>
    <cellStyle name="Normal 24 3 3" xfId="1488" xr:uid="{A0329985-7820-4A94-8C58-0A2EB3D34DF2}"/>
    <cellStyle name="Normal 24 3 3 2" xfId="34941" xr:uid="{CBA67E2C-8938-4807-8B97-FD27A621510C}"/>
    <cellStyle name="Normal 24 3 3 3" xfId="19091" xr:uid="{BCAAE790-1D47-420B-A561-DE93F6DBA4F2}"/>
    <cellStyle name="Normal 24 3 4" xfId="37067" xr:uid="{E38676B1-0F58-478F-9B15-24FB2D20E3CC}"/>
    <cellStyle name="Normal 24 4" xfId="1993" xr:uid="{A3606FC2-F280-43CA-AE36-A4CDFF946BD6}"/>
    <cellStyle name="Normal 24 4 2" xfId="35429" xr:uid="{84CE2500-C944-4FFC-A7E4-F58D7CAC6FAF}"/>
    <cellStyle name="Normal 24 4 3" xfId="19594" xr:uid="{FBB31570-406E-4E56-B65A-032BC12A05CF}"/>
    <cellStyle name="Normal 24 4 4" xfId="36891" xr:uid="{2551A1AD-B08B-4ADE-BE86-F247EDD72F78}"/>
    <cellStyle name="Normal 24 5" xfId="17067" xr:uid="{DF60B345-24F1-4C70-B9D5-5ADAFEA443C6}"/>
    <cellStyle name="Normal 24 5 2" xfId="34413" xr:uid="{D6F98E13-8462-4F3F-8F55-440B50C26983}"/>
    <cellStyle name="Normal 24 5 3" xfId="37139" xr:uid="{BDC4E112-1E8B-43BD-AF05-4F13F1AA5CDC}"/>
    <cellStyle name="Normal 24 6" xfId="15097" xr:uid="{8B2A2154-D56F-42E5-AFE8-5ACF33C4F61D}"/>
    <cellStyle name="Normal 24 6 2" xfId="32463" xr:uid="{F56C1B49-2690-4DF6-9AEE-A6DE8D80492F}"/>
    <cellStyle name="Normal 24 7" xfId="18451" xr:uid="{289CC345-7A7C-4035-9BF1-94EF14DB8785}"/>
    <cellStyle name="Normal 24 8" xfId="36773" xr:uid="{DF5B1AA8-6A1B-45BC-BADD-C715752320D5}"/>
    <cellStyle name="Normal 25" xfId="658" xr:uid="{138F6DDD-1B94-4269-9D3A-4436287AB0AA}"/>
    <cellStyle name="Normal 25 2" xfId="822" xr:uid="{657B26AC-A4F6-4BBA-BCAE-41B62AEC31F0}"/>
    <cellStyle name="Normal 25 2 2" xfId="859" xr:uid="{25A9FE14-437B-455A-A5B1-7FA555EED4FE}"/>
    <cellStyle name="Normal 25 2 2 2" xfId="2263" xr:uid="{DBC63697-2805-44BF-8F38-68FCA01E4DE2}"/>
    <cellStyle name="Normal 25 2 2 2 2" xfId="35679" xr:uid="{04BEE23E-45DE-45D8-99B0-CE3E533DFEA4}"/>
    <cellStyle name="Normal 25 2 2 2 3" xfId="19863" xr:uid="{655AC1B4-294F-4227-B103-014F4D1CDA3C}"/>
    <cellStyle name="Normal 25 2 3" xfId="1216" xr:uid="{51B01FFA-B25F-4D58-9BBC-88234DB443A9}"/>
    <cellStyle name="Normal 25 2 3 2" xfId="34697" xr:uid="{78CB29A0-1286-4D1B-866C-3366157F0C1D}"/>
    <cellStyle name="Normal 25 2 3 3" xfId="18820" xr:uid="{F2850946-5953-4829-ACF4-A070AD771D58}"/>
    <cellStyle name="Normal 25 2 4" xfId="17178" xr:uid="{B5B640B8-C6C2-4550-AB89-CFC8AD447A98}"/>
    <cellStyle name="Normal 25 2 4 2" xfId="18399" xr:uid="{4CC2E184-2F2C-474D-AE9C-1A1592A6577D}"/>
    <cellStyle name="Normal 25 2 4 3" xfId="34470" xr:uid="{470A80E1-180A-4268-AB87-4E1AA1EA3097}"/>
    <cellStyle name="Normal 25 2 5" xfId="15100" xr:uid="{69897E26-BAB9-4F80-B5D6-9964AE4EE5AE}"/>
    <cellStyle name="Normal 25 2 5 2" xfId="32466" xr:uid="{81B04866-6241-4E86-B364-8D7B8CD0FAE6}"/>
    <cellStyle name="Normal 25 2 6" xfId="18313" xr:uid="{EC3AC679-73E6-4EA7-B9B5-55C293AE20C3}"/>
    <cellStyle name="Normal 25 2 6 2" xfId="36546" xr:uid="{AB46FB73-4FAF-4E88-9258-CBF0623609A9}"/>
    <cellStyle name="Normal 25 2 6 3" xfId="36466" xr:uid="{868C4B32-DD7D-46D2-9719-3B671D082A7F}"/>
    <cellStyle name="Normal 25 2 7" xfId="18518" xr:uid="{4426D65D-5363-44C1-B576-3492554E0CBB}"/>
    <cellStyle name="Normal 25 2 8" xfId="36997" xr:uid="{5F3BB654-7997-4D8B-AE06-BB1728C2DF87}"/>
    <cellStyle name="Normal 25 3" xfId="776" xr:uid="{069FFA28-A537-4A63-AD55-7F71AE00952A}"/>
    <cellStyle name="Normal 25 3 2" xfId="2530" xr:uid="{4B7114F2-47CC-4BC3-B236-10E15B9EA696}"/>
    <cellStyle name="Normal 25 3 2 2" xfId="35939" xr:uid="{4B9D6EC8-6295-44AD-AF3D-4A62CC4ABF33}"/>
    <cellStyle name="Normal 25 3 2 3" xfId="20130" xr:uid="{7D62CBC1-6106-4CCF-98EB-51B296D3D674}"/>
    <cellStyle name="Normal 25 3 3" xfId="1489" xr:uid="{AC87A2CC-B030-4008-BFBA-68091E47111B}"/>
    <cellStyle name="Normal 25 3 3 2" xfId="34942" xr:uid="{D6F2223B-84F3-4D18-8AE7-8F7971FC168F}"/>
    <cellStyle name="Normal 25 3 3 3" xfId="19092" xr:uid="{AFEE5624-96C5-4E15-B623-F9A4216B6692}"/>
    <cellStyle name="Normal 25 3 4" xfId="37068" xr:uid="{78E4F58F-F35B-4F10-97D5-949BB09C9854}"/>
    <cellStyle name="Normal 25 4" xfId="1994" xr:uid="{64FD92DE-1D4C-4344-90C1-E2675351FD24}"/>
    <cellStyle name="Normal 25 4 2" xfId="35430" xr:uid="{CDC094D8-BBA1-4004-BDA4-FBD59DC0F4FE}"/>
    <cellStyle name="Normal 25 4 3" xfId="19595" xr:uid="{EB33256B-00F6-4311-9A85-CE88C5C2D2C0}"/>
    <cellStyle name="Normal 25 4 4" xfId="36892" xr:uid="{3BDD4411-9108-40A3-B5E8-1041E2F2136F}"/>
    <cellStyle name="Normal 25 5" xfId="17068" xr:uid="{8168A472-5C16-43DF-BC76-3A6DFDEC07C7}"/>
    <cellStyle name="Normal 25 5 2" xfId="34414" xr:uid="{4E1A5E80-101E-4A32-9436-A34CFA27D7BB}"/>
    <cellStyle name="Normal 25 5 3" xfId="37140" xr:uid="{7F36D458-D24C-4491-9229-31CB869B69B1}"/>
    <cellStyle name="Normal 25 6" xfId="15099" xr:uid="{BE6DFB13-9F0B-4838-912F-94A8B766C899}"/>
    <cellStyle name="Normal 25 6 2" xfId="32465" xr:uid="{DBB43128-79AD-4E95-A684-7A18FE132955}"/>
    <cellStyle name="Normal 25 7" xfId="18452" xr:uid="{F6D4FD52-C0A8-408C-97AD-53C9C72DF116}"/>
    <cellStyle name="Normal 25 8" xfId="36774" xr:uid="{196C1320-DC56-497A-A7E3-29DAE4600071}"/>
    <cellStyle name="Normal 26" xfId="659" xr:uid="{095F974E-A138-42DC-AB52-F1817C68EDB8}"/>
    <cellStyle name="Normal 26 2" xfId="823" xr:uid="{43E62B8C-260F-43A8-AE41-03C3785EBAB1}"/>
    <cellStyle name="Normal 26 2 2" xfId="718" xr:uid="{1FE13277-09DC-4D8E-9B4D-38EB377A8A5A}"/>
    <cellStyle name="Normal 26 2 2 2" xfId="2264" xr:uid="{692AEC76-A41A-4161-86C0-A3FD15995134}"/>
    <cellStyle name="Normal 26 2 2 2 2" xfId="35680" xr:uid="{9BD577ED-1BF6-46B7-B35F-9514337466A0}"/>
    <cellStyle name="Normal 26 2 2 2 3" xfId="19864" xr:uid="{6423F7E3-A029-4709-AB87-25D1C10A5D43}"/>
    <cellStyle name="Normal 26 2 3" xfId="1217" xr:uid="{DCBC9336-A886-4E4E-8736-52DE4C6D1489}"/>
    <cellStyle name="Normal 26 2 3 2" xfId="34698" xr:uid="{D3A71042-F84F-4619-89D9-CF639E2C04ED}"/>
    <cellStyle name="Normal 26 2 3 3" xfId="18821" xr:uid="{3A02A2D0-99AE-401E-B91E-9251385DE224}"/>
    <cellStyle name="Normal 26 2 4" xfId="17179" xr:uid="{D921D97E-7AF5-4F8A-86AF-AF6BA60C52FA}"/>
    <cellStyle name="Normal 26 2 4 2" xfId="36288" xr:uid="{D3CE13D1-A0B3-4091-B525-0CE0C5531FAF}"/>
    <cellStyle name="Normal 26 2 4 3" xfId="34471" xr:uid="{F8CA3BBF-D0A6-4DDE-86D3-B4C92B37AF57}"/>
    <cellStyle name="Normal 26 2 5" xfId="15102" xr:uid="{6030FFBE-110A-4D0B-8F0D-6829F21296DC}"/>
    <cellStyle name="Normal 26 2 5 2" xfId="32468" xr:uid="{D8D542D9-7B8D-4E03-AF9A-9E6A34A333DA}"/>
    <cellStyle name="Normal 26 2 6" xfId="18314" xr:uid="{635B722A-2940-4BD3-833A-7985916F069F}"/>
    <cellStyle name="Normal 26 2 6 2" xfId="36547" xr:uid="{77ACFDB9-B412-4C4A-B3DC-BA3C2CD6D5F9}"/>
    <cellStyle name="Normal 26 2 6 3" xfId="36467" xr:uid="{E5E3BD3E-A86C-4C48-BBC5-3F1B7F5EB2E2}"/>
    <cellStyle name="Normal 26 2 7" xfId="18519" xr:uid="{96B35371-99E6-439A-A18F-04E6557C1388}"/>
    <cellStyle name="Normal 26 3" xfId="777" xr:uid="{A701ED57-E4CC-445B-8859-16791A7F76CB}"/>
    <cellStyle name="Normal 26 3 2" xfId="2531" xr:uid="{57C364BC-67F2-40A0-B5E4-D2DABA36A644}"/>
    <cellStyle name="Normal 26 3 2 2" xfId="35940" xr:uid="{45403E57-DC9F-4DF4-9783-14886BD52C67}"/>
    <cellStyle name="Normal 26 3 2 3" xfId="20131" xr:uid="{63D6FC76-2E9A-4011-81A4-47BD50A2EBC3}"/>
    <cellStyle name="Normal 26 3 3" xfId="1490" xr:uid="{60F0A04F-0F69-4EE0-B7DA-E88FC72E0F92}"/>
    <cellStyle name="Normal 26 3 3 2" xfId="34943" xr:uid="{31E06BC6-408E-4EF5-A738-3D739007937E}"/>
    <cellStyle name="Normal 26 3 3 3" xfId="19093" xr:uid="{27B0CB85-5E1C-421B-A31D-0057EACCEBEA}"/>
    <cellStyle name="Normal 26 4" xfId="1995" xr:uid="{6C8D3666-B876-4FE5-812D-4E24C0B45CF6}"/>
    <cellStyle name="Normal 26 4 2" xfId="35431" xr:uid="{14CD80D7-BB6F-46EA-8F8B-E030DAC67AA5}"/>
    <cellStyle name="Normal 26 4 3" xfId="19596" xr:uid="{B59B2DF7-CD28-4201-B74C-65366E8C3E33}"/>
    <cellStyle name="Normal 26 5" xfId="17069" xr:uid="{01F33ED3-A12A-442A-B214-BBC3DB30C4C9}"/>
    <cellStyle name="Normal 26 5 2" xfId="34415" xr:uid="{08F5F0A6-278A-4350-ACAB-612CB4637BBF}"/>
    <cellStyle name="Normal 26 6" xfId="15101" xr:uid="{E0E92404-BE6B-4BBE-8B8D-734425E76E49}"/>
    <cellStyle name="Normal 26 6 2" xfId="32467" xr:uid="{0A6047F3-CFAA-41DF-AC30-B42A0688F1EF}"/>
    <cellStyle name="Normal 26 7" xfId="18453" xr:uid="{E20D6124-8131-4ED0-AD26-C1272230AF12}"/>
    <cellStyle name="Normal 26 8" xfId="36825" xr:uid="{FF76A703-8BC0-458D-8274-BC2F108217D8}"/>
    <cellStyle name="Normal 27" xfId="660" xr:uid="{F5FF194D-7162-44F9-B532-A3934886F980}"/>
    <cellStyle name="Normal 27 2" xfId="824" xr:uid="{9766CBBD-D285-493C-BEC1-587DBFDBDFAA}"/>
    <cellStyle name="Normal 27 2 2" xfId="875" xr:uid="{8CD4AFCC-2096-4662-B78D-2A44FF44C62F}"/>
    <cellStyle name="Normal 27 2 2 2" xfId="2265" xr:uid="{5F382623-31F7-46B4-8EA0-585F4505AA2F}"/>
    <cellStyle name="Normal 27 2 2 2 2" xfId="35681" xr:uid="{1A6B3EA9-F247-4998-9157-88BA039E42FE}"/>
    <cellStyle name="Normal 27 2 2 2 3" xfId="19865" xr:uid="{2CBD856D-0A3A-4B1D-A352-6E3A6ABD0894}"/>
    <cellStyle name="Normal 27 2 3" xfId="1218" xr:uid="{3A5F4CAF-00DF-4AFF-A269-BF5A97117C56}"/>
    <cellStyle name="Normal 27 2 3 2" xfId="34699" xr:uid="{E09AEF14-5158-4A08-B969-D5EFE3C87167}"/>
    <cellStyle name="Normal 27 2 3 3" xfId="18822" xr:uid="{49EF3DE2-D133-4973-B79A-43667220DE66}"/>
    <cellStyle name="Normal 27 2 4" xfId="17180" xr:uid="{DD2E69AB-EB62-44F3-8930-4101FEED1CC2}"/>
    <cellStyle name="Normal 27 2 4 2" xfId="36347" xr:uid="{ECE265DF-8FCC-456E-A136-88E0093EB744}"/>
    <cellStyle name="Normal 27 2 4 3" xfId="34472" xr:uid="{8FA78A2A-152B-4921-ACB1-0189C82B5FC3}"/>
    <cellStyle name="Normal 27 2 5" xfId="15104" xr:uid="{7E7380D0-4832-4D6A-8422-F79D338CC39D}"/>
    <cellStyle name="Normal 27 2 5 2" xfId="32470" xr:uid="{72A44314-F69D-4696-91B7-78274069409D}"/>
    <cellStyle name="Normal 27 2 6" xfId="18315" xr:uid="{92B35E98-2740-4243-824C-9D13911DF6FA}"/>
    <cellStyle name="Normal 27 2 6 2" xfId="36548" xr:uid="{297EADAD-2E49-44D4-8167-8F7E82047E24}"/>
    <cellStyle name="Normal 27 2 6 3" xfId="36468" xr:uid="{9BE8F927-8E86-4F6B-B32F-FFF29A364E67}"/>
    <cellStyle name="Normal 27 2 7" xfId="18520" xr:uid="{04300A26-1693-4B9D-828B-D3D0808D94D6}"/>
    <cellStyle name="Normal 27 3" xfId="778" xr:uid="{18EAEEEF-3EDE-4FFD-BCA8-4807A2E72F1A}"/>
    <cellStyle name="Normal 27 3 2" xfId="2532" xr:uid="{E4263D8D-FD26-4174-9D0D-42BBDCE7BD89}"/>
    <cellStyle name="Normal 27 3 2 2" xfId="35941" xr:uid="{A20F9826-84DB-4E27-84C5-32BDC234AE6B}"/>
    <cellStyle name="Normal 27 3 2 3" xfId="20132" xr:uid="{5C55F8BD-275F-43C2-95FE-46775B2E3264}"/>
    <cellStyle name="Normal 27 3 3" xfId="1491" xr:uid="{0B0B2341-FA5E-4FA8-9349-521B314CE58F}"/>
    <cellStyle name="Normal 27 3 3 2" xfId="34944" xr:uid="{0334EBAD-692B-4F1D-9173-B499D17F32BC}"/>
    <cellStyle name="Normal 27 3 3 3" xfId="19094" xr:uid="{C3E7A69A-CAD2-4628-BEF1-E36AD8692878}"/>
    <cellStyle name="Normal 27 4" xfId="1996" xr:uid="{2AFEDB4A-FFC9-4333-9ED1-3236A996D5BB}"/>
    <cellStyle name="Normal 27 4 2" xfId="35432" xr:uid="{60647DBD-8EC9-41C0-BCC5-15845484C194}"/>
    <cellStyle name="Normal 27 4 3" xfId="19597" xr:uid="{F3FA30DA-B867-4DAF-A1F3-EFF22DD1D3BB}"/>
    <cellStyle name="Normal 27 5" xfId="17070" xr:uid="{0CB3772C-3FE1-4378-8395-F0ACDB42D8E9}"/>
    <cellStyle name="Normal 27 5 2" xfId="34416" xr:uid="{9119339E-7D6F-4EE2-8BCA-F39378FE3E26}"/>
    <cellStyle name="Normal 27 6" xfId="15103" xr:uid="{3C4A02CA-2ABB-4C4F-B716-4BFD5896B4B3}"/>
    <cellStyle name="Normal 27 6 2" xfId="32469" xr:uid="{64F4B55C-D242-47D7-8991-7CBBF275E648}"/>
    <cellStyle name="Normal 27 7" xfId="18454" xr:uid="{AE982603-04A7-4DB3-99B7-3D65CD1620F7}"/>
    <cellStyle name="Normal 27 8" xfId="36826" xr:uid="{1542474F-9FEB-45FF-AB67-52FA540F99DD}"/>
    <cellStyle name="Normal 28" xfId="661" xr:uid="{5DB6ED20-8B96-4487-8833-FF307F57A223}"/>
    <cellStyle name="Normal 28 2" xfId="825" xr:uid="{E7F2261F-4280-4503-A49C-2D449A282216}"/>
    <cellStyle name="Normal 28 2 2" xfId="861" xr:uid="{D685B228-C3BF-46BC-A0FD-126EECCE7F8C}"/>
    <cellStyle name="Normal 28 2 2 2" xfId="2266" xr:uid="{7B17547C-54F8-4B34-805D-C94D9265FFAC}"/>
    <cellStyle name="Normal 28 2 2 2 2" xfId="35682" xr:uid="{A7AE0312-30F5-4BFE-B043-1092B4792C91}"/>
    <cellStyle name="Normal 28 2 2 2 3" xfId="19866" xr:uid="{46D17B04-9DBD-4282-8B60-4A3C7310B116}"/>
    <cellStyle name="Normal 28 2 3" xfId="1219" xr:uid="{AE826E91-B0C3-4F72-8B16-250555061613}"/>
    <cellStyle name="Normal 28 2 3 2" xfId="34700" xr:uid="{9306D82E-CB6E-45B1-8005-080CD3032960}"/>
    <cellStyle name="Normal 28 2 3 3" xfId="18823" xr:uid="{8EE07647-A7FC-496C-82CF-0521DE8E4B42}"/>
    <cellStyle name="Normal 28 2 4" xfId="17181" xr:uid="{4C9DDA75-2B98-4978-9285-8ACC00A04578}"/>
    <cellStyle name="Normal 28 2 4 2" xfId="36378" xr:uid="{151EDBCC-E4D8-46E2-A279-5E7DF216D252}"/>
    <cellStyle name="Normal 28 2 4 3" xfId="34473" xr:uid="{2053BAAB-26E2-47E9-ABEA-CE28C671DBE9}"/>
    <cellStyle name="Normal 28 2 5" xfId="15106" xr:uid="{58BB526F-3A15-40C8-A289-E0424DB69986}"/>
    <cellStyle name="Normal 28 2 5 2" xfId="32472" xr:uid="{ED10C7E9-66A2-42AD-8E65-9918E28E36D8}"/>
    <cellStyle name="Normal 28 2 6" xfId="18316" xr:uid="{92F76EA3-889F-493B-B44F-3FE4FD5BB7E0}"/>
    <cellStyle name="Normal 28 2 6 2" xfId="36549" xr:uid="{893A359A-FBDD-4F71-BFC5-C5E9724855C3}"/>
    <cellStyle name="Normal 28 2 6 3" xfId="36469" xr:uid="{6FDC4DC3-036E-439A-A61D-7F1D164ACAE8}"/>
    <cellStyle name="Normal 28 2 7" xfId="18521" xr:uid="{FF340E5D-9B2B-4931-95F8-4D50081878F2}"/>
    <cellStyle name="Normal 28 3" xfId="779" xr:uid="{705315C7-E9BE-4E04-AD2B-1D028180774E}"/>
    <cellStyle name="Normal 28 3 2" xfId="2533" xr:uid="{756874B5-9246-4E88-83EA-6FCE8D642F4B}"/>
    <cellStyle name="Normal 28 3 2 2" xfId="35942" xr:uid="{36519F7E-9C18-4A6A-8B94-FBFED0526AFC}"/>
    <cellStyle name="Normal 28 3 2 3" xfId="20133" xr:uid="{CC38790D-B93A-400F-8217-BC79177AF5E1}"/>
    <cellStyle name="Normal 28 3 3" xfId="1492" xr:uid="{299CDE74-EA0D-477B-AF37-F67EE957B03C}"/>
    <cellStyle name="Normal 28 3 3 2" xfId="34945" xr:uid="{B28DCB07-2FB8-4B90-BF25-430A01544E23}"/>
    <cellStyle name="Normal 28 3 3 3" xfId="19095" xr:uid="{1AF25F8D-97E3-4640-8B4E-8C1A344B0F05}"/>
    <cellStyle name="Normal 28 4" xfId="1997" xr:uid="{872B592E-A027-4EEA-9A3F-B461CBCDF577}"/>
    <cellStyle name="Normal 28 4 2" xfId="35433" xr:uid="{8B28B1C7-5793-40DE-9120-B8436DA761DE}"/>
    <cellStyle name="Normal 28 4 3" xfId="19598" xr:uid="{9EBFC024-BF41-4528-BE81-334499153A94}"/>
    <cellStyle name="Normal 28 5" xfId="17071" xr:uid="{E8309B71-C051-4F17-B3DD-4A978F12CF69}"/>
    <cellStyle name="Normal 28 5 2" xfId="34417" xr:uid="{017759AE-99A7-404E-9344-BE839E01AB8F}"/>
    <cellStyle name="Normal 28 6" xfId="15105" xr:uid="{2D86BC20-3774-4724-AC60-6CBAE09B3827}"/>
    <cellStyle name="Normal 28 6 2" xfId="32471" xr:uid="{29B6FF4A-87D4-4435-A710-4C7E9F147570}"/>
    <cellStyle name="Normal 28 7" xfId="18455" xr:uid="{80C61795-6A7C-48BA-B6E0-33B4705B5335}"/>
    <cellStyle name="Normal 28 8" xfId="36833" xr:uid="{3549F647-839D-47E6-ADE4-441F0CB3814F}"/>
    <cellStyle name="Normal 29" xfId="662" xr:uid="{0125C99F-1F52-4346-AFDC-7BCD70E81988}"/>
    <cellStyle name="Normal 29 2" xfId="826" xr:uid="{4B10A0DE-3D2D-4E27-88AB-9EC3C0F1A475}"/>
    <cellStyle name="Normal 29 2 2" xfId="870" xr:uid="{E223B845-C4A7-4FA7-8805-79A95DC3371A}"/>
    <cellStyle name="Normal 29 2 2 2" xfId="2267" xr:uid="{7F06ACE5-62C2-4E07-9113-87FB8F91342C}"/>
    <cellStyle name="Normal 29 2 2 2 2" xfId="35683" xr:uid="{F6433462-AAF5-4C6B-9C11-5F2A757D22AD}"/>
    <cellStyle name="Normal 29 2 2 2 3" xfId="19867" xr:uid="{E1929333-FE41-4648-AAB9-D741142FA2B1}"/>
    <cellStyle name="Normal 29 2 3" xfId="1220" xr:uid="{FD2AE196-FFFF-4C3B-9366-7A90C8A817F2}"/>
    <cellStyle name="Normal 29 2 3 2" xfId="34701" xr:uid="{4AE34265-7D43-489F-90D6-C13A02BF5084}"/>
    <cellStyle name="Normal 29 2 3 3" xfId="18824" xr:uid="{A40DE54B-58AA-4D71-AE01-ED6EEED718BF}"/>
    <cellStyle name="Normal 29 2 4" xfId="17182" xr:uid="{63F22012-9535-487B-B17E-997D1389FA29}"/>
    <cellStyle name="Normal 29 2 4 2" xfId="36346" xr:uid="{DDC63AB0-1A46-4552-AA9E-3204C267A298}"/>
    <cellStyle name="Normal 29 2 4 3" xfId="34474" xr:uid="{5E0F1AE7-5723-4EA0-A5DE-808B79686E39}"/>
    <cellStyle name="Normal 29 2 5" xfId="18317" xr:uid="{BE766CED-0585-42ED-81C0-AB1FA6DB200E}"/>
    <cellStyle name="Normal 29 2 5 2" xfId="36550" xr:uid="{23C2FC9D-727D-445A-8664-2CB1D2A3D5EF}"/>
    <cellStyle name="Normal 29 2 5 3" xfId="36470" xr:uid="{43C99AA6-0057-4C37-9D2E-17ABE6DD4927}"/>
    <cellStyle name="Normal 29 2 6" xfId="18522" xr:uid="{1E41DE43-4838-483E-BC14-FFFBBAFD7DE9}"/>
    <cellStyle name="Normal 29 3" xfId="780" xr:uid="{5A25C03F-C1C4-49C6-855A-26F648A8E204}"/>
    <cellStyle name="Normal 29 3 2" xfId="2534" xr:uid="{8253A878-08D4-4E67-BC31-8CE912119AE4}"/>
    <cellStyle name="Normal 29 3 2 2" xfId="35943" xr:uid="{FFC2B38B-292D-4BE9-8F6F-541537616ECC}"/>
    <cellStyle name="Normal 29 3 2 3" xfId="20134" xr:uid="{8972F9E4-B6F8-4B60-9941-AB5A354EA515}"/>
    <cellStyle name="Normal 29 3 3" xfId="1493" xr:uid="{F50398E5-9DCE-4345-B4B2-472BF8D2E3D6}"/>
    <cellStyle name="Normal 29 3 3 2" xfId="34946" xr:uid="{8B870DAB-5A97-4EE3-B948-E6D8AE3BBF0D}"/>
    <cellStyle name="Normal 29 3 3 3" xfId="19096" xr:uid="{B487216B-451D-4E7B-B23D-38A9D5BAAAEF}"/>
    <cellStyle name="Normal 29 4" xfId="1998" xr:uid="{C609FA2A-4BA3-4D0F-93B1-54DB17F2A942}"/>
    <cellStyle name="Normal 29 4 2" xfId="35434" xr:uid="{C40EB604-DC92-4E87-9680-3E225A360E12}"/>
    <cellStyle name="Normal 29 4 3" xfId="19599" xr:uid="{64A6FA2A-850B-4956-B5AE-2430F8DE7095}"/>
    <cellStyle name="Normal 29 5" xfId="17072" xr:uid="{E7FE6A3D-F719-40CB-9362-8E03D683775F}"/>
    <cellStyle name="Normal 29 5 2" xfId="34418" xr:uid="{B7B8EDA6-98ED-4637-B16E-67A4703A1B3E}"/>
    <cellStyle name="Normal 29 6" xfId="15107" xr:uid="{9395C502-D841-4E9E-91F5-C9D07C9F52AC}"/>
    <cellStyle name="Normal 29 6 2" xfId="32473" xr:uid="{8EC5FFEE-24DB-442A-B255-7E60BBCED206}"/>
    <cellStyle name="Normal 29 7" xfId="18456" xr:uid="{AF8EE2B4-3375-424C-A27B-E76F60714045}"/>
    <cellStyle name="Normal 29 8" xfId="36837" xr:uid="{04735262-1681-45D9-8F2F-DB6A235CAA8C}"/>
    <cellStyle name="Normal 3" xfId="55" xr:uid="{D7F0AC82-80B3-4D9D-9B18-DC3D9AD3C401}"/>
    <cellStyle name="Normal 3 10" xfId="175" xr:uid="{79E53DFA-A030-4EED-B459-AC59C1A53653}"/>
    <cellStyle name="Normal 3 10 2" xfId="15109" xr:uid="{E4EF6C66-0564-46DD-BE31-B8FC76983282}"/>
    <cellStyle name="Normal 3 10 3" xfId="32475" xr:uid="{67AD05FB-D47A-4D1F-BDE3-E9E9DA628B8F}"/>
    <cellStyle name="Normal 3 11" xfId="16899" xr:uid="{E7DD000C-8449-4B0E-AE3F-81DB16CBB0B0}"/>
    <cellStyle name="Normal 3 11 2" xfId="34302" xr:uid="{A9C5001E-74F9-48E0-8DC0-E7D4229CBD1D}"/>
    <cellStyle name="Normal 3 12" xfId="16966" xr:uid="{8823E628-F4C1-4A94-AD6B-59AD388A88B5}"/>
    <cellStyle name="Normal 3 13" xfId="15108" xr:uid="{D9BB964E-881F-4628-A127-D3D5FFC3445F}"/>
    <cellStyle name="Normal 3 13 2" xfId="32474" xr:uid="{95281E72-D517-4BD0-9100-BDDBA875CD5B}"/>
    <cellStyle name="Normal 3 14" xfId="663" xr:uid="{D9D93CF3-EB1C-4BFB-BD43-4543C17FF79C}"/>
    <cellStyle name="Normal 3 15" xfId="36775" xr:uid="{FE58C001-52FB-44F0-8DB1-DC4A49F21747}"/>
    <cellStyle name="Normal 3 2" xfId="56" xr:uid="{3422602A-FCE5-48A5-9308-FACFAEFBB196}"/>
    <cellStyle name="Normal 3 2 10" xfId="17033" xr:uid="{872C121E-7AF4-437C-A10B-38D4734EF608}"/>
    <cellStyle name="Normal 3 2 11" xfId="17112" xr:uid="{72B91382-541E-4DB0-B075-AEC467F7278F}"/>
    <cellStyle name="Normal 3 2 11 2" xfId="36339" xr:uid="{C589407C-32DD-48F1-B144-22279138E5E6}"/>
    <cellStyle name="Normal 3 2 11 3" xfId="34458" xr:uid="{7F1A274D-8198-4291-A175-B2480191B7FE}"/>
    <cellStyle name="Normal 3 2 12" xfId="15110" xr:uid="{25EC6A7A-FA01-4EB0-9206-6EC6F50E5F62}"/>
    <cellStyle name="Normal 3 2 12 2" xfId="32476" xr:uid="{98C0E105-43F0-4E32-BFA1-4DBB47DE7E03}"/>
    <cellStyle name="Normal 3 2 13" xfId="18293" xr:uid="{8FAA6B09-8DA5-420D-8743-F09F4C3CE80F}"/>
    <cellStyle name="Normal 3 2 13 2" xfId="36526" xr:uid="{29438196-7BF5-481E-9199-9CEE13BE95C8}"/>
    <cellStyle name="Normal 3 2 13 3" xfId="36446" xr:uid="{50974993-CF0F-481C-951D-DD45D649DF9B}"/>
    <cellStyle name="Normal 3 2 14" xfId="18500" xr:uid="{915071D4-38D6-4622-9795-092A70BFA019}"/>
    <cellStyle name="Normal 3 2 15" xfId="36776" xr:uid="{4177A05F-3236-4124-92A5-EB9E9C2277B9}"/>
    <cellStyle name="Normal 3 2 2" xfId="885" xr:uid="{7CC5B80E-97C8-42A8-A6CC-44141AE0635B}"/>
    <cellStyle name="Normal 3 2 2 2" xfId="2879" xr:uid="{FA02D207-F750-47ED-A128-FA455FEBB4D2}"/>
    <cellStyle name="Normal 3 2 2 2 2" xfId="15113" xr:uid="{33AE87A3-1F48-4919-A13E-67368F887BC3}"/>
    <cellStyle name="Normal 3 2 2 2 2 2" xfId="15114" xr:uid="{2A9D6D39-B0D3-42E7-987C-EE899E4CE254}"/>
    <cellStyle name="Normal 3 2 2 2 2 2 2" xfId="32480" xr:uid="{9B231049-54F2-4CB9-B6B9-00713CFE32F6}"/>
    <cellStyle name="Normal 3 2 2 2 2 3" xfId="15115" xr:uid="{EBE4BB15-F22F-45D5-8820-AF128CB342F6}"/>
    <cellStyle name="Normal 3 2 2 2 2 3 2" xfId="32481" xr:uid="{E62BD6A7-9A2C-47EF-B26D-55467A87F70E}"/>
    <cellStyle name="Normal 3 2 2 2 2 4" xfId="32479" xr:uid="{B3231F36-57E5-4324-9B7E-FFB5B9FF06E2}"/>
    <cellStyle name="Normal 3 2 2 2 3" xfId="15116" xr:uid="{B64D5B2B-2A1D-45A4-AAF5-54E05AD4948A}"/>
    <cellStyle name="Normal 3 2 2 2 3 2" xfId="32482" xr:uid="{20412DE5-ADB2-4CC7-8412-43F412F7D550}"/>
    <cellStyle name="Normal 3 2 2 2 4" xfId="15117" xr:uid="{45084224-2D15-4F57-8943-B675C87BD5F1}"/>
    <cellStyle name="Normal 3 2 2 2 4 2" xfId="32483" xr:uid="{354100BF-2258-4D5E-9591-41FA38ED2AB9}"/>
    <cellStyle name="Normal 3 2 2 2 5" xfId="15118" xr:uid="{CA053200-2D90-47E1-882C-276B278804C9}"/>
    <cellStyle name="Normal 3 2 2 2 5 2" xfId="32484" xr:uid="{A5A61E4B-9C58-4822-AB1C-55F225E6E93B}"/>
    <cellStyle name="Normal 3 2 2 2 6" xfId="18267" xr:uid="{CFA595C8-A282-411B-B32A-B00CC4D75001}"/>
    <cellStyle name="Normal 3 2 2 2 7" xfId="15112" xr:uid="{1026AAF4-A1EF-41B0-A151-C0584A606007}"/>
    <cellStyle name="Normal 3 2 2 2 7 2" xfId="32478" xr:uid="{437565F9-73D9-4175-AA7D-A035D11D39B9}"/>
    <cellStyle name="Normal 3 2 2 3" xfId="966" xr:uid="{09D19A3D-2338-4381-BECA-0B30A99DAD65}"/>
    <cellStyle name="Normal 3 2 2 3 2" xfId="2906" xr:uid="{488B09B4-08FB-4E15-A805-D3C91A81A9E4}"/>
    <cellStyle name="Normal 3 2 2 3 2 2" xfId="15121" xr:uid="{1802C0B7-6D7C-468E-A055-E91F226667F3}"/>
    <cellStyle name="Normal 3 2 2 3 2 2 2" xfId="32487" xr:uid="{7FF181BF-0351-4FD6-9F06-F9986CC2E95A}"/>
    <cellStyle name="Normal 3 2 2 3 2 3" xfId="15122" xr:uid="{0CF6176B-9D75-49C3-8157-EBA42EB22D47}"/>
    <cellStyle name="Normal 3 2 2 3 2 3 2" xfId="32488" xr:uid="{CEB78371-536C-494F-BBB3-513D4EF56202}"/>
    <cellStyle name="Normal 3 2 2 3 2 4" xfId="18279" xr:uid="{EB9D2C46-00B2-4802-9AC6-06B8A73D465D}"/>
    <cellStyle name="Normal 3 2 2 3 2 5" xfId="15120" xr:uid="{D4DF3BBF-9D78-4CE7-89DD-AF9223BC5F0F}"/>
    <cellStyle name="Normal 3 2 2 3 2 5 2" xfId="32486" xr:uid="{7011F612-A99C-4B0F-B48F-7645C2390629}"/>
    <cellStyle name="Normal 3 2 2 3 3" xfId="2910" xr:uid="{9A12A61A-18E8-4D41-8E83-2B1C54947345}"/>
    <cellStyle name="Normal 3 2 2 3 3 2" xfId="18345" xr:uid="{50C16E56-6ECD-4565-B477-986CBAF6B074}"/>
    <cellStyle name="Normal 3 2 2 3 3 2 2" xfId="36577" xr:uid="{D801830E-55D4-4939-9DCF-5C81CED8E55F}"/>
    <cellStyle name="Normal 3 2 2 3 3 2 3" xfId="36498" xr:uid="{51BEFE94-E07B-4813-9522-376068BE0B95}"/>
    <cellStyle name="Normal 3 2 2 3 3 3" xfId="15123" xr:uid="{9807D720-F7B7-4B07-87B1-70F05D7B6BE8}"/>
    <cellStyle name="Normal 3 2 2 3 3 3 2" xfId="36411" xr:uid="{6486A485-F428-4CCE-B433-03D8C0FBE769}"/>
    <cellStyle name="Normal 3 2 2 3 3 4" xfId="36429" xr:uid="{453EEB24-9640-4958-9451-8F999284F09E}"/>
    <cellStyle name="Normal 3 2 2 3 3 5" xfId="32489" xr:uid="{8935874B-65EB-4FB1-A15B-753A2FB18E50}"/>
    <cellStyle name="Normal 3 2 2 3 4" xfId="15124" xr:uid="{D1603BE0-A0F9-4630-9FD4-4F6FC62B9EDE}"/>
    <cellStyle name="Normal 3 2 2 3 4 2" xfId="32490" xr:uid="{2BC1F105-588C-4FD9-855B-8E17189F0F95}"/>
    <cellStyle name="Normal 3 2 2 3 5" xfId="15125" xr:uid="{7AF93AEE-745A-4A91-8A57-C8A0A29FFF58}"/>
    <cellStyle name="Normal 3 2 2 3 5 2" xfId="32491" xr:uid="{112B4A29-6E03-4F84-8BF1-07FB66F7D52B}"/>
    <cellStyle name="Normal 3 2 2 3 6" xfId="17225" xr:uid="{AB3EF459-ABA4-4197-A2BC-F5EDB6F5E7DA}"/>
    <cellStyle name="Normal 3 2 2 3 6 2" xfId="36359" xr:uid="{F4B91324-BCAC-45F0-A35F-5F14C0B4C87D}"/>
    <cellStyle name="Normal 3 2 2 3 6 3" xfId="34512" xr:uid="{362D1A7D-23C6-4AEB-B4B2-7D2B526ED2AC}"/>
    <cellStyle name="Normal 3 2 2 3 7" xfId="15119" xr:uid="{8D196697-E988-43F2-A69D-DD6618DFF615}"/>
    <cellStyle name="Normal 3 2 2 3 7 2" xfId="32485" xr:uid="{682F97AF-2FB3-4EC4-8B74-0F67DE71692A}"/>
    <cellStyle name="Normal 3 2 2 3 8" xfId="18580" xr:uid="{F777BD71-651D-45B7-9354-8711D0C9608E}"/>
    <cellStyle name="Normal 3 2 2 4" xfId="15126" xr:uid="{60935730-19D9-412C-BCE0-320C220D0D8A}"/>
    <cellStyle name="Normal 3 2 2 4 2" xfId="15127" xr:uid="{FC403C6A-89F3-4A34-9721-441DE6C6AF3E}"/>
    <cellStyle name="Normal 3 2 2 4 2 2" xfId="32493" xr:uid="{A22D1BB1-953E-44AE-BBAD-904804EDB7D9}"/>
    <cellStyle name="Normal 3 2 2 4 3" xfId="15128" xr:uid="{F8BAE083-4FF2-4263-9EB4-EDFD04CA6B14}"/>
    <cellStyle name="Normal 3 2 2 4 3 2" xfId="32494" xr:uid="{4AAA2504-3B38-40A5-BF8F-029F97CFD457}"/>
    <cellStyle name="Normal 3 2 2 4 4" xfId="32492" xr:uid="{789991C7-56F0-4407-9EE1-A1AEF327CCD2}"/>
    <cellStyle name="Normal 3 2 2 5" xfId="15129" xr:uid="{80D3CF5A-21FE-4974-A816-6E555A531308}"/>
    <cellStyle name="Normal 3 2 2 5 2" xfId="32495" xr:uid="{AC9103B9-BB96-4BC5-937B-A1E5EDDB064A}"/>
    <cellStyle name="Normal 3 2 2 6" xfId="15130" xr:uid="{CECCF266-6425-464D-8406-A059AD6D55AB}"/>
    <cellStyle name="Normal 3 2 2 6 2" xfId="32496" xr:uid="{67B38DF4-B75E-4977-A491-D78446A4D38A}"/>
    <cellStyle name="Normal 3 2 2 7" xfId="15131" xr:uid="{6B7AB59C-281C-432D-8B67-213D717E9136}"/>
    <cellStyle name="Normal 3 2 2 7 2" xfId="32497" xr:uid="{A1AF0F53-4D24-440E-8508-76E16676447D}"/>
    <cellStyle name="Normal 3 2 2 8" xfId="17213" xr:uid="{ADCE5936-CC2F-481A-B96F-EBC43019D52C}"/>
    <cellStyle name="Normal 3 2 2 9" xfId="15111" xr:uid="{1E91343E-FFD1-4D6B-812B-5F731D0DF4AE}"/>
    <cellStyle name="Normal 3 2 2 9 2" xfId="32477" xr:uid="{62A9F643-9D6D-468E-BAAA-E08C739CEC54}"/>
    <cellStyle name="Normal 3 2 3" xfId="15132" xr:uid="{773EB074-AE7D-4A17-B511-826ECFB9782E}"/>
    <cellStyle name="Normal 3 2 3 2" xfId="15133" xr:uid="{3504B4FF-52FE-4E2E-B08C-B9C523D6AC99}"/>
    <cellStyle name="Normal 3 2 3 2 2" xfId="15134" xr:uid="{D952DBCE-0E82-4A4E-A338-299FAC74E950}"/>
    <cellStyle name="Normal 3 2 3 2 2 2" xfId="15135" xr:uid="{8DB30ECF-3180-478B-8643-5587357E6D7A}"/>
    <cellStyle name="Normal 3 2 3 2 2 2 2" xfId="32501" xr:uid="{897E725D-4953-40D7-BFF2-C07E289FF8D8}"/>
    <cellStyle name="Normal 3 2 3 2 2 3" xfId="15136" xr:uid="{635C81BB-C70A-4859-9262-37C0D29E618B}"/>
    <cellStyle name="Normal 3 2 3 2 2 3 2" xfId="32502" xr:uid="{403E17F2-D7CC-4493-96D5-2D322EF45AD0}"/>
    <cellStyle name="Normal 3 2 3 2 2 4" xfId="32500" xr:uid="{EFDCA601-E2CF-4D04-B8BA-37CF50B445E0}"/>
    <cellStyle name="Normal 3 2 3 2 3" xfId="15137" xr:uid="{019D14BC-1EB3-4A38-9F8C-F861E944ABC0}"/>
    <cellStyle name="Normal 3 2 3 2 3 2" xfId="32503" xr:uid="{E70F9F0B-370C-44B2-9CF0-F14136F06630}"/>
    <cellStyle name="Normal 3 2 3 2 4" xfId="15138" xr:uid="{4AA280B0-2218-4097-888A-A217FC9E5117}"/>
    <cellStyle name="Normal 3 2 3 2 4 2" xfId="32504" xr:uid="{5DBB78A1-7688-46D3-BB94-6E9237FB19ED}"/>
    <cellStyle name="Normal 3 2 3 2 5" xfId="15139" xr:uid="{A1132F32-09C3-408E-8CAE-45658B331CF4}"/>
    <cellStyle name="Normal 3 2 3 2 5 2" xfId="32505" xr:uid="{F7470347-11BE-45EE-9BD1-E3AAA2E9E137}"/>
    <cellStyle name="Normal 3 2 3 2 6" xfId="32499" xr:uid="{873CABC7-1B6B-44D6-AA4F-3F29264DDD84}"/>
    <cellStyle name="Normal 3 2 3 3" xfId="15140" xr:uid="{0621AE24-C3A7-4245-B044-4C6B495602ED}"/>
    <cellStyle name="Normal 3 2 3 3 2" xfId="15141" xr:uid="{87C0D8D1-7C27-41A9-8626-9F7398E7F249}"/>
    <cellStyle name="Normal 3 2 3 3 2 2" xfId="15142" xr:uid="{18D7415A-C127-448A-BBDF-A67B6F05024F}"/>
    <cellStyle name="Normal 3 2 3 3 2 2 2" xfId="32508" xr:uid="{740D7D37-EF67-42AA-8372-88A444E7B550}"/>
    <cellStyle name="Normal 3 2 3 3 2 3" xfId="15143" xr:uid="{2045BE9A-0CC3-4353-8E0A-36652450C1BA}"/>
    <cellStyle name="Normal 3 2 3 3 2 3 2" xfId="32509" xr:uid="{7376401C-93B3-45DC-8D91-522B58CF5074}"/>
    <cellStyle name="Normal 3 2 3 3 2 4" xfId="32507" xr:uid="{8355FD03-01EA-4444-8084-03D2F4E2FC22}"/>
    <cellStyle name="Normal 3 2 3 3 3" xfId="15144" xr:uid="{23A69456-F910-4D7E-8463-2D308AF0A8DA}"/>
    <cellStyle name="Normal 3 2 3 3 3 2" xfId="32510" xr:uid="{DCB6B4B5-98C5-4C2F-887A-E9EF4956012A}"/>
    <cellStyle name="Normal 3 2 3 3 4" xfId="15145" xr:uid="{976F160A-0A8A-45E9-A091-63041C4D2647}"/>
    <cellStyle name="Normal 3 2 3 3 4 2" xfId="32511" xr:uid="{CE98E90C-BCA9-4DA0-9FFD-995FAE757EC0}"/>
    <cellStyle name="Normal 3 2 3 3 5" xfId="15146" xr:uid="{FEA095E4-1243-4CDE-88AF-54AF1A96A735}"/>
    <cellStyle name="Normal 3 2 3 3 5 2" xfId="32512" xr:uid="{88D75C5B-5ACF-4D71-B2AC-6A50D858F35A}"/>
    <cellStyle name="Normal 3 2 3 3 6" xfId="32506" xr:uid="{4331C392-646B-4AFF-89FE-C9AF17A0E584}"/>
    <cellStyle name="Normal 3 2 3 4" xfId="15147" xr:uid="{11377CAD-1A1C-4653-807E-B2B0F7F47468}"/>
    <cellStyle name="Normal 3 2 3 4 2" xfId="15148" xr:uid="{8F30BC8D-3304-40D8-A93A-0E444D71E4BC}"/>
    <cellStyle name="Normal 3 2 3 4 2 2" xfId="32514" xr:uid="{26000E6C-5160-4169-A5AB-8D8950E7375A}"/>
    <cellStyle name="Normal 3 2 3 4 3" xfId="15149" xr:uid="{2C50A60F-C35A-4F86-908C-BEA1EB56FEFE}"/>
    <cellStyle name="Normal 3 2 3 4 3 2" xfId="32515" xr:uid="{2665A808-6836-4851-BBA7-9D78E2D28A65}"/>
    <cellStyle name="Normal 3 2 3 4 4" xfId="32513" xr:uid="{C6F82ED1-2C1F-49AC-94BF-1AD7CC7596F2}"/>
    <cellStyle name="Normal 3 2 3 5" xfId="15150" xr:uid="{FA6A5CDD-C484-4ED5-9115-9BD51D9D6680}"/>
    <cellStyle name="Normal 3 2 3 5 2" xfId="32516" xr:uid="{0938B882-3C9C-4485-8AB9-D0374F90E31F}"/>
    <cellStyle name="Normal 3 2 3 6" xfId="15151" xr:uid="{F94435BD-A78B-4157-8432-146DA3E40F5E}"/>
    <cellStyle name="Normal 3 2 3 6 2" xfId="32517" xr:uid="{3A7BDC09-BD0A-4CDD-8E6C-C775A4849409}"/>
    <cellStyle name="Normal 3 2 3 7" xfId="15152" xr:uid="{97D2EDE7-2E07-4838-9E5E-D66B0BE69705}"/>
    <cellStyle name="Normal 3 2 3 7 2" xfId="32518" xr:uid="{5005EC91-4DFE-42B1-964F-3B9EDAC77ECA}"/>
    <cellStyle name="Normal 3 2 3 8" xfId="32498" xr:uid="{4AF916A9-ED52-495F-B0D6-BC091FF82269}"/>
    <cellStyle name="Normal 3 2 4" xfId="15153" xr:uid="{CC6F64E2-8678-455D-A711-CE3C6578CDDA}"/>
    <cellStyle name="Normal 3 2 4 2" xfId="15154" xr:uid="{9B454A58-3DE4-4C02-8351-93D8C9A5F906}"/>
    <cellStyle name="Normal 3 2 4 2 2" xfId="15155" xr:uid="{3C4805F0-CA4F-4448-95D7-58661199A358}"/>
    <cellStyle name="Normal 3 2 4 2 2 2" xfId="32521" xr:uid="{72C820EF-012D-45B7-B83A-4D0AB54987C9}"/>
    <cellStyle name="Normal 3 2 4 2 3" xfId="15156" xr:uid="{BA8A0F4E-E52B-4839-9955-B00EA31C673C}"/>
    <cellStyle name="Normal 3 2 4 2 3 2" xfId="32522" xr:uid="{B9487362-2884-43BE-BA8F-A8E3BFF55287}"/>
    <cellStyle name="Normal 3 2 4 2 4" xfId="32520" xr:uid="{EB8C88B5-E29B-401D-A816-B600DCD816A5}"/>
    <cellStyle name="Normal 3 2 4 3" xfId="15157" xr:uid="{4892E84B-D983-4235-823A-09CD04C0269F}"/>
    <cellStyle name="Normal 3 2 4 3 2" xfId="32523" xr:uid="{D8B68D1A-F7AE-4A10-9FBB-1B990418C78C}"/>
    <cellStyle name="Normal 3 2 4 4" xfId="15158" xr:uid="{E75EC083-C41B-4977-A72B-CA045756C1F9}"/>
    <cellStyle name="Normal 3 2 4 4 2" xfId="32524" xr:uid="{F30E13C4-9BB2-4BB6-A95B-467437D948D3}"/>
    <cellStyle name="Normal 3 2 4 5" xfId="15159" xr:uid="{BCD7B8B6-01CE-4C08-BD9F-4D75B10CBFFA}"/>
    <cellStyle name="Normal 3 2 4 5 2" xfId="32525" xr:uid="{9B16BE11-A5AE-444D-A1DA-9B1985473E3E}"/>
    <cellStyle name="Normal 3 2 4 6" xfId="32519" xr:uid="{894109F8-9FD8-4A43-BC09-9646621F9E0C}"/>
    <cellStyle name="Normal 3 2 5" xfId="15160" xr:uid="{690BD060-E66C-4F3A-9D28-18BE7500F772}"/>
    <cellStyle name="Normal 3 2 5 2" xfId="15161" xr:uid="{76544F27-870E-4945-96D0-45136A00EBCE}"/>
    <cellStyle name="Normal 3 2 5 2 2" xfId="15162" xr:uid="{5C0070C9-61AC-4F4B-B827-3C7C7CECB1C9}"/>
    <cellStyle name="Normal 3 2 5 2 2 2" xfId="32528" xr:uid="{D5396950-5F6A-4904-BE72-6852482E1985}"/>
    <cellStyle name="Normal 3 2 5 2 3" xfId="15163" xr:uid="{FD465470-8E4A-4B2B-9E37-A3AE908F410B}"/>
    <cellStyle name="Normal 3 2 5 2 3 2" xfId="32529" xr:uid="{41C9E9D8-F2D3-4850-8525-B8C045A01E61}"/>
    <cellStyle name="Normal 3 2 5 2 4" xfId="32527" xr:uid="{ECEE7670-F07B-4703-A577-8D1C6F96D686}"/>
    <cellStyle name="Normal 3 2 5 3" xfId="15164" xr:uid="{91D80957-74A9-4AD2-9BE6-51BBDEA16E56}"/>
    <cellStyle name="Normal 3 2 5 3 2" xfId="32530" xr:uid="{AF0D7DAC-4E9E-4D6F-A988-A457893A9924}"/>
    <cellStyle name="Normal 3 2 5 4" xfId="15165" xr:uid="{3716C35E-093D-4E2C-ABBC-5740EEB49E87}"/>
    <cellStyle name="Normal 3 2 5 4 2" xfId="32531" xr:uid="{2E535BBD-A559-435E-A702-9F9B537F0164}"/>
    <cellStyle name="Normal 3 2 5 5" xfId="15166" xr:uid="{86A10CCB-CE89-44D8-ACCD-B5133BA7DEE2}"/>
    <cellStyle name="Normal 3 2 5 5 2" xfId="32532" xr:uid="{2D1C0975-5C11-44AC-B7CB-5F5BA36D8E91}"/>
    <cellStyle name="Normal 3 2 5 6" xfId="32526" xr:uid="{3DECAF52-A7FD-4F7B-8CF8-14450090FB11}"/>
    <cellStyle name="Normal 3 2 6" xfId="15167" xr:uid="{8447B9CC-96CA-4700-A2F6-89CBCE1D99C9}"/>
    <cellStyle name="Normal 3 2 6 2" xfId="15168" xr:uid="{7D820C0D-13DE-4819-8791-628AFEBD7DB6}"/>
    <cellStyle name="Normal 3 2 6 2 2" xfId="32534" xr:uid="{4DFB30D8-244A-4A38-AC31-10D807F2154D}"/>
    <cellStyle name="Normal 3 2 6 3" xfId="15169" xr:uid="{094F9039-DE4C-4F8C-A2AD-795015D9F201}"/>
    <cellStyle name="Normal 3 2 6 3 2" xfId="32535" xr:uid="{CF3BB04E-3E97-4996-A46D-5D12166558E9}"/>
    <cellStyle name="Normal 3 2 6 4" xfId="32533" xr:uid="{B407B6D6-5FB1-49A6-A922-9FB9E4B9B97A}"/>
    <cellStyle name="Normal 3 2 7" xfId="15170" xr:uid="{1C37B4D0-1B3F-4B75-B4D3-05E5DBD26E1E}"/>
    <cellStyle name="Normal 3 2 7 2" xfId="32536" xr:uid="{6A5C3615-B85F-46F4-9124-E89EA2AEF110}"/>
    <cellStyle name="Normal 3 2 8" xfId="15171" xr:uid="{1FAE8427-C6B1-4723-A9B5-F558E4906FD3}"/>
    <cellStyle name="Normal 3 2 8 2" xfId="32537" xr:uid="{874E9601-4D6F-4CBD-95C9-40149F9B070F}"/>
    <cellStyle name="Normal 3 2 9" xfId="15172" xr:uid="{E021ED51-F191-42B3-BD7F-C9D9DD6CFEF8}"/>
    <cellStyle name="Normal 3 2 9 2" xfId="32538" xr:uid="{D51C883C-4079-4498-B697-EAD0EB3BBF4D}"/>
    <cellStyle name="Normal 3 3" xfId="129" xr:uid="{33D2E650-EEBC-434C-B946-CF7930BEE256}"/>
    <cellStyle name="Normal 3 3 10" xfId="15173" xr:uid="{CCC25B3A-6E1C-4B69-B013-A1CD42DFB8C9}"/>
    <cellStyle name="Normal 3 3 10 2" xfId="32539" xr:uid="{2C2572F4-EB58-48FA-A172-087FE51D9CB9}"/>
    <cellStyle name="Normal 3 3 11" xfId="36777" xr:uid="{53C3AED9-7CE8-4F0F-97CD-56C2D1F52B74}"/>
    <cellStyle name="Normal 3 3 2" xfId="155" xr:uid="{9FB9F75D-B971-4C18-921F-B4A9B72017E2}"/>
    <cellStyle name="Normal 3 3 2 2" xfId="230" xr:uid="{B86DC7B4-B254-439A-9D26-E2AA7CACFC64}"/>
    <cellStyle name="Normal 3 3 2 2 2" xfId="278" xr:uid="{DBAC5D5B-5A7A-472E-A516-01FDD8DA2EC6}"/>
    <cellStyle name="Normal 3 3 2 2 2 2" xfId="394" xr:uid="{7F70ADDD-6F24-475F-B043-75B967455203}"/>
    <cellStyle name="Normal 3 3 2 2 2 2 2" xfId="613" xr:uid="{8883D8B2-C7EA-42C5-A1B3-AD6B7519EA53}"/>
    <cellStyle name="Normal 3 3 2 2 2 3" xfId="503" xr:uid="{433C7290-4C5B-478A-87B9-A854ACD0C36F}"/>
    <cellStyle name="Normal 3 3 2 2 2 4" xfId="15176" xr:uid="{646AEA04-735D-496A-BDD8-37B06B027D86}"/>
    <cellStyle name="Normal 3 3 2 2 2 5" xfId="32542" xr:uid="{E3C1A87E-7B91-46F5-9C82-EB0E1AC75527}"/>
    <cellStyle name="Normal 3 3 2 2 3" xfId="15177" xr:uid="{4ABB4D28-C837-4C23-ACD0-321F3BE77784}"/>
    <cellStyle name="Normal 3 3 2 2 3 2" xfId="32543" xr:uid="{ED9A2766-CC53-433F-B22B-38B2425D306A}"/>
    <cellStyle name="Normal 3 3 2 2 4" xfId="15175" xr:uid="{3B42BC38-1AD6-458D-B3A9-EACECF68A437}"/>
    <cellStyle name="Normal 3 3 2 2 5" xfId="32541" xr:uid="{73B16580-72F1-4818-9B38-3A1E96B02F97}"/>
    <cellStyle name="Normal 3 3 2 3" xfId="326" xr:uid="{0AAB32CB-5A2F-4A38-BD10-F5DC6D962217}"/>
    <cellStyle name="Normal 3 3 2 3 2" xfId="545" xr:uid="{66DBAB0F-27F1-4CEB-8DE6-C48C2898A3B8}"/>
    <cellStyle name="Normal 3 3 2 3 3" xfId="15178" xr:uid="{98853C0D-927B-43A0-AEE1-A2C7F3141BD2}"/>
    <cellStyle name="Normal 3 3 2 3 4" xfId="32544" xr:uid="{2E5D4C02-A2E3-4A8A-933C-D39B0189C3FD}"/>
    <cellStyle name="Normal 3 3 2 4" xfId="435" xr:uid="{FB0324B8-E077-40A3-B931-119429A3FCFE}"/>
    <cellStyle name="Normal 3 3 2 4 2" xfId="15179" xr:uid="{7FC5013A-DAD6-4173-8BC5-0039FC01EA8B}"/>
    <cellStyle name="Normal 3 3 2 4 3" xfId="32545" xr:uid="{4FBF33BC-69D3-45B1-9583-D8FE8FEA8D0C}"/>
    <cellStyle name="Normal 3 3 2 5" xfId="203" xr:uid="{C0B53C05-B0CD-4E94-A5B3-3C0866B9F474}"/>
    <cellStyle name="Normal 3 3 2 5 2" xfId="15180" xr:uid="{4C39F7BB-46C5-4E43-AACB-51F155B4BA1D}"/>
    <cellStyle name="Normal 3 3 2 5 3" xfId="32546" xr:uid="{612013D2-371E-4347-9E40-E93899221503}"/>
    <cellStyle name="Normal 3 3 2 6" xfId="15174" xr:uid="{06C0AEBC-9D8C-4B05-B01F-B74CB538E6EA}"/>
    <cellStyle name="Normal 3 3 2 7" xfId="32540" xr:uid="{A5E9ED8A-D099-4EA9-B015-F3F2F02AF07D}"/>
    <cellStyle name="Normal 3 3 3" xfId="223" xr:uid="{710778C6-567C-42B7-AEE3-A011DC6EAA63}"/>
    <cellStyle name="Normal 3 3 3 2" xfId="344" xr:uid="{01E825E3-9F82-4639-9A44-8A7FD2AB19FE}"/>
    <cellStyle name="Normal 3 3 3 2 2" xfId="563" xr:uid="{19460BB3-32B9-453C-8234-25882A84D971}"/>
    <cellStyle name="Normal 3 3 3 2 2 2" xfId="15183" xr:uid="{F29074F6-4413-4601-9783-C8519913774C}"/>
    <cellStyle name="Normal 3 3 3 2 2 3" xfId="32549" xr:uid="{6352DE0F-B166-4FBE-9322-F1074B4D2733}"/>
    <cellStyle name="Normal 3 3 3 2 3" xfId="15184" xr:uid="{05E5B6AA-42A2-4EFF-AB6F-567BF79665BB}"/>
    <cellStyle name="Normal 3 3 3 2 3 2" xfId="32550" xr:uid="{551E7602-B5D2-4C75-B828-4B160E91E39C}"/>
    <cellStyle name="Normal 3 3 3 2 4" xfId="15182" xr:uid="{90286DF6-1B91-4927-985A-6B0D0893E82A}"/>
    <cellStyle name="Normal 3 3 3 2 5" xfId="32548" xr:uid="{4FE7D88D-C110-4342-B537-E5BF06B671E0}"/>
    <cellStyle name="Normal 3 3 3 3" xfId="453" xr:uid="{10CCFBC3-0F0F-48BB-BF58-18730F25915D}"/>
    <cellStyle name="Normal 3 3 3 3 2" xfId="15185" xr:uid="{DB2F9624-2C14-4A11-8B47-6975F6AE3889}"/>
    <cellStyle name="Normal 3 3 3 3 3" xfId="32551" xr:uid="{7EFB019C-1E3F-4FF7-B52A-E0D25D0F7994}"/>
    <cellStyle name="Normal 3 3 3 4" xfId="15186" xr:uid="{F8874706-8B25-46A2-8429-7C791C0B5CE4}"/>
    <cellStyle name="Normal 3 3 3 4 2" xfId="32552" xr:uid="{D1B0B924-9EF3-4F07-AB35-94460DDFAC00}"/>
    <cellStyle name="Normal 3 3 3 5" xfId="15187" xr:uid="{F898A05B-3CB7-4418-B95B-A0EB9A2E4545}"/>
    <cellStyle name="Normal 3 3 3 5 2" xfId="32553" xr:uid="{1C9484A1-EF03-4509-8569-A8EBE2B05749}"/>
    <cellStyle name="Normal 3 3 3 6" xfId="15181" xr:uid="{71477A6F-A6DB-4AFA-81EC-EAAC75D9E412}"/>
    <cellStyle name="Normal 3 3 3 7" xfId="32547" xr:uid="{DF21E512-B922-427F-88B2-11C90CCA6E29}"/>
    <cellStyle name="Normal 3 3 4" xfId="15188" xr:uid="{4020E5E0-3CA5-43E1-9E40-04FE8B42B817}"/>
    <cellStyle name="Normal 3 3 4 2" xfId="15189" xr:uid="{AB675CF5-36FA-4FF4-9455-85FE0843663B}"/>
    <cellStyle name="Normal 3 3 4 2 2" xfId="32555" xr:uid="{F5EB7170-B13F-4F8A-981F-389A3F803FB9}"/>
    <cellStyle name="Normal 3 3 4 3" xfId="15190" xr:uid="{E5DD59D1-D2C2-49E3-A1BD-51E1C402E821}"/>
    <cellStyle name="Normal 3 3 4 3 2" xfId="32556" xr:uid="{B68D4603-256A-42A6-A199-E8730C4CAD3D}"/>
    <cellStyle name="Normal 3 3 4 4" xfId="32554" xr:uid="{6988F14D-7268-4C35-8B3C-A369C84CB7E6}"/>
    <cellStyle name="Normal 3 3 5" xfId="15191" xr:uid="{EF5A17BA-541C-48CA-865A-9FDF75FD9B35}"/>
    <cellStyle name="Normal 3 3 5 2" xfId="32557" xr:uid="{26680B05-30C6-4C9F-A740-D89912D6528C}"/>
    <cellStyle name="Normal 3 3 6" xfId="15192" xr:uid="{2298EAE3-867C-4630-B736-93654784701E}"/>
    <cellStyle name="Normal 3 3 6 2" xfId="32558" xr:uid="{38BBD4A6-C412-4668-956E-767E77486834}"/>
    <cellStyle name="Normal 3 3 7" xfId="15193" xr:uid="{32805C23-BDA9-41CB-9CC4-F3CD39CC1344}"/>
    <cellStyle name="Normal 3 3 7 2" xfId="32559" xr:uid="{49A07153-B22D-49E2-9700-76D55D4A752D}"/>
    <cellStyle name="Normal 3 3 8" xfId="16998" xr:uid="{57AE827C-D4E6-4E50-A893-FF0B280BD853}"/>
    <cellStyle name="Normal 3 3 9" xfId="17150" xr:uid="{146E96FC-965D-44D3-AD0B-C56361AA5245}"/>
    <cellStyle name="Normal 3 4" xfId="245" xr:uid="{C16C58FD-0E4A-4F54-9940-A8CB4DE4B08B}"/>
    <cellStyle name="Normal 3 4 10" xfId="963" xr:uid="{F5BB3215-B000-493A-AE17-B6AD7B8D0980}"/>
    <cellStyle name="Normal 3 4 11" xfId="18577" xr:uid="{B89C39F1-0FE6-4DE7-A9FC-6C9B3470A6E4}"/>
    <cellStyle name="Normal 3 4 2" xfId="363" xr:uid="{0BC4029A-B0BF-42F2-9B31-F04D061E839D}"/>
    <cellStyle name="Normal 3 4 2 2" xfId="582" xr:uid="{EABF5DA6-A549-4139-AB5A-E49F48ABAD99}"/>
    <cellStyle name="Normal 3 4 2 2 2" xfId="15197" xr:uid="{6362FFF6-9D60-46E5-BB4C-3A3E9F30240A}"/>
    <cellStyle name="Normal 3 4 2 2 2 2" xfId="32563" xr:uid="{C450BC65-553C-4BC6-BDAF-F75F9CA187AC}"/>
    <cellStyle name="Normal 3 4 2 2 3" xfId="15198" xr:uid="{D95C1F8D-13CC-4E1A-9B39-B71E4588AD9D}"/>
    <cellStyle name="Normal 3 4 2 2 3 2" xfId="32564" xr:uid="{7C021EB9-DAF1-4E70-B3BD-4263DBA67F6B}"/>
    <cellStyle name="Normal 3 4 2 2 4" xfId="17967" xr:uid="{FF526780-007D-4F7F-AF85-58174FCB485E}"/>
    <cellStyle name="Normal 3 4 2 2 4 2" xfId="35684" xr:uid="{3B5CEFF6-A014-4E7B-9AFF-F5869BAD12CE}"/>
    <cellStyle name="Normal 3 4 2 2 5" xfId="15196" xr:uid="{690D5CF7-3AD1-4166-A196-A4B5999B8561}"/>
    <cellStyle name="Normal 3 4 2 2 5 2" xfId="32562" xr:uid="{9B30B7C4-EFB7-4989-A293-D9063CA0DCFF}"/>
    <cellStyle name="Normal 3 4 2 2 6" xfId="2268" xr:uid="{EF84D397-1F04-47A0-8F44-2399D32D54A8}"/>
    <cellStyle name="Normal 3 4 2 2 7" xfId="19868" xr:uid="{7C64B875-15F3-4802-A77C-97C233334EE6}"/>
    <cellStyle name="Normal 3 4 2 3" xfId="15199" xr:uid="{31331FFD-DA06-459D-B9F1-B3DB5B10C12F}"/>
    <cellStyle name="Normal 3 4 2 3 2" xfId="32565" xr:uid="{C8AE2665-7561-4156-8BD8-15988814058E}"/>
    <cellStyle name="Normal 3 4 2 4" xfId="15200" xr:uid="{659FC9EC-FA60-48F8-A776-469A5834030E}"/>
    <cellStyle name="Normal 3 4 2 4 2" xfId="32566" xr:uid="{4B203EFC-25CC-4B97-B4DD-E0C4EA63B287}"/>
    <cellStyle name="Normal 3 4 2 5" xfId="15201" xr:uid="{CA996340-EFD9-4049-A0A1-A6049144D3AB}"/>
    <cellStyle name="Normal 3 4 2 5 2" xfId="32567" xr:uid="{09E4EA03-0626-41F8-8671-F9F1841B5E64}"/>
    <cellStyle name="Normal 3 4 2 6" xfId="17388" xr:uid="{25150B0C-A5EB-4AED-9ADC-12CF1C050999}"/>
    <cellStyle name="Normal 3 4 2 6 2" xfId="34702" xr:uid="{CBD9206C-64C3-4248-A95D-74A9D3B01783}"/>
    <cellStyle name="Normal 3 4 2 7" xfId="15195" xr:uid="{F556B252-59A2-4474-AF08-F313DF49EB84}"/>
    <cellStyle name="Normal 3 4 2 7 2" xfId="32561" xr:uid="{777E37ED-BDFE-4A12-BEBE-196E3EC2CDE2}"/>
    <cellStyle name="Normal 3 4 2 8" xfId="1221" xr:uid="{73A49B32-4B26-443F-8A95-9755CCEA9EEF}"/>
    <cellStyle name="Normal 3 4 2 9" xfId="18825" xr:uid="{63E9A5F8-94C5-4339-9FFB-D4C0F33AF103}"/>
    <cellStyle name="Normal 3 4 3" xfId="472" xr:uid="{F91FAAD8-A8EA-4D82-98B7-019B29E46027}"/>
    <cellStyle name="Normal 3 4 3 2" xfId="2535" xr:uid="{53468A7C-BBBD-4424-9C80-100256316499}"/>
    <cellStyle name="Normal 3 4 3 2 2" xfId="15204" xr:uid="{A83F0BA3-D55B-4E9B-A410-466AB70A15C9}"/>
    <cellStyle name="Normal 3 4 3 2 2 2" xfId="32570" xr:uid="{297C46DC-41B8-4379-8D37-6AE2916BB5A0}"/>
    <cellStyle name="Normal 3 4 3 2 3" xfId="15205" xr:uid="{67C38F9A-59A6-4749-908A-E3132F73A568}"/>
    <cellStyle name="Normal 3 4 3 2 3 2" xfId="32571" xr:uid="{A3FB5B73-FD40-481B-BC8D-2E36B741134B}"/>
    <cellStyle name="Normal 3 4 3 2 4" xfId="18103" xr:uid="{346D347E-0892-4A7E-BD3D-66716E5E4F33}"/>
    <cellStyle name="Normal 3 4 3 2 4 2" xfId="35944" xr:uid="{C9C06F24-4646-42FF-A75B-5D9271836559}"/>
    <cellStyle name="Normal 3 4 3 2 5" xfId="15203" xr:uid="{DA1B7A8E-FB3B-4F9B-BBE1-3B83062FF36B}"/>
    <cellStyle name="Normal 3 4 3 2 5 2" xfId="32569" xr:uid="{C0BED56C-B65E-4D46-97E0-4C78C1F8D939}"/>
    <cellStyle name="Normal 3 4 3 2 6" xfId="20135" xr:uid="{06A74AFF-6B72-41BF-901E-1CD8AB5EFA28}"/>
    <cellStyle name="Normal 3 4 3 3" xfId="15206" xr:uid="{0FDF9B24-E199-4963-9814-01221BCFFCBF}"/>
    <cellStyle name="Normal 3 4 3 3 2" xfId="32572" xr:uid="{49A6B0FF-F69F-4D43-B408-B8D0B48C75FF}"/>
    <cellStyle name="Normal 3 4 3 4" xfId="15207" xr:uid="{A09FB6DA-25AB-486F-BA79-6B5FC287BBE8}"/>
    <cellStyle name="Normal 3 4 3 4 2" xfId="32573" xr:uid="{B766FC97-ADE0-45FA-BEDB-91D3A4E86C77}"/>
    <cellStyle name="Normal 3 4 3 5" xfId="15208" xr:uid="{CF9B865B-B6D7-489B-844F-37C82E4F38D8}"/>
    <cellStyle name="Normal 3 4 3 5 2" xfId="32574" xr:uid="{5CC7B087-70A4-4601-A85D-00DE584E48FD}"/>
    <cellStyle name="Normal 3 4 3 6" xfId="17537" xr:uid="{BD27D088-CCB7-4CF1-AB74-BAD6AD91EFE8}"/>
    <cellStyle name="Normal 3 4 3 6 2" xfId="34947" xr:uid="{AE1349C0-CEA3-436B-AE09-554E6272963A}"/>
    <cellStyle name="Normal 3 4 3 7" xfId="15202" xr:uid="{FCA0F93C-7FBD-4CA0-87C0-CE3E6E122FD1}"/>
    <cellStyle name="Normal 3 4 3 7 2" xfId="32568" xr:uid="{C0A24AB6-CF21-4856-897E-479D978FA4D2}"/>
    <cellStyle name="Normal 3 4 3 8" xfId="1494" xr:uid="{008FA595-D27D-4127-9C95-12A58EBACED4}"/>
    <cellStyle name="Normal 3 4 3 9" xfId="19097" xr:uid="{A311B6B9-48EA-41A1-A12D-1CA678C7E822}"/>
    <cellStyle name="Normal 3 4 4" xfId="1999" xr:uid="{26651B02-B78E-46B5-84AF-8B13482798BB}"/>
    <cellStyle name="Normal 3 4 4 2" xfId="15210" xr:uid="{CD648A70-0B0B-4A2D-9655-444AC93F56B8}"/>
    <cellStyle name="Normal 3 4 4 2 2" xfId="32576" xr:uid="{16453CD0-3D81-4585-8721-1CB32F713BC8}"/>
    <cellStyle name="Normal 3 4 4 3" xfId="15211" xr:uid="{D3B000AE-44F7-445B-BF48-FAA308BDC6DE}"/>
    <cellStyle name="Normal 3 4 4 3 2" xfId="32577" xr:uid="{571CB37E-F126-4F7A-B424-82506489E813}"/>
    <cellStyle name="Normal 3 4 4 4" xfId="17834" xr:uid="{B769A3C5-A1AC-4AB5-A646-00EC6AD2F408}"/>
    <cellStyle name="Normal 3 4 4 4 2" xfId="35435" xr:uid="{99AFA0DB-D0C3-4139-8938-7579D6A5E4A6}"/>
    <cellStyle name="Normal 3 4 4 5" xfId="15209" xr:uid="{B84ECB5F-8921-46C8-9C10-664B18B08FEF}"/>
    <cellStyle name="Normal 3 4 4 5 2" xfId="32575" xr:uid="{B9907567-766E-4CE2-AD0C-7D44A9286820}"/>
    <cellStyle name="Normal 3 4 4 6" xfId="19600" xr:uid="{82EA0551-A72B-4B8C-973B-90EE053F875B}"/>
    <cellStyle name="Normal 3 4 5" xfId="15212" xr:uid="{54F12084-C499-43F9-80F0-286033D0BE24}"/>
    <cellStyle name="Normal 3 4 5 2" xfId="32578" xr:uid="{7F096A75-18A6-47BC-9EF3-02F279CD06D7}"/>
    <cellStyle name="Normal 3 4 6" xfId="15213" xr:uid="{33063440-E551-4F00-98E2-65BEAD72997C}"/>
    <cellStyle name="Normal 3 4 6 2" xfId="32579" xr:uid="{0B1931CB-D891-42AF-AA04-D25AF49E8936}"/>
    <cellStyle name="Normal 3 4 7" xfId="15214" xr:uid="{992D767F-FFE1-4A5C-91EE-7B5AF2C4DC5F}"/>
    <cellStyle name="Normal 3 4 7 2" xfId="32580" xr:uid="{8FE0EB7B-65B7-48D7-8B91-846199A116BE}"/>
    <cellStyle name="Normal 3 4 8" xfId="17223" xr:uid="{3E161A8B-AD26-4651-8C53-D049C0F34EEE}"/>
    <cellStyle name="Normal 3 4 8 2" xfId="34510" xr:uid="{D2E5F956-BF4E-4D83-9ACA-FDAA946D1D2F}"/>
    <cellStyle name="Normal 3 4 9" xfId="15194" xr:uid="{A14F0D8D-E8CF-47D8-BC0F-18C553EF936B}"/>
    <cellStyle name="Normal 3 4 9 2" xfId="32560" xr:uid="{67F3737B-D792-49D9-BBA8-E71C11AF9C38}"/>
    <cellStyle name="Normal 3 5" xfId="265" xr:uid="{76B1ED64-00C4-438A-B633-42B11FD8E8F2}"/>
    <cellStyle name="Normal 3 5 10" xfId="1176" xr:uid="{2D82CF16-D11B-430C-8886-C21993F86E8B}"/>
    <cellStyle name="Normal 3 5 11" xfId="18780" xr:uid="{10AB935C-688D-4EC8-B414-23EDA2C68AFE}"/>
    <cellStyle name="Normal 3 5 2" xfId="382" xr:uid="{71E66879-0183-4BBA-9C37-00B8F7E1CCA9}"/>
    <cellStyle name="Normal 3 5 2 2" xfId="601" xr:uid="{A7B05CE6-0024-414A-8852-03EA4D28DCF6}"/>
    <cellStyle name="Normal 3 5 2 2 2" xfId="15218" xr:uid="{94FDFFC2-F2F5-4DEB-8745-4162F01770E7}"/>
    <cellStyle name="Normal 3 5 2 2 2 2" xfId="32584" xr:uid="{6C8683FE-66B0-4656-9FC0-98495AEFB422}"/>
    <cellStyle name="Normal 3 5 2 2 3" xfId="15219" xr:uid="{16D9C0F7-FF45-4175-AFE6-1D289C6DE5E1}"/>
    <cellStyle name="Normal 3 5 2 2 3 2" xfId="32585" xr:uid="{DDBCADEE-E2BA-4EDD-B250-3D9D89351569}"/>
    <cellStyle name="Normal 3 5 2 2 4" xfId="15217" xr:uid="{67311656-B4E7-482D-9332-860839A1514C}"/>
    <cellStyle name="Normal 3 5 2 2 5" xfId="32583" xr:uid="{2ED17318-0BED-44ED-B06F-82E00BE16EE4}"/>
    <cellStyle name="Normal 3 5 2 3" xfId="15220" xr:uid="{7D91A34F-AA69-4B37-BCEF-509538BE2C94}"/>
    <cellStyle name="Normal 3 5 2 3 2" xfId="32586" xr:uid="{97A7BF1E-2CB7-43B1-9F58-05A5BE217BBC}"/>
    <cellStyle name="Normal 3 5 2 4" xfId="15221" xr:uid="{510DAAA9-E892-4465-B301-C6181A7C8520}"/>
    <cellStyle name="Normal 3 5 2 4 2" xfId="32587" xr:uid="{57392876-7AB5-4A6C-A609-6354ADD2C338}"/>
    <cellStyle name="Normal 3 5 2 5" xfId="15222" xr:uid="{EF130099-EF7A-43D4-8138-0231BBAE3183}"/>
    <cellStyle name="Normal 3 5 2 5 2" xfId="32588" xr:uid="{BE59F863-F36B-48DD-8A61-B16FA2291D8A}"/>
    <cellStyle name="Normal 3 5 2 6" xfId="18269" xr:uid="{C89297DB-C9FB-4410-8BDB-BEAA690C3A17}"/>
    <cellStyle name="Normal 3 5 2 7" xfId="15216" xr:uid="{CCF16853-4032-4AFA-9EFE-9B06A9E27A2B}"/>
    <cellStyle name="Normal 3 5 2 7 2" xfId="32582" xr:uid="{6F879FF3-006A-4183-9B20-9EB1B99719EE}"/>
    <cellStyle name="Normal 3 5 2 8" xfId="2888" xr:uid="{D2356034-0C82-472C-AEC6-6E4688B8D272}"/>
    <cellStyle name="Normal 3 5 3" xfId="491" xr:uid="{1D7182B2-630F-488D-9665-C1DD49AAE6CF}"/>
    <cellStyle name="Normal 3 5 3 2" xfId="15224" xr:uid="{13DE8EE7-D68C-4F47-A767-66F787E8175F}"/>
    <cellStyle name="Normal 3 5 3 2 2" xfId="15225" xr:uid="{44B6A826-2EB3-43A6-8C39-FDC6F38A890C}"/>
    <cellStyle name="Normal 3 5 3 2 2 2" xfId="32591" xr:uid="{72654226-A2FA-4C06-B8CD-7A7E148EDEEF}"/>
    <cellStyle name="Normal 3 5 3 2 3" xfId="15226" xr:uid="{039D86AF-25AB-459C-BA2C-3D22CD90BCAE}"/>
    <cellStyle name="Normal 3 5 3 2 3 2" xfId="32592" xr:uid="{49EE04FB-FB61-4034-AD54-521414D8255F}"/>
    <cellStyle name="Normal 3 5 3 2 4" xfId="32590" xr:uid="{4AFF4370-7821-4B76-8246-F60C23CF0864}"/>
    <cellStyle name="Normal 3 5 3 3" xfId="15227" xr:uid="{01025A98-735C-4D7B-B46A-7444019D7D49}"/>
    <cellStyle name="Normal 3 5 3 3 2" xfId="32593" xr:uid="{AE569E35-7D83-4CF6-B2E7-CCEBD3AE4862}"/>
    <cellStyle name="Normal 3 5 3 4" xfId="15228" xr:uid="{E1C82895-6285-43D3-A35B-1B42D108CF05}"/>
    <cellStyle name="Normal 3 5 3 4 2" xfId="32594" xr:uid="{CFC452B2-9A53-4B8D-AB87-CA7DFB2D8B70}"/>
    <cellStyle name="Normal 3 5 3 5" xfId="15229" xr:uid="{A13D669C-F0F0-45C0-8879-E97D9EE789C8}"/>
    <cellStyle name="Normal 3 5 3 5 2" xfId="32595" xr:uid="{C8D1CF8E-6E53-409A-99E5-9D72920C42CD}"/>
    <cellStyle name="Normal 3 5 3 6" xfId="18360" xr:uid="{8A6B96B6-F229-49B5-95CC-E1AD98EBF736}"/>
    <cellStyle name="Normal 3 5 3 6 2" xfId="36582" xr:uid="{5052F0B4-9639-4FAC-BBA4-ADDD1B7CFDD6}"/>
    <cellStyle name="Normal 3 5 3 6 3" xfId="36513" xr:uid="{59C4038A-424F-499D-A0EA-8E11235117D7}"/>
    <cellStyle name="Normal 3 5 3 7" xfId="15223" xr:uid="{7C56896D-19A6-42C8-B4EA-91021D235591}"/>
    <cellStyle name="Normal 3 5 3 7 2" xfId="36410" xr:uid="{BA3F5C30-4539-4E25-9646-47C4BC01B635}"/>
    <cellStyle name="Normal 3 5 3 8" xfId="2925" xr:uid="{B217DB57-697C-47DB-BF29-1135C50AE94B}"/>
    <cellStyle name="Normal 3 5 3 9" xfId="32589" xr:uid="{5A46227F-722A-45C7-8B45-F2AC5AD5C3D8}"/>
    <cellStyle name="Normal 3 5 4" xfId="15230" xr:uid="{C83D09FB-C728-4BE3-95B3-1804694CDB87}"/>
    <cellStyle name="Normal 3 5 4 2" xfId="15231" xr:uid="{88415265-E1A2-40C5-940F-5F626EF598C1}"/>
    <cellStyle name="Normal 3 5 4 2 2" xfId="32597" xr:uid="{127278C1-170F-43FB-94BF-1B637EBAFA42}"/>
    <cellStyle name="Normal 3 5 4 3" xfId="15232" xr:uid="{4334C900-2F00-4D30-8E56-252673CB71B6}"/>
    <cellStyle name="Normal 3 5 4 3 2" xfId="32598" xr:uid="{00CF041D-7664-4079-99E0-AEB7FBE7E8C9}"/>
    <cellStyle name="Normal 3 5 4 4" xfId="32596" xr:uid="{E7884859-E87F-4C19-81CC-BBC09E52227B}"/>
    <cellStyle name="Normal 3 5 5" xfId="15233" xr:uid="{8F10995C-0B44-46A5-8E0E-FCAC4001DD69}"/>
    <cellStyle name="Normal 3 5 5 2" xfId="32599" xr:uid="{281F1C64-D495-4FD0-8F89-276CDF4AB970}"/>
    <cellStyle name="Normal 3 5 6" xfId="15234" xr:uid="{CEFB2350-2D8B-4111-844C-FBD00CC2293E}"/>
    <cellStyle name="Normal 3 5 6 2" xfId="32600" xr:uid="{38F102C1-011C-47BB-B4F0-E4A99795EB99}"/>
    <cellStyle name="Normal 3 5 7" xfId="15235" xr:uid="{EABA98E2-EF0F-4918-994B-2299BF434ABC}"/>
    <cellStyle name="Normal 3 5 7 2" xfId="32601" xr:uid="{2C32D6A4-FA52-4CBC-BD86-758BAFAA48AB}"/>
    <cellStyle name="Normal 3 5 8" xfId="17377" xr:uid="{0EC11ECE-C6C6-4040-A322-76101BE166F8}"/>
    <cellStyle name="Normal 3 5 8 2" xfId="36391" xr:uid="{0CCE19FF-3E1F-40D4-B371-59CDDDF06C0E}"/>
    <cellStyle name="Normal 3 5 8 3" xfId="34670" xr:uid="{E6B11C5E-5D49-4E5D-A791-4016DA0B08A7}"/>
    <cellStyle name="Normal 3 5 9" xfId="15215" xr:uid="{833F9F56-DEB6-4363-BEE2-C0344DFFDF96}"/>
    <cellStyle name="Normal 3 5 9 2" xfId="32581" xr:uid="{A1C3AE41-3680-4B86-B957-1F38A0B0CFC0}"/>
    <cellStyle name="Normal 3 6" xfId="258" xr:uid="{926951A6-6CFA-4015-BAD4-C47B648D9E35}"/>
    <cellStyle name="Normal 3 6 2" xfId="15237" xr:uid="{19F911BA-2228-4BCD-BDAA-CBFDC491D9D8}"/>
    <cellStyle name="Normal 3 6 2 2" xfId="15238" xr:uid="{EE02C369-2448-4A19-B27A-19A4B1921E15}"/>
    <cellStyle name="Normal 3 6 2 2 2" xfId="15239" xr:uid="{5DBEB29F-C3C3-425C-B46E-E6EFF351CBBD}"/>
    <cellStyle name="Normal 3 6 2 2 2 2" xfId="32605" xr:uid="{61CB8891-4BFC-44F0-B682-D23CE56B29DE}"/>
    <cellStyle name="Normal 3 6 2 2 3" xfId="15240" xr:uid="{CC7D7871-BCE1-40A9-886A-D5305EBE64AD}"/>
    <cellStyle name="Normal 3 6 2 2 3 2" xfId="32606" xr:uid="{79B92E94-BE2D-4D68-8D17-8A937D6C29C3}"/>
    <cellStyle name="Normal 3 6 2 2 4" xfId="32604" xr:uid="{90B92B55-5F2E-4057-A688-B96EB92311B0}"/>
    <cellStyle name="Normal 3 6 2 3" xfId="15241" xr:uid="{BCFFDB93-1D7B-41ED-A756-D3A822AC9480}"/>
    <cellStyle name="Normal 3 6 2 3 2" xfId="32607" xr:uid="{9F6C3701-0A0A-4CC8-9E03-131F599BD131}"/>
    <cellStyle name="Normal 3 6 2 4" xfId="15242" xr:uid="{3691D648-5A81-42B9-9AE3-2AF41489A3BC}"/>
    <cellStyle name="Normal 3 6 2 4 2" xfId="32608" xr:uid="{7B371F70-29A0-4380-8AB2-3A0166B1A060}"/>
    <cellStyle name="Normal 3 6 2 5" xfId="32603" xr:uid="{75517072-4F1C-40E8-8DBC-31CE5F067520}"/>
    <cellStyle name="Normal 3 6 3" xfId="15243" xr:uid="{D13022D2-5859-4B7C-9CE0-15BEEE1C749F}"/>
    <cellStyle name="Normal 3 6 3 2" xfId="15244" xr:uid="{F662B017-A28D-4D95-869E-8BC8E395F962}"/>
    <cellStyle name="Normal 3 6 3 2 2" xfId="32610" xr:uid="{4792D898-25AB-4A11-9C83-E93E810EDB19}"/>
    <cellStyle name="Normal 3 6 3 3" xfId="15245" xr:uid="{6736E61F-89D5-4953-B8AF-CB060729E910}"/>
    <cellStyle name="Normal 3 6 3 3 2" xfId="32611" xr:uid="{B63FA70E-702E-4924-8679-2474128D573F}"/>
    <cellStyle name="Normal 3 6 3 4" xfId="32609" xr:uid="{072D0C12-D1DD-4F51-843C-5D7AEAA8C860}"/>
    <cellStyle name="Normal 3 6 4" xfId="15246" xr:uid="{8E18715F-6A53-42F5-8604-FE9A1DA04693}"/>
    <cellStyle name="Normal 3 6 4 2" xfId="32612" xr:uid="{F9C5C38C-F067-4594-A51D-4441212093AA}"/>
    <cellStyle name="Normal 3 6 5" xfId="15247" xr:uid="{EF7E4AD7-9BC4-4EB1-A7BC-E8683FEF446C}"/>
    <cellStyle name="Normal 3 6 5 2" xfId="32613" xr:uid="{2F344658-6C3D-408C-BBEB-9FB31F8DF51A}"/>
    <cellStyle name="Normal 3 6 6" xfId="15248" xr:uid="{5A3B7C50-4CF7-4921-8977-2F58ABC9B4E4}"/>
    <cellStyle name="Normal 3 6 6 2" xfId="32614" xr:uid="{DE334774-E58B-45E2-9AAB-D39E75DF9CD5}"/>
    <cellStyle name="Normal 3 6 7" xfId="15236" xr:uid="{7B59DA1D-413B-4880-9FB7-EB0CF40AC858}"/>
    <cellStyle name="Normal 3 6 7 2" xfId="32602" xr:uid="{CB13A959-BD4E-4F73-BD2D-D653FA66F6B5}"/>
    <cellStyle name="Normal 3 6 8" xfId="18457" xr:uid="{13F73763-D948-4C72-986A-467700B05E95}"/>
    <cellStyle name="Normal 3 7" xfId="204" xr:uid="{AE3CDBFC-898D-41A0-BB98-AF97CF898665}"/>
    <cellStyle name="Normal 3 7 2" xfId="327" xr:uid="{9203AC83-8392-4D16-B70A-FF55DF1875BA}"/>
    <cellStyle name="Normal 3 7 2 2" xfId="546" xr:uid="{576D364C-A36D-49E4-9161-C599BAF052A8}"/>
    <cellStyle name="Normal 3 7 2 3" xfId="15250" xr:uid="{D563C4B3-4B74-4215-9F77-CDF9C7957B38}"/>
    <cellStyle name="Normal 3 7 2 4" xfId="32616" xr:uid="{8DF43FBA-39E4-4034-994A-F2A91F1BCBF8}"/>
    <cellStyle name="Normal 3 7 3" xfId="436" xr:uid="{58529634-C312-4908-B182-9435BD0179CD}"/>
    <cellStyle name="Normal 3 7 3 2" xfId="15251" xr:uid="{B5EAFD44-7F98-461D-AE14-21E7A45B3013}"/>
    <cellStyle name="Normal 3 7 3 3" xfId="32617" xr:uid="{2E7C6EC7-E6C6-4A6A-8870-4F1CAF25DD2F}"/>
    <cellStyle name="Normal 3 7 4" xfId="15249" xr:uid="{97CDE43C-9F8D-4852-A9B7-5B8CB699EBBC}"/>
    <cellStyle name="Normal 3 7 5" xfId="32615" xr:uid="{D45EB430-FE58-44A8-A5A3-9D249F89BB2C}"/>
    <cellStyle name="Normal 3 8" xfId="298" xr:uid="{5B7D541A-0ACF-40D0-925D-BCC275E1C41D}"/>
    <cellStyle name="Normal 3 8 2" xfId="517" xr:uid="{52BD71FC-5C04-4F76-81EB-2FD55B694D85}"/>
    <cellStyle name="Normal 3 8 3" xfId="15252" xr:uid="{5EA460C1-A550-4151-B20D-4DAE78540192}"/>
    <cellStyle name="Normal 3 8 4" xfId="32618" xr:uid="{EB38366D-6D15-4D90-B1CC-ABCF25D34B89}"/>
    <cellStyle name="Normal 3 9" xfId="407" xr:uid="{71CF64DF-67CB-46A2-BE3B-2C0A60FFE705}"/>
    <cellStyle name="Normal 3 9 2" xfId="15253" xr:uid="{A3CDE356-0241-4294-BB61-5B584EA21536}"/>
    <cellStyle name="Normal 3 9 3" xfId="32619" xr:uid="{01A758E7-EB9E-4FD0-81D3-F407E6C4477E}"/>
    <cellStyle name="Normal 3_PS&amp;R" xfId="36778" xr:uid="{1F8B25B1-416F-4352-9053-4685F36DD30C}"/>
    <cellStyle name="Normal 30" xfId="664" xr:uid="{63074E8B-6D50-4C90-92EE-4A3690058B3B}"/>
    <cellStyle name="Normal 30 2" xfId="827" xr:uid="{2E691E7B-0CE3-48AF-BD2B-09BCCA020037}"/>
    <cellStyle name="Normal 30 2 2" xfId="854" xr:uid="{EE5B98C0-70BF-42AF-BA8A-177A8C16B651}"/>
    <cellStyle name="Normal 30 2 2 2" xfId="2269" xr:uid="{B015F06E-EBA3-43C5-A6D5-4C767A1E687B}"/>
    <cellStyle name="Normal 30 2 2 2 2" xfId="35685" xr:uid="{8E3CF33B-6A2E-4C44-99B7-C829809F0AC8}"/>
    <cellStyle name="Normal 30 2 2 2 3" xfId="19869" xr:uid="{1775EC4F-ADA1-4FCE-A7F3-88F20125E730}"/>
    <cellStyle name="Normal 30 2 3" xfId="1222" xr:uid="{8B0BD50E-FC53-4D57-859F-4B24FD7A6BA2}"/>
    <cellStyle name="Normal 30 2 3 2" xfId="34703" xr:uid="{C12EF977-D146-4863-852F-C66844A19E74}"/>
    <cellStyle name="Normal 30 2 3 3" xfId="18826" xr:uid="{34AAA9F7-D1F5-4A47-A5D5-0DCAF8DBD716}"/>
    <cellStyle name="Normal 30 2 4" xfId="17183" xr:uid="{C2172015-DF6F-4629-91D7-EFBD0D88EA11}"/>
    <cellStyle name="Normal 30 2 4 2" xfId="36345" xr:uid="{14FC6F1E-C7AC-44C3-BEF5-D8B1128D1959}"/>
    <cellStyle name="Normal 30 2 4 3" xfId="34475" xr:uid="{B7DB21D5-7CF6-4611-884B-01DA1E70493C}"/>
    <cellStyle name="Normal 30 2 5" xfId="15255" xr:uid="{17B707B4-66F3-48F9-8DED-2BBB92033679}"/>
    <cellStyle name="Normal 30 2 5 2" xfId="32621" xr:uid="{05480094-2A2E-4A26-9C66-56AB36A24DDD}"/>
    <cellStyle name="Normal 30 2 6" xfId="18318" xr:uid="{3743F639-DA3F-4726-ACC8-CF3F596284B0}"/>
    <cellStyle name="Normal 30 2 6 2" xfId="36551" xr:uid="{E11A8AAD-0E13-49A4-8F86-8EF6D3625989}"/>
    <cellStyle name="Normal 30 2 6 3" xfId="36471" xr:uid="{6BE6F500-CD03-4B31-912C-FE2E5CCD4255}"/>
    <cellStyle name="Normal 30 2 7" xfId="18523" xr:uid="{1CC2AC55-A07A-4D14-97D0-02E085B304FB}"/>
    <cellStyle name="Normal 30 3" xfId="781" xr:uid="{FEDEB502-24EB-4880-8682-05393D9C25D3}"/>
    <cellStyle name="Normal 30 3 2" xfId="2536" xr:uid="{55D31606-A836-499C-9D14-B1EBE9F30D1E}"/>
    <cellStyle name="Normal 30 3 2 2" xfId="35945" xr:uid="{2A0CB6E6-FA38-49B9-B497-8B4D8AA5089F}"/>
    <cellStyle name="Normal 30 3 2 3" xfId="20136" xr:uid="{5CA82AF1-1BA2-4D4A-A59E-5D8B8A499700}"/>
    <cellStyle name="Normal 30 3 3" xfId="1495" xr:uid="{89EA179F-7D96-4F52-A552-358F1B6A40BE}"/>
    <cellStyle name="Normal 30 3 3 2" xfId="34948" xr:uid="{48A06D4F-F1CA-4244-B40B-57DD2FC68701}"/>
    <cellStyle name="Normal 30 3 3 3" xfId="19098" xr:uid="{BF46C7B2-6141-4382-BF32-528A73AEE657}"/>
    <cellStyle name="Normal 30 4" xfId="2000" xr:uid="{247C4068-D7CB-4743-B281-99F68C31E91F}"/>
    <cellStyle name="Normal 30 4 2" xfId="35436" xr:uid="{87B3A399-2498-4B48-B49D-7FCBCAC851F0}"/>
    <cellStyle name="Normal 30 4 3" xfId="19601" xr:uid="{4845B610-CCA5-4ACB-9069-906C3AED4EB0}"/>
    <cellStyle name="Normal 30 5" xfId="17073" xr:uid="{C63B0807-F53E-4851-8DC9-0919C44CAA6D}"/>
    <cellStyle name="Normal 30 5 2" xfId="34419" xr:uid="{6E3A5086-3CEF-4EFE-A533-9BC2632ACD7E}"/>
    <cellStyle name="Normal 30 6" xfId="15254" xr:uid="{85D40516-E41A-4C5A-8FFC-27B063C61277}"/>
    <cellStyle name="Normal 30 6 2" xfId="32620" xr:uid="{A3B7CCFA-6F75-4B46-B4D3-675A9732DDCC}"/>
    <cellStyle name="Normal 30 7" xfId="18458" xr:uid="{5CA954C9-2B0A-406E-A55E-9DB86D7B310A}"/>
    <cellStyle name="Normal 30 8" xfId="36832" xr:uid="{F95BD35B-FF6B-4D5E-9A12-6C28A15FDBA7}"/>
    <cellStyle name="Normal 31" xfId="665" xr:uid="{69AC16F7-7E8B-4D81-9B46-2DA403BB880E}"/>
    <cellStyle name="Normal 31 2" xfId="828" xr:uid="{B487C81E-B887-462B-9FED-76100B037B72}"/>
    <cellStyle name="Normal 31 2 2" xfId="866" xr:uid="{0FA0DCE1-3D6B-4544-B310-B6EA88BBD0F9}"/>
    <cellStyle name="Normal 31 2 2 2" xfId="2270" xr:uid="{E8431A44-075F-47C5-9986-A64523D13D46}"/>
    <cellStyle name="Normal 31 2 2 2 2" xfId="35686" xr:uid="{77B4938E-8254-4C4B-8569-EF9B2052A32D}"/>
    <cellStyle name="Normal 31 2 2 2 3" xfId="19870" xr:uid="{FAD90C5E-2E1A-4A86-88A1-A29FFBEBD219}"/>
    <cellStyle name="Normal 31 2 3" xfId="1223" xr:uid="{B5FEAC3A-4AFB-4C3C-82D4-3EF41567D1CF}"/>
    <cellStyle name="Normal 31 2 3 2" xfId="34704" xr:uid="{3DC3EA4B-FD9F-4143-95C0-5DBF5B875C9D}"/>
    <cellStyle name="Normal 31 2 3 3" xfId="18827" xr:uid="{6714F24A-A92C-4D2E-9426-2DCC415FBB1A}"/>
    <cellStyle name="Normal 31 2 4" xfId="17184" xr:uid="{E0D7AF44-600A-47EB-93CC-88F4205FF5BA}"/>
    <cellStyle name="Normal 31 2 4 2" xfId="36284" xr:uid="{F045EA1C-477B-4D5D-AED8-F10BC6C66D7D}"/>
    <cellStyle name="Normal 31 2 4 3" xfId="34476" xr:uid="{BC470237-F448-4A3A-949E-92E77AC9831E}"/>
    <cellStyle name="Normal 31 2 5" xfId="18319" xr:uid="{476044A0-C488-4B02-A8E6-6900A38E9F77}"/>
    <cellStyle name="Normal 31 2 5 2" xfId="36552" xr:uid="{E7F31E28-0692-4A14-81C1-9953ED105057}"/>
    <cellStyle name="Normal 31 2 5 3" xfId="36472" xr:uid="{31A1ED6E-E61E-437A-8B4F-07ACC101BC1B}"/>
    <cellStyle name="Normal 31 2 6" xfId="18524" xr:uid="{857E911B-5944-454D-AC45-F880231C7884}"/>
    <cellStyle name="Normal 31 3" xfId="782" xr:uid="{F08593E9-29AD-4AC9-8BA3-ECF0470E6F75}"/>
    <cellStyle name="Normal 31 3 2" xfId="2537" xr:uid="{7D47FF44-495F-4FBA-88BA-9448607F1932}"/>
    <cellStyle name="Normal 31 3 2 2" xfId="35946" xr:uid="{979C341C-FDEF-425F-BA17-286A69C7F4C4}"/>
    <cellStyle name="Normal 31 3 2 3" xfId="20137" xr:uid="{BC9EDEE6-BCF0-4073-AA87-031653ED1511}"/>
    <cellStyle name="Normal 31 3 3" xfId="1496" xr:uid="{7529D396-F3F7-49AA-878F-8E15DCA0F746}"/>
    <cellStyle name="Normal 31 3 3 2" xfId="34949" xr:uid="{3515E6F1-50B1-436A-9DF6-B2B14F434316}"/>
    <cellStyle name="Normal 31 3 3 3" xfId="19099" xr:uid="{007C6643-08C3-4BD3-AF1E-1FEDD77C0CDA}"/>
    <cellStyle name="Normal 31 4" xfId="2001" xr:uid="{F9A41E28-ABB3-4A51-97A0-2A73F24C94EC}"/>
    <cellStyle name="Normal 31 4 2" xfId="35437" xr:uid="{E4A1AFAD-4EBC-4BA7-82C3-EAAFBA647FF3}"/>
    <cellStyle name="Normal 31 4 3" xfId="19602" xr:uid="{B92EF5F9-21C9-4490-BA45-F4E9EF839D57}"/>
    <cellStyle name="Normal 31 5" xfId="17074" xr:uid="{BE758532-17E6-4691-8DCC-F4977AE7D200}"/>
    <cellStyle name="Normal 31 5 2" xfId="34420" xr:uid="{73E4B330-A8CA-476A-B7BC-B0BCFBEA92E0}"/>
    <cellStyle name="Normal 31 6" xfId="15256" xr:uid="{9EFF2A49-60D4-4252-9C81-BBA5520843AA}"/>
    <cellStyle name="Normal 31 6 2" xfId="32622" xr:uid="{90F42512-50B3-4CFE-AC35-E267385926DB}"/>
    <cellStyle name="Normal 31 7" xfId="18459" xr:uid="{E55307FB-C500-4816-906B-B835CBE29C11}"/>
    <cellStyle name="Normal 31 8" xfId="36838" xr:uid="{58BC56E3-D09D-447B-BE36-3797514235CB}"/>
    <cellStyle name="Normal 32" xfId="666" xr:uid="{58597DDB-A9DA-431A-8D59-2C4E67781476}"/>
    <cellStyle name="Normal 32 2" xfId="829" xr:uid="{47EF7084-EBB9-4A2C-95F4-FD7675742098}"/>
    <cellStyle name="Normal 32 2 2" xfId="716" xr:uid="{49BF59EC-73FC-43A7-8EC0-4730E49C87B0}"/>
    <cellStyle name="Normal 32 2 2 2" xfId="2271" xr:uid="{3484B959-7310-4759-B40F-095728853715}"/>
    <cellStyle name="Normal 32 2 2 2 2" xfId="35687" xr:uid="{E22F49CB-E72B-4947-BB47-127AF4476560}"/>
    <cellStyle name="Normal 32 2 2 2 3" xfId="19871" xr:uid="{86689521-77B8-4D4B-82F3-9614D18C9900}"/>
    <cellStyle name="Normal 32 2 3" xfId="1224" xr:uid="{2CBBE61F-1C2A-4AB0-9E36-E0917C9883B3}"/>
    <cellStyle name="Normal 32 2 3 2" xfId="34705" xr:uid="{0EC17D41-0ED2-44A7-9C61-E24FBB910733}"/>
    <cellStyle name="Normal 32 2 3 3" xfId="18828" xr:uid="{D791B5A8-241F-47DF-931A-1C6753B5BE14}"/>
    <cellStyle name="Normal 32 2 4" xfId="17185" xr:uid="{88B90A0E-E28A-48F6-8805-82D2AC280CC4}"/>
    <cellStyle name="Normal 32 2 4 2" xfId="36289" xr:uid="{EC3423CE-D53E-41ED-80A9-F38F9A257E53}"/>
    <cellStyle name="Normal 32 2 4 3" xfId="34477" xr:uid="{8E1BF1D9-C78C-4A8C-A75B-F21C2E698311}"/>
    <cellStyle name="Normal 32 2 5" xfId="18320" xr:uid="{70CDB622-2A4D-495A-A137-BE464F1C9D41}"/>
    <cellStyle name="Normal 32 2 5 2" xfId="36553" xr:uid="{E5AA514B-49BF-48F5-94FB-1D8450761586}"/>
    <cellStyle name="Normal 32 2 5 3" xfId="36473" xr:uid="{966FF0E4-9EE0-46D3-B1E7-5C388D183AA5}"/>
    <cellStyle name="Normal 32 2 6" xfId="18525" xr:uid="{A59A2F03-0855-4BEF-A250-9CE34B537D2D}"/>
    <cellStyle name="Normal 32 3" xfId="783" xr:uid="{60C05269-9A9B-47EE-BB51-2E6965023A1F}"/>
    <cellStyle name="Normal 32 3 2" xfId="2538" xr:uid="{FE4FDC8F-F18A-4C61-A343-3D42456A4593}"/>
    <cellStyle name="Normal 32 3 2 2" xfId="35947" xr:uid="{483E23DE-DE6A-4DFC-827D-81B1C0B3828D}"/>
    <cellStyle name="Normal 32 3 2 3" xfId="20138" xr:uid="{0B25339D-E508-4682-89D7-6287401D6BF0}"/>
    <cellStyle name="Normal 32 3 3" xfId="1497" xr:uid="{626E344C-619E-46B7-B5CD-4D73D6E801FA}"/>
    <cellStyle name="Normal 32 3 3 2" xfId="34950" xr:uid="{AB460714-1781-4300-9908-7C64DDE347DA}"/>
    <cellStyle name="Normal 32 3 3 3" xfId="19100" xr:uid="{FA9E0FCD-DD15-44C8-85B3-015003C39EF3}"/>
    <cellStyle name="Normal 32 4" xfId="2002" xr:uid="{0200EBCC-D587-473B-A9F6-AB188B7AD66A}"/>
    <cellStyle name="Normal 32 4 2" xfId="35438" xr:uid="{2295DB6C-EB28-4CD5-80AF-703C3B40B5FF}"/>
    <cellStyle name="Normal 32 4 3" xfId="19603" xr:uid="{DA7DF39F-773E-49AF-91F6-55907D2FDA26}"/>
    <cellStyle name="Normal 32 5" xfId="17075" xr:uid="{8214483C-90A1-4911-9003-2D7C726B7772}"/>
    <cellStyle name="Normal 32 5 2" xfId="34421" xr:uid="{E91EAEE4-7B70-4C99-9E6E-2BF89204C446}"/>
    <cellStyle name="Normal 32 6" xfId="15257" xr:uid="{148635BE-1250-496C-8416-BF123CD72506}"/>
    <cellStyle name="Normal 32 6 2" xfId="32623" xr:uid="{179E916A-7293-4C4F-9AE0-D7E4FBB7EDDA}"/>
    <cellStyle name="Normal 32 7" xfId="18460" xr:uid="{0EA5D3C9-260A-4433-974C-9E837E554143}"/>
    <cellStyle name="Normal 32 8" xfId="36905" xr:uid="{00340D15-C58C-4C53-A2AE-DCD545A2D724}"/>
    <cellStyle name="Normal 33" xfId="667" xr:uid="{30EEF290-6DD0-4910-BA51-C84B558D5CA3}"/>
    <cellStyle name="Normal 33 2" xfId="830" xr:uid="{77D9CD40-14C2-4E22-BA7F-70D590F8D633}"/>
    <cellStyle name="Normal 33 2 2" xfId="856" xr:uid="{7E0F9050-FC78-4EAB-8FE9-DED81D6C588C}"/>
    <cellStyle name="Normal 33 2 2 2" xfId="2272" xr:uid="{9196C5CF-5FB5-4460-8153-8C9BE3619CD7}"/>
    <cellStyle name="Normal 33 2 2 2 2" xfId="35688" xr:uid="{86AB0247-A1CA-460A-A176-372F3BEF0AAE}"/>
    <cellStyle name="Normal 33 2 2 2 3" xfId="19872" xr:uid="{5078AE5C-A21D-4349-AF9A-A5B528203678}"/>
    <cellStyle name="Normal 33 2 3" xfId="1225" xr:uid="{5B582E53-EC36-4884-AE5A-0D1CDEA8E77B}"/>
    <cellStyle name="Normal 33 2 3 2" xfId="34706" xr:uid="{2B1FC5F2-2920-4DCD-A57D-0FE45B2445B5}"/>
    <cellStyle name="Normal 33 2 3 3" xfId="18829" xr:uid="{F5B36AD0-5767-4406-8B5E-2AE74EAA876B}"/>
    <cellStyle name="Normal 33 2 4" xfId="17186" xr:uid="{8D91DF56-A242-450F-814D-4C62821C3878}"/>
    <cellStyle name="Normal 33 2 4 2" xfId="36350" xr:uid="{7001BED3-0CE6-4BF0-9734-2D53D48CF01F}"/>
    <cellStyle name="Normal 33 2 4 3" xfId="34478" xr:uid="{43CB6AA5-3A42-43B8-BD6E-D018CB5C3B42}"/>
    <cellStyle name="Normal 33 2 5" xfId="15259" xr:uid="{8688DF91-F18D-4C3B-B91D-B0DFBF44B090}"/>
    <cellStyle name="Normal 33 2 5 2" xfId="32625" xr:uid="{687AE6F8-014D-46CA-B050-7DAB290364F1}"/>
    <cellStyle name="Normal 33 2 6" xfId="18321" xr:uid="{4F2C3388-536A-4903-AFF8-9D7BF949F401}"/>
    <cellStyle name="Normal 33 2 6 2" xfId="36554" xr:uid="{0CDEC4A5-110B-406E-8E75-ED341A6AFD89}"/>
    <cellStyle name="Normal 33 2 6 3" xfId="36474" xr:uid="{3A6A68FC-9709-4BF4-83EA-BBE33C712FA9}"/>
    <cellStyle name="Normal 33 2 7" xfId="18526" xr:uid="{7B932817-E6E0-4A93-B804-4731BB95C14C}"/>
    <cellStyle name="Normal 33 3" xfId="784" xr:uid="{57337DA1-E706-43F4-8DFC-97B045D23E03}"/>
    <cellStyle name="Normal 33 3 2" xfId="2539" xr:uid="{9A3D8002-8792-4428-A36B-C067C04DA19D}"/>
    <cellStyle name="Normal 33 3 2 2" xfId="35948" xr:uid="{83C7157D-BB05-4FD4-8B99-A8D9F811D8E6}"/>
    <cellStyle name="Normal 33 3 2 3" xfId="20139" xr:uid="{53ABBEA2-B592-48BC-9BDA-2F8C9EE76BC2}"/>
    <cellStyle name="Normal 33 3 3" xfId="1498" xr:uid="{4A796F02-EB44-4642-8446-BBE802E11515}"/>
    <cellStyle name="Normal 33 3 3 2" xfId="34951" xr:uid="{2583826A-22E9-4448-BD70-D591F03534F4}"/>
    <cellStyle name="Normal 33 3 3 3" xfId="19101" xr:uid="{77D9B133-026A-4C66-A671-4744678DECDC}"/>
    <cellStyle name="Normal 33 4" xfId="2003" xr:uid="{06D76B0A-3E74-4CD5-8E58-179A498DB917}"/>
    <cellStyle name="Normal 33 4 2" xfId="35439" xr:uid="{FB33F0AE-6940-48E8-8804-1747DBC13537}"/>
    <cellStyle name="Normal 33 4 3" xfId="19604" xr:uid="{05CB9811-AE6B-42F7-83F8-7F434F1A91C3}"/>
    <cellStyle name="Normal 33 5" xfId="17076" xr:uid="{A33C1405-A154-4C5A-A135-6BABB22EB841}"/>
    <cellStyle name="Normal 33 5 2" xfId="34422" xr:uid="{CC22A518-5D13-43A8-B830-F12F6CA12655}"/>
    <cellStyle name="Normal 33 6" xfId="15258" xr:uid="{69F9DB9D-DA49-4369-BBAD-73923FC4CBCB}"/>
    <cellStyle name="Normal 33 6 2" xfId="32624" xr:uid="{2E29743F-4CE1-4AB9-AE14-7051928056B3}"/>
    <cellStyle name="Normal 33 7" xfId="18461" xr:uid="{88C80A10-0675-4BB1-A4CF-62F08A8B005D}"/>
    <cellStyle name="Normal 33 8" xfId="37011" xr:uid="{B960C9E1-EA47-48A0-9372-66374A5C0B4D}"/>
    <cellStyle name="Normal 34" xfId="668" xr:uid="{31557BC2-E8A3-418C-B635-4D3D9DF87D75}"/>
    <cellStyle name="Normal 34 2" xfId="831" xr:uid="{1D7448C4-1847-4B96-82A5-D29E4CCE4543}"/>
    <cellStyle name="Normal 34 2 2" xfId="850" xr:uid="{112256D6-3034-409F-9EA0-C8A135E744DB}"/>
    <cellStyle name="Normal 34 2 2 2" xfId="2273" xr:uid="{7C618429-A1CD-4053-9506-90F0C40EADD0}"/>
    <cellStyle name="Normal 34 2 2 2 2" xfId="35689" xr:uid="{E3DBAF0D-4647-4806-8D1C-42EB35EBCDB0}"/>
    <cellStyle name="Normal 34 2 2 2 3" xfId="19873" xr:uid="{222A5082-CA13-4E16-9674-CC62841ADEA7}"/>
    <cellStyle name="Normal 34 2 3" xfId="1226" xr:uid="{8E90C79C-3F78-416D-8ADF-535CD0F7CCC4}"/>
    <cellStyle name="Normal 34 2 3 2" xfId="34707" xr:uid="{43935501-31F0-4021-8CB5-47009EDFC0FE}"/>
    <cellStyle name="Normal 34 2 3 3" xfId="18830" xr:uid="{9AB8CF1E-7FB7-4FDF-A38E-F77C47F276D9}"/>
    <cellStyle name="Normal 34 2 4" xfId="17187" xr:uid="{5F81FBC3-B383-4B27-BAF0-6394252AC709}"/>
    <cellStyle name="Normal 34 2 4 2" xfId="36379" xr:uid="{CC641713-8EF6-481E-90C1-9445142B7C86}"/>
    <cellStyle name="Normal 34 2 4 3" xfId="34479" xr:uid="{CD5515F3-C857-4F8D-A428-E70025CDD066}"/>
    <cellStyle name="Normal 34 2 5" xfId="15261" xr:uid="{9E0FA368-C680-4603-AEB5-6A5B26343706}"/>
    <cellStyle name="Normal 34 2 5 2" xfId="32627" xr:uid="{06802C76-CF75-4399-8232-F59A18B336AD}"/>
    <cellStyle name="Normal 34 2 6" xfId="18322" xr:uid="{805B8971-41D3-4397-88D9-0B9AF6A30CB6}"/>
    <cellStyle name="Normal 34 2 6 2" xfId="36555" xr:uid="{A93C62C1-0717-4A26-AAF0-7282D0D25E19}"/>
    <cellStyle name="Normal 34 2 6 3" xfId="36475" xr:uid="{DA85E812-5FF8-4A01-BDFC-13FB2E763E6B}"/>
    <cellStyle name="Normal 34 2 7" xfId="18527" xr:uid="{8ADCE8D8-0C68-400E-9E9D-CD7C71934986}"/>
    <cellStyle name="Normal 34 3" xfId="785" xr:uid="{4B70105F-5FAB-4AA8-94A6-80F5E57A71E4}"/>
    <cellStyle name="Normal 34 3 2" xfId="2540" xr:uid="{3A1DC440-A697-490C-BF06-782F7EC00413}"/>
    <cellStyle name="Normal 34 3 2 2" xfId="35949" xr:uid="{A296D736-1BD8-41B6-A8C2-ACCC7F498D2E}"/>
    <cellStyle name="Normal 34 3 2 3" xfId="20140" xr:uid="{9B6511A7-17DA-4B44-89FA-21B061C0F1D1}"/>
    <cellStyle name="Normal 34 3 3" xfId="1499" xr:uid="{1A55DE04-4B78-4FA3-BA92-76710A20E155}"/>
    <cellStyle name="Normal 34 3 3 2" xfId="34952" xr:uid="{4DA358D4-47AC-4E44-9BDA-5A315EBC8C85}"/>
    <cellStyle name="Normal 34 3 3 3" xfId="19102" xr:uid="{D2FF9128-B022-4EE3-897D-FAB04DC6D5B0}"/>
    <cellStyle name="Normal 34 4" xfId="2004" xr:uid="{F752B098-B6D0-44C9-ACCC-C6C23889CCDD}"/>
    <cellStyle name="Normal 34 4 2" xfId="35440" xr:uid="{F2C6C350-7313-4E63-ACF7-DD785FB6493E}"/>
    <cellStyle name="Normal 34 4 3" xfId="19605" xr:uid="{680AF688-7217-4378-8BA1-4FFF47848CAB}"/>
    <cellStyle name="Normal 34 5" xfId="17077" xr:uid="{EBC165D3-EABC-4429-9BB2-7CAEFEA73B67}"/>
    <cellStyle name="Normal 34 5 2" xfId="34423" xr:uid="{998CB539-45DC-45C5-A91C-4AF1F756CC4F}"/>
    <cellStyle name="Normal 34 6" xfId="15260" xr:uid="{882B476B-5477-427E-B43C-172E346AF307}"/>
    <cellStyle name="Normal 34 6 2" xfId="32626" xr:uid="{58445E82-3E5E-4096-9201-1048DE466AC2}"/>
    <cellStyle name="Normal 34 7" xfId="18462" xr:uid="{B2FC7FF2-C78B-4F7B-929A-5C74FD806697}"/>
    <cellStyle name="Normal 34 8" xfId="37015" xr:uid="{2427923F-F70B-4D8E-8A1D-53F1665F9F4E}"/>
    <cellStyle name="Normal 35" xfId="669" xr:uid="{2EB7456D-6B20-48ED-B857-D39B0DE1BCA4}"/>
    <cellStyle name="Normal 35 2" xfId="832" xr:uid="{FC774418-97C8-48B6-A3E6-797AB5EB76C7}"/>
    <cellStyle name="Normal 35 2 2" xfId="864" xr:uid="{C68BAE80-720B-493D-AFE2-2B9BBF85B04E}"/>
    <cellStyle name="Normal 35 2 2 2" xfId="2274" xr:uid="{95E3BE9F-01A2-4BD0-B201-5FD64AFDC80A}"/>
    <cellStyle name="Normal 35 2 2 2 2" xfId="35690" xr:uid="{09300049-D38E-4327-861A-1BCB87F5F8F7}"/>
    <cellStyle name="Normal 35 2 2 2 3" xfId="19874" xr:uid="{313A0E19-A7BF-4BB0-9F0F-A84DAE7E2350}"/>
    <cellStyle name="Normal 35 2 3" xfId="1227" xr:uid="{275BF295-6BF1-45CE-A6A2-C7B67FE571D7}"/>
    <cellStyle name="Normal 35 2 3 2" xfId="34708" xr:uid="{8DA716BE-7E08-44AD-B49B-9DE9139DB7EF}"/>
    <cellStyle name="Normal 35 2 3 3" xfId="18831" xr:uid="{603DD643-22F6-4C2D-94C9-76FC1CB98D0F}"/>
    <cellStyle name="Normal 35 2 4" xfId="17188" xr:uid="{D7D137D8-3F31-48FB-A9FE-D3E450D50D26}"/>
    <cellStyle name="Normal 35 2 4 2" xfId="36349" xr:uid="{BF66962A-F422-4AAB-A338-2514589DFC53}"/>
    <cellStyle name="Normal 35 2 4 3" xfId="34480" xr:uid="{49F2C20A-2B79-485B-B0DD-7E62724EDC24}"/>
    <cellStyle name="Normal 35 2 5" xfId="15263" xr:uid="{5CB704C1-DCE4-4B15-A82A-36F308755E24}"/>
    <cellStyle name="Normal 35 2 5 2" xfId="32629" xr:uid="{0349AAE9-1D5C-4C6A-98AF-13FF90872A1A}"/>
    <cellStyle name="Normal 35 2 6" xfId="18323" xr:uid="{D94B433C-BC49-439F-9BA4-0C3DA402D998}"/>
    <cellStyle name="Normal 35 2 6 2" xfId="36556" xr:uid="{633C1CE7-57F6-4F78-86AA-2F1955C0F016}"/>
    <cellStyle name="Normal 35 2 6 3" xfId="36476" xr:uid="{947E95FB-19D6-4AA4-B771-975907F4B3DD}"/>
    <cellStyle name="Normal 35 2 7" xfId="18528" xr:uid="{B81C7DC6-E992-4257-98DA-554B3B39CD80}"/>
    <cellStyle name="Normal 35 3" xfId="786" xr:uid="{DDBBA768-852E-4140-9878-D58909B6B6CE}"/>
    <cellStyle name="Normal 35 3 2" xfId="2541" xr:uid="{083926C0-AC23-46C2-9829-9F25BBCAE341}"/>
    <cellStyle name="Normal 35 3 2 2" xfId="35950" xr:uid="{AA402CA9-7F8D-4E1F-903F-8871CEB26E7E}"/>
    <cellStyle name="Normal 35 3 2 3" xfId="20141" xr:uid="{A776D20E-B556-49C8-B4A8-045A113CF087}"/>
    <cellStyle name="Normal 35 3 3" xfId="1500" xr:uid="{EA8220D3-9A2F-4926-A164-D9E6C3106B45}"/>
    <cellStyle name="Normal 35 3 3 2" xfId="34953" xr:uid="{7162A030-2F81-4C5C-B680-50EB2EBB35AA}"/>
    <cellStyle name="Normal 35 3 3 3" xfId="19103" xr:uid="{BD86EDE8-F71C-403B-BFBE-FA163F5D6B92}"/>
    <cellStyle name="Normal 35 4" xfId="2005" xr:uid="{E14F1BAE-4D58-4EF1-840B-3A1EBEE0A453}"/>
    <cellStyle name="Normal 35 4 2" xfId="35441" xr:uid="{165A75D2-C676-4C16-9A3A-BE444A34F55E}"/>
    <cellStyle name="Normal 35 4 3" xfId="19606" xr:uid="{30AF6DFB-36F3-46C5-8E4A-22619BF2B61C}"/>
    <cellStyle name="Normal 35 5" xfId="17078" xr:uid="{69CE5616-5D5E-4E9B-8A99-09BD6F841558}"/>
    <cellStyle name="Normal 35 5 2" xfId="34424" xr:uid="{6347F76A-4D6A-4F85-A091-38DD8D5EF080}"/>
    <cellStyle name="Normal 35 6" xfId="15262" xr:uid="{7838C1AB-B8E0-4ADC-95BA-4A9D93276AD0}"/>
    <cellStyle name="Normal 35 6 2" xfId="32628" xr:uid="{24ABD4B4-ECC1-4806-8493-75C5078CB122}"/>
    <cellStyle name="Normal 35 7" xfId="18463" xr:uid="{53002950-F9B0-488D-87B7-782032547049}"/>
    <cellStyle name="Normal 35 8" xfId="37006" xr:uid="{78B19398-D384-4310-8949-900A27429D38}"/>
    <cellStyle name="Normal 36" xfId="670" xr:uid="{8F52CAC8-D4B5-4BF3-ADBB-B3D38BFF78F2}"/>
    <cellStyle name="Normal 36 2" xfId="833" xr:uid="{2CCC1AAA-496B-4172-966B-878539450A1F}"/>
    <cellStyle name="Normal 36 2 2" xfId="720" xr:uid="{D85C2892-9162-4FAB-B490-6FE287B47292}"/>
    <cellStyle name="Normal 36 2 2 2" xfId="2275" xr:uid="{A2751E6B-316E-4F82-BB5A-1517E9EA7DCF}"/>
    <cellStyle name="Normal 36 2 2 2 2" xfId="35691" xr:uid="{B926A8EF-F40B-470B-A2C7-55677268F2F9}"/>
    <cellStyle name="Normal 36 2 2 2 3" xfId="19875" xr:uid="{A4908BEB-16A8-4CE4-BAD5-49AEA391DDF3}"/>
    <cellStyle name="Normal 36 2 3" xfId="1228" xr:uid="{7FC175CA-A5C8-4E5D-9D2F-AF170AA12B85}"/>
    <cellStyle name="Normal 36 2 3 2" xfId="34709" xr:uid="{0DF4063C-AB24-4CF7-B8EA-AA5F14DCEA1D}"/>
    <cellStyle name="Normal 36 2 3 3" xfId="18832" xr:uid="{80E7E1F7-57EC-4223-AE22-BCB6E0E50568}"/>
    <cellStyle name="Normal 36 2 4" xfId="17189" xr:uid="{EA95AA7F-51CA-4944-B25E-F4C0E211DC12}"/>
    <cellStyle name="Normal 36 2 4 2" xfId="36348" xr:uid="{EFD819CF-07EC-47C4-8400-0A75A758E493}"/>
    <cellStyle name="Normal 36 2 4 3" xfId="34481" xr:uid="{81959CD6-A8A6-4D69-8290-DC63BE823088}"/>
    <cellStyle name="Normal 36 2 5" xfId="15265" xr:uid="{D7A53844-FEB3-45FD-96A6-6F0B17C6358B}"/>
    <cellStyle name="Normal 36 2 5 2" xfId="32631" xr:uid="{A930841E-7024-4F40-B356-296F20117962}"/>
    <cellStyle name="Normal 36 2 6" xfId="18324" xr:uid="{3DE53BB3-E5C2-4805-8A88-F70767CBC67A}"/>
    <cellStyle name="Normal 36 2 6 2" xfId="36557" xr:uid="{41AC5041-ECB2-40C9-80CF-2EFEEFC1F98B}"/>
    <cellStyle name="Normal 36 2 6 3" xfId="36477" xr:uid="{430822E7-80F0-41D0-82D5-29278FD52FA3}"/>
    <cellStyle name="Normal 36 2 7" xfId="18529" xr:uid="{AF5166CC-A7CE-4FCA-9AA0-0F545F6ECC30}"/>
    <cellStyle name="Normal 36 3" xfId="787" xr:uid="{AC40E33F-25FC-45D6-8172-B4C2BBEF7DD1}"/>
    <cellStyle name="Normal 36 3 2" xfId="2542" xr:uid="{3DEF4377-06E7-4455-8698-9B4F4FFFE3DB}"/>
    <cellStyle name="Normal 36 3 2 2" xfId="35951" xr:uid="{CD6FD8F0-AF3E-41F5-AF39-B5BE755C69FD}"/>
    <cellStyle name="Normal 36 3 2 3" xfId="20142" xr:uid="{23E87AE4-D07E-48FC-97A7-AF2D51400299}"/>
    <cellStyle name="Normal 36 3 3" xfId="1501" xr:uid="{CF037F3C-E3E5-4B6A-8C27-6E15EDD39F41}"/>
    <cellStyle name="Normal 36 3 3 2" xfId="34954" xr:uid="{B3FB3CCE-C383-4A7A-B18B-9AE3A6E57FD4}"/>
    <cellStyle name="Normal 36 3 3 3" xfId="19104" xr:uid="{1CCED550-DEA2-47B2-B3A8-C32D857F53B0}"/>
    <cellStyle name="Normal 36 4" xfId="2006" xr:uid="{74B9741D-7719-4C26-8A63-0CFF499A2FB9}"/>
    <cellStyle name="Normal 36 4 2" xfId="35442" xr:uid="{C7970E68-DB0B-475D-B51D-3A7B3C70161E}"/>
    <cellStyle name="Normal 36 4 3" xfId="19607" xr:uid="{3894675C-2836-4348-83E7-831CC38A9F0E}"/>
    <cellStyle name="Normal 36 5" xfId="17079" xr:uid="{CAE8D3CA-46BF-47AA-96E0-44C47F93D6C3}"/>
    <cellStyle name="Normal 36 5 2" xfId="34425" xr:uid="{FA7C0F4E-60B7-4BB1-A587-6609D556138E}"/>
    <cellStyle name="Normal 36 6" xfId="15264" xr:uid="{5475918F-902A-482B-9E4A-5011288B1AF6}"/>
    <cellStyle name="Normal 36 6 2" xfId="32630" xr:uid="{91B80862-3F63-4660-A06D-D756AC3E15E0}"/>
    <cellStyle name="Normal 36 7" xfId="18464" xr:uid="{E3CC7C50-9082-469A-B786-72D1A3472BC5}"/>
    <cellStyle name="Normal 36 8" xfId="37012" xr:uid="{BA808D3A-BC38-4C1F-9316-DE0273A1F1AF}"/>
    <cellStyle name="Normal 37" xfId="671" xr:uid="{22CB4BF3-EEE2-4A4E-9CE2-34F2C2154CF3}"/>
    <cellStyle name="Normal 37 2" xfId="834" xr:uid="{242353B4-D332-4B49-89BB-33D99EC283EE}"/>
    <cellStyle name="Normal 37 2 2" xfId="851" xr:uid="{9F35AF50-81CD-4392-8A31-6E84C6216C21}"/>
    <cellStyle name="Normal 37 2 2 2" xfId="2276" xr:uid="{003C503C-EC8E-4827-9346-0F6509A3571E}"/>
    <cellStyle name="Normal 37 2 2 2 2" xfId="35692" xr:uid="{5C7C824D-DBFE-4EEE-BFC9-767982B3C78B}"/>
    <cellStyle name="Normal 37 2 2 2 3" xfId="19876" xr:uid="{2A48BA8E-9A2A-4DE2-9CBC-F640DDDC3B76}"/>
    <cellStyle name="Normal 37 2 3" xfId="1229" xr:uid="{71C1F0DF-F6DE-4D74-A5C6-8A028B2CC868}"/>
    <cellStyle name="Normal 37 2 3 2" xfId="34710" xr:uid="{AE7EF5CD-F0F3-4491-B905-ADC1DA7F216D}"/>
    <cellStyle name="Normal 37 2 3 3" xfId="18833" xr:uid="{F7311C5E-4FC5-482D-BF2D-DDFEB04088DD}"/>
    <cellStyle name="Normal 37 2 4" xfId="17190" xr:uid="{2A19834C-F67E-4990-A47B-69F7351FFB09}"/>
    <cellStyle name="Normal 37 2 4 2" xfId="36285" xr:uid="{289E2860-6E4E-4C4B-882D-5FACDA0459D9}"/>
    <cellStyle name="Normal 37 2 4 3" xfId="34482" xr:uid="{1D414CC3-F8A2-425C-A090-F068EB88F727}"/>
    <cellStyle name="Normal 37 2 5" xfId="15267" xr:uid="{84273558-2AD8-45D8-BB0F-55A6CA12540B}"/>
    <cellStyle name="Normal 37 2 5 2" xfId="32633" xr:uid="{F5290C3A-24EF-4C40-855B-626BB1A7962A}"/>
    <cellStyle name="Normal 37 2 6" xfId="18325" xr:uid="{4DFB7F9E-D74E-4E7F-8688-ADA0A6AF7914}"/>
    <cellStyle name="Normal 37 2 6 2" xfId="36558" xr:uid="{92A56D27-A519-4822-8ACA-4EE98F3E2496}"/>
    <cellStyle name="Normal 37 2 6 3" xfId="36478" xr:uid="{6CAD62A3-2B4C-48D6-A7CE-51F41BD7AAB3}"/>
    <cellStyle name="Normal 37 2 7" xfId="18530" xr:uid="{23A52862-46B0-484E-B5BE-03347C33EA1C}"/>
    <cellStyle name="Normal 37 3" xfId="788" xr:uid="{9B92142C-DB45-4B4B-9CCE-9310B6A8320C}"/>
    <cellStyle name="Normal 37 3 2" xfId="2543" xr:uid="{926DAAD7-9DA1-4EFF-8F15-C35416BE62DD}"/>
    <cellStyle name="Normal 37 3 2 2" xfId="35952" xr:uid="{F385BAD8-D00A-4D78-8AB9-07000C63B56F}"/>
    <cellStyle name="Normal 37 3 2 3" xfId="20143" xr:uid="{3E920EA6-5F8B-4F07-A218-872565292CBB}"/>
    <cellStyle name="Normal 37 3 3" xfId="1502" xr:uid="{28156AE0-2B7A-41F3-BE42-CDFE945E91D8}"/>
    <cellStyle name="Normal 37 3 3 2" xfId="34955" xr:uid="{BC4836FC-974D-468E-BDFD-43E3D2ABCA53}"/>
    <cellStyle name="Normal 37 3 3 3" xfId="19105" xr:uid="{B085CE59-D9AB-479B-A7FD-543BB678FE7E}"/>
    <cellStyle name="Normal 37 4" xfId="2007" xr:uid="{834BB3CE-67A6-409D-AF78-32A8C5C4CF40}"/>
    <cellStyle name="Normal 37 4 2" xfId="35443" xr:uid="{190DDD09-D8BF-41E4-8C45-F1FA08315A80}"/>
    <cellStyle name="Normal 37 4 3" xfId="19608" xr:uid="{CE5A65EE-C87E-4276-84E7-3E7F7811400B}"/>
    <cellStyle name="Normal 37 5" xfId="17080" xr:uid="{79FA9EEA-1D91-4473-8BF1-9B302004139A}"/>
    <cellStyle name="Normal 37 5 2" xfId="34426" xr:uid="{F1C60C2A-7546-494B-95BB-4F2CF9A8E9DC}"/>
    <cellStyle name="Normal 37 6" xfId="15266" xr:uid="{0073192C-4F74-49F6-B6FB-D64ACDF1688C}"/>
    <cellStyle name="Normal 37 6 2" xfId="32632" xr:uid="{74BB4A4C-A8A1-469B-9A11-E0B49E8271A1}"/>
    <cellStyle name="Normal 37 7" xfId="18465" xr:uid="{7642F4A4-6917-48A8-9FC5-0381AA746459}"/>
    <cellStyle name="Normal 37 8" xfId="37077" xr:uid="{1771843F-E8F6-4636-A808-6CCDABA9F5D5}"/>
    <cellStyle name="Normal 38" xfId="672" xr:uid="{33F80054-B888-4C14-8678-142A1108D3C7}"/>
    <cellStyle name="Normal 38 2" xfId="835" xr:uid="{F7217F6B-B914-48B0-AFA1-B5F7FF3B8063}"/>
    <cellStyle name="Normal 38 2 2" xfId="867" xr:uid="{FA59E4A2-80BA-4B7B-B66F-4403BE25D5A6}"/>
    <cellStyle name="Normal 38 2 2 2" xfId="2277" xr:uid="{83C75224-5DE5-4ADA-9D98-C284113A4278}"/>
    <cellStyle name="Normal 38 2 2 2 2" xfId="35693" xr:uid="{5D497CB1-AB46-403F-B5A0-EA863EDAC0F3}"/>
    <cellStyle name="Normal 38 2 2 2 3" xfId="19877" xr:uid="{C7031A23-3B76-43E7-81BC-614F3BA177B5}"/>
    <cellStyle name="Normal 38 2 3" xfId="1230" xr:uid="{9F91FCA5-FA87-4CA2-9900-4B6E2B9F7758}"/>
    <cellStyle name="Normal 38 2 3 2" xfId="34711" xr:uid="{500473BF-022C-466F-ACC7-38C6B48253A7}"/>
    <cellStyle name="Normal 38 2 3 3" xfId="18834" xr:uid="{B59C3FF5-9C6B-485A-9F64-A09DD55CE118}"/>
    <cellStyle name="Normal 38 2 4" xfId="17191" xr:uid="{8E1F8124-C980-4CB3-813F-D6D3C4244EE4}"/>
    <cellStyle name="Normal 38 2 4 2" xfId="36290" xr:uid="{9145AF96-CB9E-4AC7-8BEF-777FDC575BF0}"/>
    <cellStyle name="Normal 38 2 4 3" xfId="34483" xr:uid="{24AD7107-A832-481D-B73D-61F5E321491B}"/>
    <cellStyle name="Normal 38 2 5" xfId="15269" xr:uid="{14094EBD-CAF1-4B5F-ACEB-D0D22BD98E50}"/>
    <cellStyle name="Normal 38 2 5 2" xfId="32635" xr:uid="{7F0968AD-3306-470D-97E8-D84B113FDF9F}"/>
    <cellStyle name="Normal 38 2 6" xfId="18326" xr:uid="{DFA3B5F3-BA3C-4C22-AE74-CE7FD4F47DCF}"/>
    <cellStyle name="Normal 38 2 6 2" xfId="36559" xr:uid="{4F74ADD8-26DB-4EB2-B9B5-C4BC639110AE}"/>
    <cellStyle name="Normal 38 2 6 3" xfId="36479" xr:uid="{C6892575-707F-4EC4-9BB3-96B9B709EF81}"/>
    <cellStyle name="Normal 38 2 7" xfId="18531" xr:uid="{171DAD56-EE21-43A1-851B-63F2BA641EBC}"/>
    <cellStyle name="Normal 38 3" xfId="789" xr:uid="{A9D0109F-06EB-42D3-ACA8-CF3241E927ED}"/>
    <cellStyle name="Normal 38 3 2" xfId="2544" xr:uid="{49CFABB6-7695-490B-94B6-71CA38F38CA0}"/>
    <cellStyle name="Normal 38 3 2 2" xfId="35953" xr:uid="{12B57DA9-DF9C-47DB-BDB6-49FEC66FB09C}"/>
    <cellStyle name="Normal 38 3 2 3" xfId="20144" xr:uid="{A24954DE-0D93-440E-A970-86F531A01E1A}"/>
    <cellStyle name="Normal 38 3 3" xfId="1503" xr:uid="{F2882F2E-DEAA-44BA-BB27-DAB8F29B537D}"/>
    <cellStyle name="Normal 38 3 3 2" xfId="34956" xr:uid="{D295F883-C42F-4BCB-8D20-7B94010F44C8}"/>
    <cellStyle name="Normal 38 3 3 3" xfId="19106" xr:uid="{7C8F224D-856E-4F5F-AD1E-CE3FD362F3A4}"/>
    <cellStyle name="Normal 38 4" xfId="2008" xr:uid="{4B4F6F4C-1FAF-43F2-84FE-43821E622099}"/>
    <cellStyle name="Normal 38 4 2" xfId="35444" xr:uid="{C70098FD-DD81-4336-9DE9-37C23979D6BF}"/>
    <cellStyle name="Normal 38 4 3" xfId="19609" xr:uid="{68E629DF-C9D7-4194-BB0F-9A78E8D6A962}"/>
    <cellStyle name="Normal 38 5" xfId="17081" xr:uid="{26ABF749-94EF-41C6-B012-08882B2B2706}"/>
    <cellStyle name="Normal 38 5 2" xfId="34427" xr:uid="{B82B89D3-DD1C-445F-81BF-A0CA55140A8D}"/>
    <cellStyle name="Normal 38 6" xfId="15268" xr:uid="{2F4D4D66-B91D-4184-9246-2F84E7EEF938}"/>
    <cellStyle name="Normal 38 6 2" xfId="32634" xr:uid="{62C256B6-A904-4CAF-AD28-5FE5FC72A853}"/>
    <cellStyle name="Normal 38 7" xfId="18466" xr:uid="{6CC36D9B-68C6-4F0C-B6F2-E5FD69081928}"/>
    <cellStyle name="Normal 38 8" xfId="37079" xr:uid="{56893352-CCA0-4229-A8D2-5762BBD37946}"/>
    <cellStyle name="Normal 39" xfId="673" xr:uid="{D4CE1ECC-A670-4D24-B5AB-90E65FE36409}"/>
    <cellStyle name="Normal 39 2" xfId="836" xr:uid="{ED084868-71C7-4497-8AB2-F050DDE8676D}"/>
    <cellStyle name="Normal 39 2 2" xfId="722" xr:uid="{CC82FD32-3646-447A-9114-1B71AB2BF53C}"/>
    <cellStyle name="Normal 39 2 2 2" xfId="2278" xr:uid="{70D86296-6D4E-45B1-A101-6AB2663058F6}"/>
    <cellStyle name="Normal 39 2 2 2 2" xfId="35694" xr:uid="{87529252-319F-454F-9599-86BE2FBD3F78}"/>
    <cellStyle name="Normal 39 2 2 2 3" xfId="19878" xr:uid="{4C7645E4-C067-48FA-827F-6B0A272BA5DF}"/>
    <cellStyle name="Normal 39 2 3" xfId="1231" xr:uid="{45486079-C139-4079-80F8-15837A8F290D}"/>
    <cellStyle name="Normal 39 2 3 2" xfId="34712" xr:uid="{54991D87-C5CF-468A-B660-8D5A3AB117DB}"/>
    <cellStyle name="Normal 39 2 3 3" xfId="18835" xr:uid="{16BEF852-98C1-4DC5-8AB4-AD2F430AAD58}"/>
    <cellStyle name="Normal 39 2 4" xfId="17192" xr:uid="{457AB4AD-3A09-49E3-B476-B2702D9914CC}"/>
    <cellStyle name="Normal 39 2 4 2" xfId="36353" xr:uid="{5B49A240-9407-4B12-94B8-4CBFC32EA20F}"/>
    <cellStyle name="Normal 39 2 4 3" xfId="34484" xr:uid="{EFB7B1F1-72FF-415F-92B0-6F8758C5DA2A}"/>
    <cellStyle name="Normal 39 2 5" xfId="18327" xr:uid="{61664DCE-0BB4-4440-AA06-1A10160771B4}"/>
    <cellStyle name="Normal 39 2 5 2" xfId="36560" xr:uid="{9895A09F-FE69-4598-9531-4C1B70A70117}"/>
    <cellStyle name="Normal 39 2 5 3" xfId="36480" xr:uid="{BB861B71-FDAE-48CF-8CE5-35844CD1D887}"/>
    <cellStyle name="Normal 39 2 6" xfId="18532" xr:uid="{E261C72E-8EB2-40E6-8254-CF448B9C6D57}"/>
    <cellStyle name="Normal 39 3" xfId="790" xr:uid="{C4364CE7-356A-4286-AD9E-B5AA9491E511}"/>
    <cellStyle name="Normal 39 3 2" xfId="2545" xr:uid="{776E11D5-0F30-4421-A6C4-D72B2A5CBD30}"/>
    <cellStyle name="Normal 39 3 2 2" xfId="35954" xr:uid="{BAFC3F1D-9705-4440-9BF0-DF821F7FDBE0}"/>
    <cellStyle name="Normal 39 3 2 3" xfId="20145" xr:uid="{C5A6EEB4-4FAC-42B3-8DEC-18DA07A4390F}"/>
    <cellStyle name="Normal 39 3 3" xfId="1504" xr:uid="{C23AF5A6-9DB5-402A-855E-3AACFB950F4F}"/>
    <cellStyle name="Normal 39 3 3 2" xfId="34957" xr:uid="{AEFC2930-2952-4B3B-8D83-1EF78FF20059}"/>
    <cellStyle name="Normal 39 3 3 3" xfId="19107" xr:uid="{52923ECC-846C-4AC6-9E51-6FAD85AE1FF5}"/>
    <cellStyle name="Normal 39 4" xfId="2009" xr:uid="{B58CB286-068F-40F0-8AB4-F369D468F5FB}"/>
    <cellStyle name="Normal 39 4 2" xfId="35445" xr:uid="{32479428-4F86-453D-B59C-12BC3D96F653}"/>
    <cellStyle name="Normal 39 4 3" xfId="19610" xr:uid="{1FA73877-3202-4F15-8281-DF0AC06799FC}"/>
    <cellStyle name="Normal 39 5" xfId="17082" xr:uid="{027276AD-64B2-4B38-A10A-F3EECD292321}"/>
    <cellStyle name="Normal 39 5 2" xfId="34428" xr:uid="{AB482FA0-517F-4F02-B89E-6AC9A9E9D71E}"/>
    <cellStyle name="Normal 39 6" xfId="15270" xr:uid="{8BE62F6A-B99C-4CA5-92E6-D3502D04ADA0}"/>
    <cellStyle name="Normal 39 6 2" xfId="32636" xr:uid="{45937B1F-3727-46CF-96C6-D10A43A70EE1}"/>
    <cellStyle name="Normal 39 7" xfId="18467" xr:uid="{70A63822-9FCE-42B0-9749-B55F4E80E20B}"/>
    <cellStyle name="Normal 39 8" xfId="36898" xr:uid="{8CB15699-FED8-461E-A554-28C3C92B5D78}"/>
    <cellStyle name="Normal 4" xfId="114" xr:uid="{EC48FFF0-842C-4CE3-BB26-D837809FE604}"/>
    <cellStyle name="Normal 4 10" xfId="1109" xr:uid="{4BAA27B4-ECD3-4CA6-9C80-AA5C4D203F4B}"/>
    <cellStyle name="Normal 4 10 2" xfId="1394" xr:uid="{DC2A64C8-6857-4C88-AC09-BA09BA006A80}"/>
    <cellStyle name="Normal 4 10 2 2" xfId="2435" xr:uid="{4BBBC57E-EA24-4409-B86C-A26487C957FE}"/>
    <cellStyle name="Normal 4 10 2 2 2" xfId="35846" xr:uid="{14744E4F-A1B2-4F97-BF27-04865381C09F}"/>
    <cellStyle name="Normal 4 10 2 2 3" xfId="20035" xr:uid="{E92DDDCA-A658-42BF-91AD-4C9BD9013C0F}"/>
    <cellStyle name="Normal 4 10 2 3" xfId="34862" xr:uid="{A036FBB4-0C1C-42E1-A909-BC389444BC4C}"/>
    <cellStyle name="Normal 4 10 2 4" xfId="18997" xr:uid="{D1BF07E9-9332-4A71-926C-B9B786C28ECA}"/>
    <cellStyle name="Normal 4 10 3" xfId="1661" xr:uid="{C1C183B9-7855-484F-93EC-B7E1D5812E5D}"/>
    <cellStyle name="Normal 4 10 3 2" xfId="2702" xr:uid="{45A3B90B-F1E6-42F5-890C-4D97BFE059F2}"/>
    <cellStyle name="Normal 4 10 3 2 2" xfId="36109" xr:uid="{310B9E50-66FB-47B4-B9BE-2CE0EDDDD423}"/>
    <cellStyle name="Normal 4 10 3 2 3" xfId="20302" xr:uid="{96C420B9-AAC0-4273-917B-864A96C6864A}"/>
    <cellStyle name="Normal 4 10 3 3" xfId="35109" xr:uid="{E6A279C3-0785-4853-B44E-0F1F805DEAC9}"/>
    <cellStyle name="Normal 4 10 3 4" xfId="19264" xr:uid="{CD683A02-C075-401B-9999-379C977A06A8}"/>
    <cellStyle name="Normal 4 10 4" xfId="2167" xr:uid="{F6D2CD96-E0C2-4E53-8878-DE6A04E19DE3}"/>
    <cellStyle name="Normal 4 10 4 2" xfId="35597" xr:uid="{454FBDD1-11E4-4A14-A9F8-74495E2B1F14}"/>
    <cellStyle name="Normal 4 10 4 3" xfId="19767" xr:uid="{CB251DD6-39FA-4BBA-8D19-DBCB36CFFB7B}"/>
    <cellStyle name="Normal 4 10 5" xfId="32638" xr:uid="{D8D1A137-DA79-4E9B-AE5E-A99B5187B654}"/>
    <cellStyle name="Normal 4 10 6" xfId="18717" xr:uid="{D03FC3FE-9A57-4BD4-9CC0-8B05C8D26FFA}"/>
    <cellStyle name="Normal 4 11" xfId="1133" xr:uid="{FD914493-658F-4472-B41D-27C74BF654BE}"/>
    <cellStyle name="Normal 4 11 2" xfId="1417" xr:uid="{4DFEBB00-B9F4-4031-84D5-F72A7688C8AE}"/>
    <cellStyle name="Normal 4 11 2 2" xfId="2458" xr:uid="{C7D88630-7D68-4EA0-ADC7-208532580905}"/>
    <cellStyle name="Normal 4 11 2 2 2" xfId="35869" xr:uid="{A021DA63-290A-4690-A3D4-D885F3628766}"/>
    <cellStyle name="Normal 4 11 2 2 3" xfId="20058" xr:uid="{48633524-5C2D-454B-9676-F9CCB62DD395}"/>
    <cellStyle name="Normal 4 11 2 3" xfId="34884" xr:uid="{07A726CB-2B86-4EDA-B6C1-3FFDADAB15B2}"/>
    <cellStyle name="Normal 4 11 2 4" xfId="19020" xr:uid="{12CF548C-C2CC-4B71-A598-973FF1251600}"/>
    <cellStyle name="Normal 4 11 3" xfId="1684" xr:uid="{3984823A-157D-4DDD-BF09-C6DDA3D2987E}"/>
    <cellStyle name="Normal 4 11 3 2" xfId="2725" xr:uid="{39290A05-0B6F-40B6-A9DC-E0E9ACAD910B}"/>
    <cellStyle name="Normal 4 11 3 2 2" xfId="36132" xr:uid="{BEF849B5-B407-453D-9364-8832FA7DAC58}"/>
    <cellStyle name="Normal 4 11 3 2 3" xfId="20325" xr:uid="{C5D90037-F474-494B-9B9F-E92DE21F0AB2}"/>
    <cellStyle name="Normal 4 11 3 3" xfId="35132" xr:uid="{ED6D8464-DF04-4F40-9D96-BDFB70976943}"/>
    <cellStyle name="Normal 4 11 3 4" xfId="19287" xr:uid="{880625FF-30E1-4E4F-8BE8-BDC983CBAC81}"/>
    <cellStyle name="Normal 4 11 4" xfId="2191" xr:uid="{BAB90D93-5F04-4786-9F37-BEAD8B766E66}"/>
    <cellStyle name="Normal 4 11 4 2" xfId="35621" xr:uid="{995F0240-75D5-4B5A-AC5B-3E5182AB33D2}"/>
    <cellStyle name="Normal 4 11 4 3" xfId="19791" xr:uid="{05F180EF-EE86-43BA-B10E-AE5F859DB5CA}"/>
    <cellStyle name="Normal 4 11 5" xfId="32639" xr:uid="{456732D7-B782-40D2-841A-537EE39CCE35}"/>
    <cellStyle name="Normal 4 11 6" xfId="18741" xr:uid="{9551088F-389C-4498-9F89-2BD36648A65A}"/>
    <cellStyle name="Normal 4 12" xfId="1159" xr:uid="{4C6A7DAB-7585-45BB-96B1-69A946FA718F}"/>
    <cellStyle name="Normal 4 12 2" xfId="2215" xr:uid="{FE05602C-A8E6-4D4D-AF61-B10EAFAB12E7}"/>
    <cellStyle name="Normal 4 12 2 2" xfId="35644" xr:uid="{A9E7E844-EEC4-425E-A276-7009EB160963}"/>
    <cellStyle name="Normal 4 12 2 3" xfId="19815" xr:uid="{B7F91DD6-1D70-4ABF-976F-78B974EB8028}"/>
    <cellStyle name="Normal 4 12 3" xfId="32640" xr:uid="{484C57F9-41DC-432D-BE4C-38322BB02892}"/>
    <cellStyle name="Normal 4 12 4" xfId="18765" xr:uid="{F06FA83F-B8D0-47FC-93CD-CBC35774FC5F}"/>
    <cellStyle name="Normal 4 13" xfId="1441" xr:uid="{37EC8765-D252-4D3A-9EA2-179057B89EA3}"/>
    <cellStyle name="Normal 4 13 2" xfId="2482" xr:uid="{3381AB4A-0216-4AF9-AA74-C09A05324200}"/>
    <cellStyle name="Normal 4 13 2 2" xfId="35892" xr:uid="{CB18C82D-F126-4D7A-9548-484412B20220}"/>
    <cellStyle name="Normal 4 13 2 3" xfId="20082" xr:uid="{F316A2CB-38DF-4F7A-9DF3-66A2111D4306}"/>
    <cellStyle name="Normal 4 13 3" xfId="17522" xr:uid="{59E9BFB2-B8A7-43F1-A5F1-F151F0F66D58}"/>
    <cellStyle name="Normal 4 13 3 2" xfId="34907" xr:uid="{CE7A1D9B-5F2D-4791-A89E-932F534CA6C7}"/>
    <cellStyle name="Normal 4 13 4" xfId="16967" xr:uid="{3000A08A-DE2D-4AA6-80D1-642E61B92641}"/>
    <cellStyle name="Normal 4 13 4 2" xfId="34338" xr:uid="{BE2CB98A-FA07-48AE-A9E8-3569E2DB35D2}"/>
    <cellStyle name="Normal 4 13 5" xfId="19044" xr:uid="{71C8F345-7EC2-40C9-A9BD-0A4BECCC90CE}"/>
    <cellStyle name="Normal 4 14" xfId="1710" xr:uid="{FD10221E-D449-438F-9678-D531EC3F231F}"/>
    <cellStyle name="Normal 4 14 2" xfId="2751" xr:uid="{E7E5E87F-F734-4E7E-AD9F-42C679BDCBAE}"/>
    <cellStyle name="Normal 4 14 2 2" xfId="36157" xr:uid="{750F5645-1181-4D8F-8C10-8B4A798C6226}"/>
    <cellStyle name="Normal 4 14 2 3" xfId="20351" xr:uid="{11ADA3FF-96B6-4598-A48C-60FD5F8552ED}"/>
    <cellStyle name="Normal 4 14 3" xfId="32637" xr:uid="{9DA18A83-E1D1-480F-8522-51111C5A9E3A}"/>
    <cellStyle name="Normal 4 14 4" xfId="19313" xr:uid="{1E50ABCA-CFF7-44CC-89BE-0917884CAEBF}"/>
    <cellStyle name="Normal 4 15" xfId="1735" xr:uid="{A48095A5-3F52-474A-8F86-932F9CC806E8}"/>
    <cellStyle name="Normal 4 15 2" xfId="2776" xr:uid="{C57189B9-ABC2-48EB-8352-0D669194FA4A}"/>
    <cellStyle name="Normal 4 15 2 2" xfId="36181" xr:uid="{5F43593A-637F-4B29-BD9C-9D027277382D}"/>
    <cellStyle name="Normal 4 15 2 3" xfId="20376" xr:uid="{1D5DDFB9-5969-4683-B9B3-ACC7CB03DDAB}"/>
    <cellStyle name="Normal 4 15 3" xfId="35180" xr:uid="{3A02219B-A595-4CE7-A47F-869E8929047C}"/>
    <cellStyle name="Normal 4 15 4" xfId="19338" xr:uid="{C90CC84B-716B-4B65-9511-66A86D904E10}"/>
    <cellStyle name="Normal 4 16" xfId="1760" xr:uid="{51719B6A-A8AE-4B53-993A-AB802417578D}"/>
    <cellStyle name="Normal 4 16 2" xfId="2801" xr:uid="{FD8E590B-FBEC-401F-9482-A0DFF132602F}"/>
    <cellStyle name="Normal 4 16 2 2" xfId="36205" xr:uid="{583D9D1E-4BDB-489E-883E-21D2DC0577BD}"/>
    <cellStyle name="Normal 4 16 2 3" xfId="20401" xr:uid="{9DA1DBDC-4389-411C-BCD4-6E25BB4DB758}"/>
    <cellStyle name="Normal 4 16 3" xfId="35203" xr:uid="{5191E2C9-7E52-4DEB-A3E0-2F8F9120C86D}"/>
    <cellStyle name="Normal 4 16 4" xfId="19363" xr:uid="{CA3B4C04-D083-48D1-ADD4-61654F0E695A}"/>
    <cellStyle name="Normal 4 17" xfId="1783" xr:uid="{6EDC95FC-929D-4AAD-B723-1291F555E369}"/>
    <cellStyle name="Normal 4 17 2" xfId="2824" xr:uid="{A53F22AB-FDA3-4EBA-A249-359315C1E152}"/>
    <cellStyle name="Normal 4 17 2 2" xfId="36227" xr:uid="{B5E01B73-6A45-4FC7-8A7A-2E06C9E7C27F}"/>
    <cellStyle name="Normal 4 17 2 3" xfId="20424" xr:uid="{779842FE-F7A5-413E-92CA-052979A938A8}"/>
    <cellStyle name="Normal 4 17 3" xfId="35225" xr:uid="{AF251794-36BF-4D78-B23C-AD9DEC87CD31}"/>
    <cellStyle name="Normal 4 17 4" xfId="19386" xr:uid="{ACC41BE1-85D5-45CB-B530-B911EB6122D0}"/>
    <cellStyle name="Normal 4 18" xfId="1807" xr:uid="{29B190AF-C935-4358-84CA-EF508DCC4568}"/>
    <cellStyle name="Normal 4 18 2" xfId="2848" xr:uid="{C44CD42E-C667-49E9-89E5-BB13312B694C}"/>
    <cellStyle name="Normal 4 18 2 2" xfId="36250" xr:uid="{32CCD2B6-7623-4561-907A-A7EF4899E6E9}"/>
    <cellStyle name="Normal 4 18 2 3" xfId="20448" xr:uid="{BE67E363-1483-4384-B0E3-0298A0DF889B}"/>
    <cellStyle name="Normal 4 18 3" xfId="35248" xr:uid="{F12B14CF-E090-48F6-9A2F-FA9DC0038085}"/>
    <cellStyle name="Normal 4 18 4" xfId="19410" xr:uid="{83536D74-431A-4B8A-80C2-B18AF41016AA}"/>
    <cellStyle name="Normal 4 19" xfId="1831" xr:uid="{C8CAFDB7-FB1D-43AF-A7F7-6064524B45FD}"/>
    <cellStyle name="Normal 4 19 2" xfId="2872" xr:uid="{4DCCA34B-731B-405F-B073-390AB5FE98B1}"/>
    <cellStyle name="Normal 4 19 2 2" xfId="36273" xr:uid="{A9B55634-0DF0-4113-B981-0666D442C50D}"/>
    <cellStyle name="Normal 4 19 2 3" xfId="20472" xr:uid="{6F0F37D0-A777-4A4B-AE9C-CB010C2F96B6}"/>
    <cellStyle name="Normal 4 19 3" xfId="35271" xr:uid="{4E9B2775-D0F4-4208-ADA6-5176603E1E34}"/>
    <cellStyle name="Normal 4 19 4" xfId="19434" xr:uid="{38171259-0F01-42EC-8512-78775B835244}"/>
    <cellStyle name="Normal 4 2" xfId="150" xr:uid="{AB78B0AE-BABF-4862-83C2-AE8FFB670F47}"/>
    <cellStyle name="Normal 4 2 10" xfId="16968" xr:uid="{8D886554-4238-4F2F-A999-BA42A2429FB3}"/>
    <cellStyle name="Normal 4 2 10 2" xfId="34339" xr:uid="{4AF21C2D-EE33-462E-A8F8-3AA1145DCD4B}"/>
    <cellStyle name="Normal 4 2 11" xfId="17116" xr:uid="{370228A9-B2C7-4DFE-85FF-AF0C88F3534F}"/>
    <cellStyle name="Normal 4 2 12" xfId="710" xr:uid="{95070149-09D6-47FC-A6AE-29CC90BB3677}"/>
    <cellStyle name="Normal 4 2 12 2" xfId="32641" xr:uid="{54D00F8C-EB5E-46BD-B04A-63CC53961EFF}"/>
    <cellStyle name="Normal 4 2 13" xfId="36780" xr:uid="{6C83431F-BD64-49DE-A930-636806EC7412}"/>
    <cellStyle name="Normal 4 2 2" xfId="247" xr:uid="{4A42705F-6133-4B86-98E1-5A05A5120DD4}"/>
    <cellStyle name="Normal 4 2 2 10" xfId="18782" xr:uid="{C1821773-67E4-4058-B734-E236E9EFA34F}"/>
    <cellStyle name="Normal 4 2 2 2" xfId="365" xr:uid="{4557FF3B-A02A-4119-98B9-18F2269649FC}"/>
    <cellStyle name="Normal 4 2 2 2 2" xfId="584" xr:uid="{42CF3D21-E723-40AA-8196-307971F2FAB3}"/>
    <cellStyle name="Normal 4 2 2 2 2 2" xfId="15272" xr:uid="{BE1A8E57-E776-43B9-88B5-363B95B67805}"/>
    <cellStyle name="Normal 4 2 2 2 2 2 2" xfId="32645" xr:uid="{3DDE02B5-4F42-43B1-9203-41A4D83C9CA7}"/>
    <cellStyle name="Normal 4 2 2 2 2 3" xfId="15273" xr:uid="{A773F842-8CDA-4E9C-AFFB-8400AC54FFA3}"/>
    <cellStyle name="Normal 4 2 2 2 2 3 2" xfId="32646" xr:uid="{40BDD08D-777A-46B1-A893-3516DEAC7980}"/>
    <cellStyle name="Normal 4 2 2 2 2 4" xfId="15271" xr:uid="{A7C2E502-1902-4559-82C1-1B67573E76B7}"/>
    <cellStyle name="Normal 4 2 2 2 2 5" xfId="32644" xr:uid="{9F867E1A-B2DD-427F-8E85-23AC0245D4EB}"/>
    <cellStyle name="Normal 4 2 2 2 3" xfId="15274" xr:uid="{7B00994E-C9F0-4C63-98C2-A5B00572F06B}"/>
    <cellStyle name="Normal 4 2 2 2 3 2" xfId="32647" xr:uid="{90BB8BEE-4A3E-4C78-A1E9-9DE99C6FEE12}"/>
    <cellStyle name="Normal 4 2 2 2 4" xfId="15275" xr:uid="{CD079F0F-19A1-4101-9F0D-EFF50C43299F}"/>
    <cellStyle name="Normal 4 2 2 2 4 2" xfId="32648" xr:uid="{03FFB914-4B14-43BB-B698-44EE82A3ADB4}"/>
    <cellStyle name="Normal 4 2 2 2 5" xfId="15276" xr:uid="{8671701D-4781-4F7C-95A2-15BECFA52A3C}"/>
    <cellStyle name="Normal 4 2 2 2 5 2" xfId="32649" xr:uid="{A6AF0770-BAF0-49A7-A60A-BC0B93078053}"/>
    <cellStyle name="Normal 4 2 2 2 6" xfId="2225" xr:uid="{90C38CFE-F0F9-4BB7-B7DE-AC9E62F899C4}"/>
    <cellStyle name="Normal 4 2 2 2 6 2" xfId="32643" xr:uid="{B4FC10F8-A520-49A3-91CA-C72B58DBA598}"/>
    <cellStyle name="Normal 4 2 2 2 7" xfId="19825" xr:uid="{344A0010-27AD-464E-9EA1-5A632F116B60}"/>
    <cellStyle name="Normal 4 2 2 3" xfId="474" xr:uid="{EEC55E57-633E-429D-A3A4-E40DB90C9A14}"/>
    <cellStyle name="Normal 4 2 2 3 2" xfId="15278" xr:uid="{94ABCFD0-8800-4491-814D-6D0D2E232A63}"/>
    <cellStyle name="Normal 4 2 2 3 2 2" xfId="15279" xr:uid="{656BFE89-7949-4873-A8C7-70833C5A51D0}"/>
    <cellStyle name="Normal 4 2 2 3 2 2 2" xfId="32652" xr:uid="{C5F7BD00-765C-4459-A9C3-70FD5D495EED}"/>
    <cellStyle name="Normal 4 2 2 3 2 3" xfId="15280" xr:uid="{3FCDE41B-8E05-41AE-ABDE-2B4AE99A83DB}"/>
    <cellStyle name="Normal 4 2 2 3 2 3 2" xfId="32653" xr:uid="{9F306D06-C17C-4A2C-9C74-249A5E0F5937}"/>
    <cellStyle name="Normal 4 2 2 3 2 4" xfId="32651" xr:uid="{536B6646-1E22-49A5-931E-7961F9C724BB}"/>
    <cellStyle name="Normal 4 2 2 3 3" xfId="15281" xr:uid="{0535EEF7-2B36-4543-B9FA-694A408D6370}"/>
    <cellStyle name="Normal 4 2 2 3 3 2" xfId="32654" xr:uid="{BCFDDCF4-2D76-43ED-991D-D1EFDF3669E7}"/>
    <cellStyle name="Normal 4 2 2 3 4" xfId="15282" xr:uid="{C474C09E-FE31-4C71-A2A4-8F469B28A049}"/>
    <cellStyle name="Normal 4 2 2 3 4 2" xfId="32655" xr:uid="{11FD9A4A-58B0-40B8-975A-BEF76CBA67E3}"/>
    <cellStyle name="Normal 4 2 2 3 5" xfId="15283" xr:uid="{73BE4756-5F35-4B3D-B18B-4EADCE8578F0}"/>
    <cellStyle name="Normal 4 2 2 3 5 2" xfId="32656" xr:uid="{F758DCDC-652E-4C50-9AFD-3A9E45D53049}"/>
    <cellStyle name="Normal 4 2 2 3 6" xfId="15277" xr:uid="{B06F1CDA-12F5-464D-91CB-B8A12B5608A5}"/>
    <cellStyle name="Normal 4 2 2 3 7" xfId="32650" xr:uid="{EB02B6DE-5DB5-44A5-B779-12D1EC1D99B1}"/>
    <cellStyle name="Normal 4 2 2 4" xfId="15284" xr:uid="{303E8D68-DEF8-48F4-A388-329E5EC7DFD5}"/>
    <cellStyle name="Normal 4 2 2 4 2" xfId="15285" xr:uid="{61D909BB-261E-42E4-80C7-B10FC2A68CE0}"/>
    <cellStyle name="Normal 4 2 2 4 2 2" xfId="32658" xr:uid="{DA6E20D4-04D6-46DF-AFD9-6772EB205E0F}"/>
    <cellStyle name="Normal 4 2 2 4 3" xfId="15286" xr:uid="{9AB128E7-CCA6-4366-940C-E694ED654CC9}"/>
    <cellStyle name="Normal 4 2 2 4 3 2" xfId="32659" xr:uid="{E1A6384D-F680-4267-AADC-980935782882}"/>
    <cellStyle name="Normal 4 2 2 4 4" xfId="32657" xr:uid="{EE855DBF-B6F9-4C16-9FF9-89185FA58FB2}"/>
    <cellStyle name="Normal 4 2 2 5" xfId="15287" xr:uid="{5502744D-2A8A-45B7-BEE0-BB1A414017B1}"/>
    <cellStyle name="Normal 4 2 2 5 2" xfId="32660" xr:uid="{9DAA680F-6D08-4527-84EA-DA681471DCD3}"/>
    <cellStyle name="Normal 4 2 2 6" xfId="15288" xr:uid="{A7F3F534-15E7-4881-B53C-C13B5888649D}"/>
    <cellStyle name="Normal 4 2 2 6 2" xfId="32661" xr:uid="{69EEDD26-9623-4FA0-B701-C1C2B6667D0B}"/>
    <cellStyle name="Normal 4 2 2 7" xfId="15289" xr:uid="{89C6885C-6052-4CB4-ADA7-38130F51B029}"/>
    <cellStyle name="Normal 4 2 2 7 2" xfId="32662" xr:uid="{77591635-1B18-401B-9ABC-28CAABE5285E}"/>
    <cellStyle name="Normal 4 2 2 8" xfId="17035" xr:uid="{017D363C-7E49-4841-819A-2891DA68D6E7}"/>
    <cellStyle name="Normal 4 2 2 8 2" xfId="34389" xr:uid="{AAC01345-C10F-45A8-A868-928489777260}"/>
    <cellStyle name="Normal 4 2 2 9" xfId="1178" xr:uid="{6ED85143-F85B-4572-8782-40B399F3C6BB}"/>
    <cellStyle name="Normal 4 2 2 9 2" xfId="32642" xr:uid="{B4A18ACA-C009-4AB2-A747-5483A63FB1AF}"/>
    <cellStyle name="Normal 4 2 3" xfId="321" xr:uid="{23EEDAD4-E618-44EF-ADFF-8558E712AF3A}"/>
    <cellStyle name="Normal 4 2 3 2" xfId="540" xr:uid="{FF50A5CB-7F3F-4E7C-8B40-1EC0C689449E}"/>
    <cellStyle name="Normal 4 2 3 2 2" xfId="15290" xr:uid="{9DA53834-48FD-4851-B23C-183A16AD14B4}"/>
    <cellStyle name="Normal 4 2 3 2 2 2" xfId="15291" xr:uid="{56D4FAB6-435A-4E11-A0D1-BC8FEC66A92D}"/>
    <cellStyle name="Normal 4 2 3 2 2 2 2" xfId="32666" xr:uid="{7F64D27C-710F-4E6E-8562-64C4AFDF08DF}"/>
    <cellStyle name="Normal 4 2 3 2 2 3" xfId="15292" xr:uid="{83AE81D3-1B5E-4828-B179-ABB445030E25}"/>
    <cellStyle name="Normal 4 2 3 2 2 3 2" xfId="32667" xr:uid="{8850FD21-FBE8-4DFF-9D0A-BE969181B0F4}"/>
    <cellStyle name="Normal 4 2 3 2 2 4" xfId="32665" xr:uid="{7D6B0476-0B56-4D80-82F3-0C36F08BE604}"/>
    <cellStyle name="Normal 4 2 3 2 3" xfId="15293" xr:uid="{BF300DB0-7659-4776-8AB9-6F4210D0FD07}"/>
    <cellStyle name="Normal 4 2 3 2 3 2" xfId="32668" xr:uid="{6C227E57-0044-4715-93BC-61A49781C5D2}"/>
    <cellStyle name="Normal 4 2 3 2 4" xfId="15294" xr:uid="{23BB52B3-3EE0-4230-8AA5-A29100A77514}"/>
    <cellStyle name="Normal 4 2 3 2 4 2" xfId="32669" xr:uid="{EC414D8F-0373-416A-B75B-333D8F43849D}"/>
    <cellStyle name="Normal 4 2 3 2 5" xfId="15295" xr:uid="{DDF68E1D-D23D-4DF8-B483-84CDAD486AF1}"/>
    <cellStyle name="Normal 4 2 3 2 5 2" xfId="32670" xr:uid="{0866E468-CEAF-46D7-81D3-C9A0837B8FA3}"/>
    <cellStyle name="Normal 4 2 3 2 6" xfId="2492" xr:uid="{27FD20BE-F9A3-4259-8A5F-1E2BB01DCA12}"/>
    <cellStyle name="Normal 4 2 3 2 6 2" xfId="32664" xr:uid="{E7F4F5E0-4E33-47EA-907F-DDCD8A939B39}"/>
    <cellStyle name="Normal 4 2 3 2 7" xfId="20092" xr:uid="{72304639-7E06-4A1A-ADC2-710A7259EC61}"/>
    <cellStyle name="Normal 4 2 3 3" xfId="15296" xr:uid="{FDC85AE6-A3D7-4A85-BD4B-F771CB4D9C79}"/>
    <cellStyle name="Normal 4 2 3 3 2" xfId="15297" xr:uid="{431241A1-5F52-4A0E-B19D-E813DAB4C86E}"/>
    <cellStyle name="Normal 4 2 3 3 2 2" xfId="15298" xr:uid="{E108D904-0B1C-4D8C-8567-E984A69AE766}"/>
    <cellStyle name="Normal 4 2 3 3 2 2 2" xfId="32673" xr:uid="{725554F9-0B1A-41A9-A545-1052ADDF3B26}"/>
    <cellStyle name="Normal 4 2 3 3 2 3" xfId="15299" xr:uid="{A0447E13-511D-4BBE-8242-EFA2DA2035F7}"/>
    <cellStyle name="Normal 4 2 3 3 2 3 2" xfId="32674" xr:uid="{EB1A1744-2C7F-4195-94BA-71433A8FE2E6}"/>
    <cellStyle name="Normal 4 2 3 3 2 4" xfId="32672" xr:uid="{BF661917-E862-48E0-865D-D79340B85A7D}"/>
    <cellStyle name="Normal 4 2 3 3 3" xfId="15300" xr:uid="{A42BB223-E3B2-484D-A84E-C4AC9F0719FB}"/>
    <cellStyle name="Normal 4 2 3 3 3 2" xfId="32675" xr:uid="{55DB9C24-639F-4FC9-B5CF-35F5B31A3CA4}"/>
    <cellStyle name="Normal 4 2 3 3 4" xfId="15301" xr:uid="{440E3AB4-38CC-4130-8540-3A2113CAEEC4}"/>
    <cellStyle name="Normal 4 2 3 3 4 2" xfId="32676" xr:uid="{9965AEE5-84A6-44B7-9845-8490A2B02B9B}"/>
    <cellStyle name="Normal 4 2 3 3 5" xfId="15302" xr:uid="{BB445526-E632-462E-B7C0-C6F1BC11C1BF}"/>
    <cellStyle name="Normal 4 2 3 3 5 2" xfId="32677" xr:uid="{31E01C0C-7321-4AC7-8B29-629583246BB6}"/>
    <cellStyle name="Normal 4 2 3 3 6" xfId="32671" xr:uid="{BF193DB6-EAD8-4E96-8328-39F01D7675B5}"/>
    <cellStyle name="Normal 4 2 3 4" xfId="15303" xr:uid="{9C80D1BA-147F-4D2E-9908-70B4D797A16E}"/>
    <cellStyle name="Normal 4 2 3 4 2" xfId="15304" xr:uid="{2C00F74E-110F-4886-8121-FD824F897C06}"/>
    <cellStyle name="Normal 4 2 3 4 2 2" xfId="32679" xr:uid="{7E0B4DCA-7EE6-4AE7-8EC6-82179374407B}"/>
    <cellStyle name="Normal 4 2 3 4 3" xfId="15305" xr:uid="{11EE4E03-9AF9-4934-A414-1BA31F8CC579}"/>
    <cellStyle name="Normal 4 2 3 4 3 2" xfId="32680" xr:uid="{379589ED-0AC2-4EF5-8B2C-E8F9115F3B74}"/>
    <cellStyle name="Normal 4 2 3 4 4" xfId="32678" xr:uid="{166B953E-CF1A-4D0B-9DBD-3DEB965290DF}"/>
    <cellStyle name="Normal 4 2 3 5" xfId="15306" xr:uid="{7E96F608-4F88-4BAF-88D4-20FE00F63761}"/>
    <cellStyle name="Normal 4 2 3 5 2" xfId="32681" xr:uid="{76B9258E-9A09-44A9-8E29-A9A7F18F50F2}"/>
    <cellStyle name="Normal 4 2 3 6" xfId="15307" xr:uid="{02D9F594-B843-47EE-9D64-E46AE632D654}"/>
    <cellStyle name="Normal 4 2 3 6 2" xfId="32682" xr:uid="{DFF09B9D-FBD4-4AB5-B634-34126AC987CC}"/>
    <cellStyle name="Normal 4 2 3 7" xfId="15308" xr:uid="{EB66E3E3-25AA-4EFA-92DD-31791BD27EC0}"/>
    <cellStyle name="Normal 4 2 3 7 2" xfId="32683" xr:uid="{822237A6-3F0F-4896-80BF-780072EBA8D7}"/>
    <cellStyle name="Normal 4 2 3 8" xfId="1451" xr:uid="{22D6DA57-BB8E-4F0C-931A-1E54AE8FEEBB}"/>
    <cellStyle name="Normal 4 2 3 8 2" xfId="32663" xr:uid="{BC47D1D9-6992-4E9F-AFFA-9D9C45789141}"/>
    <cellStyle name="Normal 4 2 3 9" xfId="19054" xr:uid="{F0859742-B9F4-4BB8-B9EC-DD8CA3DCA3F1}"/>
    <cellStyle name="Normal 4 2 4" xfId="430" xr:uid="{4CA0C3A5-BC62-4005-A323-B324E58A3225}"/>
    <cellStyle name="Normal 4 2 4 2" xfId="15309" xr:uid="{DFBA0674-228C-4149-8AE0-1EE102AAAB56}"/>
    <cellStyle name="Normal 4 2 4 2 2" xfId="15310" xr:uid="{C0894FB7-6BE4-4629-AEA4-AA6CDF5DEFA1}"/>
    <cellStyle name="Normal 4 2 4 2 2 2" xfId="32686" xr:uid="{CD9BA264-6240-4871-A46A-56E9B33604FF}"/>
    <cellStyle name="Normal 4 2 4 2 3" xfId="15311" xr:uid="{FD1280D5-5816-4EC4-A178-7C7431CD1637}"/>
    <cellStyle name="Normal 4 2 4 2 3 2" xfId="32687" xr:uid="{7B9C2E6F-7764-41C7-818D-65EB79232040}"/>
    <cellStyle name="Normal 4 2 4 2 4" xfId="32685" xr:uid="{6AE575E3-1336-4C69-A806-581DB4B29FBC}"/>
    <cellStyle name="Normal 4 2 4 3" xfId="15312" xr:uid="{8D9B388F-06B0-4BEC-9301-5AF76C6006BE}"/>
    <cellStyle name="Normal 4 2 4 3 2" xfId="32688" xr:uid="{C3DC6055-AB03-4C69-982C-E30EF6FAAA5C}"/>
    <cellStyle name="Normal 4 2 4 4" xfId="15313" xr:uid="{9FC484FD-69E8-475A-8DDC-4C4B9E4C0160}"/>
    <cellStyle name="Normal 4 2 4 4 2" xfId="32689" xr:uid="{F15354D4-58D6-4CD6-B705-6F00C2EDB4AE}"/>
    <cellStyle name="Normal 4 2 4 5" xfId="15314" xr:uid="{38B6AB3E-6C34-48C0-8119-A15F2B98E042}"/>
    <cellStyle name="Normal 4 2 4 5 2" xfId="32690" xr:uid="{1E7FB820-BBC6-4DCE-95FD-5DB56F958840}"/>
    <cellStyle name="Normal 4 2 4 6" xfId="1953" xr:uid="{3D477969-AB7A-4DB7-9EDB-41B319BE95E7}"/>
    <cellStyle name="Normal 4 2 4 6 2" xfId="32684" xr:uid="{3386E750-C7F7-493E-B33D-BA00887AFCB3}"/>
    <cellStyle name="Normal 4 2 4 7" xfId="19555" xr:uid="{82FE0BCD-BA35-4757-B311-0E94F1F54ACE}"/>
    <cellStyle name="Normal 4 2 5" xfId="198" xr:uid="{5EDAC9CA-A6E0-4787-A70E-D5E3E475A553}"/>
    <cellStyle name="Normal 4 2 5 2" xfId="15315" xr:uid="{E26525DC-CB2B-43A7-8BFF-71008F2D1460}"/>
    <cellStyle name="Normal 4 2 5 2 2" xfId="15316" xr:uid="{1D7BA57E-E0C2-48E7-853A-6130DDDBEFB3}"/>
    <cellStyle name="Normal 4 2 5 2 2 2" xfId="32693" xr:uid="{3DE47F51-84CA-477C-B6A1-A717D75B0E15}"/>
    <cellStyle name="Normal 4 2 5 2 3" xfId="15317" xr:uid="{89F4CB7F-2416-474E-9882-03916F6E8ED4}"/>
    <cellStyle name="Normal 4 2 5 2 3 2" xfId="32694" xr:uid="{34938A38-C4E5-44AE-AC36-936B9D2C2397}"/>
    <cellStyle name="Normal 4 2 5 2 4" xfId="32692" xr:uid="{AFA1A48F-8EB7-4B39-82ED-ED926FC4BF3D}"/>
    <cellStyle name="Normal 4 2 5 3" xfId="15318" xr:uid="{0B71CDD1-CC15-4124-9462-5916A1E91897}"/>
    <cellStyle name="Normal 4 2 5 3 2" xfId="32695" xr:uid="{85D1B2B0-8DCC-4160-98E1-280C9E1034D3}"/>
    <cellStyle name="Normal 4 2 5 4" xfId="15319" xr:uid="{D0EBD85E-8F83-4839-A75F-7F4799B2D4C1}"/>
    <cellStyle name="Normal 4 2 5 4 2" xfId="32696" xr:uid="{D3F05DC8-EA10-4501-90BA-ACD042207CE8}"/>
    <cellStyle name="Normal 4 2 5 5" xfId="15320" xr:uid="{9F141D04-B6D7-4CDC-B49B-D3B77F22581F}"/>
    <cellStyle name="Normal 4 2 5 5 2" xfId="32697" xr:uid="{21B18C15-E67C-4DC5-B758-74217043FD47}"/>
    <cellStyle name="Normal 4 2 5 6" xfId="940" xr:uid="{05F5DAA6-D5C7-44C5-B30B-6B6A38737C5B}"/>
    <cellStyle name="Normal 4 2 5 6 2" xfId="32691" xr:uid="{41654709-0C54-4373-BE77-FAA05EC659CE}"/>
    <cellStyle name="Normal 4 2 5 7" xfId="18556" xr:uid="{1813B270-E9C1-4942-B2CD-C66593BD4EB2}"/>
    <cellStyle name="Normal 4 2 6" xfId="15321" xr:uid="{C61C7BF4-6AD2-4933-8C12-0154FFFB5F71}"/>
    <cellStyle name="Normal 4 2 6 2" xfId="15322" xr:uid="{B1D2A782-F0F8-4C51-B831-EAAF3E805B85}"/>
    <cellStyle name="Normal 4 2 6 2 2" xfId="32699" xr:uid="{2DB30CA5-AE11-40AF-A73B-498FB92225DE}"/>
    <cellStyle name="Normal 4 2 6 3" xfId="15323" xr:uid="{756BB1BB-0E0D-41FF-BF41-25BE383334AB}"/>
    <cellStyle name="Normal 4 2 6 3 2" xfId="32700" xr:uid="{B24C87D0-AEAA-4B8C-855A-B148B131C138}"/>
    <cellStyle name="Normal 4 2 6 4" xfId="32698" xr:uid="{2CBBA7D4-0A46-46D7-822C-87DDC449F0C9}"/>
    <cellStyle name="Normal 4 2 7" xfId="15324" xr:uid="{8331FBA5-5DD1-4B16-8B92-A8ADB5D18976}"/>
    <cellStyle name="Normal 4 2 7 2" xfId="32701" xr:uid="{5649EC86-AD25-494E-850F-4520B6E0130E}"/>
    <cellStyle name="Normal 4 2 8" xfId="15325" xr:uid="{ABF3B04E-E6E2-48A5-9097-334C0896A90E}"/>
    <cellStyle name="Normal 4 2 8 2" xfId="32702" xr:uid="{15D53967-2126-4EF1-AB3F-8286D98A7B73}"/>
    <cellStyle name="Normal 4 2 9" xfId="15326" xr:uid="{C88BD98D-5B81-4036-B005-D0927290A2CB}"/>
    <cellStyle name="Normal 4 2 9 2" xfId="32703" xr:uid="{10BECDBB-1514-42A9-95B1-C8C4DE1A356E}"/>
    <cellStyle name="Normal 4 20" xfId="1856" xr:uid="{E54F4CC6-7F9E-4ACE-8805-C12FDDFEFF52}"/>
    <cellStyle name="Normal 4 20 2" xfId="35295" xr:uid="{C4487686-2E50-49DC-A8FD-AD04B9E736B6}"/>
    <cellStyle name="Normal 4 20 3" xfId="19459" xr:uid="{94C62408-DD91-4517-8431-A34934A6303C}"/>
    <cellStyle name="Normal 4 21" xfId="1880" xr:uid="{84E00068-B043-483A-A818-F9EA4903F2E5}"/>
    <cellStyle name="Normal 4 21 2" xfId="35318" xr:uid="{9D5FE80D-98E5-47FF-B309-72BA54737C78}"/>
    <cellStyle name="Normal 4 21 3" xfId="19483" xr:uid="{B944445B-848D-4E71-972C-DB69EF68E70F}"/>
    <cellStyle name="Normal 4 22" xfId="1904" xr:uid="{4E1A9A12-1430-4297-8247-C9642747D25A}"/>
    <cellStyle name="Normal 4 22 2" xfId="35342" xr:uid="{8B5DFCB0-1EB4-4745-93B4-528A1493B7F0}"/>
    <cellStyle name="Normal 4 22 3" xfId="19507" xr:uid="{EC44C1DA-6657-42A5-9B75-A825CE404524}"/>
    <cellStyle name="Normal 4 23" xfId="1928" xr:uid="{780128C7-8425-4B68-A0E1-5CE9EAAED27E}"/>
    <cellStyle name="Normal 4 23 2" xfId="35366" xr:uid="{51E3B667-0772-4489-84DB-0DDB2621DA7D}"/>
    <cellStyle name="Normal 4 23 3" xfId="19531" xr:uid="{7E5C81EF-326C-44A5-A197-BFD73EADEC8B}"/>
    <cellStyle name="Normal 4 24" xfId="1935" xr:uid="{94307A31-59D0-42B3-BE14-BAE0BF0D3EA1}"/>
    <cellStyle name="Normal 4 24 2" xfId="35373" xr:uid="{07731FFA-366D-43A9-B70E-7E2810CEAEC0}"/>
    <cellStyle name="Normal 4 24 3" xfId="19538" xr:uid="{EB61759F-4680-4CE1-9454-B07EF0F3A3DA}"/>
    <cellStyle name="Normal 4 25" xfId="674" xr:uid="{C594BE93-E80D-4087-8B75-C8643EAC1597}"/>
    <cellStyle name="Normal 4 25 2" xfId="18468" xr:uid="{0E59B852-C353-4CB4-ADDC-78EF90D74399}"/>
    <cellStyle name="Normal 4 26" xfId="18407" xr:uid="{7821BCA8-5628-4B1A-B54D-FD5F4EC5D1F0}"/>
    <cellStyle name="Normal 4 27" xfId="36779" xr:uid="{65255404-8E60-4E23-A916-B39B41EED940}"/>
    <cellStyle name="Normal 4 3" xfId="268" xr:uid="{97482A68-3B11-4573-945C-4C4C404ECAB2}"/>
    <cellStyle name="Normal 4 3 10" xfId="964" xr:uid="{F37C138B-591D-4D8A-8251-8D90CCA82905}"/>
    <cellStyle name="Normal 4 3 11" xfId="18578" xr:uid="{134540BE-5C03-4B84-889F-712D1BBF2330}"/>
    <cellStyle name="Normal 4 3 2" xfId="384" xr:uid="{F6C42F24-6612-4F9C-9C04-6A874C6D55FD}"/>
    <cellStyle name="Normal 4 3 2 2" xfId="603" xr:uid="{BBCA975D-A72B-4862-A4C1-547E236145D7}"/>
    <cellStyle name="Normal 4 3 2 2 2" xfId="15330" xr:uid="{CE9CC2A3-F0CF-40BB-AE40-6AA696DAB73E}"/>
    <cellStyle name="Normal 4 3 2 2 2 2" xfId="32707" xr:uid="{39348190-DFE5-4949-929B-FE0790D4EA36}"/>
    <cellStyle name="Normal 4 3 2 2 3" xfId="15331" xr:uid="{EC0F7780-336D-48DE-840B-B4B0FE4C1852}"/>
    <cellStyle name="Normal 4 3 2 2 3 2" xfId="32708" xr:uid="{6C7266BC-D1CA-4BE6-A5BD-E7A6214EAA21}"/>
    <cellStyle name="Normal 4 3 2 2 4" xfId="17968" xr:uid="{7103580A-FEA8-40D1-B8A6-4C87A9755247}"/>
    <cellStyle name="Normal 4 3 2 2 4 2" xfId="35695" xr:uid="{40124ADD-94D8-447D-BA83-3630919E04B8}"/>
    <cellStyle name="Normal 4 3 2 2 5" xfId="15329" xr:uid="{137A0BEC-E464-4424-A8A5-5E07644AA119}"/>
    <cellStyle name="Normal 4 3 2 2 5 2" xfId="32706" xr:uid="{B4980F18-44DA-4A14-A789-3E9EA58A95B9}"/>
    <cellStyle name="Normal 4 3 2 2 6" xfId="2279" xr:uid="{22F457EF-3468-47A6-B665-C609E8B5108F}"/>
    <cellStyle name="Normal 4 3 2 2 7" xfId="19879" xr:uid="{D799827D-FFD8-41F9-9ACB-F8DE370764A0}"/>
    <cellStyle name="Normal 4 3 2 3" xfId="15332" xr:uid="{79201100-C98A-4478-B9E5-1FB6A8FBB42E}"/>
    <cellStyle name="Normal 4 3 2 3 2" xfId="32709" xr:uid="{4C53F8FF-5EAD-44E5-8080-7BBBEBD5EFC9}"/>
    <cellStyle name="Normal 4 3 2 4" xfId="15333" xr:uid="{0FF4E8F0-8CCB-4015-86D7-B5060FCAD583}"/>
    <cellStyle name="Normal 4 3 2 4 2" xfId="32710" xr:uid="{9DB5F62E-5802-449E-92C4-D40D15AD87A9}"/>
    <cellStyle name="Normal 4 3 2 5" xfId="15334" xr:uid="{1FED147C-46C2-4DC9-8A6E-AE4BB95A69AC}"/>
    <cellStyle name="Normal 4 3 2 5 2" xfId="32711" xr:uid="{F873DDDF-8B24-442A-869A-B521BE0A7466}"/>
    <cellStyle name="Normal 4 3 2 6" xfId="17389" xr:uid="{FAC31042-D908-4A68-A5ED-EC3BB3956CE6}"/>
    <cellStyle name="Normal 4 3 2 6 2" xfId="34713" xr:uid="{D1710A6B-51E2-4569-AE39-48E80525F4F6}"/>
    <cellStyle name="Normal 4 3 2 7" xfId="15328" xr:uid="{2E93C2C6-8C4B-43B6-A86E-BD79DC2474CC}"/>
    <cellStyle name="Normal 4 3 2 7 2" xfId="32705" xr:uid="{D0D188FE-0C5B-411D-A663-DB59AFD09656}"/>
    <cellStyle name="Normal 4 3 2 8" xfId="1232" xr:uid="{23B4848B-D53C-40C3-89A6-311AE592EB18}"/>
    <cellStyle name="Normal 4 3 2 9" xfId="18836" xr:uid="{A44CCA30-2351-40D2-9A68-5776D9422ABF}"/>
    <cellStyle name="Normal 4 3 3" xfId="493" xr:uid="{B590454D-C84A-4DF6-81A6-AB8BC3576E44}"/>
    <cellStyle name="Normal 4 3 3 2" xfId="2546" xr:uid="{DBBA0361-1B9B-4B9B-BBB4-56D22C4D95B2}"/>
    <cellStyle name="Normal 4 3 3 2 2" xfId="15337" xr:uid="{E0000C4F-09AD-46F5-986D-62E73B8A18C6}"/>
    <cellStyle name="Normal 4 3 3 2 2 2" xfId="32714" xr:uid="{6C77F75B-D3BF-4E18-ACED-6DB253FBFA57}"/>
    <cellStyle name="Normal 4 3 3 2 3" xfId="15338" xr:uid="{207B86C7-0394-43D2-B6E9-4EBC6B2C029D}"/>
    <cellStyle name="Normal 4 3 3 2 3 2" xfId="32715" xr:uid="{25D04DFC-A15F-46AE-B874-130E4128B4EF}"/>
    <cellStyle name="Normal 4 3 3 2 4" xfId="18104" xr:uid="{9E07D0AF-6F00-45B7-B3C4-8EA61C7635AD}"/>
    <cellStyle name="Normal 4 3 3 2 4 2" xfId="35955" xr:uid="{9081C51E-798E-4BC1-89BC-E12CE2020F5D}"/>
    <cellStyle name="Normal 4 3 3 2 5" xfId="15336" xr:uid="{30CB014F-81D2-4314-92D3-3F501CB173F0}"/>
    <cellStyle name="Normal 4 3 3 2 5 2" xfId="32713" xr:uid="{E3387602-F4B1-4010-8A25-3C4B8AB02E42}"/>
    <cellStyle name="Normal 4 3 3 2 6" xfId="20146" xr:uid="{D9C7E292-EBF4-40CA-A0F1-F6517627407C}"/>
    <cellStyle name="Normal 4 3 3 3" xfId="15339" xr:uid="{C982C073-E530-4076-8EA9-8BD93133F54D}"/>
    <cellStyle name="Normal 4 3 3 3 2" xfId="32716" xr:uid="{56182BFB-4DC5-4C00-BFE7-6A906EF7437C}"/>
    <cellStyle name="Normal 4 3 3 4" xfId="15340" xr:uid="{A4E7E91A-F991-4C8F-AD30-4F105C020543}"/>
    <cellStyle name="Normal 4 3 3 4 2" xfId="32717" xr:uid="{A4D2BB4B-3738-457E-BFD6-FBB06B376DFD}"/>
    <cellStyle name="Normal 4 3 3 5" xfId="15341" xr:uid="{EFBC4903-C188-4654-AFAA-4B83201716E8}"/>
    <cellStyle name="Normal 4 3 3 5 2" xfId="32718" xr:uid="{CC72C8E0-8B04-4C30-909B-EA05E71990E2}"/>
    <cellStyle name="Normal 4 3 3 6" xfId="17538" xr:uid="{2C2FFBB6-6652-4DC8-9EBF-105C1352E7F8}"/>
    <cellStyle name="Normal 4 3 3 6 2" xfId="34958" xr:uid="{7632E3FE-EEDC-4D97-9607-A27FB90036A6}"/>
    <cellStyle name="Normal 4 3 3 7" xfId="15335" xr:uid="{980E80BE-8359-40CC-B160-B83B4E187598}"/>
    <cellStyle name="Normal 4 3 3 7 2" xfId="32712" xr:uid="{9D5D7D72-0EF7-4A2C-8C65-11736B56EB76}"/>
    <cellStyle name="Normal 4 3 3 8" xfId="1505" xr:uid="{F39B4E4A-3F30-4F27-AFBD-40003DFABDE2}"/>
    <cellStyle name="Normal 4 3 3 9" xfId="19108" xr:uid="{4B1B2C5C-CAF6-4403-8521-BBFBB2A36DBF}"/>
    <cellStyle name="Normal 4 3 4" xfId="2010" xr:uid="{2333E1E2-2FA2-4A29-987E-867BB78DDF62}"/>
    <cellStyle name="Normal 4 3 4 2" xfId="15343" xr:uid="{A96CEC7A-30E5-4BE5-B4E2-C099A69AF800}"/>
    <cellStyle name="Normal 4 3 4 2 2" xfId="32720" xr:uid="{FB8A8B98-E243-487F-B345-FCD8F899B86D}"/>
    <cellStyle name="Normal 4 3 4 3" xfId="15344" xr:uid="{85932822-3BE0-40C7-BD74-F40EE1D8BF29}"/>
    <cellStyle name="Normal 4 3 4 3 2" xfId="32721" xr:uid="{49033796-5E20-4345-A4DA-73E122AB4629}"/>
    <cellStyle name="Normal 4 3 4 4" xfId="17835" xr:uid="{23530607-FA91-430B-9564-A40C5574B994}"/>
    <cellStyle name="Normal 4 3 4 4 2" xfId="35446" xr:uid="{16AF2AE3-5238-4AED-AA6A-2F2BAB25CD5F}"/>
    <cellStyle name="Normal 4 3 4 5" xfId="15342" xr:uid="{708BB641-0353-416D-954F-8C2810AF5B47}"/>
    <cellStyle name="Normal 4 3 4 5 2" xfId="32719" xr:uid="{9A9E2D41-B364-480E-A17B-0CC1685CEDDB}"/>
    <cellStyle name="Normal 4 3 4 6" xfId="19611" xr:uid="{62C6D5C7-16B5-45C0-B54C-1E686406683A}"/>
    <cellStyle name="Normal 4 3 5" xfId="15345" xr:uid="{BC6C331A-56AA-4B60-B0EB-F03F7D32F7AA}"/>
    <cellStyle name="Normal 4 3 5 2" xfId="32722" xr:uid="{685A2D15-0DE6-4125-80F2-55B7DA8802D5}"/>
    <cellStyle name="Normal 4 3 6" xfId="15346" xr:uid="{F17DC6A9-84AD-4352-B4FF-C19E67713164}"/>
    <cellStyle name="Normal 4 3 6 2" xfId="32723" xr:uid="{C6DF136A-48AA-4079-8410-C4B4EE52B2C4}"/>
    <cellStyle name="Normal 4 3 7" xfId="15347" xr:uid="{829FC112-3507-4213-837C-13590637034B}"/>
    <cellStyle name="Normal 4 3 7 2" xfId="32724" xr:uid="{45082554-F2E6-4F03-83D2-CE3A6B639559}"/>
    <cellStyle name="Normal 4 3 8" xfId="17034" xr:uid="{7D57DF4B-3B34-40EB-83A9-0416FAA5862F}"/>
    <cellStyle name="Normal 4 3 8 2" xfId="34388" xr:uid="{F9894B7F-1742-4091-AA6C-CA90A9EB5280}"/>
    <cellStyle name="Normal 4 3 9" xfId="15327" xr:uid="{14FA6605-BC6B-4B0E-85DC-6A0B486DA6A9}"/>
    <cellStyle name="Normal 4 3 9 2" xfId="32704" xr:uid="{7675662A-4134-4465-B4FE-110D81D76E40}"/>
    <cellStyle name="Normal 4 4" xfId="225" xr:uid="{4E7494FF-35FF-4CFC-8508-6133978FE263}"/>
    <cellStyle name="Normal 4 4 2" xfId="346" xr:uid="{9E0D6C8D-93BB-4FF0-8075-E39F15918875}"/>
    <cellStyle name="Normal 4 4 2 2" xfId="565" xr:uid="{CF6600DC-E802-4575-816B-C4401E62ECC0}"/>
    <cellStyle name="Normal 4 4 2 2 2" xfId="15348" xr:uid="{4A425E3E-DCB4-4A1A-A92A-0325534F2BFC}"/>
    <cellStyle name="Normal 4 4 2 2 2 2" xfId="32728" xr:uid="{DC1A4844-5662-4C9E-AB71-A50C4F3B29C7}"/>
    <cellStyle name="Normal 4 4 2 2 3" xfId="15349" xr:uid="{B6D5553C-D8F6-4674-AF46-E874EA7A8D18}"/>
    <cellStyle name="Normal 4 4 2 2 3 2" xfId="32729" xr:uid="{2228D88E-D792-457B-AECE-97B93D39044F}"/>
    <cellStyle name="Normal 4 4 2 2 4" xfId="2316" xr:uid="{535BAD81-AAA3-4F2A-8C2F-C5C561B23277}"/>
    <cellStyle name="Normal 4 4 2 2 4 2" xfId="32727" xr:uid="{764DD703-BD33-4515-9E24-969C27B58391}"/>
    <cellStyle name="Normal 4 4 2 2 5" xfId="19916" xr:uid="{1A5ABB26-0333-462E-AA5D-4DBF03B2929A}"/>
    <cellStyle name="Normal 4 4 2 3" xfId="15350" xr:uid="{3F89B443-C6BE-43CC-85A6-AF69AAA34A24}"/>
    <cellStyle name="Normal 4 4 2 3 2" xfId="32730" xr:uid="{9A7F4C31-1082-40B0-9EFA-0C235FF0E3AD}"/>
    <cellStyle name="Normal 4 4 2 4" xfId="15351" xr:uid="{7E719054-91EA-4F53-B123-FEA39381CE8C}"/>
    <cellStyle name="Normal 4 4 2 4 2" xfId="32731" xr:uid="{CFED1366-F7A8-446B-883C-526B85A64728}"/>
    <cellStyle name="Normal 4 4 2 5" xfId="15352" xr:uid="{86E22CD8-8550-4FF9-B05A-B202449E138F}"/>
    <cellStyle name="Normal 4 4 2 5 2" xfId="32732" xr:uid="{E8FAEC88-D5D9-4BF0-B13D-F0DC0F8F53A5}"/>
    <cellStyle name="Normal 4 4 2 6" xfId="1271" xr:uid="{BE9F2FFA-4D10-4218-8661-9CFF8BB7E3C1}"/>
    <cellStyle name="Normal 4 4 2 6 2" xfId="32726" xr:uid="{502ADA7D-90CA-4E0B-87D1-AB8D8CADF7A7}"/>
    <cellStyle name="Normal 4 4 2 7" xfId="18875" xr:uid="{6E077BFF-B7FB-4733-A620-8431FAAE9A1B}"/>
    <cellStyle name="Normal 4 4 3" xfId="455" xr:uid="{AF646E12-4BC2-4DED-9B85-3AB97B584B2E}"/>
    <cellStyle name="Normal 4 4 3 2" xfId="2583" xr:uid="{9337ACF5-95FB-4662-89B5-3C626FE01812}"/>
    <cellStyle name="Normal 4 4 3 2 2" xfId="15353" xr:uid="{5F6CBC6F-EFC3-49F0-B43F-1275154AE1ED}"/>
    <cellStyle name="Normal 4 4 3 2 2 2" xfId="32735" xr:uid="{44EB25BE-B8E0-4EB4-882B-1C885929B5CC}"/>
    <cellStyle name="Normal 4 4 3 2 3" xfId="15354" xr:uid="{81CC8152-E0F9-44C7-BFA6-2F9659C332D3}"/>
    <cellStyle name="Normal 4 4 3 2 3 2" xfId="32736" xr:uid="{F0EF3A84-88F0-49C2-A78D-91734139CAB8}"/>
    <cellStyle name="Normal 4 4 3 2 4" xfId="32734" xr:uid="{B88169F6-6FB4-4B0A-A3D7-3E237C65E71C}"/>
    <cellStyle name="Normal 4 4 3 2 5" xfId="20183" xr:uid="{B4E74A16-6E85-4650-A744-C5BF34F25071}"/>
    <cellStyle name="Normal 4 4 3 3" xfId="15355" xr:uid="{80705B0B-D2BA-4463-9959-447FB48A04A4}"/>
    <cellStyle name="Normal 4 4 3 3 2" xfId="32737" xr:uid="{454D1080-9A3F-4F59-9EE3-C223D556A76F}"/>
    <cellStyle name="Normal 4 4 3 4" xfId="15356" xr:uid="{C36D9F79-7C30-425E-8F0E-48E36E256B24}"/>
    <cellStyle name="Normal 4 4 3 4 2" xfId="32738" xr:uid="{024CB536-5F14-481F-8D4A-111C9166EDC7}"/>
    <cellStyle name="Normal 4 4 3 5" xfId="15357" xr:uid="{83F2E897-527B-4A10-ACAC-6EC605D6B530}"/>
    <cellStyle name="Normal 4 4 3 5 2" xfId="32739" xr:uid="{BBA603E2-F8CA-4FED-9604-2D0090B6C8D2}"/>
    <cellStyle name="Normal 4 4 3 6" xfId="1542" xr:uid="{FAB63E0F-F87D-4483-8859-C52D746AA416}"/>
    <cellStyle name="Normal 4 4 3 6 2" xfId="32733" xr:uid="{F897D36B-8B06-43EB-A179-01ECF954B0F3}"/>
    <cellStyle name="Normal 4 4 3 7" xfId="19145" xr:uid="{7CF7398F-81BE-4437-ADB7-0A848EB40261}"/>
    <cellStyle name="Normal 4 4 4" xfId="2049" xr:uid="{BF88B227-40DF-49A5-A9FE-F721BA3CF0C4}"/>
    <cellStyle name="Normal 4 4 4 2" xfId="15358" xr:uid="{3281C32C-C43F-477A-8230-577CF3EE3CB3}"/>
    <cellStyle name="Normal 4 4 4 2 2" xfId="32741" xr:uid="{6A30719B-14B4-48CE-AB06-40CFFAA81DDA}"/>
    <cellStyle name="Normal 4 4 4 3" xfId="15359" xr:uid="{BA4E84F3-38FC-432F-B24F-2E520B70BE61}"/>
    <cellStyle name="Normal 4 4 4 3 2" xfId="32742" xr:uid="{178DC1B4-6FD6-467B-BD52-21BFFCA2C654}"/>
    <cellStyle name="Normal 4 4 4 4" xfId="32740" xr:uid="{9C664995-4322-4A5D-9631-9F3F137FD23E}"/>
    <cellStyle name="Normal 4 4 4 5" xfId="19649" xr:uid="{CCAA6284-D39A-4114-AEAB-1B5A9FAC3D01}"/>
    <cellStyle name="Normal 4 4 5" xfId="15360" xr:uid="{53793021-1BE4-4AAD-8563-66914F8FD2DB}"/>
    <cellStyle name="Normal 4 4 5 2" xfId="32743" xr:uid="{47411450-366A-450E-84E7-2A74E9202EEF}"/>
    <cellStyle name="Normal 4 4 6" xfId="15361" xr:uid="{6BA88B7D-4220-4D5D-B12E-910E1C403A22}"/>
    <cellStyle name="Normal 4 4 6 2" xfId="32744" xr:uid="{07C035B0-9AC6-4A8B-814C-FB2EFE576312}"/>
    <cellStyle name="Normal 4 4 7" xfId="15362" xr:uid="{DEBDA309-9EEA-493B-881D-8962EE404221}"/>
    <cellStyle name="Normal 4 4 7 2" xfId="32745" xr:uid="{AF3CE1C2-4512-4F0C-9DA6-BCEDA66B5C9D}"/>
    <cellStyle name="Normal 4 4 8" xfId="983" xr:uid="{67460539-EEF2-42DA-8DC4-D245EA78F6F5}"/>
    <cellStyle name="Normal 4 4 8 2" xfId="32725" xr:uid="{F041D108-A94F-4387-B4DE-F3DB32A8D581}"/>
    <cellStyle name="Normal 4 4 9" xfId="18595" xr:uid="{B495C512-C61A-4175-B834-C412B203EB4B}"/>
    <cellStyle name="Normal 4 5" xfId="206" xr:uid="{8579D71A-61A7-45A0-BA17-F35AD0DF8651}"/>
    <cellStyle name="Normal 4 5 2" xfId="329" xr:uid="{FDAB0F20-A89A-46A7-8F33-BE27B249DA26}"/>
    <cellStyle name="Normal 4 5 2 2" xfId="548" xr:uid="{62AB3B60-D979-4B46-A0A4-E0E0690E9C58}"/>
    <cellStyle name="Normal 4 5 2 2 2" xfId="15363" xr:uid="{C7D0B035-57FF-4BA6-9CBC-8B759E922AED}"/>
    <cellStyle name="Normal 4 5 2 2 2 2" xfId="32749" xr:uid="{AC5A805A-BE06-4E9E-A275-F2D8A9235860}"/>
    <cellStyle name="Normal 4 5 2 2 3" xfId="15364" xr:uid="{CFB42203-3E41-47CB-A4C9-1FE5F687DD2D}"/>
    <cellStyle name="Normal 4 5 2 2 3 2" xfId="32750" xr:uid="{38A1EAC7-99A1-4593-9C3C-05D8E76ACD95}"/>
    <cellStyle name="Normal 4 5 2 2 4" xfId="2332" xr:uid="{1FEA0633-BF7E-4404-8E32-438E52894720}"/>
    <cellStyle name="Normal 4 5 2 2 4 2" xfId="32748" xr:uid="{99DB592F-4031-423C-9323-549C088B1DBF}"/>
    <cellStyle name="Normal 4 5 2 2 5" xfId="19932" xr:uid="{7CB812A0-5DEC-4127-BED4-C76513807414}"/>
    <cellStyle name="Normal 4 5 2 3" xfId="15365" xr:uid="{234F54BA-C737-444B-B5D2-43D31662EEE8}"/>
    <cellStyle name="Normal 4 5 2 3 2" xfId="32751" xr:uid="{2D7FB09C-0E65-4C16-A37C-CF22ECB87203}"/>
    <cellStyle name="Normal 4 5 2 4" xfId="15366" xr:uid="{6FEE5970-7BF1-49F3-BCC2-D81815EDEF19}"/>
    <cellStyle name="Normal 4 5 2 4 2" xfId="32752" xr:uid="{27AEAA69-7488-4A9D-A5F4-40BCA1F8EF2F}"/>
    <cellStyle name="Normal 4 5 2 5" xfId="15367" xr:uid="{71B35463-A507-4B55-9455-11D0CA2D01B1}"/>
    <cellStyle name="Normal 4 5 2 5 2" xfId="32753" xr:uid="{9D1D1AD3-DD73-42FC-A1A4-DBFC7995709B}"/>
    <cellStyle name="Normal 4 5 2 6" xfId="1287" xr:uid="{1E5F4EDF-8E52-44E3-8823-F34210DFB835}"/>
    <cellStyle name="Normal 4 5 2 6 2" xfId="32747" xr:uid="{72DE15FC-A46A-4683-ADA4-B3905E5A093E}"/>
    <cellStyle name="Normal 4 5 2 7" xfId="18891" xr:uid="{90E80DB1-A860-4C1E-A5EC-2018A7CF69FA}"/>
    <cellStyle name="Normal 4 5 3" xfId="438" xr:uid="{F872C7AC-AB00-406D-9FB3-F522CBB9AD59}"/>
    <cellStyle name="Normal 4 5 3 2" xfId="2599" xr:uid="{673B286B-DFA9-4F9A-B2A0-8A6AA4EC2674}"/>
    <cellStyle name="Normal 4 5 3 2 2" xfId="15368" xr:uid="{BB597BC9-4475-442E-A646-E0CD7DB758EE}"/>
    <cellStyle name="Normal 4 5 3 2 2 2" xfId="32756" xr:uid="{22E7DEFD-ABB3-498D-8723-5704316CB4F0}"/>
    <cellStyle name="Normal 4 5 3 2 3" xfId="15369" xr:uid="{96A1A0E6-27A8-491D-9C16-A62D21F385CA}"/>
    <cellStyle name="Normal 4 5 3 2 3 2" xfId="32757" xr:uid="{B5365BE3-1AAF-48BC-A324-200163E244D4}"/>
    <cellStyle name="Normal 4 5 3 2 4" xfId="32755" xr:uid="{5D7DBED9-3869-4F28-9FB7-8E17C6E335B4}"/>
    <cellStyle name="Normal 4 5 3 2 5" xfId="20199" xr:uid="{39D294CB-0DB1-4A31-BE0A-45C1C0FAA118}"/>
    <cellStyle name="Normal 4 5 3 3" xfId="15370" xr:uid="{26CF050E-F977-4F9D-9339-CD9832B03986}"/>
    <cellStyle name="Normal 4 5 3 3 2" xfId="32758" xr:uid="{78405FD6-FF16-4B88-AAF9-0C5F9D6EF130}"/>
    <cellStyle name="Normal 4 5 3 4" xfId="15371" xr:uid="{2CCFDE08-3EB0-45FF-850A-2E605D1A66E6}"/>
    <cellStyle name="Normal 4 5 3 4 2" xfId="32759" xr:uid="{F438F512-D089-4299-BBB9-D819DF5A418B}"/>
    <cellStyle name="Normal 4 5 3 5" xfId="15372" xr:uid="{8440557E-7C44-4835-A769-729089235986}"/>
    <cellStyle name="Normal 4 5 3 5 2" xfId="32760" xr:uid="{91A5744E-DC5B-44F1-B922-4CE98D9BFB96}"/>
    <cellStyle name="Normal 4 5 3 6" xfId="1558" xr:uid="{FC36A5E2-AEE7-494C-B626-1E91FE1E8478}"/>
    <cellStyle name="Normal 4 5 3 6 2" xfId="32754" xr:uid="{8193E206-8816-44D0-BAEB-18F9B3E7E0A3}"/>
    <cellStyle name="Normal 4 5 3 7" xfId="19161" xr:uid="{144398F5-0609-46B5-9C58-7B584A322A71}"/>
    <cellStyle name="Normal 4 5 4" xfId="2065" xr:uid="{8EE90436-7BED-4C02-9624-547D51EF1D9A}"/>
    <cellStyle name="Normal 4 5 4 2" xfId="15373" xr:uid="{FB7DF898-76ED-4E4D-B03B-3494A2F94881}"/>
    <cellStyle name="Normal 4 5 4 2 2" xfId="32762" xr:uid="{BD5F3B82-B911-487C-898F-DFF55854E79C}"/>
    <cellStyle name="Normal 4 5 4 3" xfId="15374" xr:uid="{188831D3-E558-4A70-AB05-E3FC20B56818}"/>
    <cellStyle name="Normal 4 5 4 3 2" xfId="32763" xr:uid="{EB9705AB-845E-4675-93C6-1A76830DF1A3}"/>
    <cellStyle name="Normal 4 5 4 4" xfId="32761" xr:uid="{867125D8-4363-4BDA-9C1C-2B00C6E44F68}"/>
    <cellStyle name="Normal 4 5 4 5" xfId="19665" xr:uid="{B2E96EC4-4618-4C28-9D13-E8CCAC5A7A8F}"/>
    <cellStyle name="Normal 4 5 5" xfId="15375" xr:uid="{08419881-6C46-408B-9974-848C1545F2AA}"/>
    <cellStyle name="Normal 4 5 5 2" xfId="32764" xr:uid="{1846B947-C7D5-4062-9CC6-6DD969881110}"/>
    <cellStyle name="Normal 4 5 6" xfId="15376" xr:uid="{4330FEDD-6BC9-4E53-A037-14A0B0F2820D}"/>
    <cellStyle name="Normal 4 5 6 2" xfId="32765" xr:uid="{D39D05D0-1943-4318-B46D-1843F26D85A3}"/>
    <cellStyle name="Normal 4 5 7" xfId="15377" xr:uid="{83222F2E-7DE0-4DBB-8F9F-11F408E3D111}"/>
    <cellStyle name="Normal 4 5 7 2" xfId="32766" xr:uid="{DCB61D05-34AE-40D1-98B7-D27588F4C0BA}"/>
    <cellStyle name="Normal 4 5 8" xfId="1000" xr:uid="{EDAA1F2C-D334-4FCB-9FE2-7A511F096CEB}"/>
    <cellStyle name="Normal 4 5 8 2" xfId="32746" xr:uid="{1EFB48D9-B886-496B-8C13-021C1761C853}"/>
    <cellStyle name="Normal 4 5 9" xfId="18611" xr:uid="{3AE3D384-A1FB-47AD-BD09-1240ECFEB0B0}"/>
    <cellStyle name="Normal 4 6" xfId="300" xr:uid="{7F7A8D7E-BEBC-469D-8E4A-3787D26A769F}"/>
    <cellStyle name="Normal 4 6 2" xfId="519" xr:uid="{EDF6E91A-FD04-4A73-90E0-5F487F95721D}"/>
    <cellStyle name="Normal 4 6 2 2" xfId="2350" xr:uid="{A9E560AE-BAEA-494A-B366-A8B99C813A25}"/>
    <cellStyle name="Normal 4 6 2 2 2" xfId="32769" xr:uid="{3DD7203D-AD6B-49F7-B5E0-0D8D53644FD7}"/>
    <cellStyle name="Normal 4 6 2 2 3" xfId="19950" xr:uid="{741A1708-2638-40D7-BE58-24695BD3A607}"/>
    <cellStyle name="Normal 4 6 2 3" xfId="15378" xr:uid="{0DC1EBA5-F017-4EEB-9EC5-B503AA65C631}"/>
    <cellStyle name="Normal 4 6 2 3 2" xfId="32770" xr:uid="{95937A1F-8A25-435A-80A3-C3054486CE7D}"/>
    <cellStyle name="Normal 4 6 2 4" xfId="1305" xr:uid="{7D6598C6-FAD9-44B8-98F0-A65806A290E3}"/>
    <cellStyle name="Normal 4 6 2 4 2" xfId="32768" xr:uid="{14450951-24A2-4FA1-AC94-9C491BEF86C9}"/>
    <cellStyle name="Normal 4 6 2 5" xfId="18909" xr:uid="{B3481D1E-4583-4418-9CDB-5EB5CB9F706F}"/>
    <cellStyle name="Normal 4 6 3" xfId="1576" xr:uid="{91BB2658-41B1-49D5-A64B-4695604F6EE8}"/>
    <cellStyle name="Normal 4 6 3 2" xfId="2617" xr:uid="{6941A678-CC75-4E60-8F93-76F6C441CA08}"/>
    <cellStyle name="Normal 4 6 3 2 2" xfId="36024" xr:uid="{ECB62884-D9E8-4A14-879D-6621D2488ADE}"/>
    <cellStyle name="Normal 4 6 3 2 3" xfId="20217" xr:uid="{58AF5FA5-0191-4B10-AE02-633F07EAE646}"/>
    <cellStyle name="Normal 4 6 3 3" xfId="32771" xr:uid="{4CEB41E5-7319-4351-A849-ADC09835B8FC}"/>
    <cellStyle name="Normal 4 6 3 4" xfId="19179" xr:uid="{722D565C-7EC4-421D-A77E-AE448484703C}"/>
    <cellStyle name="Normal 4 6 4" xfId="2083" xr:uid="{99D28333-241A-413F-AAE7-87A78BB95CB5}"/>
    <cellStyle name="Normal 4 6 4 2" xfId="32772" xr:uid="{29AC99F3-85E6-4A4D-98C9-EA5D3FC04A6E}"/>
    <cellStyle name="Normal 4 6 4 3" xfId="19683" xr:uid="{65F353E2-15B2-4B90-AB52-9DB2EFDAA76D}"/>
    <cellStyle name="Normal 4 6 5" xfId="15379" xr:uid="{DB8281D9-0F22-422E-99E1-25C3F2314D01}"/>
    <cellStyle name="Normal 4 6 5 2" xfId="32773" xr:uid="{0A7C0EEB-1E2D-488F-BD75-0C5FB9443019}"/>
    <cellStyle name="Normal 4 6 6" xfId="15380" xr:uid="{6516E281-7907-4C64-9682-618836FDC943}"/>
    <cellStyle name="Normal 4 6 6 2" xfId="32774" xr:uid="{39E4A7C1-8C60-4458-8BFE-26AFC8F1D680}"/>
    <cellStyle name="Normal 4 6 7" xfId="1018" xr:uid="{4F7BABA6-4E7F-4ADE-895D-960BC0651185}"/>
    <cellStyle name="Normal 4 6 7 2" xfId="32767" xr:uid="{9F8667ED-E4AF-492F-970B-BF23F6080C64}"/>
    <cellStyle name="Normal 4 6 8" xfId="18629" xr:uid="{27F025AA-E75B-43E8-9EEA-C5C2B4DF01D8}"/>
    <cellStyle name="Normal 4 7" xfId="409" xr:uid="{13A26A40-C982-4970-A8B2-B8A2A6D04DE0}"/>
    <cellStyle name="Normal 4 7 2" xfId="1326" xr:uid="{2D15FAF7-B491-4CC0-AF3F-ED5138E215F3}"/>
    <cellStyle name="Normal 4 7 2 2" xfId="2371" xr:uid="{304748BB-C552-4E3D-A795-D4AF4A2310BF}"/>
    <cellStyle name="Normal 4 7 2 2 2" xfId="32777" xr:uid="{9E1258EA-8BE9-4D8A-B3CF-0628A458770C}"/>
    <cellStyle name="Normal 4 7 2 2 3" xfId="19971" xr:uid="{2FD47CD2-C0AF-4F91-9B3C-1D5A1C4A4762}"/>
    <cellStyle name="Normal 4 7 2 3" xfId="15381" xr:uid="{434BFE0C-ABE9-4C81-9E1E-13B924CC36C2}"/>
    <cellStyle name="Normal 4 7 2 3 2" xfId="32778" xr:uid="{703AF6EE-BAF9-4968-A78C-F4EDC70736E5}"/>
    <cellStyle name="Normal 4 7 2 4" xfId="32776" xr:uid="{91278428-B8F1-4D08-A562-7DC1FD775B60}"/>
    <cellStyle name="Normal 4 7 2 5" xfId="18930" xr:uid="{75AA651A-9EA8-4BD6-B615-A1E1E3891877}"/>
    <cellStyle name="Normal 4 7 3" xfId="1597" xr:uid="{A94D07E1-00F3-4997-8196-C7B5BB8A0AEA}"/>
    <cellStyle name="Normal 4 7 3 2" xfId="2638" xr:uid="{EE90DC5B-805A-4A97-A43F-920AA90EAE2D}"/>
    <cellStyle name="Normal 4 7 3 2 2" xfId="36045" xr:uid="{5E2BDEC7-3F6C-4433-B5E7-DF39FB3AF88F}"/>
    <cellStyle name="Normal 4 7 3 2 3" xfId="20238" xr:uid="{CCBEC521-5148-4CE4-B991-EBE9B180F544}"/>
    <cellStyle name="Normal 4 7 3 3" xfId="32779" xr:uid="{98C039D3-3F78-4ECE-ADF3-DBAFD2F60B14}"/>
    <cellStyle name="Normal 4 7 3 4" xfId="19200" xr:uid="{3EE2024D-F735-48FF-ACB5-F06DB477B601}"/>
    <cellStyle name="Normal 4 7 4" xfId="2102" xr:uid="{F434FA0D-FFC9-46EA-9F32-8E9C4CF42B77}"/>
    <cellStyle name="Normal 4 7 4 2" xfId="32780" xr:uid="{89702B9F-B6B3-48CC-A9A4-417B22F723B1}"/>
    <cellStyle name="Normal 4 7 4 3" xfId="19702" xr:uid="{1E1E1BFC-E39C-4617-8213-07D711BC6336}"/>
    <cellStyle name="Normal 4 7 5" xfId="15382" xr:uid="{1EA6D527-2B1E-450F-8B18-FB07289EDAB9}"/>
    <cellStyle name="Normal 4 7 5 2" xfId="32781" xr:uid="{BA00310B-B496-4B13-9DCE-39749E4304E0}"/>
    <cellStyle name="Normal 4 7 6" xfId="15383" xr:uid="{389A5200-66CF-49B1-A28E-992D80D2C9FC}"/>
    <cellStyle name="Normal 4 7 6 2" xfId="32782" xr:uid="{786B163F-23EA-44E2-9E63-961361BDB9DF}"/>
    <cellStyle name="Normal 4 7 7" xfId="1037" xr:uid="{64E1720E-20DF-49BE-ABA5-0A5E2C80F9B8}"/>
    <cellStyle name="Normal 4 7 7 2" xfId="32775" xr:uid="{0422E8D2-A606-472E-BD44-2A46510A0C85}"/>
    <cellStyle name="Normal 4 7 8" xfId="18648" xr:uid="{23B0D4AB-C46A-4ED7-BE84-F0ECF43A046C}"/>
    <cellStyle name="Normal 4 8" xfId="177" xr:uid="{F1AC5E78-0DCC-4FA3-9944-A093E9D2E0EB}"/>
    <cellStyle name="Normal 4 8 2" xfId="1347" xr:uid="{08E4CF10-90BF-4C5D-B891-F9F0314B9672}"/>
    <cellStyle name="Normal 4 8 2 2" xfId="2392" xr:uid="{5B69F556-34DF-4B99-A3DB-5D4BF0DA5939}"/>
    <cellStyle name="Normal 4 8 2 2 2" xfId="35803" xr:uid="{07811101-D7DD-4E09-BFD9-B2307D100958}"/>
    <cellStyle name="Normal 4 8 2 2 3" xfId="19992" xr:uid="{29FD630B-1CC0-4B98-A71A-264784AE467C}"/>
    <cellStyle name="Normal 4 8 2 3" xfId="32784" xr:uid="{62C2F29F-F70E-4563-88BB-124ED387A941}"/>
    <cellStyle name="Normal 4 8 2 4" xfId="18951" xr:uid="{E39E330F-E5C2-4412-8F05-E867BC6F73F6}"/>
    <cellStyle name="Normal 4 8 3" xfId="1618" xr:uid="{56B2F151-970C-4B68-944C-7405805BAFC6}"/>
    <cellStyle name="Normal 4 8 3 2" xfId="2659" xr:uid="{94B1F668-F0A5-4691-A3C0-2FF4C039F1F9}"/>
    <cellStyle name="Normal 4 8 3 2 2" xfId="36066" xr:uid="{8340B7F6-B4FA-4DE3-AFD0-7E77BA9FB5CD}"/>
    <cellStyle name="Normal 4 8 3 2 3" xfId="20259" xr:uid="{E04DCC7C-9D53-4C0C-B04B-8FD9A693225D}"/>
    <cellStyle name="Normal 4 8 3 3" xfId="32785" xr:uid="{8BDEFC41-7276-4A96-AA5E-B46DBDA17E0F}"/>
    <cellStyle name="Normal 4 8 3 4" xfId="19221" xr:uid="{80CFCDF6-9051-4DC7-A8D9-6A14458BC5E3}"/>
    <cellStyle name="Normal 4 8 4" xfId="2120" xr:uid="{C7E05669-67D2-4203-9CBF-7E8AF0904B0F}"/>
    <cellStyle name="Normal 4 8 4 2" xfId="32786" xr:uid="{975424AA-F96E-4AD7-83CB-46C5F8DFB508}"/>
    <cellStyle name="Normal 4 8 4 3" xfId="19720" xr:uid="{2980420C-8763-4CFE-AAB9-8D69F819DB27}"/>
    <cellStyle name="Normal 4 8 5" xfId="1055" xr:uid="{17BFCD8D-A6B9-4291-8500-54D757F4E8AD}"/>
    <cellStyle name="Normal 4 8 5 2" xfId="32783" xr:uid="{86C586B3-583C-440A-B8B3-576FFBE20DCB}"/>
    <cellStyle name="Normal 4 8 6" xfId="18666" xr:uid="{73FD032F-BDA3-40C3-A8D9-9E13FE524BCC}"/>
    <cellStyle name="Normal 4 9" xfId="1082" xr:uid="{7D1E17C6-FF91-4AE2-851E-B0B87F64B64C}"/>
    <cellStyle name="Normal 4 9 2" xfId="1374" xr:uid="{221DA55C-ECDA-4E9C-9231-F64BC9AC5B9F}"/>
    <cellStyle name="Normal 4 9 2 2" xfId="1643" xr:uid="{7E46DAFB-8FAC-470D-AFBA-180AB35B5011}"/>
    <cellStyle name="Normal 4 9 2 2 2" xfId="2684" xr:uid="{160F76F7-E509-4F1B-B529-6A900D13501A}"/>
    <cellStyle name="Normal 4 9 2 2 2 2" xfId="36091" xr:uid="{3FCD78CA-6DD8-4B3F-A7ED-9C54316B7676}"/>
    <cellStyle name="Normal 4 9 2 2 2 3" xfId="20284" xr:uid="{75E60ADC-12E2-447C-BBF9-886AFFFF1844}"/>
    <cellStyle name="Normal 4 9 2 2 3" xfId="35091" xr:uid="{3F581F92-1953-43CA-AC2A-B6426CC3EBD6}"/>
    <cellStyle name="Normal 4 9 2 2 4" xfId="19246" xr:uid="{CCDD3C55-2807-4762-B82A-85BF52B94CD3}"/>
    <cellStyle name="Normal 4 9 2 3" xfId="2417" xr:uid="{E147CF06-C8EA-4E01-AF9E-F05909BC7814}"/>
    <cellStyle name="Normal 4 9 2 3 2" xfId="35828" xr:uid="{4ABD1C6A-1BF5-4F7A-8B01-ABEA0B7F1F46}"/>
    <cellStyle name="Normal 4 9 2 3 3" xfId="20017" xr:uid="{AF03754F-C295-46A1-843E-B7F79813D291}"/>
    <cellStyle name="Normal 4 9 2 4" xfId="34843" xr:uid="{08B84B30-CCDA-451F-B0D7-5F122EC43D3E}"/>
    <cellStyle name="Normal 4 9 2 5" xfId="18978" xr:uid="{0F7FA03B-42AD-4274-8601-1922C5DE5E9B}"/>
    <cellStyle name="Normal 4 9 3" xfId="1172" xr:uid="{C0DBAF2A-837A-4959-8A82-90EC19A82898}"/>
    <cellStyle name="Normal 4 9 3 2" xfId="2222" xr:uid="{7F8DEB70-0B83-4ADF-87F8-2F81C83D0F6E}"/>
    <cellStyle name="Normal 4 9 3 2 2" xfId="35651" xr:uid="{AC1AEFDB-3533-42A1-93E6-433CEEDC2510}"/>
    <cellStyle name="Normal 4 9 3 2 3" xfId="19822" xr:uid="{34DBEC00-1922-4B29-BB71-C3755E6FD8F2}"/>
    <cellStyle name="Normal 4 9 3 3" xfId="34667" xr:uid="{21AE6E5E-1F33-4D64-A74E-E4467B6E732C}"/>
    <cellStyle name="Normal 4 9 3 4" xfId="18777" xr:uid="{E5E2ACE5-96CF-404D-BB22-95403B91A60A}"/>
    <cellStyle name="Normal 4 9 4" xfId="1448" xr:uid="{6C8DBF0A-ACD6-40F8-8D37-666838B8D9AF}"/>
    <cellStyle name="Normal 4 9 4 2" xfId="2489" xr:uid="{31951A54-F637-4EC8-944E-A064A8AF6AB1}"/>
    <cellStyle name="Normal 4 9 4 2 2" xfId="35899" xr:uid="{80AA19FA-EEEC-48CA-9E3F-15A20408743A}"/>
    <cellStyle name="Normal 4 9 4 2 3" xfId="20089" xr:uid="{846F19DD-C24D-441D-89AB-117985EDA119}"/>
    <cellStyle name="Normal 4 9 4 3" xfId="34914" xr:uid="{06626ED0-6256-44AC-A3E0-1FCD0B3AE407}"/>
    <cellStyle name="Normal 4 9 4 4" xfId="19051" xr:uid="{5D91C41C-FEB1-4674-B809-B9E3EDEA4616}"/>
    <cellStyle name="Normal 4 9 5" xfId="2143" xr:uid="{AD75547F-F5B6-43F0-A2AC-77D55C655A42}"/>
    <cellStyle name="Normal 4 9 5 2" xfId="35573" xr:uid="{54A41AA3-0A5D-4901-9131-536FE6B9AF18}"/>
    <cellStyle name="Normal 4 9 5 3" xfId="19743" xr:uid="{F8E741F2-3A60-4E66-BC3C-4CB2574E88F5}"/>
    <cellStyle name="Normal 4 9 6" xfId="32787" xr:uid="{3BC3522C-F83C-458A-B01E-0552156CE23B}"/>
    <cellStyle name="Normal 4 9 7" xfId="18692" xr:uid="{E695FC15-A75E-4450-8F59-53BF009BEB76}"/>
    <cellStyle name="Normal 40" xfId="675" xr:uid="{CD6B7ACF-95A3-4099-B357-F14C9E697C44}"/>
    <cellStyle name="Normal 40 2" xfId="837" xr:uid="{3666A869-E818-4E5B-BD73-2A911EEA91F2}"/>
    <cellStyle name="Normal 40 2 2" xfId="721" xr:uid="{9C76A6CE-D2D3-422E-833C-14E69459EF32}"/>
    <cellStyle name="Normal 40 2 2 2" xfId="2280" xr:uid="{0B69876C-6C36-4EC5-B4F9-2B072AC1B1C1}"/>
    <cellStyle name="Normal 40 2 2 2 2" xfId="35696" xr:uid="{6FFE8B1F-9958-4C97-A3DA-5A01608A4F45}"/>
    <cellStyle name="Normal 40 2 2 2 3" xfId="19880" xr:uid="{43F8F294-9619-4EED-83AD-948D7F082F3E}"/>
    <cellStyle name="Normal 40 2 3" xfId="1233" xr:uid="{51A90AEE-047E-47EC-BE2F-4C5659F694A2}"/>
    <cellStyle name="Normal 40 2 3 2" xfId="34714" xr:uid="{964C00EB-5B02-4731-B856-FB3440E2395C}"/>
    <cellStyle name="Normal 40 2 3 3" xfId="18837" xr:uid="{A85B8442-65BB-4C26-84EB-2B906D9B70D0}"/>
    <cellStyle name="Normal 40 2 4" xfId="17193" xr:uid="{92AB75CA-9ABD-4BEC-8EF7-BCEF18731400}"/>
    <cellStyle name="Normal 40 2 4 2" xfId="36380" xr:uid="{1C9BBF56-5986-4F2E-9E8E-35F700B2DB6D}"/>
    <cellStyle name="Normal 40 2 4 3" xfId="34485" xr:uid="{58F04AE5-AE44-475D-AE38-0737611BEE08}"/>
    <cellStyle name="Normal 40 2 5" xfId="18328" xr:uid="{00719C57-28FF-4369-8EAD-9CA8623D8811}"/>
    <cellStyle name="Normal 40 2 5 2" xfId="36561" xr:uid="{8D2343B0-A1FD-48FB-B974-17B49805C1D8}"/>
    <cellStyle name="Normal 40 2 5 3" xfId="36481" xr:uid="{B3AF8F72-2327-43E5-93AB-F37A6221012B}"/>
    <cellStyle name="Normal 40 2 6" xfId="18533" xr:uid="{A1DB6091-F706-42A6-A695-83701E02F60A}"/>
    <cellStyle name="Normal 40 3" xfId="791" xr:uid="{C22F548C-4953-4BF5-82F9-9F801968CB39}"/>
    <cellStyle name="Normal 40 3 2" xfId="2547" xr:uid="{7F853872-BCB6-4FEE-A1DB-82F8571069C0}"/>
    <cellStyle name="Normal 40 3 2 2" xfId="35956" xr:uid="{B7EBC40E-9265-41B5-ABD3-0E50D78E9DED}"/>
    <cellStyle name="Normal 40 3 2 3" xfId="20147" xr:uid="{D0C2DF06-DDB6-46D3-B126-3DC15DF376E5}"/>
    <cellStyle name="Normal 40 3 3" xfId="1506" xr:uid="{BCC8101A-8DE6-4590-84D0-41A2259811DA}"/>
    <cellStyle name="Normal 40 3 3 2" xfId="34959" xr:uid="{71177FA9-7872-4BD2-8A2E-F3855C4E2B8D}"/>
    <cellStyle name="Normal 40 3 3 3" xfId="19109" xr:uid="{1290085D-AEFA-4940-8A8A-8240C79DDF17}"/>
    <cellStyle name="Normal 40 4" xfId="2011" xr:uid="{FD155BA9-CD6B-410D-ABCF-4E269F83A4F9}"/>
    <cellStyle name="Normal 40 4 2" xfId="35447" xr:uid="{BDE379F1-486A-40D4-8767-D8376239892B}"/>
    <cellStyle name="Normal 40 4 3" xfId="19612" xr:uid="{E04A8E78-A3ED-48DC-961E-52CBB7CF7B8E}"/>
    <cellStyle name="Normal 40 5" xfId="17083" xr:uid="{F393A934-1A99-4735-93AB-567FBD4824A3}"/>
    <cellStyle name="Normal 40 5 2" xfId="34429" xr:uid="{78178089-E2E3-450D-AEDC-2AA72E528932}"/>
    <cellStyle name="Normal 40 6" xfId="15384" xr:uid="{897ECC13-69A7-4108-ABCB-4CDB14A54E5A}"/>
    <cellStyle name="Normal 40 6 2" xfId="32788" xr:uid="{4C3AC3B4-3F23-4CBD-AF0A-CA2D66D3BA21}"/>
    <cellStyle name="Normal 40 7" xfId="18469" xr:uid="{1FEB793B-75A4-4B07-9030-DAF972B7D811}"/>
    <cellStyle name="Normal 40 8" xfId="36900" xr:uid="{3D7ED996-BC43-4026-A1CB-7EE2069C45B6}"/>
    <cellStyle name="Normal 41" xfId="676" xr:uid="{5E016D8F-F5D4-4F14-A1F8-E93D2950D2D4}"/>
    <cellStyle name="Normal 41 2" xfId="838" xr:uid="{84CEC09C-0796-45CA-9077-7AD29695516C}"/>
    <cellStyle name="Normal 41 2 2" xfId="860" xr:uid="{03591262-1B88-4BFB-8BB2-FB9BAAF109A8}"/>
    <cellStyle name="Normal 41 2 2 2" xfId="2281" xr:uid="{8A5C8B82-DB10-416B-8E80-BB2579A26B6B}"/>
    <cellStyle name="Normal 41 2 2 2 2" xfId="35697" xr:uid="{B9911977-32FF-42E9-AE2B-EF154DB44ED4}"/>
    <cellStyle name="Normal 41 2 2 2 3" xfId="19881" xr:uid="{D860C817-7A24-4E2B-86C2-D2114F30A249}"/>
    <cellStyle name="Normal 41 2 3" xfId="1234" xr:uid="{491C0994-D29E-47CE-87F6-8A57DFC891F8}"/>
    <cellStyle name="Normal 41 2 3 2" xfId="34715" xr:uid="{FA7EA28F-0F95-4FBA-90EE-D877126EC573}"/>
    <cellStyle name="Normal 41 2 3 3" xfId="18838" xr:uid="{E6835287-FB48-4B7C-80CD-B6162B41A8C9}"/>
    <cellStyle name="Normal 41 2 4" xfId="17194" xr:uid="{CF63581E-286C-4215-B905-5F5225CFE5BD}"/>
    <cellStyle name="Normal 41 2 4 2" xfId="36366" xr:uid="{A176C845-3A97-40C7-A63E-BB6FDFC32C52}"/>
    <cellStyle name="Normal 41 2 4 3" xfId="34486" xr:uid="{FDE134EA-84CA-49D8-9E19-F9327135D0CF}"/>
    <cellStyle name="Normal 41 2 5" xfId="18329" xr:uid="{9E2ECDE3-A53E-4327-ABFA-35260717D7C9}"/>
    <cellStyle name="Normal 41 2 5 2" xfId="36562" xr:uid="{5DB07BC8-8D99-4E5D-A044-1BA0BEAFE28F}"/>
    <cellStyle name="Normal 41 2 5 3" xfId="36482" xr:uid="{5CCFF286-B4D4-433A-933F-EF8B2C44FA53}"/>
    <cellStyle name="Normal 41 2 6" xfId="18534" xr:uid="{79904205-F1A2-4298-ABBB-5B209C26BEAB}"/>
    <cellStyle name="Normal 41 3" xfId="792" xr:uid="{67D44343-3D54-48CC-9723-D5BE3237B59F}"/>
    <cellStyle name="Normal 41 3 2" xfId="2548" xr:uid="{BFB600CF-9B66-4A68-8336-4BA50E3AA59F}"/>
    <cellStyle name="Normal 41 3 2 2" xfId="35957" xr:uid="{D9705579-2DAC-4D34-AD4C-6D7799F5BCAE}"/>
    <cellStyle name="Normal 41 3 2 3" xfId="20148" xr:uid="{33F0F6EF-DEDB-4285-AD85-D81E426C8A88}"/>
    <cellStyle name="Normal 41 3 3" xfId="1507" xr:uid="{6A021C22-CE29-43A8-83C0-A59B9277D521}"/>
    <cellStyle name="Normal 41 3 3 2" xfId="34960" xr:uid="{FB9CBB12-820C-4067-9439-CF84E64AED04}"/>
    <cellStyle name="Normal 41 3 3 3" xfId="19110" xr:uid="{1785201A-01EE-420E-BAEF-3F57D1675BA1}"/>
    <cellStyle name="Normal 41 4" xfId="2012" xr:uid="{473AB5DE-D712-49E6-AC8E-DBABA7ABF77E}"/>
    <cellStyle name="Normal 41 4 2" xfId="35448" xr:uid="{F1385F8A-F023-4FFB-8FCA-66E9866E42FC}"/>
    <cellStyle name="Normal 41 4 3" xfId="19613" xr:uid="{8DDBCFA9-E791-449B-AA1F-E9462797D4F8}"/>
    <cellStyle name="Normal 41 5" xfId="17084" xr:uid="{2703B3E4-2BFC-4ABC-9C55-373CD652EC05}"/>
    <cellStyle name="Normal 41 5 2" xfId="34430" xr:uid="{AAA20FE1-EC68-4E63-8B9C-FA023D36D5E4}"/>
    <cellStyle name="Normal 41 6" xfId="15385" xr:uid="{1D3D8566-5615-4DED-922C-C36C1EFA7F90}"/>
    <cellStyle name="Normal 41 6 2" xfId="32789" xr:uid="{47260B69-09D4-4B97-9DA6-D90A44D5ACD9}"/>
    <cellStyle name="Normal 41 7" xfId="18470" xr:uid="{24CFBFB2-15CE-4FDA-B975-1C671F5ED107}"/>
    <cellStyle name="Normal 41 8" xfId="37073" xr:uid="{F1BC344A-51DB-42F8-8429-DE6216CE112D}"/>
    <cellStyle name="Normal 42" xfId="677" xr:uid="{B218C611-D72F-4955-BD0D-0B1745EDCEF7}"/>
    <cellStyle name="Normal 42 2" xfId="839" xr:uid="{7946BC97-F914-49B7-80CC-A91E0A5FBF01}"/>
    <cellStyle name="Normal 42 2 2" xfId="853" xr:uid="{E13197BA-38E2-4BB7-B437-FAB044B8AD9A}"/>
    <cellStyle name="Normal 42 2 2 2" xfId="2282" xr:uid="{8CE1A290-DF54-476D-B154-C48EA49A3FDA}"/>
    <cellStyle name="Normal 42 2 2 2 2" xfId="35698" xr:uid="{04D452A1-2057-4093-A75A-ECEEAA4816E6}"/>
    <cellStyle name="Normal 42 2 2 2 3" xfId="19882" xr:uid="{C10E62C9-4EF2-4304-8C9D-31C2826877E9}"/>
    <cellStyle name="Normal 42 2 3" xfId="1235" xr:uid="{ECF4FEDF-724F-41E5-8645-26F7A515930F}"/>
    <cellStyle name="Normal 42 2 3 2" xfId="34716" xr:uid="{EED323C4-F950-44D8-AF49-1320E23B394A}"/>
    <cellStyle name="Normal 42 2 3 3" xfId="18839" xr:uid="{31708D68-574B-4795-85D5-B6C928BCDEDB}"/>
    <cellStyle name="Normal 42 2 4" xfId="17195" xr:uid="{8A0451FB-9DED-4841-B14C-D4EFF7FB499B}"/>
    <cellStyle name="Normal 42 2 4 2" xfId="36351" xr:uid="{FD8D7C9D-95A6-4F02-81B1-41ECAED2821B}"/>
    <cellStyle name="Normal 42 2 4 3" xfId="34487" xr:uid="{958EB213-BA40-4C3A-97FF-F26BE5AAD1C8}"/>
    <cellStyle name="Normal 42 2 5" xfId="18330" xr:uid="{4194F183-C2BA-4AC1-A8BB-A41BE48EC959}"/>
    <cellStyle name="Normal 42 2 5 2" xfId="36563" xr:uid="{27A6F7FC-DFA8-4E42-A04D-0E4F34BB5C13}"/>
    <cellStyle name="Normal 42 2 5 3" xfId="36483" xr:uid="{3A21DA3F-D4DB-41BB-8D6A-E6C5CBF5601E}"/>
    <cellStyle name="Normal 42 2 6" xfId="18535" xr:uid="{BEED2267-3F28-4E9D-B5D1-D4761632DDD8}"/>
    <cellStyle name="Normal 42 3" xfId="793" xr:uid="{C03E579C-A6EC-4318-86BE-CD41CC91C6CB}"/>
    <cellStyle name="Normal 42 3 2" xfId="2549" xr:uid="{B67BEAB0-AE8D-4CAA-96A8-AC8818D0FC8A}"/>
    <cellStyle name="Normal 42 3 2 2" xfId="35958" xr:uid="{4E50F627-C430-4047-B93E-A842BDD06AEF}"/>
    <cellStyle name="Normal 42 3 2 3" xfId="20149" xr:uid="{41CBCCDC-FACF-4C58-B398-F61240BCB542}"/>
    <cellStyle name="Normal 42 3 3" xfId="1508" xr:uid="{5ADFF702-BF2E-4660-A932-ADA2EC3B0AA0}"/>
    <cellStyle name="Normal 42 3 3 2" xfId="34961" xr:uid="{04921B3B-79AB-47CC-8735-BAF27C1538AA}"/>
    <cellStyle name="Normal 42 3 3 3" xfId="19111" xr:uid="{1189E4BB-AE56-4DE3-8099-FD4FA2D89916}"/>
    <cellStyle name="Normal 42 4" xfId="2013" xr:uid="{39507D0C-A48E-48A7-82D6-9F5C5C966359}"/>
    <cellStyle name="Normal 42 4 2" xfId="35449" xr:uid="{6195EE59-86C7-44AE-A1A7-D57604B85E0E}"/>
    <cellStyle name="Normal 42 4 3" xfId="19614" xr:uid="{A17B2626-A1FE-4EBD-AD78-5B18CA00EDC3}"/>
    <cellStyle name="Normal 42 5" xfId="17085" xr:uid="{85F4F448-9922-4D24-8643-CA06C860854B}"/>
    <cellStyle name="Normal 42 5 2" xfId="34431" xr:uid="{543B9E7A-2068-40DC-B5B1-FB0E3CBCB04C}"/>
    <cellStyle name="Normal 42 6" xfId="15386" xr:uid="{1DE33A6D-DDE3-41C9-A347-5DF8FDF55545}"/>
    <cellStyle name="Normal 42 6 2" xfId="32790" xr:uid="{D29B2101-66CD-46F9-8465-E59A3D0C923B}"/>
    <cellStyle name="Normal 42 7" xfId="18471" xr:uid="{B1D24464-9B61-4878-AC00-2D9015B8356F}"/>
    <cellStyle name="Normal 43" xfId="678" xr:uid="{D1835A0D-5E22-41F9-B548-8EE769745CD4}"/>
    <cellStyle name="Normal 43 2" xfId="840" xr:uid="{D432666F-70BE-4BF6-B4FE-D47C78F8D09F}"/>
    <cellStyle name="Normal 43 2 2" xfId="865" xr:uid="{7E49CE17-9F11-4DFC-8816-910CE8F16BA5}"/>
    <cellStyle name="Normal 43 2 2 2" xfId="2283" xr:uid="{C3F69003-B439-4383-A91E-D9FC495D1D67}"/>
    <cellStyle name="Normal 43 2 2 2 2" xfId="35699" xr:uid="{29F6905E-262A-4F35-BDE5-285B8A8CEFD5}"/>
    <cellStyle name="Normal 43 2 2 2 3" xfId="19883" xr:uid="{C9F42D35-5714-4847-83AC-C615BEA34C0E}"/>
    <cellStyle name="Normal 43 2 3" xfId="1236" xr:uid="{B9F84BAF-101B-4DD8-8F35-9B1197D29616}"/>
    <cellStyle name="Normal 43 2 3 2" xfId="34717" xr:uid="{B106AFDC-A344-4B4C-8A20-DAE231BC1047}"/>
    <cellStyle name="Normal 43 2 3 3" xfId="18840" xr:uid="{0F50D781-D703-4FCF-89BD-1694A144AACE}"/>
    <cellStyle name="Normal 43 2 4" xfId="17196" xr:uid="{2A894F9C-2EB3-40B1-AB5B-F8BE96420FB5}"/>
    <cellStyle name="Normal 43 2 4 2" xfId="36397" xr:uid="{51E20354-1B07-4F6E-B12F-65EE593C776A}"/>
    <cellStyle name="Normal 43 2 4 3" xfId="34488" xr:uid="{FD0B3365-566A-4C8B-8F66-B826EE8E9BAA}"/>
    <cellStyle name="Normal 43 2 5" xfId="18331" xr:uid="{5EC15875-B2F8-4866-852B-DA8011EBB40A}"/>
    <cellStyle name="Normal 43 2 5 2" xfId="36564" xr:uid="{806DEBA4-E8D7-4019-9298-58A09223DAD5}"/>
    <cellStyle name="Normal 43 2 5 3" xfId="36484" xr:uid="{62021E5A-8BC6-41AA-9527-127149C88C24}"/>
    <cellStyle name="Normal 43 2 6" xfId="18536" xr:uid="{F5B05C97-320B-4E07-B688-85BFA5F9672B}"/>
    <cellStyle name="Normal 43 3" xfId="794" xr:uid="{3D90EE37-25F2-46CA-A6BD-C9CD5AF085F1}"/>
    <cellStyle name="Normal 43 3 2" xfId="2550" xr:uid="{383C1B94-61D5-4946-B5B5-523FE595A8F4}"/>
    <cellStyle name="Normal 43 3 2 2" xfId="35959" xr:uid="{044D19F6-06B3-4C77-AD27-EC79C559AE70}"/>
    <cellStyle name="Normal 43 3 2 3" xfId="20150" xr:uid="{1139D1BF-8D3A-4125-AC9A-321D6620BB2E}"/>
    <cellStyle name="Normal 43 3 3" xfId="1509" xr:uid="{4AA2FD0D-1CD1-434C-BE5D-F7D7FA807944}"/>
    <cellStyle name="Normal 43 3 3 2" xfId="34962" xr:uid="{34F3ED7D-EC2C-4754-A5A1-E15D0BCBE516}"/>
    <cellStyle name="Normal 43 3 3 3" xfId="19112" xr:uid="{9F6921E7-C3FE-4604-B4D8-52672D46A54D}"/>
    <cellStyle name="Normal 43 4" xfId="2014" xr:uid="{E7277221-1AAC-4E52-9BBE-6B9D0B024893}"/>
    <cellStyle name="Normal 43 4 2" xfId="35450" xr:uid="{866CD751-C5E4-4867-A2FE-93006684E996}"/>
    <cellStyle name="Normal 43 4 3" xfId="19615" xr:uid="{D7E2FF31-6009-4424-A927-CB0DF450190D}"/>
    <cellStyle name="Normal 43 5" xfId="17086" xr:uid="{3C9D2A2C-FDB1-4A0A-8A8E-860CC75CB452}"/>
    <cellStyle name="Normal 43 5 2" xfId="34432" xr:uid="{FDC7D701-262D-4D6F-8F8F-336D17424A08}"/>
    <cellStyle name="Normal 43 6" xfId="15387" xr:uid="{A2406D23-B5A3-4F48-AD15-681575AD152A}"/>
    <cellStyle name="Normal 43 6 2" xfId="32791" xr:uid="{A1B5ADCF-EDDF-4367-AB82-8564109C70C4}"/>
    <cellStyle name="Normal 43 7" xfId="18472" xr:uid="{95BE0620-B43C-49E4-8D49-107830C622BB}"/>
    <cellStyle name="Normal 44" xfId="679" xr:uid="{5B5C9B26-445F-47FE-A2CE-5ED9362E3E50}"/>
    <cellStyle name="Normal 44 2" xfId="841" xr:uid="{3C0B1908-BB62-4896-9C65-5A8B73EE9A09}"/>
    <cellStyle name="Normal 44 2 2" xfId="857" xr:uid="{FA7957B0-5FE5-45DB-947B-B2FC94361A9F}"/>
    <cellStyle name="Normal 44 2 2 2" xfId="2284" xr:uid="{1EDDB62B-E6AA-43CB-B10B-91A757F290C0}"/>
    <cellStyle name="Normal 44 2 2 2 2" xfId="35700" xr:uid="{DBA5C536-E52F-4E14-86AC-172004130DB8}"/>
    <cellStyle name="Normal 44 2 2 2 3" xfId="19884" xr:uid="{501DBB8A-D509-4B95-8E8E-B39CB94D6ED5}"/>
    <cellStyle name="Normal 44 2 3" xfId="1237" xr:uid="{0DD14D31-042C-41EE-9EBB-F252DFE7CA8B}"/>
    <cellStyle name="Normal 44 2 3 2" xfId="34718" xr:uid="{71C452E3-6CED-498E-8E2F-8D983907CECC}"/>
    <cellStyle name="Normal 44 2 3 3" xfId="18841" xr:uid="{7EE8D1CD-D29C-4A34-9DB0-043DA1F1C22C}"/>
    <cellStyle name="Normal 44 2 4" xfId="17197" xr:uid="{9F52249C-0AF6-4AC7-AFBE-ABED590F544B}"/>
    <cellStyle name="Normal 44 2 4 2" xfId="36372" xr:uid="{298DAA6F-D938-459A-9C9E-1812476E0A27}"/>
    <cellStyle name="Normal 44 2 4 3" xfId="34489" xr:uid="{02083935-E6DD-4D96-A473-09D9B4730445}"/>
    <cellStyle name="Normal 44 2 5" xfId="18332" xr:uid="{0CC0F58F-80EA-4BBE-A814-713972C873F2}"/>
    <cellStyle name="Normal 44 2 5 2" xfId="36565" xr:uid="{6D3DE5FC-61B5-46CA-AC6C-B80B4CACB533}"/>
    <cellStyle name="Normal 44 2 5 3" xfId="36485" xr:uid="{B5EDC4C7-FB79-4D21-AEA6-43D77E49FB79}"/>
    <cellStyle name="Normal 44 2 6" xfId="18537" xr:uid="{5150814B-01B4-47B9-B228-18C1264898FB}"/>
    <cellStyle name="Normal 44 3" xfId="795" xr:uid="{D0BA68C3-86E9-40E4-A766-CCB815BE2627}"/>
    <cellStyle name="Normal 44 3 2" xfId="2551" xr:uid="{F74F0084-FB75-4E9D-8AF6-4AEEFE192F8D}"/>
    <cellStyle name="Normal 44 3 2 2" xfId="35960" xr:uid="{B359667F-9A29-4F2B-9F84-A101849A6EBD}"/>
    <cellStyle name="Normal 44 3 2 3" xfId="20151" xr:uid="{E2F63598-F577-4B71-9AB3-1648FA7F3E5B}"/>
    <cellStyle name="Normal 44 3 3" xfId="1510" xr:uid="{23CB07B0-D7AA-423D-9750-A44E9AEB89E1}"/>
    <cellStyle name="Normal 44 3 3 2" xfId="34963" xr:uid="{FB223771-1B3D-4B9F-83C2-4F137B926B75}"/>
    <cellStyle name="Normal 44 3 3 3" xfId="19113" xr:uid="{B2538B58-AE45-4DB9-AF70-934EA3E7EF37}"/>
    <cellStyle name="Normal 44 4" xfId="2015" xr:uid="{412622F0-19B9-47B6-A71C-4942498D85F5}"/>
    <cellStyle name="Normal 44 4 2" xfId="35451" xr:uid="{28E2FAD6-55E8-4304-859D-490FA6EB7B63}"/>
    <cellStyle name="Normal 44 4 3" xfId="19616" xr:uid="{C34BFA71-4D66-49CF-9D33-076EFC16A923}"/>
    <cellStyle name="Normal 44 5" xfId="17087" xr:uid="{B0CB417C-99F7-4082-BA4E-8BC7E5BB6EC0}"/>
    <cellStyle name="Normal 44 5 2" xfId="34433" xr:uid="{E2638BD5-07B9-40EF-8E1C-89A7E88C878E}"/>
    <cellStyle name="Normal 44 6" xfId="15388" xr:uid="{F6417683-BEC3-46E4-A38B-3CDA6D4D6B3B}"/>
    <cellStyle name="Normal 44 6 2" xfId="32792" xr:uid="{EF5B9193-6400-4B0E-97F3-529E0D231BFA}"/>
    <cellStyle name="Normal 44 7" xfId="18473" xr:uid="{CC38D21D-32BA-495B-B206-F50EE6221B5B}"/>
    <cellStyle name="Normal 45" xfId="680" xr:uid="{9B4CF5C3-E1B5-4666-92D3-C427474DEE3A}"/>
    <cellStyle name="Normal 45 2" xfId="842" xr:uid="{861BECB4-055B-4800-8077-58EA42961312}"/>
    <cellStyle name="Normal 45 2 2" xfId="855" xr:uid="{A1447FC7-FC1B-4F2A-80AC-5D5494EC4265}"/>
    <cellStyle name="Normal 45 2 2 2" xfId="2285" xr:uid="{32F24EFB-23D3-4CA7-9862-38F218B12E1C}"/>
    <cellStyle name="Normal 45 2 2 2 2" xfId="35701" xr:uid="{5208BD45-73DC-460A-9505-9AAEB03FB93B}"/>
    <cellStyle name="Normal 45 2 2 2 3" xfId="19885" xr:uid="{286C6B64-469A-447F-8453-87B66A3AF9A9}"/>
    <cellStyle name="Normal 45 2 3" xfId="1238" xr:uid="{0E28D573-2732-4122-9DF8-98BAE9B023BD}"/>
    <cellStyle name="Normal 45 2 3 2" xfId="34719" xr:uid="{844528BD-0FFD-49BB-8D10-C88B4AA65174}"/>
    <cellStyle name="Normal 45 2 3 3" xfId="18842" xr:uid="{6C01AA0D-49E0-4FD5-852E-02E4472A7E86}"/>
    <cellStyle name="Normal 45 2 4" xfId="17198" xr:uid="{8AC58C25-FD83-4A2C-AD9E-3E2477E4A8C0}"/>
    <cellStyle name="Normal 45 2 4 2" xfId="36355" xr:uid="{A2262D9C-4681-4019-84A6-51F65AE22428}"/>
    <cellStyle name="Normal 45 2 4 3" xfId="34490" xr:uid="{71645289-2460-405C-983A-B185CA2DCF48}"/>
    <cellStyle name="Normal 45 2 5" xfId="18333" xr:uid="{9756034B-11B0-4845-A868-4BBFC698EF7B}"/>
    <cellStyle name="Normal 45 2 5 2" xfId="36566" xr:uid="{8D6C3E8E-617A-419E-AD0B-D5FC69817630}"/>
    <cellStyle name="Normal 45 2 5 3" xfId="36486" xr:uid="{20723653-C785-4843-A5E3-2F9587ACC6D7}"/>
    <cellStyle name="Normal 45 2 6" xfId="18538" xr:uid="{C6403986-E469-44E5-8DA5-8C16F00658AB}"/>
    <cellStyle name="Normal 45 3" xfId="796" xr:uid="{BCB2BFD3-B64F-46B2-A274-9FB08AC6AC14}"/>
    <cellStyle name="Normal 45 3 2" xfId="2552" xr:uid="{A8FDA717-1E09-4F58-8F37-930556946256}"/>
    <cellStyle name="Normal 45 3 2 2" xfId="35961" xr:uid="{A1D54BB5-3E00-4141-8E5B-D865CC0E0FB9}"/>
    <cellStyle name="Normal 45 3 2 3" xfId="20152" xr:uid="{CE26676C-1B4F-4123-A8DB-5983749921F9}"/>
    <cellStyle name="Normal 45 3 3" xfId="1511" xr:uid="{2E78C5C1-C39B-4536-A5D1-C840C3DDB908}"/>
    <cellStyle name="Normal 45 3 3 2" xfId="34964" xr:uid="{1AC3CA32-216B-4095-B709-E935C03313DA}"/>
    <cellStyle name="Normal 45 3 3 3" xfId="19114" xr:uid="{95190F55-A010-4051-810E-46B77AEBFC61}"/>
    <cellStyle name="Normal 45 4" xfId="2016" xr:uid="{F4C04A62-C6AA-4957-9349-E365B47F780F}"/>
    <cellStyle name="Normal 45 4 2" xfId="35452" xr:uid="{C524C984-4AC0-4CC0-A899-3621836A6E6D}"/>
    <cellStyle name="Normal 45 4 3" xfId="19617" xr:uid="{C6CBBCB0-C294-4AF8-94B8-E3934671994D}"/>
    <cellStyle name="Normal 45 5" xfId="17088" xr:uid="{EA38154A-3443-4810-8C89-7D643CC64DE6}"/>
    <cellStyle name="Normal 45 5 2" xfId="34434" xr:uid="{4F018470-4B23-41CD-9F30-64DB79F8C977}"/>
    <cellStyle name="Normal 45 6" xfId="15389" xr:uid="{95F72A13-BA3A-4C77-8B0C-28C471A8B94E}"/>
    <cellStyle name="Normal 45 6 2" xfId="32793" xr:uid="{48B68C71-1541-4569-9BB4-A5F57C311D1D}"/>
    <cellStyle name="Normal 45 7" xfId="18474" xr:uid="{3EBCAA66-21E8-4ED8-97D0-36DB7422366F}"/>
    <cellStyle name="Normal 46" xfId="681" xr:uid="{39EB3897-9829-433F-A171-583E45A086B0}"/>
    <cellStyle name="Normal 46 2" xfId="843" xr:uid="{4237CF13-246D-43BA-91DA-D36E3FD5D5CC}"/>
    <cellStyle name="Normal 46 2 2" xfId="717" xr:uid="{1B348814-FE46-4B47-86E6-F40A66A937F7}"/>
    <cellStyle name="Normal 46 2 2 2" xfId="2286" xr:uid="{F4679AF7-330C-415E-9789-15F539A0FE26}"/>
    <cellStyle name="Normal 46 2 2 2 2" xfId="35702" xr:uid="{68E8AEE9-65A7-47AA-B0F5-3B9552C9D5CD}"/>
    <cellStyle name="Normal 46 2 2 2 3" xfId="19886" xr:uid="{09B5BD53-7CDA-4EF1-944E-16FD8CA57B11}"/>
    <cellStyle name="Normal 46 2 3" xfId="1239" xr:uid="{DBAD6B4F-82E9-4DCE-8668-9EEB8F6662EF}"/>
    <cellStyle name="Normal 46 2 3 2" xfId="34720" xr:uid="{03107138-E129-429A-A4CF-609F0FB4A91F}"/>
    <cellStyle name="Normal 46 2 3 3" xfId="18843" xr:uid="{20EDC8D4-B4C9-467A-BA2E-60E3D628F740}"/>
    <cellStyle name="Normal 46 2 4" xfId="17199" xr:uid="{11A3A970-E15F-49A1-B259-EC7512BA6E02}"/>
    <cellStyle name="Normal 46 2 4 2" xfId="36396" xr:uid="{1527055A-3620-4BE1-AFD8-432504384E36}"/>
    <cellStyle name="Normal 46 2 4 3" xfId="34491" xr:uid="{BE546683-CBB4-417F-83F8-E86DE4D22EA6}"/>
    <cellStyle name="Normal 46 2 5" xfId="18334" xr:uid="{1B925F6A-71C3-4966-8B2A-91614101C3C1}"/>
    <cellStyle name="Normal 46 2 5 2" xfId="36567" xr:uid="{70F7BDFA-E5E6-46EF-AF7C-1D08919E9BA3}"/>
    <cellStyle name="Normal 46 2 5 3" xfId="36487" xr:uid="{5098105D-441E-4B66-8FEB-8EA9BFBB4736}"/>
    <cellStyle name="Normal 46 2 6" xfId="18539" xr:uid="{4FBAD603-5B66-4F92-AB1D-3F27C1274B5F}"/>
    <cellStyle name="Normal 46 3" xfId="797" xr:uid="{CC7904FA-4420-4306-9DE2-E410232058B8}"/>
    <cellStyle name="Normal 46 3 2" xfId="2553" xr:uid="{5E4C8121-242E-4AE1-80A7-D8079BECB9D5}"/>
    <cellStyle name="Normal 46 3 2 2" xfId="35962" xr:uid="{D1DE35BE-DBA8-4083-9187-7A8BBCDC0473}"/>
    <cellStyle name="Normal 46 3 2 3" xfId="20153" xr:uid="{7AF92355-3209-49FE-9FE4-447C2768636C}"/>
    <cellStyle name="Normal 46 3 3" xfId="1512" xr:uid="{6F825788-B1F9-4CCB-AC0F-37B321914C7A}"/>
    <cellStyle name="Normal 46 3 3 2" xfId="34965" xr:uid="{5323EE3E-ECEA-462D-889E-2495392938F9}"/>
    <cellStyle name="Normal 46 3 3 3" xfId="19115" xr:uid="{2BE54C65-45BD-4CEA-A284-687DB1DE7C86}"/>
    <cellStyle name="Normal 46 4" xfId="2017" xr:uid="{FACC72C1-C4C0-4A94-A3FC-819FDF7B5DF0}"/>
    <cellStyle name="Normal 46 4 2" xfId="35453" xr:uid="{98C076DA-9C0D-4438-AA1E-08C42FEAE4AD}"/>
    <cellStyle name="Normal 46 4 3" xfId="19618" xr:uid="{4FE13E7C-4636-47DD-8723-909BED11FF2B}"/>
    <cellStyle name="Normal 46 5" xfId="17089" xr:uid="{8ECD8A6F-BD83-4366-9A6D-6A52B127D0A2}"/>
    <cellStyle name="Normal 46 5 2" xfId="34435" xr:uid="{CF36F3FD-1EAB-4538-BA6C-8F9335342556}"/>
    <cellStyle name="Normal 46 6" xfId="15390" xr:uid="{6F69E814-13E3-49E9-A6CF-7AB44FE98F44}"/>
    <cellStyle name="Normal 46 6 2" xfId="32794" xr:uid="{74102F68-2D13-42A4-BC99-2BB7949DF61C}"/>
    <cellStyle name="Normal 46 7" xfId="18475" xr:uid="{70E280B3-0879-4BFE-9D42-B3D2D609305E}"/>
    <cellStyle name="Normal 47" xfId="682" xr:uid="{3B295C77-5133-45DE-A4DA-9A78FA160907}"/>
    <cellStyle name="Normal 47 2" xfId="844" xr:uid="{764BF65A-BA3E-48D0-8C2A-4A4645DE0DD8}"/>
    <cellStyle name="Normal 47 2 2" xfId="863" xr:uid="{A7ADDAC2-51BD-4F8F-8E67-B56B32EEADCF}"/>
    <cellStyle name="Normal 47 2 2 2" xfId="2287" xr:uid="{265CBA16-8571-4490-9C91-86E67263F15B}"/>
    <cellStyle name="Normal 47 2 2 2 2" xfId="35703" xr:uid="{297669FF-AF96-4D8A-A796-F8D0DB1AC0A7}"/>
    <cellStyle name="Normal 47 2 2 2 3" xfId="19887" xr:uid="{CA167561-C93A-4FBF-9080-F0DE5A5C6362}"/>
    <cellStyle name="Normal 47 2 3" xfId="1240" xr:uid="{8A4779F5-4645-4079-A147-DDD49A737589}"/>
    <cellStyle name="Normal 47 2 3 2" xfId="34721" xr:uid="{450D7409-4A26-4C41-A9F6-35E178335759}"/>
    <cellStyle name="Normal 47 2 3 3" xfId="18844" xr:uid="{AEF31ADD-AF4E-4109-B146-CDE92191BFEC}"/>
    <cellStyle name="Normal 47 2 4" xfId="17200" xr:uid="{BE267473-391D-4A1B-8676-8285D9143BCC}"/>
    <cellStyle name="Normal 47 2 4 2" xfId="36286" xr:uid="{8C64B1F6-BDB8-433B-B9B1-7D961EA4EA5B}"/>
    <cellStyle name="Normal 47 2 4 3" xfId="34492" xr:uid="{3D0B4911-F30E-4009-A8A9-43A91B7A7710}"/>
    <cellStyle name="Normal 47 2 5" xfId="18335" xr:uid="{7CF32576-0309-4A05-AB11-28A139E4F8EE}"/>
    <cellStyle name="Normal 47 2 5 2" xfId="36568" xr:uid="{1AEEFE7D-0B91-49A4-B920-152108CDA5A1}"/>
    <cellStyle name="Normal 47 2 5 3" xfId="36488" xr:uid="{049D5E56-F0F3-4B98-B1F5-4E511E32D73C}"/>
    <cellStyle name="Normal 47 2 6" xfId="18540" xr:uid="{7EE7AFA6-6698-4F60-B725-AD8EB4D43DB0}"/>
    <cellStyle name="Normal 47 3" xfId="798" xr:uid="{4D0B37FB-593C-4318-A1B5-81862B173303}"/>
    <cellStyle name="Normal 47 3 2" xfId="2554" xr:uid="{F724AF27-0DD6-4F86-9BE0-4D4B1EA08772}"/>
    <cellStyle name="Normal 47 3 2 2" xfId="35963" xr:uid="{C18046CA-37DA-4BF5-B54E-65C901529229}"/>
    <cellStyle name="Normal 47 3 2 3" xfId="20154" xr:uid="{A599A391-12CC-4179-BE2E-269B9BA72515}"/>
    <cellStyle name="Normal 47 3 3" xfId="1513" xr:uid="{2B661670-6618-404B-B91D-77E882D21492}"/>
    <cellStyle name="Normal 47 3 3 2" xfId="34966" xr:uid="{98B0ACD7-8969-4F47-B3FA-E313F53A4A6A}"/>
    <cellStyle name="Normal 47 3 3 3" xfId="19116" xr:uid="{D4223F17-BEF9-4A17-8E1A-B8451D8D8B03}"/>
    <cellStyle name="Normal 47 4" xfId="2018" xr:uid="{D9CD53D9-6784-42CD-8574-5710E0615B01}"/>
    <cellStyle name="Normal 47 4 2" xfId="35454" xr:uid="{BAC28310-23C4-4587-89C0-AEA4BCEBE0F7}"/>
    <cellStyle name="Normal 47 4 3" xfId="19619" xr:uid="{73CB93A0-868D-4C31-B010-40A090ECA04D}"/>
    <cellStyle name="Normal 47 5" xfId="17090" xr:uid="{F92E069A-596E-47D4-83A8-A2006B731A0A}"/>
    <cellStyle name="Normal 47 5 2" xfId="34436" xr:uid="{D6415CE6-5476-46CD-BBF2-85632CA4A415}"/>
    <cellStyle name="Normal 47 6" xfId="15391" xr:uid="{1E8295B7-D366-412B-95EB-78B2FA95A175}"/>
    <cellStyle name="Normal 47 6 2" xfId="32795" xr:uid="{52E09B5F-BA3A-4DA8-9CF5-323600C18D53}"/>
    <cellStyle name="Normal 47 7" xfId="18476" xr:uid="{BC6130E6-C38C-479E-866B-7EC9CA072177}"/>
    <cellStyle name="Normal 48" xfId="683" xr:uid="{386DAB27-1E61-493E-B487-D23FC25ADADD}"/>
    <cellStyle name="Normal 48 2" xfId="845" xr:uid="{2101FBB9-2C22-4A21-AB29-47DC4DE8668A}"/>
    <cellStyle name="Normal 48 2 2" xfId="877" xr:uid="{AA78A17E-0FDA-409E-9CD6-0EFD369F6552}"/>
    <cellStyle name="Normal 48 2 2 2" xfId="2288" xr:uid="{23E54298-69D5-4DCB-AF11-BD88A40E9235}"/>
    <cellStyle name="Normal 48 2 2 2 2" xfId="35704" xr:uid="{36F34605-F478-457C-B69D-4248731A5375}"/>
    <cellStyle name="Normal 48 2 2 2 3" xfId="19888" xr:uid="{8FE47ED7-EF95-44AF-A687-A453F4E1DF3F}"/>
    <cellStyle name="Normal 48 2 3" xfId="1241" xr:uid="{B611F147-2605-4AE4-8F28-D80CAC29FB20}"/>
    <cellStyle name="Normal 48 2 3 2" xfId="34722" xr:uid="{7372534E-ED09-4894-BDD7-47B6CF45E55B}"/>
    <cellStyle name="Normal 48 2 3 3" xfId="18845" xr:uid="{64C86AE4-F8D2-43F1-AF44-7F5DD55D9FE9}"/>
    <cellStyle name="Normal 48 2 4" xfId="17201" xr:uid="{E14EACDA-465D-4ACB-ACEB-81B587C84CC1}"/>
    <cellStyle name="Normal 48 2 4 2" xfId="36291" xr:uid="{2041B5AE-474A-4792-A835-4AB13D6B2EB5}"/>
    <cellStyle name="Normal 48 2 4 3" xfId="34493" xr:uid="{BCBA9F08-BA75-474D-B7C6-D52BCCAEC9D9}"/>
    <cellStyle name="Normal 48 2 5" xfId="18336" xr:uid="{1E8D186A-75C5-427F-8AD4-5F9AD32DDE04}"/>
    <cellStyle name="Normal 48 2 5 2" xfId="36569" xr:uid="{4A1F11EA-80AF-47C0-B886-E8793343D28B}"/>
    <cellStyle name="Normal 48 2 5 3" xfId="36489" xr:uid="{C616DB36-B6FC-4B35-999B-E4474E471F02}"/>
    <cellStyle name="Normal 48 2 6" xfId="18541" xr:uid="{247B910C-4AAA-4962-BDA5-169FA163003E}"/>
    <cellStyle name="Normal 48 3" xfId="799" xr:uid="{0EF6F28B-59CF-4015-8951-7107F225D532}"/>
    <cellStyle name="Normal 48 3 2" xfId="2555" xr:uid="{5C3923E5-D9C4-4BB1-9BDA-EA87731ABE9F}"/>
    <cellStyle name="Normal 48 3 2 2" xfId="35964" xr:uid="{C053B6FF-CE4E-43A4-9B96-9DE0ADD63771}"/>
    <cellStyle name="Normal 48 3 2 3" xfId="20155" xr:uid="{614AFC20-5279-4C19-879A-861AE8A051CF}"/>
    <cellStyle name="Normal 48 3 3" xfId="1514" xr:uid="{EB2BE784-35D0-48BE-9B6D-1739EB02B35A}"/>
    <cellStyle name="Normal 48 3 3 2" xfId="34967" xr:uid="{D6E76432-A32E-4E26-B91D-19C28A2F8999}"/>
    <cellStyle name="Normal 48 3 3 3" xfId="19117" xr:uid="{546D8781-682E-41C0-8C7D-04AD32F4B3B9}"/>
    <cellStyle name="Normal 48 4" xfId="2019" xr:uid="{ADBB210E-7B7E-4674-B136-74519FD83987}"/>
    <cellStyle name="Normal 48 4 2" xfId="35455" xr:uid="{EDB710CE-9BCB-47D2-996C-34DF645673D4}"/>
    <cellStyle name="Normal 48 4 3" xfId="19620" xr:uid="{74B9B32A-96B3-4146-9627-56EB34C8FC01}"/>
    <cellStyle name="Normal 48 5" xfId="17091" xr:uid="{E62246B8-ED07-4AC6-9FD4-56370B60C52E}"/>
    <cellStyle name="Normal 48 5 2" xfId="34437" xr:uid="{E3ECDD53-299F-46ED-9E12-565E804F1864}"/>
    <cellStyle name="Normal 48 6" xfId="15392" xr:uid="{77F52661-0971-42C2-AC03-8AA8813E7E29}"/>
    <cellStyle name="Normal 48 6 2" xfId="32796" xr:uid="{8DC15958-64E3-4676-B0B3-BCF2FA70550E}"/>
    <cellStyle name="Normal 48 7" xfId="18477" xr:uid="{E1528F8E-8C7F-44D2-A7B7-B3C759DF4D20}"/>
    <cellStyle name="Normal 49" xfId="684" xr:uid="{D3B0E9D2-15FB-4491-A882-CD3033AAC6D7}"/>
    <cellStyle name="Normal 49 2" xfId="846" xr:uid="{AFAAD184-248D-4715-8D64-50A963FE1293}"/>
    <cellStyle name="Normal 49 2 2" xfId="878" xr:uid="{96ED3BD6-C658-42DF-B0B6-F16F281F03DC}"/>
    <cellStyle name="Normal 49 2 2 2" xfId="2289" xr:uid="{67E77B6F-3B70-4CF7-83F2-952088B480D9}"/>
    <cellStyle name="Normal 49 2 2 2 2" xfId="35705" xr:uid="{F36C99AF-20AB-42B5-B025-3B2ECB18C32C}"/>
    <cellStyle name="Normal 49 2 2 2 3" xfId="19889" xr:uid="{3C82B430-6692-4DDD-8856-7D138B9E37AB}"/>
    <cellStyle name="Normal 49 2 3" xfId="1242" xr:uid="{CF7E2744-C376-40BF-8B72-57E05C0C37ED}"/>
    <cellStyle name="Normal 49 2 3 2" xfId="34723" xr:uid="{6508C139-8672-4ECA-8543-0456AC6BC7B2}"/>
    <cellStyle name="Normal 49 2 3 3" xfId="18846" xr:uid="{15658869-D78B-4E38-98BE-8F0E2E5D9A04}"/>
    <cellStyle name="Normal 49 2 4" xfId="17202" xr:uid="{FDB5992A-8772-4BB7-ABC4-7542AF626955}"/>
    <cellStyle name="Normal 49 2 4 2" xfId="36376" xr:uid="{32B42B87-AF89-4105-9A9A-B077D41F2387}"/>
    <cellStyle name="Normal 49 2 4 3" xfId="34494" xr:uid="{155A9256-DA0B-40FE-8CE3-890C4406CAEE}"/>
    <cellStyle name="Normal 49 2 5" xfId="18337" xr:uid="{4A4CCA32-D85C-4BAC-9F72-6FA74115E249}"/>
    <cellStyle name="Normal 49 2 5 2" xfId="36570" xr:uid="{B43153B3-7586-42AB-A624-5AF68A393291}"/>
    <cellStyle name="Normal 49 2 5 3" xfId="36490" xr:uid="{2F74C689-0443-471E-80C8-12EA7AA1E628}"/>
    <cellStyle name="Normal 49 2 6" xfId="18542" xr:uid="{FBDFF52E-FA54-4151-9CA8-019B8A6E63BD}"/>
    <cellStyle name="Normal 49 3" xfId="800" xr:uid="{8A4F839C-95CA-4A5D-A3E6-0487ED35D40D}"/>
    <cellStyle name="Normal 49 3 2" xfId="2556" xr:uid="{96F0742E-ABB5-4D8A-957B-695F0E8E9F57}"/>
    <cellStyle name="Normal 49 3 2 2" xfId="35965" xr:uid="{828FF9FB-D0DF-4DA2-B8B7-DD734D5D7C4F}"/>
    <cellStyle name="Normal 49 3 2 3" xfId="20156" xr:uid="{5D5AF392-9330-48C2-AD0A-D1012B28FB11}"/>
    <cellStyle name="Normal 49 3 3" xfId="1515" xr:uid="{F9A75EF2-D5CE-43D9-8020-E31DE37B28EA}"/>
    <cellStyle name="Normal 49 3 3 2" xfId="34968" xr:uid="{DC369ACC-6F21-4229-8BF9-610A4CF8C8AF}"/>
    <cellStyle name="Normal 49 3 3 3" xfId="19118" xr:uid="{7BB4C140-1497-469A-95DA-DDCB2CD3B292}"/>
    <cellStyle name="Normal 49 4" xfId="2020" xr:uid="{D8299B60-0FDF-4DC5-95D4-8E935CEB80A6}"/>
    <cellStyle name="Normal 49 4 2" xfId="35456" xr:uid="{AB327C26-2214-42A5-BEA0-5289E46C31EB}"/>
    <cellStyle name="Normal 49 4 3" xfId="19621" xr:uid="{20FA95B3-9FD8-479D-B901-ABC008A26441}"/>
    <cellStyle name="Normal 49 5" xfId="17092" xr:uid="{2DFF2954-A9DE-4EF6-8D0F-B7664352526B}"/>
    <cellStyle name="Normal 49 5 2" xfId="34438" xr:uid="{771AE0EF-C7F1-4FB2-830A-4B083832D522}"/>
    <cellStyle name="Normal 49 6" xfId="15393" xr:uid="{1C169DA5-CF89-4F7C-B808-F5B8431BE751}"/>
    <cellStyle name="Normal 49 6 2" xfId="32797" xr:uid="{BAD95ED8-4EFB-4134-8D05-C525B94DF26D}"/>
    <cellStyle name="Normal 49 7" xfId="18478" xr:uid="{FEE65D53-160E-4E1C-BFC6-2F0E9DC6D6A4}"/>
    <cellStyle name="Normal 5" xfId="115" xr:uid="{E10AA618-57A3-4D52-BC8B-A62BC8D9CDCE}"/>
    <cellStyle name="Normal 5 10" xfId="1738" xr:uid="{BCB5436F-A7EB-463F-A67F-602C7509127A}"/>
    <cellStyle name="Normal 5 10 2" xfId="2779" xr:uid="{6AAFE75E-DA81-4D81-8918-6016BFC1BE59}"/>
    <cellStyle name="Normal 5 10 2 2" xfId="36184" xr:uid="{B26C742A-4A7F-46A9-AEA6-1A5FDD6B0C17}"/>
    <cellStyle name="Normal 5 10 2 3" xfId="20379" xr:uid="{CA2098DA-9289-4483-9C4D-A9A672DE3967}"/>
    <cellStyle name="Normal 5 10 3" xfId="17684" xr:uid="{A2DE290E-F0E4-40F8-ABC8-86E4800798C0}"/>
    <cellStyle name="Normal 5 10 3 2" xfId="35182" xr:uid="{46D8EF2F-8580-485F-97D3-04C08F41939D}"/>
    <cellStyle name="Normal 5 10 4" xfId="15395" xr:uid="{C0B11B0E-1E31-42F6-8A0F-99F254136CC2}"/>
    <cellStyle name="Normal 5 10 4 2" xfId="32799" xr:uid="{790ED854-B192-429D-9D5D-4A880780ACBA}"/>
    <cellStyle name="Normal 5 10 5" xfId="19341" xr:uid="{56912437-61E0-4F16-B81B-6C35CBDF55F6}"/>
    <cellStyle name="Normal 5 11" xfId="1763" xr:uid="{A96F845F-910C-4845-8A65-9BA8E0B4D321}"/>
    <cellStyle name="Normal 5 11 2" xfId="2804" xr:uid="{BC125AD7-5965-4BFA-9667-66FC40D7AA90}"/>
    <cellStyle name="Normal 5 11 2 2" xfId="36208" xr:uid="{C6F9F1A1-BE89-46B6-ACD5-52D55CB81AF3}"/>
    <cellStyle name="Normal 5 11 2 3" xfId="20404" xr:uid="{AA64522A-9662-4C9B-8BF0-3E755C158DE4}"/>
    <cellStyle name="Normal 5 11 3" xfId="17702" xr:uid="{1282647E-5E3B-4042-8B41-939269F01D22}"/>
    <cellStyle name="Normal 5 11 3 2" xfId="35206" xr:uid="{531A73D8-F21F-4DA4-9900-F2C9E901A34D}"/>
    <cellStyle name="Normal 5 11 4" xfId="15396" xr:uid="{ECAD9DD0-65FF-485F-823F-AE0ACE065D1F}"/>
    <cellStyle name="Normal 5 11 4 2" xfId="32800" xr:uid="{FC5C33F6-F65A-4D56-B53A-5B99B6AF8F55}"/>
    <cellStyle name="Normal 5 11 5" xfId="19366" xr:uid="{47BFDD09-9BB0-4975-84B9-7B660F65B882}"/>
    <cellStyle name="Normal 5 12" xfId="1786" xr:uid="{8133D2EE-3900-4047-AA78-C7FFA9E5364A}"/>
    <cellStyle name="Normal 5 12 2" xfId="2827" xr:uid="{957AC6AA-0277-4810-AC68-5F7D64DA78E6}"/>
    <cellStyle name="Normal 5 12 2 2" xfId="36230" xr:uid="{626B65F5-9E17-4DEF-92A2-73D6A0A8DE7F}"/>
    <cellStyle name="Normal 5 12 2 3" xfId="20427" xr:uid="{42EB12E1-5C30-44AC-A2A8-ED77BC77E7DA}"/>
    <cellStyle name="Normal 5 12 3" xfId="17716" xr:uid="{AD9A0565-0603-4FA4-B39C-35524C2627D1}"/>
    <cellStyle name="Normal 5 12 3 2" xfId="35228" xr:uid="{A5016D27-974C-495E-ABC3-F58D5D2E63E0}"/>
    <cellStyle name="Normal 5 12 4" xfId="15397" xr:uid="{41E61841-6F1F-48E7-BF72-3622B126E5A8}"/>
    <cellStyle name="Normal 5 12 4 2" xfId="32801" xr:uid="{42F63E6F-D00B-45F0-8243-7F42A2FE3A5A}"/>
    <cellStyle name="Normal 5 12 5" xfId="19389" xr:uid="{689F7E78-4608-4A1C-93A4-F037EBD3EF05}"/>
    <cellStyle name="Normal 5 13" xfId="1810" xr:uid="{0517F038-3F26-4024-9CEA-25B745AFE3D1}"/>
    <cellStyle name="Normal 5 13 2" xfId="2851" xr:uid="{5172D16D-79DF-4E23-A4CC-B746CC455BFE}"/>
    <cellStyle name="Normal 5 13 2 2" xfId="36253" xr:uid="{4D8C261A-14C6-454A-9444-D1094616690E}"/>
    <cellStyle name="Normal 5 13 2 3" xfId="20451" xr:uid="{55420CDE-1719-425E-B0CE-49F5D4658EC9}"/>
    <cellStyle name="Normal 5 13 3" xfId="17731" xr:uid="{1317A0FF-5412-42E2-90C8-6B4A6FF352F3}"/>
    <cellStyle name="Normal 5 13 3 2" xfId="35251" xr:uid="{E51C6632-3AA0-487F-823B-F5DD6EDEECDA}"/>
    <cellStyle name="Normal 5 13 4" xfId="17001" xr:uid="{582F7E6C-7CFD-448D-88D0-F436771B176A}"/>
    <cellStyle name="Normal 5 13 5" xfId="19413" xr:uid="{60E14A17-C5E7-4EC4-A1C4-03985EA4397B}"/>
    <cellStyle name="Normal 5 14" xfId="1834" xr:uid="{DDAC20FC-E3B6-443D-AEEB-AE3F16944900}"/>
    <cellStyle name="Normal 5 14 2" xfId="2875" xr:uid="{F3364984-D88B-4B4A-9811-FE3D5BEB7A4B}"/>
    <cellStyle name="Normal 5 14 2 2" xfId="36276" xr:uid="{278A4019-E22B-4E41-9ABC-99F8D71EB929}"/>
    <cellStyle name="Normal 5 14 2 3" xfId="20475" xr:uid="{0E6D05E8-95C9-464B-99B8-E4BA0D3F0E57}"/>
    <cellStyle name="Normal 5 14 3" xfId="17746" xr:uid="{D50B1A4D-8AB2-4790-92A5-15AF615957BB}"/>
    <cellStyle name="Normal 5 14 3 2" xfId="35274" xr:uid="{3A6E56AA-4EE9-4A4D-A7C1-EFB5B0BD0132}"/>
    <cellStyle name="Normal 5 14 4" xfId="15394" xr:uid="{1E513A20-098C-4B43-9A8E-5B369278631F}"/>
    <cellStyle name="Normal 5 14 4 2" xfId="32798" xr:uid="{5342DCB4-246E-4CED-AB26-0DC638958B89}"/>
    <cellStyle name="Normal 5 14 5" xfId="19437" xr:uid="{4F83A987-2ECF-43B2-86EA-60870204DC78}"/>
    <cellStyle name="Normal 5 15" xfId="1859" xr:uid="{A086513A-CCD3-4705-84C6-DD067733812D}"/>
    <cellStyle name="Normal 5 15 2" xfId="35298" xr:uid="{04E32C43-68E7-46A5-985D-C20EEBE08583}"/>
    <cellStyle name="Normal 5 15 3" xfId="19462" xr:uid="{E38A9A5C-6555-4BD2-8CD0-900E5F976B64}"/>
    <cellStyle name="Normal 5 16" xfId="1883" xr:uid="{F6D9A70B-1FE3-437A-BBE0-AB43831A50D1}"/>
    <cellStyle name="Normal 5 16 2" xfId="35321" xr:uid="{E593AEF6-792C-4E8A-9B9B-0390936448D7}"/>
    <cellStyle name="Normal 5 16 3" xfId="19486" xr:uid="{E694EEA4-58D5-46D6-8C15-3D9417ED4996}"/>
    <cellStyle name="Normal 5 17" xfId="1907" xr:uid="{DC5DE1B9-D94E-4530-BE39-84234171225E}"/>
    <cellStyle name="Normal 5 17 2" xfId="35345" xr:uid="{887EDB63-E2EB-4FD1-BF8F-70228731C840}"/>
    <cellStyle name="Normal 5 17 3" xfId="19510" xr:uid="{BC435D0C-36AB-4047-9F59-9BA5BF08F4F9}"/>
    <cellStyle name="Normal 5 18" xfId="1931" xr:uid="{12899495-0E3F-45D1-97B8-5503B7E81F02}"/>
    <cellStyle name="Normal 5 18 2" xfId="35369" xr:uid="{B4CF0D5A-A164-44C3-8939-11145309AEE0}"/>
    <cellStyle name="Normal 5 18 3" xfId="19534" xr:uid="{A3C1D2DF-B612-489C-A8D4-4EABE84BA61C}"/>
    <cellStyle name="Normal 5 19" xfId="1951" xr:uid="{DF8FACC8-805F-404F-BCE8-A72764EC6B16}"/>
    <cellStyle name="Normal 5 19 2" xfId="35388" xr:uid="{1685374D-93B1-43D2-AA60-3B889DEC249C}"/>
    <cellStyle name="Normal 5 19 3" xfId="19553" xr:uid="{47BC8DDB-463E-4AD7-9CED-1521CF1A27D2}"/>
    <cellStyle name="Normal 5 2" xfId="132" xr:uid="{FAEFBAB2-22D2-4A2B-AAD8-4F4AA15A9D71}"/>
    <cellStyle name="Normal 5 2 10" xfId="17151" xr:uid="{56E9EED8-362D-4984-8F42-3A34B1944EF7}"/>
    <cellStyle name="Normal 5 2 11" xfId="15398" xr:uid="{F69D1BB6-E209-4428-993E-080EB02DCAD0}"/>
    <cellStyle name="Normal 5 2 11 2" xfId="32802" xr:uid="{5682904B-AED2-4E5E-AA5B-F71E1A974986}"/>
    <cellStyle name="Normal 5 2 12" xfId="756" xr:uid="{42350E3A-01FA-4921-8CA6-F5DA37079A03}"/>
    <cellStyle name="Normal 5 2 2" xfId="158" xr:uid="{2F7120BC-67CC-4E5E-8FBF-FC60D7E4C945}"/>
    <cellStyle name="Normal 5 2 2 10" xfId="1243" xr:uid="{1A0A883B-1E2E-4783-B08B-0849E1BAD90A}"/>
    <cellStyle name="Normal 5 2 2 11" xfId="18847" xr:uid="{180A0D15-354A-454B-B598-B8640D465038}"/>
    <cellStyle name="Normal 5 2 2 2" xfId="250" xr:uid="{FB0CFF75-F891-4E85-B168-F4CA40AD1FC9}"/>
    <cellStyle name="Normal 5 2 2 2 2" xfId="279" xr:uid="{84FAFF21-9FEB-4943-85BF-1E03C6D298C2}"/>
    <cellStyle name="Normal 5 2 2 2 2 2" xfId="15402" xr:uid="{5EA1E29E-AE6C-4DEA-9A20-16514DAD0D03}"/>
    <cellStyle name="Normal 5 2 2 2 2 2 2" xfId="32806" xr:uid="{0A410347-585D-4CB1-BFA0-0492FA053A6C}"/>
    <cellStyle name="Normal 5 2 2 2 2 3" xfId="15403" xr:uid="{904FDE78-F6DA-48BA-BF49-4C84BB542D44}"/>
    <cellStyle name="Normal 5 2 2 2 2 3 2" xfId="32807" xr:uid="{F8CB9CF6-B037-4373-85D0-212B4E0755C6}"/>
    <cellStyle name="Normal 5 2 2 2 2 4" xfId="15401" xr:uid="{67EB7DE8-424C-4898-B338-88F1C71B82CA}"/>
    <cellStyle name="Normal 5 2 2 2 2 5" xfId="32805" xr:uid="{3595649F-E1F6-492B-969E-9468ECCECF9A}"/>
    <cellStyle name="Normal 5 2 2 2 3" xfId="368" xr:uid="{C60D4304-F247-4B01-B321-F6D3681A1641}"/>
    <cellStyle name="Normal 5 2 2 2 3 2" xfId="587" xr:uid="{C5D79B26-5A47-49DB-A7EA-292078541674}"/>
    <cellStyle name="Normal 5 2 2 2 3 3" xfId="15404" xr:uid="{F46D08F3-FF1C-4E3C-BFDC-9E6090AC443C}"/>
    <cellStyle name="Normal 5 2 2 2 3 4" xfId="32808" xr:uid="{4BFE8EB6-65E2-4761-9188-2978AB037981}"/>
    <cellStyle name="Normal 5 2 2 2 4" xfId="477" xr:uid="{888AE445-C8BC-43BE-84CD-844706C75389}"/>
    <cellStyle name="Normal 5 2 2 2 4 2" xfId="15405" xr:uid="{608BA441-9549-42C8-8872-ED48DB367DDB}"/>
    <cellStyle name="Normal 5 2 2 2 4 3" xfId="32809" xr:uid="{07A25AD5-E639-4167-9DB5-8BDF31DF62AD}"/>
    <cellStyle name="Normal 5 2 2 2 5" xfId="15406" xr:uid="{8E1C5A5C-8638-4496-8483-FD39ABF371FE}"/>
    <cellStyle name="Normal 5 2 2 2 5 2" xfId="32810" xr:uid="{2565F024-82E8-48E1-A911-C6A47EC67798}"/>
    <cellStyle name="Normal 5 2 2 2 6" xfId="17969" xr:uid="{428AC475-CB00-4133-B585-F8012170F091}"/>
    <cellStyle name="Normal 5 2 2 2 6 2" xfId="35706" xr:uid="{7190DFE0-63AB-469C-8739-E0085B98B405}"/>
    <cellStyle name="Normal 5 2 2 2 7" xfId="15400" xr:uid="{5B6E6F49-EB60-4147-A2DE-2714AD1BB04F}"/>
    <cellStyle name="Normal 5 2 2 2 7 2" xfId="32804" xr:uid="{9DA10FC9-2CA6-4948-B8C4-111B060144E8}"/>
    <cellStyle name="Normal 5 2 2 2 8" xfId="2290" xr:uid="{758F883A-922C-4EAE-A16A-FDE66F61E0D9}"/>
    <cellStyle name="Normal 5 2 2 2 9" xfId="19890" xr:uid="{6D8C14A9-98C8-47AA-9A91-7AD0475FBC63}"/>
    <cellStyle name="Normal 5 2 2 3" xfId="15407" xr:uid="{1DDB8630-BCE0-416C-9EC7-B70112198711}"/>
    <cellStyle name="Normal 5 2 2 3 2" xfId="15408" xr:uid="{D31265E6-C4EE-491D-8946-63595236B4AF}"/>
    <cellStyle name="Normal 5 2 2 3 2 2" xfId="15409" xr:uid="{613089FF-D25C-40CD-A49F-FEB1302980A5}"/>
    <cellStyle name="Normal 5 2 2 3 2 2 2" xfId="32813" xr:uid="{921C2D40-8B38-4A09-AD40-A0BA6D60B8A8}"/>
    <cellStyle name="Normal 5 2 2 3 2 3" xfId="15410" xr:uid="{1ADF32FF-5C37-4E62-9171-FA9F93EE84A1}"/>
    <cellStyle name="Normal 5 2 2 3 2 3 2" xfId="32814" xr:uid="{E029DA8D-BC9B-441F-A3C4-1BF402F3F4D0}"/>
    <cellStyle name="Normal 5 2 2 3 2 4" xfId="32812" xr:uid="{A10C86C4-0436-43C7-AFEB-A5348C7F54E3}"/>
    <cellStyle name="Normal 5 2 2 3 3" xfId="15411" xr:uid="{9DC85088-5C03-4055-A6E3-1424E1F3392B}"/>
    <cellStyle name="Normal 5 2 2 3 3 2" xfId="32815" xr:uid="{E46F7D03-90C9-4638-93C4-4AFC7ED4D24A}"/>
    <cellStyle name="Normal 5 2 2 3 4" xfId="15412" xr:uid="{ACA30146-7278-4DF0-AF76-D364B31C2A8A}"/>
    <cellStyle name="Normal 5 2 2 3 4 2" xfId="32816" xr:uid="{4DC8AF79-30FC-41CE-806E-8A02BD677C2A}"/>
    <cellStyle name="Normal 5 2 2 3 5" xfId="15413" xr:uid="{F65BE66D-1CFD-4BDD-BA5F-D4C7532D432C}"/>
    <cellStyle name="Normal 5 2 2 3 5 2" xfId="32817" xr:uid="{A91B6C62-08F9-472E-B224-1023827512C6}"/>
    <cellStyle name="Normal 5 2 2 3 6" xfId="32811" xr:uid="{9AAACECA-E123-4DEC-9586-F6C62FED8466}"/>
    <cellStyle name="Normal 5 2 2 4" xfId="15414" xr:uid="{38806B59-EDEB-4A73-A515-359A196E6DB3}"/>
    <cellStyle name="Normal 5 2 2 4 2" xfId="15415" xr:uid="{74131C70-FA9D-4171-847E-0E4E814C3C9C}"/>
    <cellStyle name="Normal 5 2 2 4 2 2" xfId="32819" xr:uid="{0DEBEE8A-C229-47A3-B4CD-92DFE3D62921}"/>
    <cellStyle name="Normal 5 2 2 4 3" xfId="15416" xr:uid="{6CF0B5A6-250E-411B-BDD8-21AF3DEBFC72}"/>
    <cellStyle name="Normal 5 2 2 4 3 2" xfId="32820" xr:uid="{8B3554DA-3CEE-4E17-B202-00D217B59463}"/>
    <cellStyle name="Normal 5 2 2 4 4" xfId="32818" xr:uid="{21798455-FCB2-45BC-83B6-C991AF3E6851}"/>
    <cellStyle name="Normal 5 2 2 5" xfId="15417" xr:uid="{31D81619-7367-48B7-983F-287FC776E143}"/>
    <cellStyle name="Normal 5 2 2 5 2" xfId="32821" xr:uid="{FC6CEC71-4BC0-472F-B6BE-03F6B36A6E35}"/>
    <cellStyle name="Normal 5 2 2 6" xfId="15418" xr:uid="{90CABC16-C058-4E5B-A34B-605A1F2DD327}"/>
    <cellStyle name="Normal 5 2 2 6 2" xfId="32822" xr:uid="{DC75EE54-B6BF-4C02-AA31-6023F3B48111}"/>
    <cellStyle name="Normal 5 2 2 7" xfId="15419" xr:uid="{B71B0D68-01CC-477E-AF37-878198D0736C}"/>
    <cellStyle name="Normal 5 2 2 7 2" xfId="32823" xr:uid="{0FF3330F-D65F-432A-A8D2-C90F37A3D092}"/>
    <cellStyle name="Normal 5 2 2 8" xfId="17390" xr:uid="{1CAC030B-5D08-4701-8948-0DA207F0C23B}"/>
    <cellStyle name="Normal 5 2 2 8 2" xfId="34724" xr:uid="{38D657FD-6B09-414D-9465-34F86AC92603}"/>
    <cellStyle name="Normal 5 2 2 9" xfId="15399" xr:uid="{66E9BBC9-FECA-4C23-B0BE-F09C71A6151F}"/>
    <cellStyle name="Normal 5 2 2 9 2" xfId="32803" xr:uid="{E7C459AE-9CF7-4BCA-A61A-38A6894F241D}"/>
    <cellStyle name="Normal 5 2 3" xfId="271" xr:uid="{D2A5E6C9-8E0F-40D1-AAAF-F0F545BC3E35}"/>
    <cellStyle name="Normal 5 2 3 10" xfId="1516" xr:uid="{0177C3BA-6295-4EBE-AB66-9F9898AE4F58}"/>
    <cellStyle name="Normal 5 2 3 11" xfId="19119" xr:uid="{737E817B-9609-4700-BF46-25C4438A55BC}"/>
    <cellStyle name="Normal 5 2 3 2" xfId="387" xr:uid="{F1BF8388-F34A-4C06-83DB-43516FD9E8C7}"/>
    <cellStyle name="Normal 5 2 3 2 2" xfId="606" xr:uid="{E05F0376-5666-49D0-885E-EB128F9FAAA0}"/>
    <cellStyle name="Normal 5 2 3 2 2 2" xfId="15423" xr:uid="{664BE3FD-1D51-4AAF-AAE5-2C9116C6ABB1}"/>
    <cellStyle name="Normal 5 2 3 2 2 2 2" xfId="32827" xr:uid="{2B8DE2DB-B3D0-4BA4-B04B-40108A1ED66F}"/>
    <cellStyle name="Normal 5 2 3 2 2 3" xfId="15424" xr:uid="{525E3586-1D82-4354-90BD-A7FB8F6AE84A}"/>
    <cellStyle name="Normal 5 2 3 2 2 3 2" xfId="32828" xr:uid="{A19D93C0-AEF4-4188-AD80-BFF1C399DA66}"/>
    <cellStyle name="Normal 5 2 3 2 2 4" xfId="15422" xr:uid="{E649E690-A0DA-4684-B508-D10EAF232420}"/>
    <cellStyle name="Normal 5 2 3 2 2 5" xfId="32826" xr:uid="{009100AA-D66F-465F-B8BB-BB90A3952CC2}"/>
    <cellStyle name="Normal 5 2 3 2 3" xfId="15425" xr:uid="{984A701B-046B-4B4F-9954-31F6C68342CC}"/>
    <cellStyle name="Normal 5 2 3 2 3 2" xfId="32829" xr:uid="{40A9038E-CCF3-4072-AA30-894C2EBE9371}"/>
    <cellStyle name="Normal 5 2 3 2 4" xfId="15426" xr:uid="{33FB58EE-D5AC-4BAC-8BFF-A95DA6BA2CE7}"/>
    <cellStyle name="Normal 5 2 3 2 4 2" xfId="32830" xr:uid="{923C7FD0-1D88-4EEE-921A-A851BE3C232B}"/>
    <cellStyle name="Normal 5 2 3 2 5" xfId="15427" xr:uid="{2C51B60F-9D26-4877-9192-26D8941326F5}"/>
    <cellStyle name="Normal 5 2 3 2 5 2" xfId="32831" xr:uid="{1C3B9B5F-E7A0-46C7-A941-8BA99B2F1FE7}"/>
    <cellStyle name="Normal 5 2 3 2 6" xfId="18105" xr:uid="{21EC3B36-386C-4E75-AC39-8EB01AE9FF63}"/>
    <cellStyle name="Normal 5 2 3 2 6 2" xfId="35966" xr:uid="{AA58C421-DB75-44D8-AA08-056DFFB26768}"/>
    <cellStyle name="Normal 5 2 3 2 7" xfId="15421" xr:uid="{AF430B81-46BD-4164-8C03-7A2C1CED9197}"/>
    <cellStyle name="Normal 5 2 3 2 7 2" xfId="32825" xr:uid="{7CA6163B-8CA5-4083-99C9-873313E5A3A9}"/>
    <cellStyle name="Normal 5 2 3 2 8" xfId="2557" xr:uid="{75F35D02-FBBA-4879-A94F-E8B305F9CE9A}"/>
    <cellStyle name="Normal 5 2 3 2 9" xfId="20157" xr:uid="{B04CAC3E-7F60-4CDB-8341-AB17FCE89BD6}"/>
    <cellStyle name="Normal 5 2 3 3" xfId="496" xr:uid="{D71A6118-942F-41A1-8F09-FE4C0A04BF58}"/>
    <cellStyle name="Normal 5 2 3 3 2" xfId="15429" xr:uid="{819E2C27-FA0D-4241-9265-D09540AA4733}"/>
    <cellStyle name="Normal 5 2 3 3 2 2" xfId="15430" xr:uid="{EE7161EF-F165-4942-AB5E-2085067311FD}"/>
    <cellStyle name="Normal 5 2 3 3 2 2 2" xfId="32834" xr:uid="{D10207F6-214A-43EF-BC43-63E1AA126C06}"/>
    <cellStyle name="Normal 5 2 3 3 2 3" xfId="15431" xr:uid="{6399B2B2-D02F-4738-A16A-7CE8EA92E3A1}"/>
    <cellStyle name="Normal 5 2 3 3 2 3 2" xfId="32835" xr:uid="{13A4816A-057D-4270-A3B2-341CE13CC340}"/>
    <cellStyle name="Normal 5 2 3 3 2 4" xfId="32833" xr:uid="{FAEA97AC-D818-44A9-AB7A-54BC62855B88}"/>
    <cellStyle name="Normal 5 2 3 3 3" xfId="15432" xr:uid="{F5B4EFA3-6949-4490-AFD4-D8A24ADF4F5C}"/>
    <cellStyle name="Normal 5 2 3 3 3 2" xfId="32836" xr:uid="{10E3A182-5BD1-42B5-BAD8-49EDCD370377}"/>
    <cellStyle name="Normal 5 2 3 3 4" xfId="15433" xr:uid="{3B0B4DAD-059F-4433-BEEB-E4C201451E5E}"/>
    <cellStyle name="Normal 5 2 3 3 4 2" xfId="32837" xr:uid="{A6BE0CC0-D04E-4D6A-8821-F97EFB41217F}"/>
    <cellStyle name="Normal 5 2 3 3 5" xfId="15434" xr:uid="{AECA6374-F113-4F05-82E3-8988036CC497}"/>
    <cellStyle name="Normal 5 2 3 3 5 2" xfId="32838" xr:uid="{C501DE21-3A65-44C9-AD90-EE28673FB4B6}"/>
    <cellStyle name="Normal 5 2 3 3 6" xfId="15428" xr:uid="{A9A7C98F-8222-4333-BA1D-4D12EF2D6523}"/>
    <cellStyle name="Normal 5 2 3 3 7" xfId="32832" xr:uid="{CA968A3E-AB1A-4A26-9545-B79C34931BBA}"/>
    <cellStyle name="Normal 5 2 3 4" xfId="15435" xr:uid="{0636C832-A984-42AF-87F2-AE42B32F1552}"/>
    <cellStyle name="Normal 5 2 3 4 2" xfId="15436" xr:uid="{20586F87-6400-46B6-A2E8-E25AD5DCB23A}"/>
    <cellStyle name="Normal 5 2 3 4 2 2" xfId="32840" xr:uid="{36A90478-DA60-4FF9-AF2F-093BA9F26986}"/>
    <cellStyle name="Normal 5 2 3 4 3" xfId="15437" xr:uid="{D9C1FE1A-129D-4351-A5A8-B789D9F0BE32}"/>
    <cellStyle name="Normal 5 2 3 4 3 2" xfId="32841" xr:uid="{24CB6AA2-FE70-4C99-AA95-66B41EDFA6CD}"/>
    <cellStyle name="Normal 5 2 3 4 4" xfId="32839" xr:uid="{1D4BA4B5-2B2D-49AE-B7C9-2B028582EBA7}"/>
    <cellStyle name="Normal 5 2 3 5" xfId="15438" xr:uid="{40708551-C1A4-4CE7-91D4-D9432E6DF6C9}"/>
    <cellStyle name="Normal 5 2 3 5 2" xfId="32842" xr:uid="{A23FF3D0-F06B-4559-84E2-CD234034DC85}"/>
    <cellStyle name="Normal 5 2 3 6" xfId="15439" xr:uid="{2164B7BE-9DE1-4824-9572-F835084E1003}"/>
    <cellStyle name="Normal 5 2 3 6 2" xfId="32843" xr:uid="{D57063AE-E337-4B1E-B682-0AB0290CE307}"/>
    <cellStyle name="Normal 5 2 3 7" xfId="15440" xr:uid="{3E003A79-A96F-4E7F-B8DD-B973E02E100A}"/>
    <cellStyle name="Normal 5 2 3 7 2" xfId="32844" xr:uid="{845749CD-9D1F-4C05-A705-D6F401A7C3A4}"/>
    <cellStyle name="Normal 5 2 3 8" xfId="17539" xr:uid="{5DFBFA46-BC43-45FE-94D1-F063068BEE0A}"/>
    <cellStyle name="Normal 5 2 3 8 2" xfId="34969" xr:uid="{8E2050B3-97CF-498F-ADF6-504950F3F466}"/>
    <cellStyle name="Normal 5 2 3 9" xfId="15420" xr:uid="{AC8C0E83-90EC-4C4D-94D9-D67F2C3EF7F3}"/>
    <cellStyle name="Normal 5 2 3 9 2" xfId="32824" xr:uid="{301AED93-F2C8-42DF-87AE-2D342673D247}"/>
    <cellStyle name="Normal 5 2 4" xfId="231" xr:uid="{FBA86962-B78A-412C-93DC-DC324F272A47}"/>
    <cellStyle name="Normal 5 2 4 2" xfId="349" xr:uid="{F032C7DA-D6EF-42C4-A94F-6B700FC32552}"/>
    <cellStyle name="Normal 5 2 4 2 2" xfId="568" xr:uid="{7F60B5C4-853E-4D4E-9232-47C746AD66A7}"/>
    <cellStyle name="Normal 5 2 4 2 2 2" xfId="15443" xr:uid="{03838603-E2A4-4AFE-97FE-81AF4BDFB78E}"/>
    <cellStyle name="Normal 5 2 4 2 2 3" xfId="32847" xr:uid="{DD956BD2-2909-400C-9DBB-69CCF24381AF}"/>
    <cellStyle name="Normal 5 2 4 2 3" xfId="15444" xr:uid="{7FBC1CC2-754A-4249-BB4E-E1442B0A8B15}"/>
    <cellStyle name="Normal 5 2 4 2 3 2" xfId="32848" xr:uid="{CC670AC7-F1CE-4A7E-8DF5-8B62533EE01C}"/>
    <cellStyle name="Normal 5 2 4 2 4" xfId="15442" xr:uid="{8D2766F6-0A50-4EF5-A63B-C2C5971A0943}"/>
    <cellStyle name="Normal 5 2 4 2 5" xfId="32846" xr:uid="{47F32A3B-5992-43B5-AC65-C725A97FB180}"/>
    <cellStyle name="Normal 5 2 4 3" xfId="458" xr:uid="{66704239-C359-43D1-A035-66859084C0C5}"/>
    <cellStyle name="Normal 5 2 4 3 2" xfId="15445" xr:uid="{FD38B1BF-2CBE-496C-91D2-52BA2C29A5EF}"/>
    <cellStyle name="Normal 5 2 4 3 3" xfId="32849" xr:uid="{DC46636D-5986-4A38-B020-9AE3F9AC0AF8}"/>
    <cellStyle name="Normal 5 2 4 4" xfId="15446" xr:uid="{901CA3A9-0E12-4B2F-A315-773C1200A3E5}"/>
    <cellStyle name="Normal 5 2 4 4 2" xfId="32850" xr:uid="{605C66A7-6009-4213-93D8-CD0E29771869}"/>
    <cellStyle name="Normal 5 2 4 5" xfId="15447" xr:uid="{EF21984C-831F-4F38-9FBC-AD33F4733F55}"/>
    <cellStyle name="Normal 5 2 4 5 2" xfId="32851" xr:uid="{375666A1-1817-4621-8EE3-0F68896EE83C}"/>
    <cellStyle name="Normal 5 2 4 6" xfId="17836" xr:uid="{7CBE8B73-249B-48E4-9161-DE985BF2268E}"/>
    <cellStyle name="Normal 5 2 4 6 2" xfId="35457" xr:uid="{490FC3A1-64D2-49BA-A422-6F5768AE40F0}"/>
    <cellStyle name="Normal 5 2 4 7" xfId="15441" xr:uid="{2949072E-D03A-4EF1-AA93-826E3BF8D863}"/>
    <cellStyle name="Normal 5 2 4 7 2" xfId="32845" xr:uid="{291B8593-0CFD-48AB-9D8F-AE9FC358DE44}"/>
    <cellStyle name="Normal 5 2 4 8" xfId="2021" xr:uid="{D412BF1B-200E-45C9-80E9-4FAC00F3934A}"/>
    <cellStyle name="Normal 5 2 4 9" xfId="19622" xr:uid="{BC0A05BA-B9D9-42CE-97A4-46D1102A8A45}"/>
    <cellStyle name="Normal 5 2 5" xfId="303" xr:uid="{2BD3A493-3837-44A8-9C07-94CCDA399AED}"/>
    <cellStyle name="Normal 5 2 5 2" xfId="522" xr:uid="{F78C59B2-156D-410D-88ED-F0AEBCB84541}"/>
    <cellStyle name="Normal 5 2 5 2 2" xfId="15450" xr:uid="{F9B24D37-95AC-4CDA-BD61-6B8E965A3569}"/>
    <cellStyle name="Normal 5 2 5 2 2 2" xfId="32854" xr:uid="{2B2A0058-524A-4538-8FA1-8EE4447670AC}"/>
    <cellStyle name="Normal 5 2 5 2 3" xfId="15451" xr:uid="{B5FB8F36-7885-4CDE-BD34-C9A1EB05F0BB}"/>
    <cellStyle name="Normal 5 2 5 2 3 2" xfId="32855" xr:uid="{8A7272E6-D65D-4563-8D27-C1DD6997A010}"/>
    <cellStyle name="Normal 5 2 5 2 4" xfId="15449" xr:uid="{B11D7042-4C33-4390-AEFE-9059B047370B}"/>
    <cellStyle name="Normal 5 2 5 2 5" xfId="32853" xr:uid="{C5640931-C3F6-40CA-9AAC-49011BC28DDB}"/>
    <cellStyle name="Normal 5 2 5 3" xfId="15452" xr:uid="{DCFFD982-DC15-465D-BAB0-BB60E3A48CA4}"/>
    <cellStyle name="Normal 5 2 5 3 2" xfId="32856" xr:uid="{93415CE0-A826-4952-888C-4974028D92AD}"/>
    <cellStyle name="Normal 5 2 5 4" xfId="15453" xr:uid="{D127C73B-922D-436B-886F-C168A2AE75DE}"/>
    <cellStyle name="Normal 5 2 5 4 2" xfId="32857" xr:uid="{DB6A4E29-074F-4711-82CE-2A4E8610286F}"/>
    <cellStyle name="Normal 5 2 5 5" xfId="15454" xr:uid="{B244B633-A496-431E-B0B3-3781B379F31A}"/>
    <cellStyle name="Normal 5 2 5 5 2" xfId="32858" xr:uid="{5D068422-31A0-484A-9417-8C6403CA36F7}"/>
    <cellStyle name="Normal 5 2 5 6" xfId="17224" xr:uid="{8EF9D815-EFF5-4AB4-94C5-9220AE056414}"/>
    <cellStyle name="Normal 5 2 5 6 2" xfId="34511" xr:uid="{EC214F61-65F0-423D-BC69-04705D98DA2C}"/>
    <cellStyle name="Normal 5 2 5 7" xfId="15448" xr:uid="{A25F29CD-B0AF-40B4-AFB2-2E79631FF892}"/>
    <cellStyle name="Normal 5 2 5 7 2" xfId="32852" xr:uid="{74B97978-6ECF-43CC-BF2E-9C0CE40276DE}"/>
    <cellStyle name="Normal 5 2 5 8" xfId="965" xr:uid="{F94E6505-9DBB-48FE-9ED4-AA2B25ECFF67}"/>
    <cellStyle name="Normal 5 2 5 9" xfId="18579" xr:uid="{566BE7B5-3A0F-41F5-BE21-3B3A8DD14DB9}"/>
    <cellStyle name="Normal 5 2 6" xfId="412" xr:uid="{DA307DAB-9F95-43E0-AF2E-5A87AB7D78E0}"/>
    <cellStyle name="Normal 5 2 6 2" xfId="15456" xr:uid="{3BFFAD23-91C1-47D4-8445-B10300CC5BF7}"/>
    <cellStyle name="Normal 5 2 6 2 2" xfId="32860" xr:uid="{D0324429-3CF5-4471-90D7-E60A286E3543}"/>
    <cellStyle name="Normal 5 2 6 3" xfId="15457" xr:uid="{6EC383D0-59E3-4D0F-B9B9-90C54C4A9CD0}"/>
    <cellStyle name="Normal 5 2 6 3 2" xfId="32861" xr:uid="{BE5F92D2-2851-4692-989D-E33C7C80D415}"/>
    <cellStyle name="Normal 5 2 6 4" xfId="15455" xr:uid="{9B5D23D1-2115-46EC-8584-53EDD9C8A405}"/>
    <cellStyle name="Normal 5 2 6 5" xfId="32859" xr:uid="{64CB85CB-B63A-458C-AED7-2045A6160301}"/>
    <cellStyle name="Normal 5 2 7" xfId="180" xr:uid="{33501772-D112-4FD4-8FB9-412EBEA47407}"/>
    <cellStyle name="Normal 5 2 7 2" xfId="15458" xr:uid="{51569D4D-16F8-4931-9479-5C666B789E2B}"/>
    <cellStyle name="Normal 5 2 7 3" xfId="32862" xr:uid="{B7897EA4-EC35-4E30-A83D-620BE2042471}"/>
    <cellStyle name="Normal 5 2 8" xfId="15459" xr:uid="{EAF3A7B5-5D97-48AD-B9EE-CB3AF33A4B9F}"/>
    <cellStyle name="Normal 5 2 8 2" xfId="32863" xr:uid="{21A52D6D-E4F0-4983-8FDC-9AD335003AD4}"/>
    <cellStyle name="Normal 5 2 9" xfId="15460" xr:uid="{611AEC8B-741E-411B-A3E3-75D0823FBFED}"/>
    <cellStyle name="Normal 5 2 9 2" xfId="32864" xr:uid="{CB8FED0E-0D41-4410-9A0A-AF81FF746FF5}"/>
    <cellStyle name="Normal 5 20" xfId="3046" xr:uid="{642ED6BE-A58F-472F-9480-2D3114A84319}"/>
    <cellStyle name="Normal 5 20 2" xfId="20519" xr:uid="{51748879-4B3E-442E-92C1-41703520D0FF}"/>
    <cellStyle name="Normal 5 20 3" xfId="18479" xr:uid="{C63A6494-FA0D-4096-B586-DD4B714F3F51}"/>
    <cellStyle name="Normal 5 21" xfId="3018" xr:uid="{D7A9CEC7-935F-4B0D-A2B3-A8ECF2AE65EF}"/>
    <cellStyle name="Normal 5 22" xfId="685" xr:uid="{47E598F8-125A-4966-8B52-2DCF1EA6A90E}"/>
    <cellStyle name="Normal 5 23" xfId="18408" xr:uid="{B6C9EE43-0BEC-4B47-AE70-6FCCC2FEBB5A}"/>
    <cellStyle name="Normal 5 24" xfId="36781" xr:uid="{167B7171-9BF2-4378-8E26-86479F5BA4B0}"/>
    <cellStyle name="Normal 5 3" xfId="153" xr:uid="{CE3845B4-7098-485C-8DB1-84C424C27EBE}"/>
    <cellStyle name="Normal 5 3 10" xfId="1059" xr:uid="{BD03E87D-E2B1-4B4F-996B-C9BD772C9125}"/>
    <cellStyle name="Normal 5 3 11" xfId="18669" xr:uid="{E492A288-9333-42D4-8F64-CDC6BC90B91C}"/>
    <cellStyle name="Normal 5 3 2" xfId="277" xr:uid="{748DAB96-876C-4254-B1E1-F897A11D74C2}"/>
    <cellStyle name="Normal 5 3 2 2" xfId="393" xr:uid="{35002A58-4ABE-4EF6-928C-67D49B551336}"/>
    <cellStyle name="Normal 5 3 2 2 2" xfId="612" xr:uid="{83648640-F5D0-4671-9A9F-B94FE71A84C8}"/>
    <cellStyle name="Normal 5 3 2 2 2 2" xfId="15464" xr:uid="{E7A74161-05EA-4A96-A7A7-A412F0A9C4BA}"/>
    <cellStyle name="Normal 5 3 2 2 2 3" xfId="32868" xr:uid="{E492408D-23A4-41E6-B937-A30BA1EAF97F}"/>
    <cellStyle name="Normal 5 3 2 2 3" xfId="15465" xr:uid="{7B14A8FE-D2FA-4D13-9ACE-BD2825B35E0C}"/>
    <cellStyle name="Normal 5 3 2 2 3 2" xfId="32869" xr:uid="{FEDC1BE5-F5B6-4C9F-8AC4-26142D2A7E8E}"/>
    <cellStyle name="Normal 5 3 2 2 4" xfId="18014" xr:uid="{599DABE4-AE49-46D1-B9F5-469C41FAB5A6}"/>
    <cellStyle name="Normal 5 3 2 2 4 2" xfId="35785" xr:uid="{3852F9E4-351B-4555-86FD-8E6DD76E9881}"/>
    <cellStyle name="Normal 5 3 2 2 5" xfId="15463" xr:uid="{A7C64710-E62C-49E9-B3F4-CE15499890A6}"/>
    <cellStyle name="Normal 5 3 2 2 5 2" xfId="32867" xr:uid="{32F74BE6-7577-4956-A9F4-811782535C34}"/>
    <cellStyle name="Normal 5 3 2 2 6" xfId="2374" xr:uid="{52D05EFB-BAD3-49B8-AF7E-FFDA4C45F6B8}"/>
    <cellStyle name="Normal 5 3 2 2 7" xfId="19974" xr:uid="{92689BA1-D93F-4FF2-8EBE-BC7855B85FBD}"/>
    <cellStyle name="Normal 5 3 2 3" xfId="502" xr:uid="{8696079D-7978-48C1-B058-66A031552E72}"/>
    <cellStyle name="Normal 5 3 2 3 2" xfId="15466" xr:uid="{7B81FF26-EF57-47E8-A137-7B6761F69499}"/>
    <cellStyle name="Normal 5 3 2 3 3" xfId="32870" xr:uid="{799BDA50-8920-4E2A-9C21-14053ACE6BDE}"/>
    <cellStyle name="Normal 5 3 2 4" xfId="15467" xr:uid="{A505D971-C11B-4FDC-BDED-EF9F7A80E5BA}"/>
    <cellStyle name="Normal 5 3 2 4 2" xfId="32871" xr:uid="{D80DCBD5-1E73-40A4-9EC2-AED028E0F5AE}"/>
    <cellStyle name="Normal 5 3 2 5" xfId="15468" xr:uid="{736598A5-58DD-4B2A-B461-6B6AEF3BA139}"/>
    <cellStyle name="Normal 5 3 2 5 2" xfId="32872" xr:uid="{86286C1E-FEFD-4B67-8D7E-D1FCB0EE9B4C}"/>
    <cellStyle name="Normal 5 3 2 6" xfId="17444" xr:uid="{ADCCF44D-65D0-4CC5-853A-AB47ABC76726}"/>
    <cellStyle name="Normal 5 3 2 6 2" xfId="34802" xr:uid="{E07D058B-713E-4429-AC43-F39CE43E21AC}"/>
    <cellStyle name="Normal 5 3 2 7" xfId="15462" xr:uid="{9ED263F4-EB01-43D2-960B-88A1C2FF29BE}"/>
    <cellStyle name="Normal 5 3 2 7 2" xfId="32866" xr:uid="{B8897D28-10E0-461C-B1B8-75C07CDC274A}"/>
    <cellStyle name="Normal 5 3 2 8" xfId="1329" xr:uid="{A6DC7C9B-ADDA-48AE-AC08-27AAD0B55F24}"/>
    <cellStyle name="Normal 5 3 2 9" xfId="18933" xr:uid="{45EBB28E-E764-4D5A-A2D3-11B44ADBA769}"/>
    <cellStyle name="Normal 5 3 3" xfId="324" xr:uid="{A5D31682-4647-4464-877E-981F9D314066}"/>
    <cellStyle name="Normal 5 3 3 2" xfId="543" xr:uid="{57AF1EAD-5447-4E13-AED0-ACAF0ED4E141}"/>
    <cellStyle name="Normal 5 3 3 2 2" xfId="15471" xr:uid="{84795AF1-61F2-4CD5-BEBF-9484A4C606F4}"/>
    <cellStyle name="Normal 5 3 3 2 2 2" xfId="32875" xr:uid="{AF30BECE-2A63-4B8A-B4CF-3FF6D92D36DC}"/>
    <cellStyle name="Normal 5 3 3 2 3" xfId="15472" xr:uid="{D84EA7E9-2A85-4CD5-A94B-871DCB141C03}"/>
    <cellStyle name="Normal 5 3 3 2 3 2" xfId="32876" xr:uid="{9096D247-D5FC-48EA-9340-4D2346524E26}"/>
    <cellStyle name="Normal 5 3 3 2 4" xfId="18150" xr:uid="{DA99AAA1-15A2-4A82-9AC1-71E761E68BEB}"/>
    <cellStyle name="Normal 5 3 3 2 4 2" xfId="36048" xr:uid="{B18E4714-E358-4A70-A96D-03827F526CFB}"/>
    <cellStyle name="Normal 5 3 3 2 5" xfId="15470" xr:uid="{1CBEE9D4-7FFA-4DD7-844F-26FFBBF07C3A}"/>
    <cellStyle name="Normal 5 3 3 2 5 2" xfId="32874" xr:uid="{88E1A6C1-F674-47DD-9EE3-BD897146096C}"/>
    <cellStyle name="Normal 5 3 3 2 6" xfId="2641" xr:uid="{B3D28843-E9F0-49A0-B7D1-3E31ADDA275D}"/>
    <cellStyle name="Normal 5 3 3 2 7" xfId="20241" xr:uid="{B79F2A1E-C836-4E41-A458-CB5DF12A28FF}"/>
    <cellStyle name="Normal 5 3 3 3" xfId="15473" xr:uid="{2FBDCFFC-4049-4880-974E-1A095AE361B0}"/>
    <cellStyle name="Normal 5 3 3 3 2" xfId="32877" xr:uid="{D1C86F7B-3E8A-46BB-B9E1-D478F3D94F94}"/>
    <cellStyle name="Normal 5 3 3 4" xfId="15474" xr:uid="{5B5AF02C-30C5-44AA-83ED-03B95DF32A47}"/>
    <cellStyle name="Normal 5 3 3 4 2" xfId="32878" xr:uid="{F29EECD1-0377-4DB7-998A-3BBFD7CE33AC}"/>
    <cellStyle name="Normal 5 3 3 5" xfId="15475" xr:uid="{8E4824A4-0CAF-462B-8F93-1CAEDE26D7CA}"/>
    <cellStyle name="Normal 5 3 3 5 2" xfId="32879" xr:uid="{595E515B-C718-4700-B810-2B49AB0F224D}"/>
    <cellStyle name="Normal 5 3 3 6" xfId="17592" xr:uid="{0E259D8E-0A44-414A-813E-7797ACAD7CAD}"/>
    <cellStyle name="Normal 5 3 3 6 2" xfId="35049" xr:uid="{9473AD17-B6B0-4453-9EA5-2556C04D3FF3}"/>
    <cellStyle name="Normal 5 3 3 7" xfId="15469" xr:uid="{2DAB9B12-2150-4D98-8F0B-5AC6D7E2F5D1}"/>
    <cellStyle name="Normal 5 3 3 7 2" xfId="32873" xr:uid="{6C972EC3-08C1-4E46-AECA-71ABE69F3D4B}"/>
    <cellStyle name="Normal 5 3 3 8" xfId="1600" xr:uid="{F22D242C-99D9-4068-90CB-DCEEF13E5D40}"/>
    <cellStyle name="Normal 5 3 3 9" xfId="19203" xr:uid="{390ED98E-F0A7-42A2-B399-0A212D93BE85}"/>
    <cellStyle name="Normal 5 3 4" xfId="433" xr:uid="{66323CA7-F22F-4C5F-8F8A-2C56294A59EE}"/>
    <cellStyle name="Normal 5 3 4 2" xfId="15477" xr:uid="{74390E93-1451-4174-B42C-7B16D40235D4}"/>
    <cellStyle name="Normal 5 3 4 2 2" xfId="32881" xr:uid="{35AC27E8-DC45-4740-9942-BE594C4272DB}"/>
    <cellStyle name="Normal 5 3 4 3" xfId="15478" xr:uid="{09939EE0-A9D8-41D5-9549-BCF7843217CF}"/>
    <cellStyle name="Normal 5 3 4 3 2" xfId="32882" xr:uid="{EA73CCAE-1E31-41C0-9079-A4C3474CB438}"/>
    <cellStyle name="Normal 5 3 4 4" xfId="17897" xr:uid="{A858DF0D-1BA2-4FD3-841D-6F70A4BFF543}"/>
    <cellStyle name="Normal 5 3 4 4 2" xfId="35553" xr:uid="{3E18C879-9E8C-43EB-8A6F-AFAB529041BB}"/>
    <cellStyle name="Normal 5 3 4 5" xfId="15476" xr:uid="{FD4BA894-8380-40DB-B32E-41AAE16EA6DD}"/>
    <cellStyle name="Normal 5 3 4 5 2" xfId="32880" xr:uid="{D3E9EEFE-ECDC-4497-BBDA-787425B1B2AF}"/>
    <cellStyle name="Normal 5 3 4 6" xfId="2123" xr:uid="{C3F06AE2-00B1-4F14-9B48-BF4095555767}"/>
    <cellStyle name="Normal 5 3 4 7" xfId="19723" xr:uid="{9124DB37-0023-418F-894D-CBB7507A2F9A}"/>
    <cellStyle name="Normal 5 3 5" xfId="201" xr:uid="{EA95B79A-D95C-4EAC-A797-D4CE9B13F0E5}"/>
    <cellStyle name="Normal 5 3 5 2" xfId="15479" xr:uid="{5B2AEA16-8630-4BCB-B771-DAB5F997CA7A}"/>
    <cellStyle name="Normal 5 3 5 3" xfId="32883" xr:uid="{0A1D80E3-6F7D-4E57-BF8C-51331DB87BFA}"/>
    <cellStyle name="Normal 5 3 6" xfId="15480" xr:uid="{65C03486-2E1B-4982-A9ED-B23F8CA497FC}"/>
    <cellStyle name="Normal 5 3 6 2" xfId="32884" xr:uid="{CAFD95A4-C80B-45DD-8D9F-C95115A7D97F}"/>
    <cellStyle name="Normal 5 3 7" xfId="15481" xr:uid="{2589BDA7-92E1-4C0B-BEEC-2908B125F9C5}"/>
    <cellStyle name="Normal 5 3 7 2" xfId="32885" xr:uid="{89D008C7-21CF-4339-B0A3-2F7CA7EDF4CB}"/>
    <cellStyle name="Normal 5 3 8" xfId="17286" xr:uid="{6B9EAFCD-022C-41D5-BB5E-0752F5477D78}"/>
    <cellStyle name="Normal 5 3 8 2" xfId="34577" xr:uid="{FDA19A13-DD30-452F-BC12-C5EE3B7F5947}"/>
    <cellStyle name="Normal 5 3 9" xfId="15461" xr:uid="{3E51F4B6-FBF1-44B8-9A74-FED78CE8B778}"/>
    <cellStyle name="Normal 5 3 9 2" xfId="32865" xr:uid="{1BCFCFA2-77A4-400F-A29F-4A933F18ACF6}"/>
    <cellStyle name="Normal 5 4" xfId="1085" xr:uid="{581B54B6-BC20-4C26-96FA-FFBB2B97C4E1}"/>
    <cellStyle name="Normal 5 4 10" xfId="18695" xr:uid="{5A3D7F14-9EF9-4D21-AB5F-978589931962}"/>
    <cellStyle name="Normal 5 4 2" xfId="1350" xr:uid="{C0FFB6E9-93DB-4D27-89FE-1FD3F6A1BBC2}"/>
    <cellStyle name="Normal 5 4 2 2" xfId="2395" xr:uid="{2AA4F9E4-4806-4696-977C-AFFDF9FE3473}"/>
    <cellStyle name="Normal 5 4 2 2 2" xfId="15485" xr:uid="{B2B2D400-2E06-4D9A-A18F-AC1CF6909381}"/>
    <cellStyle name="Normal 5 4 2 2 2 2" xfId="32889" xr:uid="{2B2CDBCD-CCF8-4949-8968-3C618DBDA16F}"/>
    <cellStyle name="Normal 5 4 2 2 3" xfId="15486" xr:uid="{05F13800-DC69-40F5-8FD1-995D334179C7}"/>
    <cellStyle name="Normal 5 4 2 2 3 2" xfId="32890" xr:uid="{DE280AE5-2126-4C48-BA2B-81229086A757}"/>
    <cellStyle name="Normal 5 4 2 2 4" xfId="18030" xr:uid="{68F9AECE-0717-4D99-904D-4F446AA220BE}"/>
    <cellStyle name="Normal 5 4 2 2 4 2" xfId="35806" xr:uid="{BA3975FD-3940-448F-AB63-17F0A607307C}"/>
    <cellStyle name="Normal 5 4 2 2 5" xfId="15484" xr:uid="{2D88B716-DBE3-4F08-83A1-CDEB9EF52D3B}"/>
    <cellStyle name="Normal 5 4 2 2 5 2" xfId="32888" xr:uid="{703E979E-E4C8-4680-BC0C-E3158DFCCD77}"/>
    <cellStyle name="Normal 5 4 2 2 6" xfId="19995" xr:uid="{0BD604D8-B6E8-44A9-ACD8-6C05959CF16E}"/>
    <cellStyle name="Normal 5 4 2 3" xfId="15487" xr:uid="{AA841874-21B3-4481-9EBA-5DF9A2D7A34B}"/>
    <cellStyle name="Normal 5 4 2 3 2" xfId="32891" xr:uid="{4656FBBE-CC35-4D97-AEDE-515FBEFFF89C}"/>
    <cellStyle name="Normal 5 4 2 4" xfId="15488" xr:uid="{DC1DA076-7D9B-40D7-AAB7-773E7EDAA84C}"/>
    <cellStyle name="Normal 5 4 2 4 2" xfId="32892" xr:uid="{12351951-AAAE-49AB-8570-DF211024264D}"/>
    <cellStyle name="Normal 5 4 2 5" xfId="15489" xr:uid="{BD8F9827-BD9C-44DA-9D63-DF49A87248CD}"/>
    <cellStyle name="Normal 5 4 2 5 2" xfId="32893" xr:uid="{F56F3163-FBBB-482E-AEF9-D800AB59B8DF}"/>
    <cellStyle name="Normal 5 4 2 6" xfId="17460" xr:uid="{28E8A872-0AA0-463A-9A3E-6415F93D212A}"/>
    <cellStyle name="Normal 5 4 2 6 2" xfId="34821" xr:uid="{93EE9467-94C2-4B98-8D8E-7E3B8A9E6BEF}"/>
    <cellStyle name="Normal 5 4 2 7" xfId="15483" xr:uid="{7470CED6-2345-4803-9869-512D7EC1698F}"/>
    <cellStyle name="Normal 5 4 2 7 2" xfId="32887" xr:uid="{3E7D4E95-8C00-4E0E-8F8C-18E9F7B44E30}"/>
    <cellStyle name="Normal 5 4 2 8" xfId="18954" xr:uid="{296498CC-DBFB-47A0-BB73-82672ACCCABE}"/>
    <cellStyle name="Normal 5 4 3" xfId="1621" xr:uid="{3DE593B5-A1DB-4FD4-AE6C-2150254D6DF2}"/>
    <cellStyle name="Normal 5 4 3 2" xfId="2662" xr:uid="{1C0A8115-6DF0-449E-A277-FF17A9C60970}"/>
    <cellStyle name="Normal 5 4 3 2 2" xfId="15492" xr:uid="{05AE9100-4EFC-42A5-A4E6-737D9D1A18DB}"/>
    <cellStyle name="Normal 5 4 3 2 2 2" xfId="32896" xr:uid="{A904AB62-0B75-4F7A-B393-9CC2232E1DD2}"/>
    <cellStyle name="Normal 5 4 3 2 3" xfId="15493" xr:uid="{63FBDC1B-8273-4B17-9094-3712C3DE1DE9}"/>
    <cellStyle name="Normal 5 4 3 2 3 2" xfId="32897" xr:uid="{860D2709-AE9A-412C-84AB-93D8D6916369}"/>
    <cellStyle name="Normal 5 4 3 2 4" xfId="18163" xr:uid="{4B1D0542-353F-46B3-8E31-DC2329F81767}"/>
    <cellStyle name="Normal 5 4 3 2 4 2" xfId="36069" xr:uid="{E41CC322-28C7-4957-9CED-E773BBEBB980}"/>
    <cellStyle name="Normal 5 4 3 2 5" xfId="15491" xr:uid="{9238D016-3461-42E4-B8DD-7810E0995C3A}"/>
    <cellStyle name="Normal 5 4 3 2 5 2" xfId="32895" xr:uid="{EF09AA61-8C00-444C-90F0-28A4399141B3}"/>
    <cellStyle name="Normal 5 4 3 2 6" xfId="20262" xr:uid="{4A3F46A5-6525-4011-A9A6-07CBCF141456}"/>
    <cellStyle name="Normal 5 4 3 3" xfId="15494" xr:uid="{5AD51A68-5EFA-409F-AD28-740293D7B6A4}"/>
    <cellStyle name="Normal 5 4 3 3 2" xfId="32898" xr:uid="{E03233CD-31BB-419B-B74F-3599121CB3F2}"/>
    <cellStyle name="Normal 5 4 3 4" xfId="15495" xr:uid="{6AF6ACB6-7E61-4A8D-BE70-A3B53855F23A}"/>
    <cellStyle name="Normal 5 4 3 4 2" xfId="32899" xr:uid="{3199EE52-0142-4D62-90A5-82E3CC134A42}"/>
    <cellStyle name="Normal 5 4 3 5" xfId="15496" xr:uid="{E98DBFE7-9A33-4860-AE75-7083F0E34FEB}"/>
    <cellStyle name="Normal 5 4 3 5 2" xfId="32900" xr:uid="{33241558-7AC8-4021-9F4F-3634605EC93C}"/>
    <cellStyle name="Normal 5 4 3 6" xfId="17608" xr:uid="{1B197FE9-842F-4102-AD57-5ACADD78FF1E}"/>
    <cellStyle name="Normal 5 4 3 6 2" xfId="35069" xr:uid="{A39CC77B-3852-464D-80BA-61DF070DB71E}"/>
    <cellStyle name="Normal 5 4 3 7" xfId="15490" xr:uid="{3841AD20-8379-4C10-A0FC-03DE9E347264}"/>
    <cellStyle name="Normal 5 4 3 7 2" xfId="32894" xr:uid="{AD65F909-699B-4749-8838-12F34D895447}"/>
    <cellStyle name="Normal 5 4 3 8" xfId="19224" xr:uid="{1A2909AC-1542-472F-8F43-0E48C73778D4}"/>
    <cellStyle name="Normal 5 4 4" xfId="2146" xr:uid="{9FB61189-E912-48F3-B7EC-B35AB64506DD}"/>
    <cellStyle name="Normal 5 4 4 2" xfId="15498" xr:uid="{705B5FD2-4BCC-4762-A891-2E6E41A23254}"/>
    <cellStyle name="Normal 5 4 4 2 2" xfId="32902" xr:uid="{4684C785-A2C0-415D-8DCE-A183907E759E}"/>
    <cellStyle name="Normal 5 4 4 3" xfId="15499" xr:uid="{AC295B10-3E56-49B3-9069-8F894224DC31}"/>
    <cellStyle name="Normal 5 4 4 3 2" xfId="32903" xr:uid="{EFC8FD08-1092-4DD1-8194-FA74E872045D}"/>
    <cellStyle name="Normal 5 4 4 4" xfId="17913" xr:uid="{B5A596E3-880B-4B50-9F71-C1422B93C512}"/>
    <cellStyle name="Normal 5 4 4 4 2" xfId="35576" xr:uid="{89493E2D-BE6C-4E3D-972D-8BE4646E476E}"/>
    <cellStyle name="Normal 5 4 4 5" xfId="15497" xr:uid="{8D1C0176-C314-4988-B301-79B2E3CC1464}"/>
    <cellStyle name="Normal 5 4 4 5 2" xfId="32901" xr:uid="{1AE80C2C-B731-40FA-83CF-EF99FDEAE266}"/>
    <cellStyle name="Normal 5 4 4 6" xfId="19746" xr:uid="{7BD5873C-B91F-4284-BD95-AFD3CA05E2E9}"/>
    <cellStyle name="Normal 5 4 5" xfId="15500" xr:uid="{34E0BD69-7488-4C55-A85B-AC33BE1F90F9}"/>
    <cellStyle name="Normal 5 4 5 2" xfId="32904" xr:uid="{64409963-FDE1-494E-BA47-6CDBE9CA4115}"/>
    <cellStyle name="Normal 5 4 6" xfId="15501" xr:uid="{64706F27-8191-4ABE-BCDF-8CDD9A458DB9}"/>
    <cellStyle name="Normal 5 4 6 2" xfId="32905" xr:uid="{8D2117D1-09EC-4041-80EB-BBF7F8CEAA60}"/>
    <cellStyle name="Normal 5 4 7" xfId="15502" xr:uid="{21E5EC34-23C5-47BC-8994-F971562DB7AB}"/>
    <cellStyle name="Normal 5 4 7 2" xfId="32906" xr:uid="{60612C40-BDDC-467F-AC56-DF181326C1DA}"/>
    <cellStyle name="Normal 5 4 8" xfId="17309" xr:uid="{5A3E3AF9-6282-4A7C-B3B8-C746BCE88E9A}"/>
    <cellStyle name="Normal 5 4 8 2" xfId="34600" xr:uid="{94B89EFE-ECE1-44B5-A58C-49D83790A018}"/>
    <cellStyle name="Normal 5 4 9" xfId="15482" xr:uid="{08709697-45B0-4579-8A66-C4F5DC306C35}"/>
    <cellStyle name="Normal 5 4 9 2" xfId="32886" xr:uid="{1BFA8B19-010B-4E4B-945C-3256FD0CF719}"/>
    <cellStyle name="Normal 5 5" xfId="1112" xr:uid="{2CB6D3B9-66DE-434C-80A4-3545D5A83360}"/>
    <cellStyle name="Normal 5 5 10" xfId="18720" xr:uid="{4A1E2332-7713-4744-B11E-0E86DB74739F}"/>
    <cellStyle name="Normal 5 5 2" xfId="1396" xr:uid="{A617AA53-E1F0-44E3-AA0A-807433D1A004}"/>
    <cellStyle name="Normal 5 5 2 2" xfId="2437" xr:uid="{7C93FCAE-DD66-4B63-AC95-C5FAC3DB8511}"/>
    <cellStyle name="Normal 5 5 2 2 2" xfId="15506" xr:uid="{160CAE5A-2BAE-489A-857D-805925C89A0D}"/>
    <cellStyle name="Normal 5 5 2 2 2 2" xfId="32910" xr:uid="{3D74E87E-781E-455E-9A04-D36A52E1E3BC}"/>
    <cellStyle name="Normal 5 5 2 2 3" xfId="15507" xr:uid="{B728E1FE-7561-40C2-9227-A1A4E6A6972A}"/>
    <cellStyle name="Normal 5 5 2 2 3 2" xfId="32911" xr:uid="{456DC809-9E1D-4895-8C8A-C9596700F5A0}"/>
    <cellStyle name="Normal 5 5 2 2 4" xfId="18056" xr:uid="{1435A138-3639-4E16-973A-AD6B736E6010}"/>
    <cellStyle name="Normal 5 5 2 2 4 2" xfId="35848" xr:uid="{0D640966-E97D-406D-AE07-7D963924BF9B}"/>
    <cellStyle name="Normal 5 5 2 2 5" xfId="15505" xr:uid="{EEA384FE-4487-4778-90DA-FFA2A1AE8232}"/>
    <cellStyle name="Normal 5 5 2 2 5 2" xfId="32909" xr:uid="{E19E3FDE-33A6-405E-80E8-D90F0E448B8B}"/>
    <cellStyle name="Normal 5 5 2 2 6" xfId="20037" xr:uid="{A4AEEEAF-239D-4511-BD19-61427BFA12C4}"/>
    <cellStyle name="Normal 5 5 2 3" xfId="15508" xr:uid="{201E7327-19E4-4CA6-8DEB-AB77C472E545}"/>
    <cellStyle name="Normal 5 5 2 3 2" xfId="32912" xr:uid="{1A8911BB-04AF-49A2-8C7D-BEAD0395C450}"/>
    <cellStyle name="Normal 5 5 2 4" xfId="15509" xr:uid="{A1E2255D-6362-4CEA-B1B1-C334AC2E1A4A}"/>
    <cellStyle name="Normal 5 5 2 4 2" xfId="32913" xr:uid="{F7D7D684-FD9F-41C4-B69C-BE37B0F446C2}"/>
    <cellStyle name="Normal 5 5 2 5" xfId="15510" xr:uid="{2C438F55-AA6D-491D-9B3F-04CE6245D5EC}"/>
    <cellStyle name="Normal 5 5 2 5 2" xfId="32914" xr:uid="{DB0FB15B-709E-4597-A555-72F790AF57A4}"/>
    <cellStyle name="Normal 5 5 2 6" xfId="17493" xr:uid="{D8FC7C9D-7986-4D93-9A31-33C80EE8F665}"/>
    <cellStyle name="Normal 5 5 2 6 2" xfId="34864" xr:uid="{747C65D2-0A81-4737-98C4-A73E2216AF2D}"/>
    <cellStyle name="Normal 5 5 2 7" xfId="15504" xr:uid="{2E68F74B-26EA-4EEA-82CC-F1CC436A3672}"/>
    <cellStyle name="Normal 5 5 2 7 2" xfId="32908" xr:uid="{F00131BD-784E-4930-BB4E-32D6C51E6081}"/>
    <cellStyle name="Normal 5 5 2 8" xfId="18999" xr:uid="{2B3C146F-3CE1-4516-9D7D-C81C89690015}"/>
    <cellStyle name="Normal 5 5 3" xfId="1663" xr:uid="{69698B1A-F882-4ED6-8656-ABDE82D861A0}"/>
    <cellStyle name="Normal 5 5 3 2" xfId="2704" xr:uid="{1F7F60F7-6222-487D-8E42-F1F716051701}"/>
    <cellStyle name="Normal 5 5 3 2 2" xfId="15513" xr:uid="{76CBB197-082F-4E83-AAF5-F5874C0632D7}"/>
    <cellStyle name="Normal 5 5 3 2 2 2" xfId="32917" xr:uid="{E9724CC3-DFD2-4C70-960E-B2C69E4EF09B}"/>
    <cellStyle name="Normal 5 5 3 2 3" xfId="15514" xr:uid="{CE5B40A9-AD7C-4621-9805-E0100AA1C482}"/>
    <cellStyle name="Normal 5 5 3 2 3 2" xfId="32918" xr:uid="{D823D21D-963C-470B-BECC-47BE37CAEEC9}"/>
    <cellStyle name="Normal 5 5 3 2 4" xfId="18188" xr:uid="{C7B7E4E1-CEE3-4C46-A676-3BBBC2264113}"/>
    <cellStyle name="Normal 5 5 3 2 4 2" xfId="36111" xr:uid="{DB8AA767-29FA-41FC-B5F0-42DDE51F0D0D}"/>
    <cellStyle name="Normal 5 5 3 2 5" xfId="15512" xr:uid="{93458374-E15C-41CD-95AE-3FF7D89CB68F}"/>
    <cellStyle name="Normal 5 5 3 2 5 2" xfId="32916" xr:uid="{6D057E97-5A6E-4EC6-810E-F025B910F9BF}"/>
    <cellStyle name="Normal 5 5 3 2 6" xfId="20304" xr:uid="{B0A0319F-3E0B-43A9-B8FB-4761AECD4069}"/>
    <cellStyle name="Normal 5 5 3 3" xfId="15515" xr:uid="{51FE40C0-6B7A-4AB7-BE2D-68A7C846134F}"/>
    <cellStyle name="Normal 5 5 3 3 2" xfId="32919" xr:uid="{DF9E12ED-5625-40CE-9388-5B3F629FD98F}"/>
    <cellStyle name="Normal 5 5 3 4" xfId="15516" xr:uid="{53793C6C-3AE2-425E-933F-246D90987BD7}"/>
    <cellStyle name="Normal 5 5 3 4 2" xfId="32920" xr:uid="{1BFF9EF2-E28D-4A46-936E-763FFE1D6901}"/>
    <cellStyle name="Normal 5 5 3 5" xfId="15517" xr:uid="{9C38D42B-4131-4502-86DA-578FF0C5BB7B}"/>
    <cellStyle name="Normal 5 5 3 5 2" xfId="32921" xr:uid="{93B160A1-C1F8-428A-A67E-9FA99429645D}"/>
    <cellStyle name="Normal 5 5 3 6" xfId="17635" xr:uid="{7D50D0CA-FFA0-4C38-89EB-7099AB06CBD6}"/>
    <cellStyle name="Normal 5 5 3 6 2" xfId="35111" xr:uid="{6C5ADC93-DDA3-4C3B-98A8-6DAC12EF70CB}"/>
    <cellStyle name="Normal 5 5 3 7" xfId="15511" xr:uid="{6D75D389-1008-423E-A786-F5916E883550}"/>
    <cellStyle name="Normal 5 5 3 7 2" xfId="32915" xr:uid="{A10F625A-E0C6-420A-A22D-C16A71AEE219}"/>
    <cellStyle name="Normal 5 5 3 8" xfId="19266" xr:uid="{10551656-B222-4CA7-BFF7-B368213BD424}"/>
    <cellStyle name="Normal 5 5 4" xfId="2170" xr:uid="{B9C63B6D-B93E-4513-A4C8-62035C95C359}"/>
    <cellStyle name="Normal 5 5 4 2" xfId="15519" xr:uid="{5680E11E-D86F-412E-BABD-52ED533C2423}"/>
    <cellStyle name="Normal 5 5 4 2 2" xfId="32923" xr:uid="{4E02BD6A-DA74-4FEE-B64B-58E610B2D4A0}"/>
    <cellStyle name="Normal 5 5 4 3" xfId="15520" xr:uid="{FD32A8F0-924F-4E00-8AC9-67BAB2684564}"/>
    <cellStyle name="Normal 5 5 4 3 2" xfId="32924" xr:uid="{7CFE5E2C-23F5-4408-9EC5-24B076607E4C}"/>
    <cellStyle name="Normal 5 5 4 4" xfId="17928" xr:uid="{6C9042D8-03BC-46EE-BCEE-BBD92371FD61}"/>
    <cellStyle name="Normal 5 5 4 4 2" xfId="35600" xr:uid="{F0C222CC-F5F7-4375-8A4D-FE8D3937E979}"/>
    <cellStyle name="Normal 5 5 4 5" xfId="15518" xr:uid="{5EE08023-D99C-406C-AA0A-AE6AA17CED10}"/>
    <cellStyle name="Normal 5 5 4 5 2" xfId="32922" xr:uid="{6D779BF2-1FAD-4682-A0C7-9870D6C4FDA6}"/>
    <cellStyle name="Normal 5 5 4 6" xfId="19770" xr:uid="{F3A8A921-46FA-4FF5-A613-DE2DBFB65AC6}"/>
    <cellStyle name="Normal 5 5 5" xfId="15521" xr:uid="{E36BAD9C-8308-4720-BB05-851D40607FAA}"/>
    <cellStyle name="Normal 5 5 5 2" xfId="32925" xr:uid="{DFAD6096-1FCC-4DE5-9A43-8001017AB511}"/>
    <cellStyle name="Normal 5 5 6" xfId="15522" xr:uid="{3D6FC241-2C6F-470A-895E-80730CE85CDB}"/>
    <cellStyle name="Normal 5 5 6 2" xfId="32926" xr:uid="{CC126AC0-2957-4015-B811-1A5C242E9AFF}"/>
    <cellStyle name="Normal 5 5 7" xfId="15523" xr:uid="{2DC6EDE2-7D1D-4C95-A021-DA1DE001D8E3}"/>
    <cellStyle name="Normal 5 5 7 2" xfId="32927" xr:uid="{365F331C-C1C4-4B81-903F-292C6200D0FE}"/>
    <cellStyle name="Normal 5 5 8" xfId="17331" xr:uid="{CDEE3D04-9FDB-4F81-B74B-4AD27480DB3F}"/>
    <cellStyle name="Normal 5 5 8 2" xfId="34621" xr:uid="{8E56E650-0DD1-4AD6-A139-8B60E18B8F19}"/>
    <cellStyle name="Normal 5 5 9" xfId="15503" xr:uid="{4B8D77E5-0E56-4C8D-BB58-B618C18CEDB1}"/>
    <cellStyle name="Normal 5 5 9 2" xfId="32907" xr:uid="{463FEE8C-7C76-4E06-A604-E2961E12A32E}"/>
    <cellStyle name="Normal 5 6" xfId="1136" xr:uid="{2AC427E8-6E50-46B6-AC9A-968A37C86722}"/>
    <cellStyle name="Normal 5 6 2" xfId="1420" xr:uid="{2B0E06F8-2D3B-45A1-B0D9-F8779A06BA62}"/>
    <cellStyle name="Normal 5 6 2 2" xfId="2461" xr:uid="{9615C1B2-DE33-4BBC-A71F-938CED559831}"/>
    <cellStyle name="Normal 5 6 2 2 2" xfId="18070" xr:uid="{BB4B1213-DE28-4E57-B9C7-5DC96EAD6211}"/>
    <cellStyle name="Normal 5 6 2 2 2 2" xfId="35872" xr:uid="{F94FCDD0-9AF9-4CBC-8AD7-9D3D8D47BBBD}"/>
    <cellStyle name="Normal 5 6 2 2 3" xfId="15526" xr:uid="{1630D341-AD78-4DE2-8269-FFA1890B7865}"/>
    <cellStyle name="Normal 5 6 2 2 3 2" xfId="32930" xr:uid="{E0DD1EAA-6F5C-46AB-B438-8FF4016BFAF5}"/>
    <cellStyle name="Normal 5 6 2 2 4" xfId="20061" xr:uid="{2983A3AD-04D5-466B-A90A-7B59EA39598F}"/>
    <cellStyle name="Normal 5 6 2 3" xfId="15527" xr:uid="{E0225DEF-7822-4518-8E2B-9BA811212737}"/>
    <cellStyle name="Normal 5 6 2 3 2" xfId="32931" xr:uid="{98C39A21-0657-4984-9E30-71B61FC05AA3}"/>
    <cellStyle name="Normal 5 6 2 4" xfId="17507" xr:uid="{7F3DC6E1-87C9-49AB-970D-8C1D0EF688D9}"/>
    <cellStyle name="Normal 5 6 2 4 2" xfId="34887" xr:uid="{EDC96598-D8C6-402D-9D38-5676AAF08469}"/>
    <cellStyle name="Normal 5 6 2 5" xfId="15525" xr:uid="{2E5FC14E-7E0B-44DD-A9D1-84254DF7CA5D}"/>
    <cellStyle name="Normal 5 6 2 5 2" xfId="32929" xr:uid="{E43A5AE1-4E8D-4D6F-858D-0E54DC0A66EA}"/>
    <cellStyle name="Normal 5 6 2 6" xfId="19023" xr:uid="{76759AC0-4AF7-485A-8EB7-D894CEC44BE3}"/>
    <cellStyle name="Normal 5 6 3" xfId="1687" xr:uid="{2F69F06E-7C02-4768-8BE4-55447FCC3241}"/>
    <cellStyle name="Normal 5 6 3 2" xfId="2728" xr:uid="{BDE6439C-B176-4800-A211-2238331D7C06}"/>
    <cellStyle name="Normal 5 6 3 2 2" xfId="36135" xr:uid="{AD0D3B81-6407-4532-905C-42D0D1A8B91E}"/>
    <cellStyle name="Normal 5 6 3 2 3" xfId="20328" xr:uid="{496FAECC-6F72-427C-8E0A-338552AF91D6}"/>
    <cellStyle name="Normal 5 6 3 3" xfId="17649" xr:uid="{80BF0D0B-9DE7-4A6E-B5FE-57FD7013C6B2}"/>
    <cellStyle name="Normal 5 6 3 3 2" xfId="35135" xr:uid="{4532DB92-0604-47B9-B675-67A5BBE17E82}"/>
    <cellStyle name="Normal 5 6 3 4" xfId="15528" xr:uid="{DA8835B8-4D25-477E-9C14-CD298BE2EC2B}"/>
    <cellStyle name="Normal 5 6 3 4 2" xfId="32932" xr:uid="{E52F935C-4A08-4D05-8E54-CCA1D8143947}"/>
    <cellStyle name="Normal 5 6 3 5" xfId="19290" xr:uid="{2460C1AD-87B6-47C1-8496-0A9E629B4E9F}"/>
    <cellStyle name="Normal 5 6 4" xfId="2194" xr:uid="{EDBA516A-0E53-4893-A56A-1B3081AF92F2}"/>
    <cellStyle name="Normal 5 6 4 2" xfId="17942" xr:uid="{998E8C2F-9CB5-4CEE-B71F-9DA8EDE1C9D8}"/>
    <cellStyle name="Normal 5 6 4 2 2" xfId="35624" xr:uid="{5221DE08-FEA2-4C1D-8ED6-D8185E4A6FEB}"/>
    <cellStyle name="Normal 5 6 4 3" xfId="15529" xr:uid="{04C9F3F2-9E86-4EAF-99B5-EB8B0D7E8A54}"/>
    <cellStyle name="Normal 5 6 4 3 2" xfId="32933" xr:uid="{1E019999-15E9-4B6A-961C-0EB17606C11D}"/>
    <cellStyle name="Normal 5 6 4 4" xfId="19794" xr:uid="{3C1CC819-1DBF-4B3A-8D4B-537814BD270B}"/>
    <cellStyle name="Normal 5 6 5" xfId="15530" xr:uid="{767A6306-6C88-46B9-B96E-BEA7A6D97DC1}"/>
    <cellStyle name="Normal 5 6 5 2" xfId="32934" xr:uid="{D4767381-8E53-4875-B061-0C56BCF92D59}"/>
    <cellStyle name="Normal 5 6 6" xfId="15531" xr:uid="{B4C26A1C-3A07-46FA-B8B5-6C45FAF4F148}"/>
    <cellStyle name="Normal 5 6 6 2" xfId="32935" xr:uid="{195DF3F6-6906-4180-B012-E34C1188948C}"/>
    <cellStyle name="Normal 5 6 7" xfId="17351" xr:uid="{8889FE67-4C39-4E12-B3FB-A8496148CFB2}"/>
    <cellStyle name="Normal 5 6 7 2" xfId="34643" xr:uid="{C3D0DEF0-D613-45FE-B646-4C1766E16C89}"/>
    <cellStyle name="Normal 5 6 8" xfId="15524" xr:uid="{8305D9D4-F937-46B3-8081-F49A87DCC1B4}"/>
    <cellStyle name="Normal 5 6 8 2" xfId="32928" xr:uid="{3A730067-B9E6-4A3B-B9A0-D3A6ECDB5DAB}"/>
    <cellStyle name="Normal 5 6 9" xfId="18744" xr:uid="{EA769224-CC59-481B-BEE3-B2EEE64D342E}"/>
    <cellStyle name="Normal 5 7" xfId="1162" xr:uid="{02C86898-5C3B-4DF8-8964-DCCBE8A58E0F}"/>
    <cellStyle name="Normal 5 7 2" xfId="2218" xr:uid="{C3484E00-8388-4E45-80F2-F0C4AC0C5514}"/>
    <cellStyle name="Normal 5 7 2 2" xfId="15534" xr:uid="{6DF39D17-2B8F-47F3-95B6-F8CF1469BA3E}"/>
    <cellStyle name="Normal 5 7 2 2 2" xfId="32938" xr:uid="{3CB3298D-72C7-495B-8BF0-85AEDF253980}"/>
    <cellStyle name="Normal 5 7 2 3" xfId="15535" xr:uid="{B17F94B1-5556-4F4A-9875-AEFF23D75082}"/>
    <cellStyle name="Normal 5 7 2 3 2" xfId="32939" xr:uid="{E207E28C-7E86-4701-9171-54DD10BBDF04}"/>
    <cellStyle name="Normal 5 7 2 4" xfId="17955" xr:uid="{1A75928B-7A05-49E0-9D70-31D9C893147B}"/>
    <cellStyle name="Normal 5 7 2 4 2" xfId="35647" xr:uid="{CBD344B5-14F3-4779-8713-40C34DD535C9}"/>
    <cellStyle name="Normal 5 7 2 5" xfId="15533" xr:uid="{9C98771A-E42E-4DE6-B2B2-D657B2A8AC85}"/>
    <cellStyle name="Normal 5 7 2 5 2" xfId="32937" xr:uid="{478E85D3-AB11-4932-8D1B-794D586467F7}"/>
    <cellStyle name="Normal 5 7 2 6" xfId="19818" xr:uid="{D6D18F12-36E2-4082-AAD3-628F893694F8}"/>
    <cellStyle name="Normal 5 7 3" xfId="15536" xr:uid="{7E5FDE3C-5F19-4C1E-9A41-C21E3EEFAF74}"/>
    <cellStyle name="Normal 5 7 3 2" xfId="32940" xr:uid="{AEFBA06D-2307-4242-B86F-3B5AA9953A77}"/>
    <cellStyle name="Normal 5 7 4" xfId="15537" xr:uid="{3B9A524D-E9AA-4AB5-8599-8B693DCBE9CE}"/>
    <cellStyle name="Normal 5 7 4 2" xfId="32941" xr:uid="{997C734F-831C-4482-90E4-DD02C5A047DB}"/>
    <cellStyle name="Normal 5 7 5" xfId="15538" xr:uid="{D7EDE4C9-BBB2-4435-B3AA-85F0D71E9C2B}"/>
    <cellStyle name="Normal 5 7 5 2" xfId="32942" xr:uid="{D05DB6FE-072F-4EFA-98F6-720DA0F3E258}"/>
    <cellStyle name="Normal 5 7 6" xfId="17370" xr:uid="{EE7F47E4-3484-4412-9AE3-DBDF65CB499A}"/>
    <cellStyle name="Normal 5 7 6 2" xfId="34663" xr:uid="{C37F3D89-18A8-4CE5-A2F4-53787E5CD4BE}"/>
    <cellStyle name="Normal 5 7 7" xfId="15532" xr:uid="{BAF83E97-587A-4533-B2FD-25356FD98DD1}"/>
    <cellStyle name="Normal 5 7 7 2" xfId="32936" xr:uid="{CF252C22-D8AD-4EA0-BD07-1BDA9D6499AB}"/>
    <cellStyle name="Normal 5 7 8" xfId="18768" xr:uid="{5BE4C9F3-A15B-445D-9964-DC10B6F7A5E2}"/>
    <cellStyle name="Normal 5 8" xfId="1444" xr:uid="{4D7CDF2C-BE22-4856-9979-7474A8AA2D2A}"/>
    <cellStyle name="Normal 5 8 2" xfId="2485" xr:uid="{81F06D27-E320-4241-B615-F187EE902CBA}"/>
    <cellStyle name="Normal 5 8 2 2" xfId="18082" xr:uid="{04E945FB-F31A-4398-B448-442B6410EBD0}"/>
    <cellStyle name="Normal 5 8 2 2 2" xfId="35895" xr:uid="{9C56A167-EFAA-483C-9FE4-19DAC24293C3}"/>
    <cellStyle name="Normal 5 8 2 3" xfId="15540" xr:uid="{904009CC-F0D6-48E7-B15B-C687215C4BE1}"/>
    <cellStyle name="Normal 5 8 2 3 2" xfId="32944" xr:uid="{24CC2B19-3653-4BD6-8251-F4079961C5B3}"/>
    <cellStyle name="Normal 5 8 2 4" xfId="20085" xr:uid="{A0F17CC4-2400-4AA2-BDB7-EFF8BF7640DB}"/>
    <cellStyle name="Normal 5 8 3" xfId="15541" xr:uid="{C96136EC-885D-49F8-8B16-1D750E3497CF}"/>
    <cellStyle name="Normal 5 8 3 2" xfId="32945" xr:uid="{BFE4DFA1-1C65-4F66-B5D2-F17A534B2E1F}"/>
    <cellStyle name="Normal 5 8 4" xfId="17524" xr:uid="{898BA9E8-73B4-4453-B7DF-E5BCF92586B4}"/>
    <cellStyle name="Normal 5 8 4 2" xfId="34910" xr:uid="{CA3FDBEF-4474-4871-90FF-D5EAE9656AA8}"/>
    <cellStyle name="Normal 5 8 5" xfId="15539" xr:uid="{CC055AC5-5E14-485F-BBE5-6500FA73440D}"/>
    <cellStyle name="Normal 5 8 5 2" xfId="32943" xr:uid="{86D83EE6-B7A4-438E-95D4-9AD742D84286}"/>
    <cellStyle name="Normal 5 8 6" xfId="19047" xr:uid="{30695CAF-5896-42EA-877D-DD68D8B7FDE9}"/>
    <cellStyle name="Normal 5 9" xfId="1713" xr:uid="{AAC7DF93-7337-4408-BBF1-1823807313B5}"/>
    <cellStyle name="Normal 5 9 2" xfId="2754" xr:uid="{886A14F1-E99C-4EBE-B39E-59B6A3401341}"/>
    <cellStyle name="Normal 5 9 2 2" xfId="36160" xr:uid="{E0E3860F-D257-4120-9226-78F1EA7A00B7}"/>
    <cellStyle name="Normal 5 9 2 3" xfId="20354" xr:uid="{8ED0EFA1-3E7B-47C0-B8DA-36FC671AC417}"/>
    <cellStyle name="Normal 5 9 3" xfId="17667" xr:uid="{F7FF56FE-66EF-496B-9B9F-7170FBBFA377}"/>
    <cellStyle name="Normal 5 9 3 2" xfId="35159" xr:uid="{9704AE2B-8DB9-43B4-842C-99800B68E18D}"/>
    <cellStyle name="Normal 5 9 4" xfId="15542" xr:uid="{2C419453-8868-4FEF-80C7-496124A8720D}"/>
    <cellStyle name="Normal 5 9 4 2" xfId="32946" xr:uid="{E19C2C50-DFE0-4405-B76D-B6F234BF098B}"/>
    <cellStyle name="Normal 5 9 5" xfId="19316" xr:uid="{2EE5B302-5BC8-4992-8072-71755CFBFF23}"/>
    <cellStyle name="Normal 50" xfId="686" xr:uid="{A711969E-21CA-434A-BEA4-87BCAA73A734}"/>
    <cellStyle name="Normal 50 2" xfId="847" xr:uid="{F082CE6A-BC11-4D49-A435-BABA9C9166A7}"/>
    <cellStyle name="Normal 50 2 2" xfId="879" xr:uid="{FF1DC01B-39D0-4C46-A2CA-2901AAD3DDEA}"/>
    <cellStyle name="Normal 50 2 2 2" xfId="2291" xr:uid="{55889900-1366-4FD0-8280-BA23944F8DF0}"/>
    <cellStyle name="Normal 50 2 2 2 2" xfId="35707" xr:uid="{280313D2-939E-4EB6-8996-9406033BFF1C}"/>
    <cellStyle name="Normal 50 2 2 2 3" xfId="19891" xr:uid="{1022CA69-35A5-40EA-AF87-B4C1812B4703}"/>
    <cellStyle name="Normal 50 2 3" xfId="1244" xr:uid="{B0992D92-9599-4840-AD1F-FA34D2DDB1EF}"/>
    <cellStyle name="Normal 50 2 3 2" xfId="34725" xr:uid="{FE6BABE5-30F4-48F2-8437-A5B0F2256427}"/>
    <cellStyle name="Normal 50 2 3 3" xfId="18848" xr:uid="{2CA253CE-65F5-42DB-AAFF-C92FB07B724D}"/>
    <cellStyle name="Normal 50 2 4" xfId="17203" xr:uid="{ADD19935-F633-4F43-AE1A-351DA823BD0B}"/>
    <cellStyle name="Normal 50 2 4 2" xfId="36381" xr:uid="{9E57ADB8-468E-48B7-9F79-0DA850EF6B34}"/>
    <cellStyle name="Normal 50 2 4 3" xfId="34495" xr:uid="{2107B0D2-B914-4010-8A0A-027BF950F45A}"/>
    <cellStyle name="Normal 50 2 5" xfId="18338" xr:uid="{EEBB628E-6492-498B-9377-9D2CE3D4C883}"/>
    <cellStyle name="Normal 50 2 5 2" xfId="36571" xr:uid="{14ED4F2D-9306-4938-A148-D79D4D03D6A8}"/>
    <cellStyle name="Normal 50 2 5 3" xfId="36491" xr:uid="{80B48FDA-F710-48E5-A017-E0C4980AEF13}"/>
    <cellStyle name="Normal 50 2 6" xfId="18543" xr:uid="{63C3415B-C70C-4720-8E8F-1D6DA49300D3}"/>
    <cellStyle name="Normal 50 3" xfId="801" xr:uid="{FFEF4B27-FD46-43C5-BF77-426037849BDB}"/>
    <cellStyle name="Normal 50 3 2" xfId="2558" xr:uid="{C0BCB741-5893-4E0E-B33F-EEF95AA56B1C}"/>
    <cellStyle name="Normal 50 3 2 2" xfId="35967" xr:uid="{E7E71DC0-F381-420B-82CC-DAC320952E99}"/>
    <cellStyle name="Normal 50 3 2 3" xfId="20158" xr:uid="{A16DB781-770D-4595-8509-8513AC90C705}"/>
    <cellStyle name="Normal 50 3 3" xfId="1517" xr:uid="{5EAE2E0D-0119-4BA4-9203-8702E1B07754}"/>
    <cellStyle name="Normal 50 3 3 2" xfId="34970" xr:uid="{4E565F7B-CEC2-4560-B782-C7DFEA215CB9}"/>
    <cellStyle name="Normal 50 3 3 3" xfId="19120" xr:uid="{91666AD9-B8B6-4486-9EB2-514DA39B7D59}"/>
    <cellStyle name="Normal 50 4" xfId="2022" xr:uid="{9DA325BA-ED87-4D4C-8585-AA3F7EBE8AD7}"/>
    <cellStyle name="Normal 50 4 2" xfId="35458" xr:uid="{05F62847-C457-4CEC-B004-CF1097AB23F1}"/>
    <cellStyle name="Normal 50 4 3" xfId="19623" xr:uid="{5DEE27E1-61C8-4D65-8B56-BDA49123E0EC}"/>
    <cellStyle name="Normal 50 5" xfId="17093" xr:uid="{55A49780-E38D-4BF5-BDFD-DC331180586C}"/>
    <cellStyle name="Normal 50 5 2" xfId="34439" xr:uid="{E230C17B-6AFD-4BBD-A738-015FC66B1CF6}"/>
    <cellStyle name="Normal 50 6" xfId="15543" xr:uid="{E928D38C-8F25-411C-9324-EE569F91F379}"/>
    <cellStyle name="Normal 50 6 2" xfId="32947" xr:uid="{150B9CA6-230A-4090-8951-3223883D3842}"/>
    <cellStyle name="Normal 50 7" xfId="18480" xr:uid="{E365F565-793A-425F-9D51-92F4CCA9F631}"/>
    <cellStyle name="Normal 51" xfId="687" xr:uid="{3742B536-7AE6-48AB-92D4-BD1C36D88463}"/>
    <cellStyle name="Normal 51 2" xfId="848" xr:uid="{26582D03-2D2B-45FE-8044-6E1FCFC6A5FC}"/>
    <cellStyle name="Normal 51 2 2" xfId="880" xr:uid="{3DCEAAAB-407E-41C9-99D0-3994780D3313}"/>
    <cellStyle name="Normal 51 2 2 2" xfId="2292" xr:uid="{A8577A4D-3414-469C-876A-A9126CD71B74}"/>
    <cellStyle name="Normal 51 2 2 2 2" xfId="35708" xr:uid="{B9AB47AE-57FE-4A4E-A8B5-36A5863FDD90}"/>
    <cellStyle name="Normal 51 2 2 2 3" xfId="19892" xr:uid="{5FEB2384-B901-4D15-8BA3-084251518F05}"/>
    <cellStyle name="Normal 51 2 3" xfId="1245" xr:uid="{019FC020-8F68-46EA-91CD-FDF8FEE654F3}"/>
    <cellStyle name="Normal 51 2 3 2" xfId="34726" xr:uid="{CFF32329-BEE3-410C-83E9-EA35CE2FA57E}"/>
    <cellStyle name="Normal 51 2 3 3" xfId="18849" xr:uid="{77435CB7-5330-4AC9-93BF-6B696EFC379D}"/>
    <cellStyle name="Normal 51 2 4" xfId="17204" xr:uid="{22F313F2-5FF1-474F-A29F-003DAF523119}"/>
    <cellStyle name="Normal 51 2 4 2" xfId="36354" xr:uid="{F6188F64-E104-4AA6-9E65-4ECF5CFA183F}"/>
    <cellStyle name="Normal 51 2 4 3" xfId="34496" xr:uid="{94C54A09-BA31-49FE-9F8D-27158EB368F3}"/>
    <cellStyle name="Normal 51 2 5" xfId="18339" xr:uid="{5DE53C2A-1BFE-4A64-A826-121E6C044502}"/>
    <cellStyle name="Normal 51 2 5 2" xfId="36572" xr:uid="{F2AF39C4-9B2F-4530-9557-6460DF0E04E8}"/>
    <cellStyle name="Normal 51 2 5 3" xfId="36492" xr:uid="{B72EC9A3-6099-44AD-9A3F-160FBB5F2A62}"/>
    <cellStyle name="Normal 51 2 6" xfId="18544" xr:uid="{CB1F0392-DA3D-49A7-86A8-4DB7BFB1F3B2}"/>
    <cellStyle name="Normal 51 3" xfId="802" xr:uid="{1943BF97-EC9F-4C56-9ED6-CC76C3C306EB}"/>
    <cellStyle name="Normal 51 3 2" xfId="2559" xr:uid="{A5EB682C-313B-4B6D-B67D-A98C250D2B84}"/>
    <cellStyle name="Normal 51 3 2 2" xfId="35968" xr:uid="{C34BBF78-9D53-4A0F-AD46-E78184916B80}"/>
    <cellStyle name="Normal 51 3 2 3" xfId="20159" xr:uid="{DEE7FCDC-D869-4172-BEB5-4D9895A98731}"/>
    <cellStyle name="Normal 51 3 3" xfId="1518" xr:uid="{4772D14F-3B77-4EAF-AFB7-C28D5988E280}"/>
    <cellStyle name="Normal 51 3 3 2" xfId="34971" xr:uid="{5A6458A4-B4DE-45F9-8CDF-90F4C5EA3033}"/>
    <cellStyle name="Normal 51 3 3 3" xfId="19121" xr:uid="{463EDA1D-8980-49CC-B017-8F1DF75840BA}"/>
    <cellStyle name="Normal 51 4" xfId="2023" xr:uid="{4A02F810-76C1-4DD5-88EE-9855C6D5BD7A}"/>
    <cellStyle name="Normal 51 4 2" xfId="35459" xr:uid="{F80F011D-85A2-4775-ADC6-52F7F6816EB8}"/>
    <cellStyle name="Normal 51 4 3" xfId="19624" xr:uid="{A76DFCDA-50B7-4610-BF0D-DEB9222DBB32}"/>
    <cellStyle name="Normal 51 5" xfId="17094" xr:uid="{D59CDDBA-AD99-4F9C-B84E-042C9CA63368}"/>
    <cellStyle name="Normal 51 5 2" xfId="34440" xr:uid="{D3B6EB6F-EBCF-4CAD-9C0B-9D08EF7AE66F}"/>
    <cellStyle name="Normal 51 6" xfId="15544" xr:uid="{F8FFA19C-64EF-4509-8887-C0177366E622}"/>
    <cellStyle name="Normal 51 6 2" xfId="32948" xr:uid="{88D0DDA4-7183-4136-BAE8-94D8FB59F02E}"/>
    <cellStyle name="Normal 51 7" xfId="18481" xr:uid="{CE4FCBD1-FB8D-4EA4-92B8-A91ACC1D9F3A}"/>
    <cellStyle name="Normal 52" xfId="688" xr:uid="{395DE18B-4C98-44A4-A1EC-A5A3629948CE}"/>
    <cellStyle name="Normal 52 2" xfId="803" xr:uid="{584897CB-513D-4DA3-859E-A2D23112F5B1}"/>
    <cellStyle name="Normal 52 2 2" xfId="2293" xr:uid="{3B6FA0B6-417F-43D2-AC0D-FE02C7205AB7}"/>
    <cellStyle name="Normal 52 2 2 2" xfId="35709" xr:uid="{BEACB594-5D09-4CC4-A366-DCE5A58EA99C}"/>
    <cellStyle name="Normal 52 2 2 3" xfId="19893" xr:uid="{966874AF-362E-4DE5-A40B-A3A7F71EA15C}"/>
    <cellStyle name="Normal 52 2 3" xfId="1246" xr:uid="{544C056D-7449-44AC-9910-F78F530A0183}"/>
    <cellStyle name="Normal 52 2 3 2" xfId="34727" xr:uid="{2BE1EE70-4461-4F74-B2FD-2A9894F1B380}"/>
    <cellStyle name="Normal 52 2 3 3" xfId="18850" xr:uid="{239C19A0-9735-4E43-81E9-62B74F923725}"/>
    <cellStyle name="Normal 52 3" xfId="1519" xr:uid="{03E3697E-E174-4133-B519-1B2B2B74EB54}"/>
    <cellStyle name="Normal 52 3 2" xfId="2560" xr:uid="{8DA85E5F-76B8-4428-9114-F44B6196A00C}"/>
    <cellStyle name="Normal 52 3 2 2" xfId="35969" xr:uid="{0FD9D074-F364-42E7-95DF-2A5F6BF30B2D}"/>
    <cellStyle name="Normal 52 3 2 3" xfId="20160" xr:uid="{2DF54DF8-5F2F-4A6C-A9DC-D2C714D03A61}"/>
    <cellStyle name="Normal 52 3 3" xfId="34972" xr:uid="{22E7802A-3AF5-4C32-9911-5F2DB343EC91}"/>
    <cellStyle name="Normal 52 3 4" xfId="19122" xr:uid="{FB90076D-5980-4C8B-AB36-47BC081A4349}"/>
    <cellStyle name="Normal 52 4" xfId="2024" xr:uid="{614EA48F-B8A2-47A5-A10B-4B09675258E1}"/>
    <cellStyle name="Normal 52 4 2" xfId="35460" xr:uid="{A5694E89-8563-4663-A90B-02058E3D81B8}"/>
    <cellStyle name="Normal 52 4 3" xfId="19625" xr:uid="{96ADF8DC-EA21-4CDE-8203-0B08FE8065ED}"/>
    <cellStyle name="Normal 52 5" xfId="17095" xr:uid="{ED1283B8-25C6-4035-AAFE-653A357F7D18}"/>
    <cellStyle name="Normal 52 5 2" xfId="34441" xr:uid="{2FA431FE-0526-4849-8DF7-F2126C71FDD5}"/>
    <cellStyle name="Normal 52 6" xfId="15545" xr:uid="{21766C4F-0B3F-4FC0-8EBA-77BBE6AE1189}"/>
    <cellStyle name="Normal 52 6 2" xfId="32949" xr:uid="{9D92D95A-04A9-4E22-9354-CFE2FE2BAC3E}"/>
    <cellStyle name="Normal 52 7" xfId="18482" xr:uid="{CEBE1695-145A-405E-B6BD-662D20AA0604}"/>
    <cellStyle name="Normal 53" xfId="689" xr:uid="{FEE29B05-7BE2-4C92-9FE7-58ADF005D37F}"/>
    <cellStyle name="Normal 53 2" xfId="804" xr:uid="{4F871270-D125-4CDB-839A-B4981992268E}"/>
    <cellStyle name="Normal 53 2 2" xfId="2294" xr:uid="{87E54D17-E311-4E90-B643-B6C6AA39087D}"/>
    <cellStyle name="Normal 53 2 2 2" xfId="35710" xr:uid="{0F4495C3-1084-4957-A090-C87C7E091C40}"/>
    <cellStyle name="Normal 53 2 2 3" xfId="19894" xr:uid="{666819F5-00B5-4A2F-ABA3-7B63F0B96075}"/>
    <cellStyle name="Normal 53 2 3" xfId="1247" xr:uid="{BF99C7C5-3F2B-4593-AC8D-87F0379FEF3D}"/>
    <cellStyle name="Normal 53 2 3 2" xfId="34728" xr:uid="{B4B34814-E346-4447-9555-002F64DAF889}"/>
    <cellStyle name="Normal 53 2 3 3" xfId="18851" xr:uid="{C09CC38C-651A-41FE-B8CE-74AA9AC68BBD}"/>
    <cellStyle name="Normal 53 3" xfId="1520" xr:uid="{10C9A8AD-9ACA-4630-9589-A6B0CB57CFBF}"/>
    <cellStyle name="Normal 53 3 2" xfId="2561" xr:uid="{66DF6140-00D2-4361-96E9-8447754CB85C}"/>
    <cellStyle name="Normal 53 3 2 2" xfId="35970" xr:uid="{AF0E6B53-D513-4A30-A495-9DA53630A073}"/>
    <cellStyle name="Normal 53 3 2 3" xfId="20161" xr:uid="{8E127D37-682E-4597-B368-4F078E826949}"/>
    <cellStyle name="Normal 53 3 3" xfId="34973" xr:uid="{6A755A6B-D1C3-406E-BCDE-7582A3E9DE64}"/>
    <cellStyle name="Normal 53 3 4" xfId="19123" xr:uid="{9E624D3B-B917-4F07-B3B3-61571FAFDB1B}"/>
    <cellStyle name="Normal 53 4" xfId="2025" xr:uid="{9BD670A3-9AE0-4814-AC7F-EA45F0C95831}"/>
    <cellStyle name="Normal 53 4 2" xfId="35461" xr:uid="{88157EC4-461C-46E6-ABF3-A509F93D4789}"/>
    <cellStyle name="Normal 53 4 3" xfId="19626" xr:uid="{A3491FFA-32B5-4D82-8C0A-02C6F0B8BED4}"/>
    <cellStyle name="Normal 53 5" xfId="17096" xr:uid="{3D254833-5C2E-4B5D-B995-0044976AD2D1}"/>
    <cellStyle name="Normal 53 5 2" xfId="34442" xr:uid="{586C16E2-23AB-40CA-9855-FC3EB941529F}"/>
    <cellStyle name="Normal 53 6" xfId="15546" xr:uid="{62239418-0498-45B7-B4C4-FC076C94DE23}"/>
    <cellStyle name="Normal 53 6 2" xfId="32950" xr:uid="{37A2C0B0-9579-4E30-A4F5-32EC60CF4FA7}"/>
    <cellStyle name="Normal 53 7" xfId="18483" xr:uid="{1C670494-206C-463F-8F92-E835C623BD13}"/>
    <cellStyle name="Normal 54" xfId="690" xr:uid="{4A0D6C52-4659-4595-AC14-CBED8D646CB6}"/>
    <cellStyle name="Normal 54 2" xfId="805" xr:uid="{148EADF9-C4D5-4E2A-BF20-6436A3459BCE}"/>
    <cellStyle name="Normal 54 2 2" xfId="2295" xr:uid="{A0E9A9A8-EA5B-4A15-A305-B9D2D385EF7D}"/>
    <cellStyle name="Normal 54 2 2 2" xfId="35711" xr:uid="{DDDC0235-70C4-4407-8F8E-83D93CA04BE4}"/>
    <cellStyle name="Normal 54 2 2 3" xfId="19895" xr:uid="{B990D3C6-7ED5-46C4-9399-1EF8CCE42DAB}"/>
    <cellStyle name="Normal 54 2 3" xfId="1248" xr:uid="{FEAD775F-AB1B-4966-8378-08C4E814E071}"/>
    <cellStyle name="Normal 54 2 3 2" xfId="34729" xr:uid="{15AFEA7A-AFF8-4B09-8DA5-5F5719AAB632}"/>
    <cellStyle name="Normal 54 2 3 3" xfId="18852" xr:uid="{C15D76EA-B41F-464E-9D9A-0D3F5A52CAD1}"/>
    <cellStyle name="Normal 54 3" xfId="1521" xr:uid="{D4ADE282-D948-4C73-8D74-FAEC68A4A649}"/>
    <cellStyle name="Normal 54 3 2" xfId="2562" xr:uid="{D104F211-4D8A-4EBC-B2CF-96E34D7E3395}"/>
    <cellStyle name="Normal 54 3 2 2" xfId="35971" xr:uid="{81E1EA83-AE34-4858-BAD4-58E178113BC7}"/>
    <cellStyle name="Normal 54 3 2 3" xfId="20162" xr:uid="{5D576CCE-ADCC-4574-BCEE-898B9E351B2A}"/>
    <cellStyle name="Normal 54 3 3" xfId="34974" xr:uid="{0A6A9D8A-A28A-4C3D-BA80-5719D3D27862}"/>
    <cellStyle name="Normal 54 3 4" xfId="19124" xr:uid="{65681228-1D44-4307-9C6E-618F9459A9D3}"/>
    <cellStyle name="Normal 54 4" xfId="2026" xr:uid="{CED41C70-E10F-46CD-955C-291ED5AD72F4}"/>
    <cellStyle name="Normal 54 4 2" xfId="35462" xr:uid="{FF643FD4-8577-40C0-AEB5-71955676736D}"/>
    <cellStyle name="Normal 54 4 3" xfId="19627" xr:uid="{D4054F48-093C-46DB-B980-A48AC5D894C7}"/>
    <cellStyle name="Normal 54 5" xfId="17097" xr:uid="{19927EBE-6419-49BC-96E8-A5D117E06A21}"/>
    <cellStyle name="Normal 54 5 2" xfId="34443" xr:uid="{204B353E-F582-44FE-A52A-A5126DCBF657}"/>
    <cellStyle name="Normal 54 6" xfId="15547" xr:uid="{A3CCCA9F-73A1-4AE4-A020-D2D1CB68F27E}"/>
    <cellStyle name="Normal 54 6 2" xfId="32951" xr:uid="{CA70CD39-FD3B-4A36-87A3-F2F359406E08}"/>
    <cellStyle name="Normal 54 7" xfId="18484" xr:uid="{DBD33AA9-61DC-401C-94DB-637E907102B1}"/>
    <cellStyle name="Normal 55" xfId="691" xr:uid="{AC397B2C-89DD-4C22-87B2-FC2329BFC679}"/>
    <cellStyle name="Normal 55 2" xfId="806" xr:uid="{65431C0D-97ED-4D34-8081-7AF9791DB7CC}"/>
    <cellStyle name="Normal 55 2 2" xfId="2296" xr:uid="{F91027ED-7E69-4092-A75B-96476D398DEC}"/>
    <cellStyle name="Normal 55 2 2 2" xfId="35712" xr:uid="{5436F123-3E15-4BD1-A9B7-22BFE1EAB4FD}"/>
    <cellStyle name="Normal 55 2 2 3" xfId="19896" xr:uid="{785322B3-F7E0-4FA9-97FC-70121BDCA7DC}"/>
    <cellStyle name="Normal 55 2 3" xfId="1249" xr:uid="{27956101-2255-48E3-981C-EA20187ABACE}"/>
    <cellStyle name="Normal 55 2 3 2" xfId="34730" xr:uid="{B3BDABB5-A4D6-4A5A-A5B2-311F437B3475}"/>
    <cellStyle name="Normal 55 2 3 3" xfId="18853" xr:uid="{6BFAAFE4-EEB7-4485-AAA6-67EAD890A1F6}"/>
    <cellStyle name="Normal 55 3" xfId="1522" xr:uid="{E023F42D-2418-45E9-9089-A22E0A8A48E0}"/>
    <cellStyle name="Normal 55 3 2" xfId="2563" xr:uid="{B0D4B72E-BFE7-4F0B-AD52-B2EC4A95E17F}"/>
    <cellStyle name="Normal 55 3 2 2" xfId="35972" xr:uid="{FCF3D650-22E4-44A9-BCA4-FD9500ACE92B}"/>
    <cellStyle name="Normal 55 3 2 3" xfId="20163" xr:uid="{3ECD6495-38EA-44A1-95F1-B8E5C2ABD3E9}"/>
    <cellStyle name="Normal 55 3 3" xfId="34975" xr:uid="{EDEEDEA7-A4CE-487C-97FF-F5381BC9B429}"/>
    <cellStyle name="Normal 55 3 4" xfId="19125" xr:uid="{8F5D888F-53E7-4C6C-A0C8-488A0BE7FC9C}"/>
    <cellStyle name="Normal 55 4" xfId="2027" xr:uid="{713A75CC-7C53-4380-AA89-041263C4029B}"/>
    <cellStyle name="Normal 55 4 2" xfId="35463" xr:uid="{3E269558-1F3F-4BAD-B885-99DEC778CCAB}"/>
    <cellStyle name="Normal 55 4 3" xfId="19628" xr:uid="{AEDDF124-4CFC-4A7A-BB20-DBFD67C8CBAE}"/>
    <cellStyle name="Normal 55 5" xfId="17098" xr:uid="{7B33C932-EF32-47BD-8CCE-BA83A0A688A4}"/>
    <cellStyle name="Normal 55 5 2" xfId="34444" xr:uid="{86093915-B221-4BE2-8C25-DE47F10BE0AF}"/>
    <cellStyle name="Normal 55 6" xfId="15548" xr:uid="{4248D3BC-2750-4905-BF80-F42EDCD8146E}"/>
    <cellStyle name="Normal 55 6 2" xfId="32952" xr:uid="{7B0B38A6-154B-454F-B097-D8488D05D24C}"/>
    <cellStyle name="Normal 55 7" xfId="18485" xr:uid="{52C5CE1D-3F27-4745-B21E-1D6D0CB53A54}"/>
    <cellStyle name="Normal 56" xfId="692" xr:uid="{C3138AE0-ABB1-4F56-A47B-313C435E2C29}"/>
    <cellStyle name="Normal 56 2" xfId="807" xr:uid="{222BBC3D-66D6-445F-8FA1-30E5C11FEE28}"/>
    <cellStyle name="Normal 56 2 2" xfId="2297" xr:uid="{E015E2F8-1E09-41FB-8CC4-0906FC322D66}"/>
    <cellStyle name="Normal 56 2 2 2" xfId="35713" xr:uid="{E8271539-051B-440E-8DA2-FC6EDEBA2664}"/>
    <cellStyle name="Normal 56 2 2 3" xfId="19897" xr:uid="{455F7687-8EAC-4AF5-872B-528C489BE1C6}"/>
    <cellStyle name="Normal 56 2 3" xfId="1250" xr:uid="{5CD07D90-210D-42CB-BD8D-E2299EC97F41}"/>
    <cellStyle name="Normal 56 2 3 2" xfId="34731" xr:uid="{D63575FC-4025-4D1F-8EBF-B3796E6309E7}"/>
    <cellStyle name="Normal 56 2 3 3" xfId="18854" xr:uid="{E209263D-D794-4AA9-9AF0-8018C6BD5C6C}"/>
    <cellStyle name="Normal 56 3" xfId="1523" xr:uid="{E893EE52-02B3-440A-81D9-49EF1BE0830F}"/>
    <cellStyle name="Normal 56 3 2" xfId="2564" xr:uid="{816770D2-EF4A-46DD-8FDE-26603266B751}"/>
    <cellStyle name="Normal 56 3 2 2" xfId="35973" xr:uid="{EE6DF598-028E-45E0-8073-71125110C56A}"/>
    <cellStyle name="Normal 56 3 2 3" xfId="20164" xr:uid="{3E76450F-2D27-4551-8BBA-261BC4698919}"/>
    <cellStyle name="Normal 56 3 3" xfId="34976" xr:uid="{B77EAE86-AF43-45CD-B0D3-38A49AA96F57}"/>
    <cellStyle name="Normal 56 3 4" xfId="19126" xr:uid="{2A08790A-1AE9-482B-B73F-3DC1CEEE1FB4}"/>
    <cellStyle name="Normal 56 4" xfId="2028" xr:uid="{63CAFF52-500B-4FB1-AEAF-4CD9FCF566D1}"/>
    <cellStyle name="Normal 56 4 2" xfId="35464" xr:uid="{D9EAFCBC-F5E0-48BB-B447-1D9F61FF493D}"/>
    <cellStyle name="Normal 56 4 3" xfId="19629" xr:uid="{0C123B46-30CE-451A-A5A4-86DBC02E9544}"/>
    <cellStyle name="Normal 56 5" xfId="17099" xr:uid="{B2DE0171-C768-4341-AEE6-7BD30B4A41CA}"/>
    <cellStyle name="Normal 56 5 2" xfId="34445" xr:uid="{733B3305-A100-440B-B9A3-395A8BA42516}"/>
    <cellStyle name="Normal 56 6" xfId="15549" xr:uid="{3ABFC0FE-611D-4BC3-B48E-C26E5ADAD7B9}"/>
    <cellStyle name="Normal 56 6 2" xfId="32953" xr:uid="{F2F041BA-0160-438D-B17D-A60ED9B06A9A}"/>
    <cellStyle name="Normal 56 7" xfId="18486" xr:uid="{583CF19E-9A40-4DFD-BED5-1F0C6E9FF49A}"/>
    <cellStyle name="Normal 57" xfId="693" xr:uid="{353530E3-F837-466A-A221-DE5570B3966C}"/>
    <cellStyle name="Normal 57 2" xfId="808" xr:uid="{EE3DBEAD-B0CC-4EB6-BC7C-1930DC377736}"/>
    <cellStyle name="Normal 57 2 2" xfId="2298" xr:uid="{D9E30B49-8043-414C-BBD2-7076F83F5E98}"/>
    <cellStyle name="Normal 57 2 2 2" xfId="35714" xr:uid="{6875810C-34C9-4BA1-854B-286AC6AD6ADD}"/>
    <cellStyle name="Normal 57 2 2 3" xfId="19898" xr:uid="{4C9BA38F-301A-4154-A401-84297435372F}"/>
    <cellStyle name="Normal 57 2 3" xfId="1251" xr:uid="{30B911B9-43E2-42F6-A1B8-11C6A87E0BBE}"/>
    <cellStyle name="Normal 57 2 3 2" xfId="34732" xr:uid="{3724A0E0-4131-4B14-978E-AE49458ADE14}"/>
    <cellStyle name="Normal 57 2 3 3" xfId="18855" xr:uid="{F7438E23-9B4E-439A-B463-AE619E3B454A}"/>
    <cellStyle name="Normal 57 3" xfId="1524" xr:uid="{DA8082EC-8F8E-4A7C-AD02-1F606AB0DEF1}"/>
    <cellStyle name="Normal 57 3 2" xfId="2565" xr:uid="{84B872B8-B057-4AA8-93A3-0C6D3791512E}"/>
    <cellStyle name="Normal 57 3 2 2" xfId="35974" xr:uid="{44AF0A4C-A8C5-4A35-9BCF-F07A0EBC3FCF}"/>
    <cellStyle name="Normal 57 3 2 3" xfId="20165" xr:uid="{1DD15518-31BA-4BFA-A1CC-2E1354A2D110}"/>
    <cellStyle name="Normal 57 3 3" xfId="34977" xr:uid="{ABDA9E1E-6897-421E-9B4E-4C6AAD2BA22F}"/>
    <cellStyle name="Normal 57 3 4" xfId="19127" xr:uid="{C3E6B769-389F-4FBB-B2DF-64CA4EF3F709}"/>
    <cellStyle name="Normal 57 4" xfId="2029" xr:uid="{E1B4CFCF-38F4-44F6-9C2D-0B29A3FB103C}"/>
    <cellStyle name="Normal 57 4 2" xfId="35465" xr:uid="{E2895720-9F34-47AE-9A87-707EC064664E}"/>
    <cellStyle name="Normal 57 4 3" xfId="19630" xr:uid="{538A94B3-6D6C-4EE1-A855-191A09D89B1D}"/>
    <cellStyle name="Normal 57 5" xfId="17100" xr:uid="{E41E915B-5FC7-478D-A71A-F1B01DB51816}"/>
    <cellStyle name="Normal 57 5 2" xfId="34446" xr:uid="{BD63C2EB-6A27-4DA7-B3BB-E9EEC8537811}"/>
    <cellStyle name="Normal 57 6" xfId="15550" xr:uid="{F5D9CBF5-8BCF-4FA1-9211-4CB8384326CC}"/>
    <cellStyle name="Normal 57 6 2" xfId="32954" xr:uid="{47E8C156-E24F-40F8-AE5A-AA13A7C17E86}"/>
    <cellStyle name="Normal 57 7" xfId="18487" xr:uid="{4504275F-14F7-4AFB-A70A-E8A420DC34AB}"/>
    <cellStyle name="Normal 58" xfId="694" xr:uid="{B40A8587-4B38-441D-810F-20314FCA4888}"/>
    <cellStyle name="Normal 58 2" xfId="809" xr:uid="{A2C4AF1E-7DE2-419B-9EB9-3099B2116A29}"/>
    <cellStyle name="Normal 58 2 2" xfId="2299" xr:uid="{4202DA4A-64E9-4146-9786-AEBA110B331C}"/>
    <cellStyle name="Normal 58 2 2 2" xfId="35715" xr:uid="{B74EC6B1-FBD0-4EFB-9D98-A64D62B836B5}"/>
    <cellStyle name="Normal 58 2 2 3" xfId="19899" xr:uid="{B745B585-2192-436F-A07A-321900F20E96}"/>
    <cellStyle name="Normal 58 2 3" xfId="1252" xr:uid="{F95FBCE7-9FDF-44C0-925A-6C2B4D1BCE35}"/>
    <cellStyle name="Normal 58 2 3 2" xfId="34733" xr:uid="{3BFF28A0-08BB-4A4A-8598-5D975ABFF444}"/>
    <cellStyle name="Normal 58 2 3 3" xfId="18856" xr:uid="{7B39E15F-3083-485F-B80E-43849DCCB896}"/>
    <cellStyle name="Normal 58 3" xfId="1525" xr:uid="{169E69B4-D551-4847-84F1-F614F1F42AC6}"/>
    <cellStyle name="Normal 58 3 2" xfId="2566" xr:uid="{D1E99BB7-1DFD-471D-9D10-105D5A9CD5F3}"/>
    <cellStyle name="Normal 58 3 2 2" xfId="35975" xr:uid="{7D676F15-AB5E-4C47-BE42-4EC593E8EF11}"/>
    <cellStyle name="Normal 58 3 2 3" xfId="20166" xr:uid="{3706DA32-1DB4-435C-B01E-4664A674A65F}"/>
    <cellStyle name="Normal 58 3 3" xfId="34978" xr:uid="{55916D19-8867-49AC-9F24-D163FCF710C7}"/>
    <cellStyle name="Normal 58 3 4" xfId="19128" xr:uid="{2479C05D-E9C3-4CC8-BEA3-EDE0482FEA08}"/>
    <cellStyle name="Normal 58 4" xfId="2030" xr:uid="{30686A8D-600F-4088-9EA1-8376E369B91F}"/>
    <cellStyle name="Normal 58 4 2" xfId="35466" xr:uid="{E0A4270D-A1A8-4B1D-8C37-FD582921A1A9}"/>
    <cellStyle name="Normal 58 4 3" xfId="19631" xr:uid="{67AECAC2-BC34-47DE-993B-3E0AD1D3F622}"/>
    <cellStyle name="Normal 58 5" xfId="17101" xr:uid="{6BAE8B1A-B426-4687-B455-6CC77956DCDB}"/>
    <cellStyle name="Normal 58 5 2" xfId="34447" xr:uid="{EF2846E3-0961-4DE0-9802-B01C2CE72085}"/>
    <cellStyle name="Normal 58 6" xfId="15551" xr:uid="{A7770FC9-858E-4316-83F3-9FCD69F2E814}"/>
    <cellStyle name="Normal 58 6 2" xfId="32955" xr:uid="{633DCC5B-88C4-4190-AE3B-4F602E99C392}"/>
    <cellStyle name="Normal 58 7" xfId="18488" xr:uid="{C6588FF9-0638-4171-B811-4E945E2FEE96}"/>
    <cellStyle name="Normal 59" xfId="695" xr:uid="{F3E8EBA4-5812-46C1-9CD7-A1BE80FF9158}"/>
    <cellStyle name="Normal 59 2" xfId="810" xr:uid="{0B1A0F07-6008-47F5-B71C-00FDDDCFA8BD}"/>
    <cellStyle name="Normal 59 2 2" xfId="2300" xr:uid="{EBCCD34E-9421-4812-8CB2-D9F0EADBA08C}"/>
    <cellStyle name="Normal 59 2 2 2" xfId="35716" xr:uid="{EC0DB534-D9E5-4F2B-9BC1-B93B40478F6A}"/>
    <cellStyle name="Normal 59 2 2 3" xfId="19900" xr:uid="{E3348E68-68F0-48D6-8648-A197BC629B04}"/>
    <cellStyle name="Normal 59 2 3" xfId="1253" xr:uid="{40D1C4FC-1D5A-463D-AC27-7CA59A7518B0}"/>
    <cellStyle name="Normal 59 2 3 2" xfId="34734" xr:uid="{B7183E6B-EC0C-4FA8-99C8-1B3A93A7BDB2}"/>
    <cellStyle name="Normal 59 2 3 3" xfId="18857" xr:uid="{3E9ABCA0-B6E2-44D2-AA6A-388865E2CB0A}"/>
    <cellStyle name="Normal 59 3" xfId="1526" xr:uid="{170AF9C1-F44A-456A-8DC5-3539B0C56919}"/>
    <cellStyle name="Normal 59 3 2" xfId="2567" xr:uid="{1DC81276-7F85-4A66-846A-355F6954C5C4}"/>
    <cellStyle name="Normal 59 3 2 2" xfId="35976" xr:uid="{9A7B3ABA-6144-4D9D-A38B-2AE273619D3B}"/>
    <cellStyle name="Normal 59 3 2 3" xfId="20167" xr:uid="{6B525DB6-4826-4DC3-B0D3-BBC21763C46E}"/>
    <cellStyle name="Normal 59 3 3" xfId="34979" xr:uid="{597E35D7-1B96-4252-ABF5-1214DD1B0F81}"/>
    <cellStyle name="Normal 59 3 4" xfId="19129" xr:uid="{E58D6956-CD2D-4D80-A1EF-10E4702BEE45}"/>
    <cellStyle name="Normal 59 4" xfId="2031" xr:uid="{711059B2-E288-46D7-A090-603ED03373E1}"/>
    <cellStyle name="Normal 59 4 2" xfId="35467" xr:uid="{CF7295EB-9121-4FEF-8EFE-E4A0255EDE14}"/>
    <cellStyle name="Normal 59 4 3" xfId="19632" xr:uid="{5F11F199-385C-4DE9-A201-A5EC2E4302B4}"/>
    <cellStyle name="Normal 59 5" xfId="17102" xr:uid="{94B4BAE0-6539-49E8-9CDC-0B9E594FFAA5}"/>
    <cellStyle name="Normal 59 5 2" xfId="34448" xr:uid="{3A342F23-2EFF-4B2C-8401-24C1E53C49A7}"/>
    <cellStyle name="Normal 59 6" xfId="15552" xr:uid="{3AC19A44-BAA6-472A-8E1A-FBECC90AA095}"/>
    <cellStyle name="Normal 59 6 2" xfId="32956" xr:uid="{A0406DD4-88D8-4797-BFC5-3A54220AC5B7}"/>
    <cellStyle name="Normal 59 7" xfId="18489" xr:uid="{0C0C1D15-1305-48B0-8265-A9A0B9F2D97B}"/>
    <cellStyle name="Normal 6" xfId="134" xr:uid="{FA08736B-130B-42D6-8FDD-1A4DF0DD86E5}"/>
    <cellStyle name="Normal 6 10" xfId="15554" xr:uid="{84A4D9EA-174A-4032-8A0A-51D4CACC626A}"/>
    <cellStyle name="Normal 6 10 2" xfId="32958" xr:uid="{4077D682-9A5F-4923-A933-FAB394C4A3B8}"/>
    <cellStyle name="Normal 6 11" xfId="15555" xr:uid="{094CFACC-3609-4C44-9CD3-3ECA5810ABB6}"/>
    <cellStyle name="Normal 6 11 2" xfId="32959" xr:uid="{80FFC0D6-3102-445E-877A-E5919AD146E5}"/>
    <cellStyle name="Normal 6 12" xfId="15556" xr:uid="{15FBA4C5-2618-4AE3-A3B3-12B8F9C10770}"/>
    <cellStyle name="Normal 6 12 2" xfId="32960" xr:uid="{E2FC743F-69FC-409D-98A8-126947650897}"/>
    <cellStyle name="Normal 6 13" xfId="16995" xr:uid="{3E1A785D-86F1-465F-A456-6A6C3DE8E11F}"/>
    <cellStyle name="Normal 6 13 2" xfId="36333" xr:uid="{2F9C2127-6A96-42D7-BAEE-5DBA82416437}"/>
    <cellStyle name="Normal 6 13 3" xfId="34353" xr:uid="{EE3ECA7D-558B-416C-9B76-A60BA25C6A81}"/>
    <cellStyle name="Normal 6 14" xfId="15553" xr:uid="{BA79802F-A642-4D8E-924A-1C056F3538DE}"/>
    <cellStyle name="Normal 6 14 2" xfId="32957" xr:uid="{EE1D3D96-54CB-4131-840D-2FA56385DE4A}"/>
    <cellStyle name="Normal 6 15" xfId="17103" xr:uid="{F79F3206-D224-427E-94F9-39E072A6F2F4}"/>
    <cellStyle name="Normal 6 15 2" xfId="34449" xr:uid="{364D5C07-1996-4DD3-9EF9-C934CB94B82E}"/>
    <cellStyle name="Normal 6 16" xfId="3047" xr:uid="{CB013277-1338-4C36-B02E-F117864D9376}"/>
    <cellStyle name="Normal 6 17" xfId="3019" xr:uid="{8C5F2E6C-BF5A-47E9-A493-38B37B50DFB4}"/>
    <cellStyle name="Normal 6 18" xfId="2984" xr:uid="{D4F33B0F-38B1-4E64-B5FA-FEE7CD95E599}"/>
    <cellStyle name="Normal 6 19" xfId="696" xr:uid="{415E5129-7503-48CE-8C40-E4EA56B9984F}"/>
    <cellStyle name="Normal 6 2" xfId="273" xr:uid="{F709C8AE-42A6-4F36-A43B-EA59061FB648}"/>
    <cellStyle name="Normal 6 2 10" xfId="17152" xr:uid="{003AFB1E-5289-4753-8957-5B1E418A1E1C}"/>
    <cellStyle name="Normal 6 2 11" xfId="15557" xr:uid="{BF213879-554C-4FEF-A63A-8996588C6C25}"/>
    <cellStyle name="Normal 6 2 11 2" xfId="32961" xr:uid="{E2B82AF0-7048-4CD1-9F9F-32155FAEB92E}"/>
    <cellStyle name="Normal 6 2 12" xfId="757" xr:uid="{61628D7F-1612-4A61-B98C-0492A6DAF0E0}"/>
    <cellStyle name="Normal 6 2 13" xfId="36998" xr:uid="{3FAD8EDE-1D7B-467A-8C29-FABD5444F69D}"/>
    <cellStyle name="Normal 6 2 2" xfId="389" xr:uid="{B50812FA-4766-4C88-B89D-2A55D2E3F4FA}"/>
    <cellStyle name="Normal 6 2 2 10" xfId="1058" xr:uid="{43A16FA9-BAAA-4C9D-853F-EA7AFE24099C}"/>
    <cellStyle name="Normal 6 2 2 2" xfId="608" xr:uid="{59C87EC0-681E-4103-98F6-BE0847E54271}"/>
    <cellStyle name="Normal 6 2 2 2 2" xfId="15560" xr:uid="{0DC98A82-F9C3-4D3F-9CAD-92714DA55340}"/>
    <cellStyle name="Normal 6 2 2 2 2 2" xfId="15561" xr:uid="{43F21120-7785-47BB-A15D-A5728D0DF3A8}"/>
    <cellStyle name="Normal 6 2 2 2 2 2 2" xfId="32965" xr:uid="{D06096A1-BFB1-4B74-929C-BC93E45966B0}"/>
    <cellStyle name="Normal 6 2 2 2 2 3" xfId="15562" xr:uid="{092A6267-E08A-4747-AC80-DDE97E5F65AD}"/>
    <cellStyle name="Normal 6 2 2 2 2 3 2" xfId="32966" xr:uid="{1094472C-2B8F-48E0-934D-AD1EB8A60339}"/>
    <cellStyle name="Normal 6 2 2 2 2 4" xfId="32964" xr:uid="{7746FC87-325A-48DD-AEC1-BC5B16F75FC8}"/>
    <cellStyle name="Normal 6 2 2 2 3" xfId="15563" xr:uid="{5EC31493-938B-4D8C-9611-F4C1C2B2ABA6}"/>
    <cellStyle name="Normal 6 2 2 2 3 2" xfId="32967" xr:uid="{F48F903E-A852-4F2B-AD3B-01393C421DC0}"/>
    <cellStyle name="Normal 6 2 2 2 4" xfId="15564" xr:uid="{01571411-6B41-4BB1-837E-30BC421E008C}"/>
    <cellStyle name="Normal 6 2 2 2 4 2" xfId="32968" xr:uid="{3CD8A54E-CDA7-4715-8EDC-1B957FBA86D5}"/>
    <cellStyle name="Normal 6 2 2 2 5" xfId="15565" xr:uid="{CE5A10C6-98DD-41F5-B039-D6D1E49A9F32}"/>
    <cellStyle name="Normal 6 2 2 2 5 2" xfId="32969" xr:uid="{957D276A-6232-4747-9A29-15F277F1D499}"/>
    <cellStyle name="Normal 6 2 2 2 6" xfId="15559" xr:uid="{F998BA24-1C66-43BC-BAFE-9035B9D1B2F7}"/>
    <cellStyle name="Normal 6 2 2 2 7" xfId="32963" xr:uid="{4C726163-5753-453E-863E-B7C6E38A80E9}"/>
    <cellStyle name="Normal 6 2 2 3" xfId="15566" xr:uid="{9D190BEB-731C-4F45-A34B-942176F35C68}"/>
    <cellStyle name="Normal 6 2 2 3 2" xfId="15567" xr:uid="{1F5805A5-14F8-49BD-8893-9435E3B13339}"/>
    <cellStyle name="Normal 6 2 2 3 2 2" xfId="15568" xr:uid="{E67E6C1E-5D26-419A-911D-1538A75CC520}"/>
    <cellStyle name="Normal 6 2 2 3 2 2 2" xfId="32972" xr:uid="{A3AC1D25-E4FD-4561-ABE2-5514A6B961F6}"/>
    <cellStyle name="Normal 6 2 2 3 2 3" xfId="15569" xr:uid="{9F7F861E-F3CE-4944-BA07-B55DFF088F12}"/>
    <cellStyle name="Normal 6 2 2 3 2 3 2" xfId="32973" xr:uid="{A2A63D4E-7533-4D5F-9908-D7528E90E5EC}"/>
    <cellStyle name="Normal 6 2 2 3 2 4" xfId="32971" xr:uid="{00C15A3A-9510-4FC6-A0AF-7103CD72580E}"/>
    <cellStyle name="Normal 6 2 2 3 3" xfId="15570" xr:uid="{41ACA9B5-AF22-48C5-973F-AD7474996EB0}"/>
    <cellStyle name="Normal 6 2 2 3 3 2" xfId="32974" xr:uid="{FE332242-50A0-4C52-A365-AD39918F6F5B}"/>
    <cellStyle name="Normal 6 2 2 3 4" xfId="15571" xr:uid="{70BB5C2B-2E74-4DB5-AD65-1A9E3ADA5709}"/>
    <cellStyle name="Normal 6 2 2 3 4 2" xfId="32975" xr:uid="{679FBE9B-EF6F-4B4C-9BFC-8959C8B5E553}"/>
    <cellStyle name="Normal 6 2 2 3 5" xfId="15572" xr:uid="{CCC8CCDC-BAB5-4FCC-92E4-4A3FCD519F2B}"/>
    <cellStyle name="Normal 6 2 2 3 5 2" xfId="32976" xr:uid="{D415129E-1139-4D62-B198-0168099C501F}"/>
    <cellStyle name="Normal 6 2 2 3 6" xfId="32970" xr:uid="{AC8C954F-5CFD-4904-B63D-A3603AC35C57}"/>
    <cellStyle name="Normal 6 2 2 4" xfId="15573" xr:uid="{811D4358-9559-432B-9256-65C0104F176C}"/>
    <cellStyle name="Normal 6 2 2 4 2" xfId="15574" xr:uid="{9B2DBC4F-C051-47ED-8B15-EE7D4115EA8E}"/>
    <cellStyle name="Normal 6 2 2 4 2 2" xfId="32978" xr:uid="{08A3A07E-94B4-49ED-A81E-5E7B256B7B30}"/>
    <cellStyle name="Normal 6 2 2 4 3" xfId="15575" xr:uid="{E16C2D70-EDD6-48CB-AB84-75219E164C61}"/>
    <cellStyle name="Normal 6 2 2 4 3 2" xfId="32979" xr:uid="{AD224D7D-241B-41A9-9296-C67DD0124493}"/>
    <cellStyle name="Normal 6 2 2 4 4" xfId="32977" xr:uid="{AFC8EEDA-6F1F-4C7C-8969-EE4FDF9CA930}"/>
    <cellStyle name="Normal 6 2 2 5" xfId="15576" xr:uid="{FABC0907-B4A4-4A1B-A790-AA9FE200A1F3}"/>
    <cellStyle name="Normal 6 2 2 5 2" xfId="32980" xr:uid="{1AA9B7A9-6F50-4D1C-8B97-9B3ED53C1135}"/>
    <cellStyle name="Normal 6 2 2 6" xfId="15577" xr:uid="{A5872406-2D8A-4DC3-BE9E-BE6FC9676FD4}"/>
    <cellStyle name="Normal 6 2 2 6 2" xfId="32981" xr:uid="{7EF3B1B4-25C7-48C2-B97F-ADFE4CD707E0}"/>
    <cellStyle name="Normal 6 2 2 7" xfId="15578" xr:uid="{E969C69D-C2F8-4B8F-A753-CB9C0257A742}"/>
    <cellStyle name="Normal 6 2 2 7 2" xfId="32982" xr:uid="{80A2E6C4-AF07-404F-B3E3-CE1D5117BE8F}"/>
    <cellStyle name="Normal 6 2 2 8" xfId="17285" xr:uid="{60DBACF1-01BB-451C-8B45-66D783693874}"/>
    <cellStyle name="Normal 6 2 2 9" xfId="15558" xr:uid="{211CB496-2C90-49DF-A2E3-E6708F9C5E96}"/>
    <cellStyle name="Normal 6 2 2 9 2" xfId="32962" xr:uid="{A9E9228E-3795-4138-9723-9FD26D3D58A9}"/>
    <cellStyle name="Normal 6 2 3" xfId="498" xr:uid="{A57578CB-3C48-44B4-AB99-E8F08472BAEA}"/>
    <cellStyle name="Normal 6 2 3 2" xfId="15580" xr:uid="{5C181FB8-2CC6-4F3B-A298-DE2D991953FA}"/>
    <cellStyle name="Normal 6 2 3 2 2" xfId="15581" xr:uid="{76D8B42D-3CC5-4DB9-88EB-5424D818C046}"/>
    <cellStyle name="Normal 6 2 3 2 2 2" xfId="15582" xr:uid="{88FFD43F-191C-4B21-8253-7596A0576486}"/>
    <cellStyle name="Normal 6 2 3 2 2 2 2" xfId="32986" xr:uid="{BE944838-694E-455E-9FB6-28403D6CA6D4}"/>
    <cellStyle name="Normal 6 2 3 2 2 3" xfId="15583" xr:uid="{6388279A-F78A-4B09-A30C-3229F2A4356A}"/>
    <cellStyle name="Normal 6 2 3 2 2 3 2" xfId="32987" xr:uid="{9A15EF92-298F-4AAE-B27F-EE309A8CD516}"/>
    <cellStyle name="Normal 6 2 3 2 2 4" xfId="32985" xr:uid="{2289FE58-2484-4DE7-8E07-E58932AA1F02}"/>
    <cellStyle name="Normal 6 2 3 2 3" xfId="15584" xr:uid="{F88071ED-FA80-4DAD-B507-9DE477D88130}"/>
    <cellStyle name="Normal 6 2 3 2 3 2" xfId="32988" xr:uid="{B2DB58A8-DA7B-4F4F-B5C7-85F64A322226}"/>
    <cellStyle name="Normal 6 2 3 2 4" xfId="15585" xr:uid="{6D171D25-ECC9-412B-9B5D-6FC8EEF4CD7E}"/>
    <cellStyle name="Normal 6 2 3 2 4 2" xfId="32989" xr:uid="{9FCD183E-3913-476D-B1CC-E35FA288B976}"/>
    <cellStyle name="Normal 6 2 3 2 5" xfId="15586" xr:uid="{DA118329-CDB2-45D2-B1B5-1B8D0A470252}"/>
    <cellStyle name="Normal 6 2 3 2 5 2" xfId="32990" xr:uid="{920FDA59-DD59-495A-B300-6DBCE09B35EF}"/>
    <cellStyle name="Normal 6 2 3 2 6" xfId="32984" xr:uid="{D82FF48A-5ECC-4520-BD8F-A50210A05CC4}"/>
    <cellStyle name="Normal 6 2 3 3" xfId="15587" xr:uid="{675F3857-4131-4EB7-91C6-022833EAAB3E}"/>
    <cellStyle name="Normal 6 2 3 3 2" xfId="15588" xr:uid="{451CE5D5-6BCA-4B3F-BF8D-B4B1960F013C}"/>
    <cellStyle name="Normal 6 2 3 3 2 2" xfId="15589" xr:uid="{EF192BA1-D516-4E5D-A330-843BED17AE8E}"/>
    <cellStyle name="Normal 6 2 3 3 2 2 2" xfId="32993" xr:uid="{46E92FEF-21E0-4563-956D-659047528E7E}"/>
    <cellStyle name="Normal 6 2 3 3 2 3" xfId="15590" xr:uid="{D269238C-EFEC-4FAC-99CB-A431FEE76215}"/>
    <cellStyle name="Normal 6 2 3 3 2 3 2" xfId="32994" xr:uid="{6D918539-49C8-4EBE-8EF3-6A76DD10DCD4}"/>
    <cellStyle name="Normal 6 2 3 3 2 4" xfId="32992" xr:uid="{1D3689E8-3A46-451B-A050-260A008C508B}"/>
    <cellStyle name="Normal 6 2 3 3 3" xfId="15591" xr:uid="{BD0172CD-CCC9-4A98-AD88-C0BF0F0AD47C}"/>
    <cellStyle name="Normal 6 2 3 3 3 2" xfId="32995" xr:uid="{6ACE2D60-1660-4088-93FD-32409512152E}"/>
    <cellStyle name="Normal 6 2 3 3 4" xfId="15592" xr:uid="{960FA551-B548-4862-94C2-80AA223214B2}"/>
    <cellStyle name="Normal 6 2 3 3 4 2" xfId="32996" xr:uid="{529D7E63-6C29-42ED-A079-9EDCA3D4E1FF}"/>
    <cellStyle name="Normal 6 2 3 3 5" xfId="15593" xr:uid="{5F13F667-6591-4805-8ABC-2E0693AF3DE5}"/>
    <cellStyle name="Normal 6 2 3 3 5 2" xfId="32997" xr:uid="{74B76AA1-C816-4CA3-A33A-75A63E02A591}"/>
    <cellStyle name="Normal 6 2 3 3 6" xfId="32991" xr:uid="{314C2CDD-86BA-4FFB-B68F-F00F7F0C2CDB}"/>
    <cellStyle name="Normal 6 2 3 4" xfId="15594" xr:uid="{51FE99EB-71F7-44C7-A5F5-CCC8E9F67570}"/>
    <cellStyle name="Normal 6 2 3 4 2" xfId="15595" xr:uid="{D198EC21-BEBF-4B62-99EC-6F12C0C2BDE5}"/>
    <cellStyle name="Normal 6 2 3 4 2 2" xfId="32999" xr:uid="{E588D339-B7CF-4288-A238-4EDBDABFEF1F}"/>
    <cellStyle name="Normal 6 2 3 4 3" xfId="15596" xr:uid="{8BDAF755-A423-481F-B1FB-763BB551D3DE}"/>
    <cellStyle name="Normal 6 2 3 4 3 2" xfId="33000" xr:uid="{72086D92-C6C5-47EC-B4DC-FD61640204C5}"/>
    <cellStyle name="Normal 6 2 3 4 4" xfId="32998" xr:uid="{E64CC8E0-00B5-47B4-9E58-70DB3C4B2F8A}"/>
    <cellStyle name="Normal 6 2 3 5" xfId="15597" xr:uid="{56794DFC-F15E-4D74-BFA0-DD9686A01165}"/>
    <cellStyle name="Normal 6 2 3 5 2" xfId="33001" xr:uid="{C26BCDFC-A90D-408F-B34A-83AED1FE9E51}"/>
    <cellStyle name="Normal 6 2 3 6" xfId="15598" xr:uid="{61DAEDC4-CA99-4575-8CF6-4593A9B62853}"/>
    <cellStyle name="Normal 6 2 3 6 2" xfId="33002" xr:uid="{4434370D-72AD-4CDD-9666-BABD540669F0}"/>
    <cellStyle name="Normal 6 2 3 7" xfId="15599" xr:uid="{3E0B332A-D021-44B4-A4E0-94F2904B3341}"/>
    <cellStyle name="Normal 6 2 3 7 2" xfId="33003" xr:uid="{0F5E3D9A-FCDF-4BA3-88F3-0E985AE1E840}"/>
    <cellStyle name="Normal 6 2 3 8" xfId="15579" xr:uid="{4E7345C9-CC94-43B5-9B29-1BE45231CC7A}"/>
    <cellStyle name="Normal 6 2 3 9" xfId="32983" xr:uid="{DBBCC651-85F8-45E1-A553-7022516A9442}"/>
    <cellStyle name="Normal 6 2 4" xfId="15600" xr:uid="{81541599-5CF4-424A-AFB0-658E1E3B42EC}"/>
    <cellStyle name="Normal 6 2 4 2" xfId="15601" xr:uid="{1F76AB23-6CA8-42D2-AA23-939B096D9D3F}"/>
    <cellStyle name="Normal 6 2 4 2 2" xfId="15602" xr:uid="{C0DF80B1-C2C3-4E94-93BF-C681844EC977}"/>
    <cellStyle name="Normal 6 2 4 2 2 2" xfId="33006" xr:uid="{275DDCA7-AB61-4179-9D40-1C5F81AC82BC}"/>
    <cellStyle name="Normal 6 2 4 2 3" xfId="15603" xr:uid="{B0719E2E-DE4E-4FC7-A04B-FC57A6748648}"/>
    <cellStyle name="Normal 6 2 4 2 3 2" xfId="33007" xr:uid="{0383D453-5A06-4D06-8663-FB67994F3E60}"/>
    <cellStyle name="Normal 6 2 4 2 4" xfId="33005" xr:uid="{0564E98F-D7A1-4DD0-84A1-B81DF6B28D6C}"/>
    <cellStyle name="Normal 6 2 4 3" xfId="15604" xr:uid="{E1474DB0-2A67-46C8-9CBD-077DE94C29D7}"/>
    <cellStyle name="Normal 6 2 4 3 2" xfId="33008" xr:uid="{E32CB2D7-E43A-412A-81A0-D2540F07366A}"/>
    <cellStyle name="Normal 6 2 4 4" xfId="15605" xr:uid="{7C622E83-CD9F-4301-86A8-B18FC37CD2E7}"/>
    <cellStyle name="Normal 6 2 4 4 2" xfId="33009" xr:uid="{30B0ECFE-C189-44B3-88E6-C91B0282EDCE}"/>
    <cellStyle name="Normal 6 2 4 5" xfId="15606" xr:uid="{7F46AB98-E0F9-487D-8619-D4CEBA996CB7}"/>
    <cellStyle name="Normal 6 2 4 5 2" xfId="33010" xr:uid="{51085066-0DFB-42FF-80D0-685B62213893}"/>
    <cellStyle name="Normal 6 2 4 6" xfId="33004" xr:uid="{F3BB5433-B8B1-4EED-955E-864204B471B1}"/>
    <cellStyle name="Normal 6 2 5" xfId="15607" xr:uid="{2E54ED28-D8AD-4206-868A-9D8F3C451162}"/>
    <cellStyle name="Normal 6 2 5 2" xfId="15608" xr:uid="{CF71FCC8-FCEA-41D9-879B-CA2EAF5D300F}"/>
    <cellStyle name="Normal 6 2 5 2 2" xfId="15609" xr:uid="{ECD3946B-C064-4389-8F11-1ECD13DD7AB7}"/>
    <cellStyle name="Normal 6 2 5 2 2 2" xfId="33013" xr:uid="{D5D0190E-DAE3-4654-83BB-0BEDF0C4CCE6}"/>
    <cellStyle name="Normal 6 2 5 2 3" xfId="15610" xr:uid="{9C4B1FA3-D88B-438A-BB8F-67F6FDCC6B3F}"/>
    <cellStyle name="Normal 6 2 5 2 3 2" xfId="33014" xr:uid="{B4FDFC14-63EC-45F7-94BB-625A7EF5ED21}"/>
    <cellStyle name="Normal 6 2 5 2 4" xfId="33012" xr:uid="{CC53F7DB-D66E-4FE5-960C-4A169C84CFE6}"/>
    <cellStyle name="Normal 6 2 5 3" xfId="15611" xr:uid="{5BF36A45-BFCA-4D65-AD0F-689D6DC0481C}"/>
    <cellStyle name="Normal 6 2 5 3 2" xfId="33015" xr:uid="{340AD96C-C430-4618-B750-09232BFF0B76}"/>
    <cellStyle name="Normal 6 2 5 4" xfId="15612" xr:uid="{83C56431-F139-4880-B4AD-6DE2DCC46F04}"/>
    <cellStyle name="Normal 6 2 5 4 2" xfId="33016" xr:uid="{B4A626D8-BC5A-4FB0-94FD-CA174967FF8A}"/>
    <cellStyle name="Normal 6 2 5 5" xfId="15613" xr:uid="{CA1F8B99-3E93-4FE4-B4D4-AEEABC0B4482}"/>
    <cellStyle name="Normal 6 2 5 5 2" xfId="33017" xr:uid="{5A1853D9-4051-4FBD-A77E-B533D6E4A826}"/>
    <cellStyle name="Normal 6 2 5 6" xfId="33011" xr:uid="{7632105E-458E-40E0-8C53-448F411597C2}"/>
    <cellStyle name="Normal 6 2 6" xfId="15614" xr:uid="{A20DBEE9-AE98-4705-9FEC-F41A6FDABE0C}"/>
    <cellStyle name="Normal 6 2 6 2" xfId="15615" xr:uid="{9B5E5415-BEFD-455C-93CD-33583F4D7E3D}"/>
    <cellStyle name="Normal 6 2 6 2 2" xfId="33019" xr:uid="{A759F816-5122-4D7F-93BE-A21CD8E8E6D2}"/>
    <cellStyle name="Normal 6 2 6 3" xfId="15616" xr:uid="{044FFCF0-7DD5-4993-88E7-0C5BD9107D1D}"/>
    <cellStyle name="Normal 6 2 6 3 2" xfId="33020" xr:uid="{88FE8121-24AF-4FE5-AAD8-1305CC755BE7}"/>
    <cellStyle name="Normal 6 2 6 4" xfId="33018" xr:uid="{B723B3C9-95D0-44F1-8DD9-EE3A9FB42284}"/>
    <cellStyle name="Normal 6 2 7" xfId="15617" xr:uid="{7F6367F5-3450-490E-A771-B2070F57E5B8}"/>
    <cellStyle name="Normal 6 2 7 2" xfId="33021" xr:uid="{6DC8F82D-878B-415E-A453-9B8F50D45A76}"/>
    <cellStyle name="Normal 6 2 8" xfId="15618" xr:uid="{2E46A2CA-C44A-4623-B839-D94FE031AA06}"/>
    <cellStyle name="Normal 6 2 8 2" xfId="33022" xr:uid="{2914D911-21C5-4C0F-BB1E-0ABD5F71FC25}"/>
    <cellStyle name="Normal 6 2 9" xfId="15619" xr:uid="{BCC175A1-A200-4F9A-8885-97F35E028A74}"/>
    <cellStyle name="Normal 6 2 9 2" xfId="33023" xr:uid="{B7E219A4-11BD-418D-A69A-99901EE549EC}"/>
    <cellStyle name="Normal 6 20" xfId="36782" xr:uid="{A997FD2E-8F7F-4046-84C4-450DEFA19457}"/>
    <cellStyle name="Normal 6 3" xfId="305" xr:uid="{43BC039A-96F8-440A-8672-C77FF6BA5DE5}"/>
    <cellStyle name="Normal 6 3 10" xfId="1254" xr:uid="{E71365E6-3531-4314-BB3D-4F70EF59588B}"/>
    <cellStyle name="Normal 6 3 11" xfId="18858" xr:uid="{75026776-EAF4-4F08-9B4E-B1C3188F27D4}"/>
    <cellStyle name="Normal 6 3 12" xfId="37069" xr:uid="{FD9DC85B-9CEB-4732-A224-94D27B092DEC}"/>
    <cellStyle name="Normal 6 3 2" xfId="524" xr:uid="{41479C54-E559-4FD8-A13D-6C55C51BC1DE}"/>
    <cellStyle name="Normal 6 3 2 2" xfId="2568" xr:uid="{D6D84685-4866-4E4C-ABA8-1C8DDAFEC2BC}"/>
    <cellStyle name="Normal 6 3 2 2 2" xfId="15623" xr:uid="{486779DF-EEFF-4743-A4CA-B05141BDD264}"/>
    <cellStyle name="Normal 6 3 2 2 2 2" xfId="33027" xr:uid="{56A9B8AC-252E-4DB0-AE5D-76CB641385FA}"/>
    <cellStyle name="Normal 6 3 2 2 3" xfId="15624" xr:uid="{5E08F653-FB02-4BFE-AFD5-7CC635E9C4A6}"/>
    <cellStyle name="Normal 6 3 2 2 3 2" xfId="33028" xr:uid="{DF4F41DF-552A-4FFD-BCBA-B82EBAC93184}"/>
    <cellStyle name="Normal 6 3 2 2 4" xfId="18106" xr:uid="{0532290E-070D-4182-A522-632092E2C8A6}"/>
    <cellStyle name="Normal 6 3 2 2 4 2" xfId="35977" xr:uid="{8CF5F66F-7E4C-4603-BADA-736BEBFCADCB}"/>
    <cellStyle name="Normal 6 3 2 2 5" xfId="15622" xr:uid="{BAC2AD5C-976E-4D11-A4BC-D9FFD4CECA1F}"/>
    <cellStyle name="Normal 6 3 2 2 5 2" xfId="33026" xr:uid="{EF0CADCE-260E-4E1A-A302-A30E26E90A1C}"/>
    <cellStyle name="Normal 6 3 2 2 6" xfId="20168" xr:uid="{29A4935C-0584-45E4-8665-01C7080A3F0A}"/>
    <cellStyle name="Normal 6 3 2 3" xfId="15625" xr:uid="{352C5E7E-98E4-49E1-81A7-985B84EF0EDC}"/>
    <cellStyle name="Normal 6 3 2 3 2" xfId="33029" xr:uid="{E906B532-42BF-4C9B-91BC-AF3CFEDB3418}"/>
    <cellStyle name="Normal 6 3 2 4" xfId="15626" xr:uid="{83906FB7-2D70-4365-8DF7-42ECF9910F0A}"/>
    <cellStyle name="Normal 6 3 2 4 2" xfId="33030" xr:uid="{8AEB4627-E49C-4EEF-A190-89B79A16E38B}"/>
    <cellStyle name="Normal 6 3 2 5" xfId="15627" xr:uid="{DF42BECE-915D-4215-861F-8E66FF31FF05}"/>
    <cellStyle name="Normal 6 3 2 5 2" xfId="33031" xr:uid="{14DE412A-9E17-417A-BD1C-1B278E9622C6}"/>
    <cellStyle name="Normal 6 3 2 6" xfId="17540" xr:uid="{20FA57F3-4557-4C6B-BC50-B270BDD15D92}"/>
    <cellStyle name="Normal 6 3 2 6 2" xfId="34980" xr:uid="{44ABC61A-D57F-4E8C-BE42-4577EA53726A}"/>
    <cellStyle name="Normal 6 3 2 7" xfId="15621" xr:uid="{7223BD27-AB35-4B83-8930-5E189FABAD1D}"/>
    <cellStyle name="Normal 6 3 2 7 2" xfId="33025" xr:uid="{D5ADCF68-C910-4DB9-A1C5-2B804B09797E}"/>
    <cellStyle name="Normal 6 3 2 8" xfId="1527" xr:uid="{E6BF3EAA-83FA-4EE0-9788-1C0FD46FFB73}"/>
    <cellStyle name="Normal 6 3 2 9" xfId="19130" xr:uid="{BD11485D-0567-4727-B39B-B1799CB05FC6}"/>
    <cellStyle name="Normal 6 3 3" xfId="2301" xr:uid="{1BD596CE-040A-4A68-8FA4-48834E7CAD3B}"/>
    <cellStyle name="Normal 6 3 3 2" xfId="15629" xr:uid="{3F0E99F9-1717-4CED-AF9C-8CE3499613B1}"/>
    <cellStyle name="Normal 6 3 3 2 2" xfId="15630" xr:uid="{D8F739D0-E28B-42B2-925F-1044174C969C}"/>
    <cellStyle name="Normal 6 3 3 2 2 2" xfId="33034" xr:uid="{1F3839A3-FC93-4C0E-A092-742299D1AB4D}"/>
    <cellStyle name="Normal 6 3 3 2 3" xfId="15631" xr:uid="{98459C51-0FE2-4393-ABF3-877BA5D0D1E5}"/>
    <cellStyle name="Normal 6 3 3 2 3 2" xfId="33035" xr:uid="{BDF1A493-B43B-41F4-9751-C302DD3603FF}"/>
    <cellStyle name="Normal 6 3 3 2 4" xfId="33033" xr:uid="{BB9EEFD7-535E-460D-81EF-D7C4A7612B11}"/>
    <cellStyle name="Normal 6 3 3 3" xfId="15632" xr:uid="{05A16C74-A60B-4525-AC14-B2CD69773A5E}"/>
    <cellStyle name="Normal 6 3 3 3 2" xfId="33036" xr:uid="{65C6E04C-1E93-4FB1-9B64-C6064C26E036}"/>
    <cellStyle name="Normal 6 3 3 4" xfId="15633" xr:uid="{F7EA62B1-2A38-40D6-8B18-E722C7B31048}"/>
    <cellStyle name="Normal 6 3 3 4 2" xfId="33037" xr:uid="{706EF158-8D02-45C4-83E0-FCD4B994F227}"/>
    <cellStyle name="Normal 6 3 3 5" xfId="15634" xr:uid="{42EE172F-3C53-43D9-97F0-26F60F171249}"/>
    <cellStyle name="Normal 6 3 3 5 2" xfId="33038" xr:uid="{E3227E95-C177-495F-9713-99B7329D3226}"/>
    <cellStyle name="Normal 6 3 3 6" xfId="17970" xr:uid="{B8A805DB-408E-4879-88A7-AB711ED2C937}"/>
    <cellStyle name="Normal 6 3 3 6 2" xfId="35717" xr:uid="{07A4F659-5512-4C7A-99C2-1A4E176A96D8}"/>
    <cellStyle name="Normal 6 3 3 7" xfId="15628" xr:uid="{34ABBBB4-6434-49A3-8BE8-64F2049F8F26}"/>
    <cellStyle name="Normal 6 3 3 7 2" xfId="33032" xr:uid="{0BABD1C7-B31D-417A-AE52-71A36401B767}"/>
    <cellStyle name="Normal 6 3 3 8" xfId="19901" xr:uid="{4599F7BB-9951-4A02-A0F0-685A765D6890}"/>
    <cellStyle name="Normal 6 3 4" xfId="15635" xr:uid="{E0FFBB69-17F8-4A0F-8D90-F07C91FA2049}"/>
    <cellStyle name="Normal 6 3 4 2" xfId="15636" xr:uid="{4B1A9256-100A-4132-9702-96582C03A650}"/>
    <cellStyle name="Normal 6 3 4 2 2" xfId="33040" xr:uid="{51BA6802-1671-4AC0-84E4-C28AE8C846C1}"/>
    <cellStyle name="Normal 6 3 4 3" xfId="15637" xr:uid="{D8799BC4-FF11-40E6-8E6D-4760346D36C3}"/>
    <cellStyle name="Normal 6 3 4 3 2" xfId="33041" xr:uid="{9435A18A-BC9C-4D3B-B75F-E7ACF650670B}"/>
    <cellStyle name="Normal 6 3 4 4" xfId="33039" xr:uid="{27BCE3A8-447B-4916-8033-E40A4499C469}"/>
    <cellStyle name="Normal 6 3 5" xfId="15638" xr:uid="{98E6E5C3-1968-483B-AE54-F29F837E9AD8}"/>
    <cellStyle name="Normal 6 3 5 2" xfId="33042" xr:uid="{641C78C5-72C2-4932-911A-E7EE914834E7}"/>
    <cellStyle name="Normal 6 3 6" xfId="15639" xr:uid="{79B2318E-3853-4498-A219-9E2D2099E7F2}"/>
    <cellStyle name="Normal 6 3 6 2" xfId="33043" xr:uid="{2E6E96C5-9CF2-4647-9FDE-E4AD404CAC9D}"/>
    <cellStyle name="Normal 6 3 7" xfId="15640" xr:uid="{6DD07B08-33D5-4E85-A1FE-F54945422D43}"/>
    <cellStyle name="Normal 6 3 7 2" xfId="33044" xr:uid="{43193AA5-8C5B-426B-996A-001A85EBC89D}"/>
    <cellStyle name="Normal 6 3 8" xfId="17391" xr:uid="{C30EBD34-3178-4C62-9A96-18E658C6ED35}"/>
    <cellStyle name="Normal 6 3 8 2" xfId="34735" xr:uid="{A4B1E24C-BE28-498D-A3E2-EE3046C3F574}"/>
    <cellStyle name="Normal 6 3 9" xfId="15620" xr:uid="{5F865CA9-1954-4854-8C2F-802B7C71E9EB}"/>
    <cellStyle name="Normal 6 3 9 2" xfId="33024" xr:uid="{82337F0D-5BF9-434A-83C8-F38092A9D1C2}"/>
    <cellStyle name="Normal 6 4" xfId="414" xr:uid="{5FC0A203-A6DF-4425-AA59-987B05643AD4}"/>
    <cellStyle name="Normal 6 4 10" xfId="2032" xr:uid="{25F7154A-34CB-41D2-86E1-767407988295}"/>
    <cellStyle name="Normal 6 4 11" xfId="19633" xr:uid="{1459C05B-7704-4F79-B6EA-3EEA1D5C1B75}"/>
    <cellStyle name="Normal 6 4 12" xfId="36893" xr:uid="{77D2D662-E43E-48FF-AF83-D17430C279AC}"/>
    <cellStyle name="Normal 6 4 2" xfId="15642" xr:uid="{FB89B8A7-E0AA-4B72-B196-9FA223EDBD54}"/>
    <cellStyle name="Normal 6 4 2 2" xfId="15643" xr:uid="{920EC48C-3803-46DD-8131-B8216ED2909E}"/>
    <cellStyle name="Normal 6 4 2 2 2" xfId="15644" xr:uid="{9DA69E87-943D-4CFE-BC56-DDAD05186171}"/>
    <cellStyle name="Normal 6 4 2 2 2 2" xfId="33048" xr:uid="{A37DFF7F-6878-4AF1-9EB1-FCD25EF5680E}"/>
    <cellStyle name="Normal 6 4 2 2 3" xfId="15645" xr:uid="{AA337479-D2DE-44A2-B46F-6FAC9509E834}"/>
    <cellStyle name="Normal 6 4 2 2 3 2" xfId="33049" xr:uid="{A6A5DD01-6514-4493-96FC-595F67C0A51E}"/>
    <cellStyle name="Normal 6 4 2 2 4" xfId="33047" xr:uid="{070CF3C9-D41E-4FBC-BAD6-0283BD2892AA}"/>
    <cellStyle name="Normal 6 4 2 3" xfId="15646" xr:uid="{4DDB32CF-8747-4B73-A40F-15367A7A80A5}"/>
    <cellStyle name="Normal 6 4 2 3 2" xfId="33050" xr:uid="{5EFAED7D-4CA0-49B0-996A-1879B2EBCBA9}"/>
    <cellStyle name="Normal 6 4 2 4" xfId="15647" xr:uid="{17441750-A9DA-4B5F-97F5-852BFE860689}"/>
    <cellStyle name="Normal 6 4 2 4 2" xfId="33051" xr:uid="{B1B7A1FE-E617-41A4-85D3-1CB7DB8404CD}"/>
    <cellStyle name="Normal 6 4 2 5" xfId="15648" xr:uid="{FB66339E-A249-4888-9F8C-3CC8EC509E13}"/>
    <cellStyle name="Normal 6 4 2 5 2" xfId="33052" xr:uid="{93F93B71-7499-4D75-B6D6-F5207BA811D7}"/>
    <cellStyle name="Normal 6 4 2 6" xfId="33046" xr:uid="{802FC852-8CF3-4494-A171-8A4ACA340A91}"/>
    <cellStyle name="Normal 6 4 3" xfId="15649" xr:uid="{B6519C70-0A9A-4AB2-97EB-925A259523CB}"/>
    <cellStyle name="Normal 6 4 3 2" xfId="15650" xr:uid="{0B040520-895C-4201-A231-83CFC359A287}"/>
    <cellStyle name="Normal 6 4 3 2 2" xfId="15651" xr:uid="{ABE54ECF-BCC1-4BFF-9738-4BA2D3196CFC}"/>
    <cellStyle name="Normal 6 4 3 2 2 2" xfId="33055" xr:uid="{79CD07F8-B43F-4D80-BF34-4C4670FF0256}"/>
    <cellStyle name="Normal 6 4 3 2 3" xfId="15652" xr:uid="{08DF98D2-031F-4EE6-9397-F1FBAE556BF4}"/>
    <cellStyle name="Normal 6 4 3 2 3 2" xfId="33056" xr:uid="{AC90ED0C-3C2F-4458-8F7E-068D3D2126F0}"/>
    <cellStyle name="Normal 6 4 3 2 4" xfId="33054" xr:uid="{A20383F7-09DA-4988-9DF3-E61FE2A4BB98}"/>
    <cellStyle name="Normal 6 4 3 3" xfId="15653" xr:uid="{12263D87-BB3B-41D5-99AE-50B510903011}"/>
    <cellStyle name="Normal 6 4 3 3 2" xfId="33057" xr:uid="{CA23A041-DA1D-4E68-9575-C85717AAAEA9}"/>
    <cellStyle name="Normal 6 4 3 4" xfId="15654" xr:uid="{4A139150-9919-471D-AB27-50C1E408546A}"/>
    <cellStyle name="Normal 6 4 3 4 2" xfId="33058" xr:uid="{CB518100-9E52-4698-A199-0C0C58C81E9A}"/>
    <cellStyle name="Normal 6 4 3 5" xfId="15655" xr:uid="{7C6CA508-C7CF-4857-B7BC-0E33BFA4C49E}"/>
    <cellStyle name="Normal 6 4 3 5 2" xfId="33059" xr:uid="{6D4D319C-986D-4259-B2BD-44CE702C71B7}"/>
    <cellStyle name="Normal 6 4 3 6" xfId="33053" xr:uid="{D36D89B9-942C-49AF-9D1C-7EDDD1CDE25C}"/>
    <cellStyle name="Normal 6 4 4" xfId="15656" xr:uid="{A36227ED-DC68-4412-B449-1B3299C75224}"/>
    <cellStyle name="Normal 6 4 4 2" xfId="15657" xr:uid="{1B30E61C-601C-410F-B90C-A6ACAB326937}"/>
    <cellStyle name="Normal 6 4 4 2 2" xfId="33061" xr:uid="{99B842C4-4378-4279-8E07-68F58BA71E8D}"/>
    <cellStyle name="Normal 6 4 4 3" xfId="15658" xr:uid="{AD68221D-A3DF-4209-B157-093F8FC2BB42}"/>
    <cellStyle name="Normal 6 4 4 3 2" xfId="33062" xr:uid="{1AFA3D6F-05AC-424E-9103-B4B0763470CB}"/>
    <cellStyle name="Normal 6 4 4 4" xfId="33060" xr:uid="{A587F568-FF0E-4D93-8A88-5DEFBA00CB86}"/>
    <cellStyle name="Normal 6 4 5" xfId="15659" xr:uid="{C0D43B61-F0C0-4374-8F7A-E55088034E1A}"/>
    <cellStyle name="Normal 6 4 5 2" xfId="33063" xr:uid="{8E8F60A9-705C-4AC5-8FE3-FD892D801396}"/>
    <cellStyle name="Normal 6 4 6" xfId="15660" xr:uid="{8AA11C26-BF26-46E0-A15D-75BA5EAB4E92}"/>
    <cellStyle name="Normal 6 4 6 2" xfId="33064" xr:uid="{0C70A04D-6A1D-440C-B243-25E7433A1C78}"/>
    <cellStyle name="Normal 6 4 7" xfId="15661" xr:uid="{ACC70910-A5BF-4864-9B51-47B7B56AF643}"/>
    <cellStyle name="Normal 6 4 7 2" xfId="33065" xr:uid="{8BC6137B-A942-4248-9083-8F0146C5601F}"/>
    <cellStyle name="Normal 6 4 8" xfId="17837" xr:uid="{8366B26E-A44E-46CC-9F3B-2A7A2BB28249}"/>
    <cellStyle name="Normal 6 4 8 2" xfId="35468" xr:uid="{1C904479-CA56-491F-8355-63EA49F6B948}"/>
    <cellStyle name="Normal 6 4 9" xfId="15641" xr:uid="{561677EC-1374-4AB3-9E7E-55D0E70DAF5C}"/>
    <cellStyle name="Normal 6 4 9 2" xfId="33045" xr:uid="{1C03B12F-C81D-4832-AB4E-831343E36E9C}"/>
    <cellStyle name="Normal 6 5" xfId="182" xr:uid="{340162E3-96AB-4606-BB7C-A2A6AF11AB1E}"/>
    <cellStyle name="Normal 6 5 10" xfId="37141" xr:uid="{DE6BB7F5-4C04-4908-B315-0CCEBBAAA5EC}"/>
    <cellStyle name="Normal 6 5 2" xfId="15663" xr:uid="{9E81389B-EDE3-479F-8AD0-81136220BF32}"/>
    <cellStyle name="Normal 6 5 2 2" xfId="15664" xr:uid="{9C40ED72-9323-40B6-B0EB-ED761695D983}"/>
    <cellStyle name="Normal 6 5 2 2 2" xfId="15665" xr:uid="{237C3432-C0D3-491B-9F6C-03CA7A93FFC1}"/>
    <cellStyle name="Normal 6 5 2 2 2 2" xfId="33069" xr:uid="{D01D5046-5362-4E63-B240-89C937F9223D}"/>
    <cellStyle name="Normal 6 5 2 2 3" xfId="15666" xr:uid="{11EF5980-2B90-4FC6-9BF0-F9BE39198C9F}"/>
    <cellStyle name="Normal 6 5 2 2 3 2" xfId="33070" xr:uid="{6BC9218C-89F9-441F-8C2E-AA09C9F4F030}"/>
    <cellStyle name="Normal 6 5 2 2 4" xfId="33068" xr:uid="{2435175F-3143-467D-87F9-DA8C6EF11228}"/>
    <cellStyle name="Normal 6 5 2 3" xfId="15667" xr:uid="{1D809553-2E0A-4EA3-81F8-1F32DBC0C858}"/>
    <cellStyle name="Normal 6 5 2 3 2" xfId="33071" xr:uid="{00318D09-A467-41AE-A4BE-DA2CADF5186A}"/>
    <cellStyle name="Normal 6 5 2 4" xfId="15668" xr:uid="{F7DCCD86-EA40-43D7-9045-E7705FE63917}"/>
    <cellStyle name="Normal 6 5 2 4 2" xfId="33072" xr:uid="{E6D2659E-653B-4951-A537-9A913FD75BB1}"/>
    <cellStyle name="Normal 6 5 2 5" xfId="15669" xr:uid="{7BC6AA4D-D131-4E0C-96B9-8AB6FAB89ABA}"/>
    <cellStyle name="Normal 6 5 2 5 2" xfId="33073" xr:uid="{2FDAC252-4C78-4692-93C3-0A28B31F2363}"/>
    <cellStyle name="Normal 6 5 2 6" xfId="33067" xr:uid="{297A6943-8EE5-4E04-B818-4583A6726175}"/>
    <cellStyle name="Normal 6 5 3" xfId="15670" xr:uid="{901A3E00-49A5-4E79-9D28-FC4F4F1BEBB5}"/>
    <cellStyle name="Normal 6 5 3 2" xfId="15671" xr:uid="{2420CE21-0249-4043-B475-DD91732EC17B}"/>
    <cellStyle name="Normal 6 5 3 2 2" xfId="15672" xr:uid="{22301BF7-BE4B-4CF8-9626-D4744B3D8B66}"/>
    <cellStyle name="Normal 6 5 3 2 2 2" xfId="33076" xr:uid="{0109CA62-AB73-4B74-84E1-787150F4A7D1}"/>
    <cellStyle name="Normal 6 5 3 2 3" xfId="15673" xr:uid="{BE13DF17-E070-42F2-82C5-0E9D8BCCCB84}"/>
    <cellStyle name="Normal 6 5 3 2 3 2" xfId="33077" xr:uid="{CC6B6EC9-8140-4D2E-8369-D58A35EB3ECC}"/>
    <cellStyle name="Normal 6 5 3 2 4" xfId="33075" xr:uid="{BD2BD28B-BB5C-4F90-8AB8-3C4D23131E35}"/>
    <cellStyle name="Normal 6 5 3 3" xfId="15674" xr:uid="{2874D8DF-E1EF-41DB-88F7-39C419AB4CC7}"/>
    <cellStyle name="Normal 6 5 3 3 2" xfId="33078" xr:uid="{BFD6C6D3-8912-4117-B62B-AB8E4959C5A9}"/>
    <cellStyle name="Normal 6 5 3 4" xfId="15675" xr:uid="{09520668-2CFF-4EC9-B05A-59E3DC308A9F}"/>
    <cellStyle name="Normal 6 5 3 4 2" xfId="33079" xr:uid="{821D7C14-C9B4-4E26-8DBD-26686AC50F4C}"/>
    <cellStyle name="Normal 6 5 3 5" xfId="15676" xr:uid="{061101C8-279B-449E-BD4C-649313AD6A4A}"/>
    <cellStyle name="Normal 6 5 3 5 2" xfId="33080" xr:uid="{180B2D0B-CD88-4FC3-8334-8E3CC370AA4E}"/>
    <cellStyle name="Normal 6 5 3 6" xfId="33074" xr:uid="{75F79BA9-EFED-4C7E-AE70-237D4D3A655F}"/>
    <cellStyle name="Normal 6 5 4" xfId="15677" xr:uid="{D0874A45-80EB-4004-8B17-AABE1B4026A7}"/>
    <cellStyle name="Normal 6 5 4 2" xfId="15678" xr:uid="{60E084CA-458D-4CC0-9BB1-2DCA2F085C51}"/>
    <cellStyle name="Normal 6 5 4 2 2" xfId="33082" xr:uid="{C67A723C-8F71-4681-80FF-11C51A82C5FE}"/>
    <cellStyle name="Normal 6 5 4 3" xfId="15679" xr:uid="{802DECD7-C8DE-4ECD-9F6A-97251E5E0C7D}"/>
    <cellStyle name="Normal 6 5 4 3 2" xfId="33083" xr:uid="{2C736AF8-0E03-4FEC-AA07-001A9BE995C5}"/>
    <cellStyle name="Normal 6 5 4 4" xfId="33081" xr:uid="{60D107AC-ECDB-45C7-AB87-F2BBFFE72401}"/>
    <cellStyle name="Normal 6 5 5" xfId="15680" xr:uid="{E4B4A4A7-0AA0-41AE-BF97-22199BD06517}"/>
    <cellStyle name="Normal 6 5 5 2" xfId="33084" xr:uid="{B80D71E8-5C4C-47A8-A45E-B7FED01A177C}"/>
    <cellStyle name="Normal 6 5 6" xfId="15681" xr:uid="{C78DD415-F72B-4993-B18D-711C3A69C770}"/>
    <cellStyle name="Normal 6 5 6 2" xfId="33085" xr:uid="{2A61C926-DB56-414F-B43C-D79FD161D5A0}"/>
    <cellStyle name="Normal 6 5 7" xfId="15682" xr:uid="{91EC12F4-BFF5-4D58-A1CD-8833BFCE2F3C}"/>
    <cellStyle name="Normal 6 5 7 2" xfId="33086" xr:uid="{9B24FDF3-FF7A-4E3F-8AB8-C8CA9BDD06DC}"/>
    <cellStyle name="Normal 6 5 8" xfId="15662" xr:uid="{68D50D02-AB70-44F7-AB18-BFBC06B88A00}"/>
    <cellStyle name="Normal 6 5 8 2" xfId="33066" xr:uid="{3178D756-2B59-4C0F-9A86-0C5C2980BBCB}"/>
    <cellStyle name="Normal 6 5 9" xfId="18490" xr:uid="{A7FFA301-D71B-44E1-8D22-2046BB5D0C69}"/>
    <cellStyle name="Normal 6 6" xfId="15683" xr:uid="{B85B0EF0-F151-4C50-AF07-3770A0E0C095}"/>
    <cellStyle name="Normal 6 6 2" xfId="15684" xr:uid="{119FC854-915B-463D-A8FA-E040BAE1C049}"/>
    <cellStyle name="Normal 6 6 2 2" xfId="15685" xr:uid="{F5E1EFCF-9FC7-421F-9F3F-D22A86A730BB}"/>
    <cellStyle name="Normal 6 6 2 2 2" xfId="33089" xr:uid="{8FD9F651-B975-41A4-A369-B40BA647CEFD}"/>
    <cellStyle name="Normal 6 6 2 3" xfId="15686" xr:uid="{4C9D6656-0BCE-426D-A731-12774B99C608}"/>
    <cellStyle name="Normal 6 6 2 3 2" xfId="33090" xr:uid="{6B01647C-D17D-4AE6-9C37-917B1BA5F0C5}"/>
    <cellStyle name="Normal 6 6 2 4" xfId="33088" xr:uid="{E2D364D0-E7D1-4482-A7F7-0A4AE04198DD}"/>
    <cellStyle name="Normal 6 6 3" xfId="15687" xr:uid="{84822C36-CB68-410E-BC77-1B4D13E133D9}"/>
    <cellStyle name="Normal 6 6 3 2" xfId="33091" xr:uid="{4B3B787C-A796-4447-A8D6-968A9A6E1C80}"/>
    <cellStyle name="Normal 6 6 4" xfId="15688" xr:uid="{2CF3C49B-5E71-4F66-A13E-F34923498337}"/>
    <cellStyle name="Normal 6 6 4 2" xfId="33092" xr:uid="{45D83BCF-F3BA-4B59-81FB-FB79E7C37BC1}"/>
    <cellStyle name="Normal 6 6 5" xfId="15689" xr:uid="{998C06AC-BCF0-4295-B588-AA8D7592D64B}"/>
    <cellStyle name="Normal 6 6 5 2" xfId="33093" xr:uid="{08868152-7297-4E2A-94C2-1BEA18A12EB5}"/>
    <cellStyle name="Normal 6 6 6" xfId="15690" xr:uid="{3069FD74-2D91-4022-B81A-83EFE00F981E}"/>
    <cellStyle name="Normal 6 6 6 2" xfId="33094" xr:uid="{73550604-A4A1-4F0D-9F6D-1CC561AE1B7C}"/>
    <cellStyle name="Normal 6 6 7" xfId="33087" xr:uid="{51D115BD-4E1E-4C5E-8539-AEC1D256BD18}"/>
    <cellStyle name="Normal 6 7" xfId="15691" xr:uid="{CCF348DC-FFE1-4855-BF6F-E7385DBA40E0}"/>
    <cellStyle name="Normal 6 7 2" xfId="15692" xr:uid="{56E449E1-3ADA-4E57-BC06-CC807D06ACF4}"/>
    <cellStyle name="Normal 6 7 2 2" xfId="15693" xr:uid="{D9D1FF6F-15BF-44BB-BCF2-D945A107BA35}"/>
    <cellStyle name="Normal 6 7 2 2 2" xfId="33097" xr:uid="{D52B82CA-7684-441A-9DBC-2C6B2E226B04}"/>
    <cellStyle name="Normal 6 7 2 3" xfId="15694" xr:uid="{B57AF5C4-8896-4A3A-B22F-C9D51ED4176A}"/>
    <cellStyle name="Normal 6 7 2 3 2" xfId="33098" xr:uid="{3EE1E39D-AC5B-4E3D-B51C-5D3EBBD4C0CB}"/>
    <cellStyle name="Normal 6 7 2 4" xfId="33096" xr:uid="{D3E877FB-B7BC-4581-9537-7228779212DA}"/>
    <cellStyle name="Normal 6 7 3" xfId="15695" xr:uid="{5E9152BB-0175-4555-A607-37744A3A6C83}"/>
    <cellStyle name="Normal 6 7 3 2" xfId="33099" xr:uid="{88727095-00BC-4E21-BAEC-EAA70B8A96EC}"/>
    <cellStyle name="Normal 6 7 4" xfId="15696" xr:uid="{D6DC7F69-90C7-46B9-B4C2-54FCA7CFF305}"/>
    <cellStyle name="Normal 6 7 4 2" xfId="33100" xr:uid="{07DC70C3-BD0C-4804-9CC6-1EB7A16CED3E}"/>
    <cellStyle name="Normal 6 7 5" xfId="15697" xr:uid="{6726F9A3-D7F5-4FDD-8072-7F7BE2186C8F}"/>
    <cellStyle name="Normal 6 7 5 2" xfId="33101" xr:uid="{54511D95-6348-441C-942C-3B9E6137F018}"/>
    <cellStyle name="Normal 6 7 6" xfId="15698" xr:uid="{87C80DA0-296D-4C84-B7D9-85D558DF8AB5}"/>
    <cellStyle name="Normal 6 7 6 2" xfId="33102" xr:uid="{08371521-0974-44CC-9ACC-141E6EC3EE20}"/>
    <cellStyle name="Normal 6 7 7" xfId="33095" xr:uid="{12B9E3BD-D0B0-4EB5-A838-04CA50FE7455}"/>
    <cellStyle name="Normal 6 8" xfId="15699" xr:uid="{098FB129-18FA-4EB9-B012-31FCB04FE55B}"/>
    <cellStyle name="Normal 6 8 2" xfId="15700" xr:uid="{E8BF3196-6ECF-484E-A162-EB21AFD5870E}"/>
    <cellStyle name="Normal 6 8 2 2" xfId="33104" xr:uid="{7D933B6C-0C1C-47DB-AE59-610C66547818}"/>
    <cellStyle name="Normal 6 8 3" xfId="15701" xr:uid="{188458EB-4CC8-4B5C-96E3-7DAE9E7D52D1}"/>
    <cellStyle name="Normal 6 8 3 2" xfId="33105" xr:uid="{F60325EF-EE8A-42CA-985A-BF7EF0916F62}"/>
    <cellStyle name="Normal 6 8 4" xfId="33103" xr:uid="{0DDC1993-F7DB-4C36-8C55-516BA30C63DB}"/>
    <cellStyle name="Normal 6 9" xfId="15702" xr:uid="{C4CAA3BC-4B32-46C6-A9A5-129F268EEE2B}"/>
    <cellStyle name="Normal 6 9 2" xfId="33106" xr:uid="{B1FC38BF-8610-42F2-A5EA-20E97269A6A3}"/>
    <cellStyle name="Normal 60" xfId="697" xr:uid="{550332FD-4104-4B3B-ADB3-367201807DD4}"/>
    <cellStyle name="Normal 60 2" xfId="811" xr:uid="{F668018C-A164-4750-B0DF-BCF24A0E4BD8}"/>
    <cellStyle name="Normal 60 2 2" xfId="2302" xr:uid="{0C54B1EA-B948-430D-89FD-88A4E2737633}"/>
    <cellStyle name="Normal 60 2 2 2" xfId="35718" xr:uid="{41BA5576-EEE0-4B13-8359-C452429A16EC}"/>
    <cellStyle name="Normal 60 2 2 3" xfId="19902" xr:uid="{B50DEC06-A74C-489B-A6EB-2DFD9C722AD7}"/>
    <cellStyle name="Normal 60 2 3" xfId="1255" xr:uid="{D7E77CDA-6D57-40D6-BFFB-5444FC52E141}"/>
    <cellStyle name="Normal 60 2 3 2" xfId="34736" xr:uid="{402786D7-62D0-4A4B-ACED-CE0D543E4CF7}"/>
    <cellStyle name="Normal 60 2 3 3" xfId="18859" xr:uid="{13A31FB6-7D93-49A0-BDC1-4E34890D408D}"/>
    <cellStyle name="Normal 60 3" xfId="1528" xr:uid="{04B5F107-814E-4D8C-B0BA-00B29A78D4EC}"/>
    <cellStyle name="Normal 60 3 2" xfId="2569" xr:uid="{77000441-EF75-4E40-B8D7-F97003EC10D4}"/>
    <cellStyle name="Normal 60 3 2 2" xfId="35978" xr:uid="{AC9CA3AB-9FFE-4613-8B30-69376335806F}"/>
    <cellStyle name="Normal 60 3 2 3" xfId="20169" xr:uid="{989F4F00-087E-4161-B934-FD56C030985A}"/>
    <cellStyle name="Normal 60 3 3" xfId="34981" xr:uid="{C5AB2537-76E8-498A-ABC8-2A3B06288297}"/>
    <cellStyle name="Normal 60 3 4" xfId="19131" xr:uid="{DAFE0291-3ED1-445C-B1D2-1F0F8690F644}"/>
    <cellStyle name="Normal 60 4" xfId="2033" xr:uid="{0F24B455-A839-421F-9531-ECBB7AA0FE21}"/>
    <cellStyle name="Normal 60 4 2" xfId="35469" xr:uid="{62EF3FD3-07A8-4C95-BF72-CFAAED2BB468}"/>
    <cellStyle name="Normal 60 4 3" xfId="19634" xr:uid="{8B30A7FD-B3EB-41B5-B36A-2E416644B825}"/>
    <cellStyle name="Normal 60 5" xfId="17104" xr:uid="{F30987F9-2926-4B79-8264-3F7B21E8B087}"/>
    <cellStyle name="Normal 60 5 2" xfId="34450" xr:uid="{F9DE1318-3EBE-41BB-864B-39C1D4EBF42F}"/>
    <cellStyle name="Normal 60 6" xfId="15703" xr:uid="{E816DB30-8FD7-4662-91ED-E02F08DEF48F}"/>
    <cellStyle name="Normal 60 6 2" xfId="33107" xr:uid="{9286010D-1F84-421D-8492-C6ADBEABB66C}"/>
    <cellStyle name="Normal 60 7" xfId="18491" xr:uid="{1F30B936-0AEA-4C69-A607-D30F56CAA133}"/>
    <cellStyle name="Normal 61" xfId="629" xr:uid="{8DEB491D-4AC3-4284-958F-46A446F43C6A}"/>
    <cellStyle name="Normal 61 2" xfId="881" xr:uid="{64BD56A1-4948-482C-9365-6E49E6EE02C1}"/>
    <cellStyle name="Normal 61 2 2" xfId="2240" xr:uid="{4621762A-C24E-40DB-B810-34572AD59413}"/>
    <cellStyle name="Normal 61 2 2 2" xfId="35656" xr:uid="{4D845970-AAE5-4601-9F62-EDE1B01CC070}"/>
    <cellStyle name="Normal 61 2 2 3" xfId="19840" xr:uid="{981135B1-46C0-4E2F-9704-C933F367EF3D}"/>
    <cellStyle name="Normal 61 2 3" xfId="1193" xr:uid="{6428DAF3-CF3F-47F1-AD14-19F16AB9E183}"/>
    <cellStyle name="Normal 61 2 3 2" xfId="34674" xr:uid="{E2A17B08-9432-4DD4-9DC3-661AE42B315F}"/>
    <cellStyle name="Normal 61 2 3 3" xfId="18797" xr:uid="{A9C1755E-2B8A-429C-BB2D-4FBEBC53DB1F}"/>
    <cellStyle name="Normal 61 3" xfId="812" xr:uid="{DE1149AC-44D3-4FB8-95D2-99A8AE6EB6AC}"/>
    <cellStyle name="Normal 61 3 2" xfId="2507" xr:uid="{7027804C-AC41-4EF4-8246-E63E150B0921}"/>
    <cellStyle name="Normal 61 3 2 2" xfId="35916" xr:uid="{ED621474-9CEC-4771-8CB6-D04B4E487062}"/>
    <cellStyle name="Normal 61 3 2 3" xfId="20107" xr:uid="{FEA088B8-C96C-46A8-A168-448C390CA047}"/>
    <cellStyle name="Normal 61 3 3" xfId="1466" xr:uid="{C8B4C6B4-CB6A-4092-A42E-2941270B0CAB}"/>
    <cellStyle name="Normal 61 3 3 2" xfId="34919" xr:uid="{09B0986F-53C4-4B06-A466-9A1DF704EA31}"/>
    <cellStyle name="Normal 61 3 3 3" xfId="19069" xr:uid="{39C65AC9-03F8-4F83-84A8-27FF7B8B0E14}"/>
    <cellStyle name="Normal 61 4" xfId="1970" xr:uid="{6B8DD0F7-22BF-41D2-B20C-6E10B8766E6D}"/>
    <cellStyle name="Normal 61 4 2" xfId="35406" xr:uid="{4F389E1D-068C-483D-B2FF-ACA961AACAB7}"/>
    <cellStyle name="Normal 61 4 3" xfId="19572" xr:uid="{79D5A732-463D-4410-B8FA-8EB613618B2F}"/>
    <cellStyle name="Normal 61 5" xfId="15704" xr:uid="{0FAE1097-65B4-4000-BDA0-4743BB747A0C}"/>
    <cellStyle name="Normal 61 5 2" xfId="33108" xr:uid="{88233E53-3972-44E3-815A-46E65796EDF3}"/>
    <cellStyle name="Normal 61 6" xfId="18427" xr:uid="{D6A16025-0E7F-4D92-A16F-06E02E9FE7AB}"/>
    <cellStyle name="Normal 62" xfId="703" xr:uid="{EEEB14D3-F8CE-451A-9C38-FD3887E88184}"/>
    <cellStyle name="Normal 62 2" xfId="849" xr:uid="{FCF5E1D1-4E38-4BF4-8A74-0BCBF1133108}"/>
    <cellStyle name="Normal 62 2 2" xfId="2307" xr:uid="{57C35C25-B6A6-4A70-B8AF-6098BE8D1AB4}"/>
    <cellStyle name="Normal 62 2 2 2" xfId="35723" xr:uid="{D280B65E-4A38-4517-89DB-A96F95DAF0FF}"/>
    <cellStyle name="Normal 62 2 2 3" xfId="19907" xr:uid="{11C18422-CCD1-4BB7-ADD2-01F2162FE268}"/>
    <cellStyle name="Normal 62 2 3" xfId="1260" xr:uid="{EDA9A9EC-680D-4B91-B849-5A2CE522BC29}"/>
    <cellStyle name="Normal 62 2 3 2" xfId="34741" xr:uid="{24696367-10BF-4556-BF48-E80E9F63DA26}"/>
    <cellStyle name="Normal 62 2 3 3" xfId="18864" xr:uid="{BD6284E1-3835-42B8-B79B-11ED29CE7A9A}"/>
    <cellStyle name="Normal 62 3" xfId="1533" xr:uid="{2E664A37-FC72-4D75-994A-C2E2711096B9}"/>
    <cellStyle name="Normal 62 3 2" xfId="2574" xr:uid="{D5D3B0AB-1DD6-434D-9130-A3C37336926F}"/>
    <cellStyle name="Normal 62 3 2 2" xfId="35983" xr:uid="{250A3FA0-BD10-4B90-A893-130860181923}"/>
    <cellStyle name="Normal 62 3 2 3" xfId="20174" xr:uid="{C8C02F11-F546-4BCB-A3CE-FD6F1F22B8A8}"/>
    <cellStyle name="Normal 62 3 3" xfId="34986" xr:uid="{D02264A9-1404-4ED4-8178-E2754E1F0270}"/>
    <cellStyle name="Normal 62 3 4" xfId="19136" xr:uid="{2DE16BCA-6D5A-4CAF-A87A-4EA0762CD157}"/>
    <cellStyle name="Normal 62 4" xfId="2038" xr:uid="{2FD9C334-3B19-4E6A-971F-011C8C3CACAD}"/>
    <cellStyle name="Normal 62 4 2" xfId="35474" xr:uid="{69F50CDC-7415-47FF-8F39-E256D2FC7F65}"/>
    <cellStyle name="Normal 62 4 3" xfId="19639" xr:uid="{A822896F-D6D5-437C-86E7-6C8221608903}"/>
    <cellStyle name="Normal 62 5" xfId="17109" xr:uid="{31C06DE8-7B5C-49E2-8A6C-6262BCBCAE83}"/>
    <cellStyle name="Normal 62 5 2" xfId="34455" xr:uid="{AB20357D-54F4-47F8-8685-0885AC516850}"/>
    <cellStyle name="Normal 62 6" xfId="16896" xr:uid="{810E1FB3-27FA-4EC8-A15B-F5A895952589}"/>
    <cellStyle name="Normal 62 6 2" xfId="36400" xr:uid="{94DF85AC-6460-4899-9122-EE59EA96D86B}"/>
    <cellStyle name="Normal 62 6 3" xfId="34300" xr:uid="{97682D77-1DA3-479C-AD10-18DB18F74719}"/>
    <cellStyle name="Normal 62 7" xfId="18496" xr:uid="{22E4A0DF-A487-44FD-BC47-6B14BBAED941}"/>
    <cellStyle name="Normal 63" xfId="903" xr:uid="{FE1A15A4-D1E1-45B0-A528-948BF60A2402}"/>
    <cellStyle name="Normal 63 2" xfId="2880" xr:uid="{7AB02237-09B7-4940-B862-1BF533B8F5DD}"/>
    <cellStyle name="Normal 63 3" xfId="969" xr:uid="{84E6002E-9CFC-4CBB-B0F8-CBE9A80F35F3}"/>
    <cellStyle name="Normal 63 3 2" xfId="2911" xr:uid="{EF0D1953-CA6B-4319-A43A-1E447D71AFE1}"/>
    <cellStyle name="Normal 63 3 2 2" xfId="18346" xr:uid="{37360C62-69D6-4E4B-86F5-F5E4E9905AF6}"/>
    <cellStyle name="Normal 63 3 2 2 2" xfId="36578" xr:uid="{143796C6-1C95-4E82-BAB0-28DC91141B4E}"/>
    <cellStyle name="Normal 63 3 2 2 3" xfId="36499" xr:uid="{825C8299-15AC-4079-AA3B-E4C379596CBF}"/>
    <cellStyle name="Normal 63 3 2 3" xfId="18288" xr:uid="{3E76AEA4-B240-44F9-8D4B-373EE9B0E636}"/>
    <cellStyle name="Normal 63 3 3" xfId="18583" xr:uid="{6DFEF9B2-B2B4-4B86-A810-8254294678BE}"/>
    <cellStyle name="Normal 63 4" xfId="16901" xr:uid="{16B0FE25-D719-4011-8FB9-88D54830035A}"/>
    <cellStyle name="Normal 63 4 2" xfId="36323" xr:uid="{9E6AEECF-6440-48D8-AB8E-793CF8EA436E}"/>
    <cellStyle name="Normal 63 4 3" xfId="34305" xr:uid="{4CA0F323-CC8B-4FC4-ACBD-561C6CC18534}"/>
    <cellStyle name="Normal 63 5" xfId="20498" xr:uid="{A51E4615-938B-4F06-A742-472F9ABFE91F}"/>
    <cellStyle name="Normal 63 6" xfId="18550" xr:uid="{BAFDD02D-60E0-4F22-92AF-FEE4839DA7C1}"/>
    <cellStyle name="Normal 64" xfId="914" xr:uid="{8BDE8E03-18C3-4684-AA0C-E241CF4E972B}"/>
    <cellStyle name="Normal 64 2" xfId="1179" xr:uid="{D645B9FF-F597-48FA-B8DA-8DF888BA8DE6}"/>
    <cellStyle name="Normal 64 2 2" xfId="2226" xr:uid="{E4E327ED-29C8-4350-AC1A-92662E268E98}"/>
    <cellStyle name="Normal 64 2 2 2" xfId="35654" xr:uid="{8EA366BB-9931-4620-88B3-DBA824751A14}"/>
    <cellStyle name="Normal 64 2 2 3" xfId="19826" xr:uid="{D7714D73-AA45-4D54-BA0B-CDCA9739F997}"/>
    <cellStyle name="Normal 64 2 3" xfId="34672" xr:uid="{28451B2B-CAD6-4ED5-B713-58768F48C7C6}"/>
    <cellStyle name="Normal 64 2 4" xfId="18783" xr:uid="{D3A9F054-5169-43D8-BB1B-1820DE9F5CBA}"/>
    <cellStyle name="Normal 64 3" xfId="1452" xr:uid="{F1D23822-1B89-4810-AD38-895858F288E1}"/>
    <cellStyle name="Normal 64 3 2" xfId="2493" xr:uid="{09188A47-EADF-4C1B-93D6-675E338D50ED}"/>
    <cellStyle name="Normal 64 3 2 2" xfId="35902" xr:uid="{EBB82FBC-5366-43F4-83C4-3E1C6005626C}"/>
    <cellStyle name="Normal 64 3 2 3" xfId="20093" xr:uid="{6C1BE70A-9B70-411E-955E-76C7CB1067A0}"/>
    <cellStyle name="Normal 64 3 3" xfId="34917" xr:uid="{9D714346-A387-47A4-A66E-A3DC4268CD68}"/>
    <cellStyle name="Normal 64 3 4" xfId="19055" xr:uid="{58CD3AB5-345B-47AD-8E29-05B85FA9C9BE}"/>
    <cellStyle name="Normal 64 4" xfId="1956" xr:uid="{3BE55A29-486A-4D6A-9CF7-86F4D479DC3D}"/>
    <cellStyle name="Normal 64 4 2" xfId="35392" xr:uid="{175A25E5-4AF8-49F8-9949-A5C899CFDA5A}"/>
    <cellStyle name="Normal 64 4 3" xfId="19558" xr:uid="{31B48556-8706-4E46-9AF4-9C22ACF5D86B}"/>
    <cellStyle name="Normal 64 5" xfId="942" xr:uid="{E4F99151-DC30-44E6-B825-CC94B67FD016}"/>
    <cellStyle name="Normal 64 5 2" xfId="34504" xr:uid="{892E633D-AEC3-4616-9872-F16C92D4EA33}"/>
    <cellStyle name="Normal 64 5 3" xfId="18558" xr:uid="{BA94642F-AFF8-41BF-B2E0-22D994D1676C}"/>
    <cellStyle name="Normal 64 6" xfId="16902" xr:uid="{DBC603F9-5BEC-4F99-B29E-EE99E91084F5}"/>
    <cellStyle name="Normal 64 6 2" xfId="36367" xr:uid="{9DE1EA7A-45DB-4A50-857A-5703949792AD}"/>
    <cellStyle name="Normal 64 6 3" xfId="34306" xr:uid="{87B2A21F-E073-4AE4-96DA-4D247BDFBF8C}"/>
    <cellStyle name="Normal 65" xfId="905" xr:uid="{FD4D3BC5-68EF-4A93-B701-9A8DDA6040A0}"/>
    <cellStyle name="Normal 65 2" xfId="1273" xr:uid="{87958CF6-2203-4B15-A8B5-63A7F11F4459}"/>
    <cellStyle name="Normal 65 2 2" xfId="2318" xr:uid="{63435199-316C-449E-A913-65243F270D4C}"/>
    <cellStyle name="Normal 65 2 2 2" xfId="35732" xr:uid="{02106D6A-98F4-40E0-B61C-F171DC2AF0EA}"/>
    <cellStyle name="Normal 65 2 2 3" xfId="19918" xr:uid="{8BA4688C-0EE7-45F2-8B6A-92E5CD0B8D73}"/>
    <cellStyle name="Normal 65 2 3" xfId="34749" xr:uid="{4A12D854-3BE9-488D-B61B-F6C9F5EDB61F}"/>
    <cellStyle name="Normal 65 2 4" xfId="18877" xr:uid="{F5B1EE38-1FB4-40B5-B306-77670962D32C}"/>
    <cellStyle name="Normal 65 3" xfId="1544" xr:uid="{DD6B2643-0AF3-4DD3-A94A-9EBD5C7C5DBB}"/>
    <cellStyle name="Normal 65 3 2" xfId="2585" xr:uid="{BFBB3886-8E1C-423E-9620-46C4F056D36F}"/>
    <cellStyle name="Normal 65 3 2 2" xfId="35993" xr:uid="{3CFD5A08-B52D-4608-92F2-072C824C5059}"/>
    <cellStyle name="Normal 65 3 2 3" xfId="20185" xr:uid="{E9ED3CE6-C76C-4FE2-B577-F1B382406FD5}"/>
    <cellStyle name="Normal 65 3 3" xfId="34996" xr:uid="{6D3C8273-28C8-408C-B0D2-594807090775}"/>
    <cellStyle name="Normal 65 3 4" xfId="19147" xr:uid="{10F8A0D2-ECD7-46C2-B440-0069068439AE}"/>
    <cellStyle name="Normal 65 4" xfId="2051" xr:uid="{ADE1DA3D-66EA-4D18-95D2-A8C98A92F92B}"/>
    <cellStyle name="Normal 65 4 2" xfId="35485" xr:uid="{1F9E5918-6D22-4196-A295-5992BFFF5D23}"/>
    <cellStyle name="Normal 65 4 3" xfId="19651" xr:uid="{283EA816-2305-4360-A56A-3A872EADF814}"/>
    <cellStyle name="Normal 65 5" xfId="986" xr:uid="{0C9B2495-FBE8-4C6B-90E2-2BA9D716F531}"/>
    <cellStyle name="Normal 65 5 2" xfId="34523" xr:uid="{EC5008A7-9061-4F8B-B9E8-42D5287E0F1C}"/>
    <cellStyle name="Normal 65 5 3" xfId="18597" xr:uid="{280DE8AC-6D91-45FB-B9D3-009E5D87A8A3}"/>
    <cellStyle name="Normal 65 6" xfId="16903" xr:uid="{96CA5D84-373A-49F3-8653-2917C47B3F59}"/>
    <cellStyle name="Normal 65 6 2" xfId="36324" xr:uid="{A8BD7086-10F6-464D-8024-01DAEC40402F}"/>
    <cellStyle name="Normal 65 6 3" xfId="34307" xr:uid="{FBBAE1F0-A88B-4300-93FB-FB2461A26580}"/>
    <cellStyle name="Normal 66" xfId="1004" xr:uid="{E7E8D6CB-541C-4B64-AC36-2B8ADDCE1336}"/>
    <cellStyle name="Normal 66 2" xfId="1291" xr:uid="{EA464FD0-D072-4E8D-97F3-CAA6FA34631A}"/>
    <cellStyle name="Normal 66 2 2" xfId="2336" xr:uid="{AE41A720-643A-4CCB-AF4D-A804A7BC3DE2}"/>
    <cellStyle name="Normal 66 2 2 2" xfId="35749" xr:uid="{3B457B3D-99B7-4666-9CE2-BD14BDF0FD1C}"/>
    <cellStyle name="Normal 66 2 2 3" xfId="19936" xr:uid="{53152BD2-22D1-4A20-95EE-89FB2933E200}"/>
    <cellStyle name="Normal 66 2 3" xfId="34766" xr:uid="{B7A2C009-9C02-4180-B58A-E74E54854E9D}"/>
    <cellStyle name="Normal 66 2 4" xfId="18895" xr:uid="{50C9BE71-EC78-4C30-9F07-E10F535564F0}"/>
    <cellStyle name="Normal 66 3" xfId="1562" xr:uid="{86D868E6-44CD-425B-A908-5B4D5346C7D6}"/>
    <cellStyle name="Normal 66 3 2" xfId="2603" xr:uid="{1E6DA0F6-889A-4E59-9C4E-DA01AEA2FD8B}"/>
    <cellStyle name="Normal 66 3 2 2" xfId="36010" xr:uid="{763840DE-86C2-4E8B-91FF-4313D55723F0}"/>
    <cellStyle name="Normal 66 3 2 3" xfId="20203" xr:uid="{7A0ED024-6494-4D41-98BC-322138178338}"/>
    <cellStyle name="Normal 66 3 3" xfId="35013" xr:uid="{410DF9D3-F417-4F0B-A0BA-994C0049990C}"/>
    <cellStyle name="Normal 66 3 4" xfId="19165" xr:uid="{D79F6E5A-D529-4760-A05B-535D10239E75}"/>
    <cellStyle name="Normal 66 4" xfId="2069" xr:uid="{0818D161-BD64-4ABF-AA9C-603F34F055BD}"/>
    <cellStyle name="Normal 66 4 2" xfId="35502" xr:uid="{BED4E526-E996-4A2D-A353-DB190F849AA9}"/>
    <cellStyle name="Normal 66 4 3" xfId="19669" xr:uid="{A7BD206D-272E-49B3-AC1C-8FFCF55943E6}"/>
    <cellStyle name="Normal 66 5" xfId="17249" xr:uid="{B48BF923-B10D-47B2-98EA-A4291621D046}"/>
    <cellStyle name="Normal 66 5 2" xfId="34539" xr:uid="{69617881-3BA4-4AA0-89AF-B6B9FC4E020C}"/>
    <cellStyle name="Normal 66 6" xfId="16904" xr:uid="{C7F11ECB-0162-48DB-BEE7-3CCBAD47CCF8}"/>
    <cellStyle name="Normal 66 6 2" xfId="36398" xr:uid="{B67C91C3-EF0F-43BE-BB59-73F71182B76D}"/>
    <cellStyle name="Normal 66 6 3" xfId="34308" xr:uid="{F912225E-E5EF-4535-B717-A9544E9A2A05}"/>
    <cellStyle name="Normal 66 7" xfId="18615" xr:uid="{EE7B0F06-BAC3-49E8-936F-9A2AE3C1F278}"/>
    <cellStyle name="Normal 67" xfId="1022" xr:uid="{D4B15A9D-3576-4F21-99C0-9104D73870E4}"/>
    <cellStyle name="Normal 67 2" xfId="1309" xr:uid="{E11FDAAF-2338-465A-BFE9-1690EF97FB50}"/>
    <cellStyle name="Normal 67 2 2" xfId="2354" xr:uid="{9BC1BE53-D000-4576-951B-777440048CD1}"/>
    <cellStyle name="Normal 67 2 2 2" xfId="35766" xr:uid="{0B4A152D-F65B-4B3A-8001-2FAE5B675867}"/>
    <cellStyle name="Normal 67 2 2 3" xfId="19954" xr:uid="{78321337-F236-4D46-B21B-1F5AD7F8DEE4}"/>
    <cellStyle name="Normal 67 2 3" xfId="34783" xr:uid="{5FFD1F9F-AE15-4A3B-9594-FF3F3C54BB20}"/>
    <cellStyle name="Normal 67 2 4" xfId="18913" xr:uid="{CC976B2C-1446-462E-A8EE-42A7B578CDA5}"/>
    <cellStyle name="Normal 67 3" xfId="1580" xr:uid="{15AA3F3F-8FD7-402C-9F7E-E5EAE675452C}"/>
    <cellStyle name="Normal 67 3 2" xfId="2621" xr:uid="{2808B1D0-139D-4177-A0A1-5BA744CAB6F2}"/>
    <cellStyle name="Normal 67 3 2 2" xfId="36028" xr:uid="{898D5DCF-4DA0-415B-AEE5-C8DC7324EF13}"/>
    <cellStyle name="Normal 67 3 2 3" xfId="20221" xr:uid="{F22AD4D4-CE69-4B2C-9512-7C33E0FDF6F0}"/>
    <cellStyle name="Normal 67 3 3" xfId="35030" xr:uid="{00A234BF-D159-4E1C-9413-195C818EF827}"/>
    <cellStyle name="Normal 67 3 4" xfId="19183" xr:uid="{641849A6-BB7D-4803-B451-BBD2B33C80DF}"/>
    <cellStyle name="Normal 67 4" xfId="2087" xr:uid="{A3F6C453-E5F9-4411-ABE8-B7305F95300C}"/>
    <cellStyle name="Normal 67 4 2" xfId="35519" xr:uid="{A3C15EA9-47CC-4C39-B478-2678DA3FE140}"/>
    <cellStyle name="Normal 67 4 3" xfId="19687" xr:uid="{6A06A023-0E70-4DF7-A25A-7FFD68576044}"/>
    <cellStyle name="Normal 67 5" xfId="17253" xr:uid="{5F6A59CE-6211-427C-BB67-56BF6299AF2A}"/>
    <cellStyle name="Normal 67 5 2" xfId="34543" xr:uid="{9211128E-2E08-40E2-82C1-D902A4209A6E}"/>
    <cellStyle name="Normal 67 6" xfId="16964" xr:uid="{3DBA665E-D749-4D7C-B837-9E9393D7C0BE}"/>
    <cellStyle name="Normal 67 6 2" xfId="36325" xr:uid="{59D13FE9-8A0A-4344-B7AC-05F3AE44FA47}"/>
    <cellStyle name="Normal 67 6 3" xfId="34336" xr:uid="{098CDDC6-B680-4759-B8E4-59F6AC96FF5E}"/>
    <cellStyle name="Normal 67 7" xfId="18633" xr:uid="{6B2294E9-4BB0-4147-ADB8-4201F69532DB}"/>
    <cellStyle name="Normal 68" xfId="1040" xr:uid="{BFBC2FD9-7DF9-4F98-84A9-D9C0C58CD411}"/>
    <cellStyle name="Normal 68 2" xfId="1310" xr:uid="{FCCD1B8B-06F0-44DC-84BE-2BEAADF53348}"/>
    <cellStyle name="Normal 68 2 2" xfId="2355" xr:uid="{A146AEB0-84F8-41BA-B412-877042A65332}"/>
    <cellStyle name="Normal 68 2 2 2" xfId="35767" xr:uid="{D3172A81-7BC4-4760-9276-A1D8A839AEE5}"/>
    <cellStyle name="Normal 68 2 2 3" xfId="19955" xr:uid="{AB027D18-A8AE-464A-8058-4D0B162C09CB}"/>
    <cellStyle name="Normal 68 2 3" xfId="34784" xr:uid="{99C04352-8BD6-4B55-95C7-480086659031}"/>
    <cellStyle name="Normal 68 2 4" xfId="18914" xr:uid="{2BFFA77C-3802-424A-84F9-E9FB7301B1CF}"/>
    <cellStyle name="Normal 68 3" xfId="1581" xr:uid="{B4934B67-9652-4E3F-9B01-D42EF352CD7F}"/>
    <cellStyle name="Normal 68 3 2" xfId="2622" xr:uid="{B93233CA-15D5-47C9-87D2-A7CE29B3E92C}"/>
    <cellStyle name="Normal 68 3 2 2" xfId="36029" xr:uid="{FD04A74F-3BF7-4AAB-89F1-82ABC7F531F1}"/>
    <cellStyle name="Normal 68 3 2 3" xfId="20222" xr:uid="{A55F86AE-725D-42D6-9F37-4A9A89056ACF}"/>
    <cellStyle name="Normal 68 3 3" xfId="35031" xr:uid="{E5B26BD5-D2C8-4E3D-82D0-02CB1DFF899D}"/>
    <cellStyle name="Normal 68 3 4" xfId="19184" xr:uid="{1C0ADA44-7312-45B1-8E3F-431CFAE923BE}"/>
    <cellStyle name="Normal 68 4" xfId="2105" xr:uid="{18954D05-4C4B-48DC-98A5-4AF46CF432DE}"/>
    <cellStyle name="Normal 68 4 2" xfId="35536" xr:uid="{55685287-66C4-4C83-B9E4-849C70414C76}"/>
    <cellStyle name="Normal 68 4 3" xfId="19705" xr:uid="{CA1AAAD8-82BA-4299-8B4D-94D9C9202654}"/>
    <cellStyle name="Normal 68 5" xfId="17269" xr:uid="{27EFB10A-9672-4AAB-B1EF-AA9EDA520A36}"/>
    <cellStyle name="Normal 68 5 2" xfId="34560" xr:uid="{B9A019BF-4471-439E-86B1-A9E742AD8A67}"/>
    <cellStyle name="Normal 68 6" xfId="16982" xr:uid="{1A37E52E-948E-44A7-ABA5-BA1771FABAC8}"/>
    <cellStyle name="Normal 68 6 2" xfId="36326" xr:uid="{76B880B5-1C69-4D65-AC52-1E162AFE6018}"/>
    <cellStyle name="Normal 68 6 3" xfId="34342" xr:uid="{17A759D1-342B-494C-990B-200769A27E1C}"/>
    <cellStyle name="Normal 68 7" xfId="18651" xr:uid="{C2752E67-FC78-4C31-9283-8BBE42C51932}"/>
    <cellStyle name="Normal 69" xfId="1062" xr:uid="{522D9833-4429-4B9E-8474-929725C259E2}"/>
    <cellStyle name="Normal 69 2" xfId="1357" xr:uid="{E2B2948D-BB74-4619-81B0-2730CD90AE5A}"/>
    <cellStyle name="Normal 69 2 2" xfId="2402" xr:uid="{D4D22BC3-48D7-499E-AC36-CF76B8EA08F4}"/>
    <cellStyle name="Normal 69 2 2 2" xfId="35813" xr:uid="{AE322783-E161-4326-A509-7C8F3D3F3973}"/>
    <cellStyle name="Normal 69 2 2 3" xfId="20002" xr:uid="{B2B33F9B-4BB2-438B-9DFA-6F3C01568632}"/>
    <cellStyle name="Normal 69 2 3" xfId="34827" xr:uid="{7ACF52E7-79BC-42FF-B9FE-0536DDA87CCF}"/>
    <cellStyle name="Normal 69 2 4" xfId="18961" xr:uid="{40AD5E82-5E91-4114-9550-9E8FD9FFAAC8}"/>
    <cellStyle name="Normal 69 3" xfId="1628" xr:uid="{A097B265-6092-4EAB-8F8C-0448161E85ED}"/>
    <cellStyle name="Normal 69 3 2" xfId="2669" xr:uid="{C38BA122-A0A5-4481-B6C6-8C758FFF7480}"/>
    <cellStyle name="Normal 69 3 2 2" xfId="36076" xr:uid="{2DC30141-1628-47B4-AB47-3176F4590B03}"/>
    <cellStyle name="Normal 69 3 2 3" xfId="20269" xr:uid="{5FCE8B08-0742-4C8B-BF0B-A8F0418141B1}"/>
    <cellStyle name="Normal 69 3 3" xfId="35076" xr:uid="{564488AD-55CB-45FF-9C9E-5BFB41605454}"/>
    <cellStyle name="Normal 69 3 4" xfId="19231" xr:uid="{C00711A9-B13D-4598-B4DC-66A5015C3465}"/>
    <cellStyle name="Normal 69 4" xfId="2126" xr:uid="{E33DAAC4-E8FF-4167-91B4-A800DF654651}"/>
    <cellStyle name="Normal 69 4 2" xfId="35556" xr:uid="{AE60567A-DADB-4074-8BBC-5A2FDA616AC7}"/>
    <cellStyle name="Normal 69 4 3" xfId="19726" xr:uid="{0945CAB6-7C9D-4640-80A3-37379EEF6BA5}"/>
    <cellStyle name="Normal 69 5" xfId="17288" xr:uid="{19322FCF-F570-4578-A9CE-9C6E228FD003}"/>
    <cellStyle name="Normal 69 5 2" xfId="34579" xr:uid="{EC90303C-718A-43F7-9981-A6A36075BBDF}"/>
    <cellStyle name="Normal 69 6" xfId="16983" xr:uid="{90682078-E80F-4938-ADEA-22DD8F7F3AE0}"/>
    <cellStyle name="Normal 69 6 2" xfId="36327" xr:uid="{B0434DE5-A7BE-47EE-9626-142E19D8266C}"/>
    <cellStyle name="Normal 69 6 3" xfId="34343" xr:uid="{1BA68588-64DC-4B33-BB6B-7A5481C38F78}"/>
    <cellStyle name="Normal 69 7" xfId="18672" xr:uid="{85113733-9354-4DAA-BB30-D77C864FD1A5}"/>
    <cellStyle name="Normal 7" xfId="173" xr:uid="{7631864F-9289-4A72-8AD6-2088A7C06E80}"/>
    <cellStyle name="Normal 7 10" xfId="15706" xr:uid="{F54F634E-572D-42AC-A047-2F03701470AF}"/>
    <cellStyle name="Normal 7 10 2" xfId="33110" xr:uid="{54D2E208-ECCB-4F6E-9AB9-196010843644}"/>
    <cellStyle name="Normal 7 11" xfId="15707" xr:uid="{D25AE2FE-AFFB-46F2-8336-616E04E48A29}"/>
    <cellStyle name="Normal 7 11 2" xfId="33111" xr:uid="{1F1EA21B-5DCF-4FC9-939A-3EC5F55C8C00}"/>
    <cellStyle name="Normal 7 12" xfId="16979" xr:uid="{606288A6-B3D5-4382-B8DE-44DE583D7B56}"/>
    <cellStyle name="Normal 7 13" xfId="15705" xr:uid="{43473C13-B7D9-4DB6-A07A-241080151780}"/>
    <cellStyle name="Normal 7 13 2" xfId="33109" xr:uid="{17AD52A8-E8DD-444C-A50C-D1DA9D0EC167}"/>
    <cellStyle name="Normal 7 14" xfId="17105" xr:uid="{A8A8196F-9F19-462A-8D6C-7AF58648FA8D}"/>
    <cellStyle name="Normal 7 14 2" xfId="34451" xr:uid="{B4F684CB-1989-4DDD-A5ED-A57D25C29512}"/>
    <cellStyle name="Normal 7 15" xfId="698" xr:uid="{92CF9E89-D05A-48C6-B9B2-A34F6DB0B435}"/>
    <cellStyle name="Normal 7 16" xfId="36783" xr:uid="{6DBEBAC9-E213-4033-B104-27EC4225D452}"/>
    <cellStyle name="Normal 7 2" xfId="758" xr:uid="{89713010-8B36-4300-9D2E-166C7A6782F7}"/>
    <cellStyle name="Normal 7 2 10" xfId="17153" xr:uid="{8F4BE895-0268-4D80-97E5-A9D3DDE8B5CE}"/>
    <cellStyle name="Normal 7 2 11" xfId="15708" xr:uid="{404FDF93-0B62-4C01-80D4-943C13396D55}"/>
    <cellStyle name="Normal 7 2 11 2" xfId="33112" xr:uid="{7629370A-524A-4749-A66B-432C9299A7F4}"/>
    <cellStyle name="Normal 7 2 12" xfId="36999" xr:uid="{219986A1-BE28-4F8C-B81C-7632CAF1BBDC}"/>
    <cellStyle name="Normal 7 2 2" xfId="1371" xr:uid="{EC0B61AF-29A5-4FA4-9428-2A6FD3FFC502}"/>
    <cellStyle name="Normal 7 2 2 10" xfId="18975" xr:uid="{B990D17B-F365-42FF-AD29-F5B724890E3F}"/>
    <cellStyle name="Normal 7 2 2 2" xfId="2892" xr:uid="{AA013798-7697-4F7F-898B-295BAA2526DF}"/>
    <cellStyle name="Normal 7 2 2 2 2" xfId="15711" xr:uid="{390EC83F-7001-4B48-99CC-5D0223F92E18}"/>
    <cellStyle name="Normal 7 2 2 2 2 2" xfId="15712" xr:uid="{07AE2E48-EAFB-47D5-A81B-444068276D1D}"/>
    <cellStyle name="Normal 7 2 2 2 2 2 2" xfId="33116" xr:uid="{5BAD541C-AACD-44E5-9F24-9A19BE7EC0D5}"/>
    <cellStyle name="Normal 7 2 2 2 2 3" xfId="15713" xr:uid="{9F77225A-D0A4-42BD-8277-AC81A3A9DFAC}"/>
    <cellStyle name="Normal 7 2 2 2 2 3 2" xfId="33117" xr:uid="{8DF37FFA-AA30-4B63-B830-B66ABC01ED52}"/>
    <cellStyle name="Normal 7 2 2 2 2 4" xfId="33115" xr:uid="{2CA9A94C-0EEE-4E4F-BB5A-EC58CD75917C}"/>
    <cellStyle name="Normal 7 2 2 2 3" xfId="15714" xr:uid="{6A66B551-D8F7-4C55-9F43-18F1BF660AD2}"/>
    <cellStyle name="Normal 7 2 2 2 3 2" xfId="33118" xr:uid="{A1EB55C1-9AA6-4D31-B8FB-6C082968A7BA}"/>
    <cellStyle name="Normal 7 2 2 2 4" xfId="15715" xr:uid="{2884FCED-784C-476C-AEFB-CFAF4A82E851}"/>
    <cellStyle name="Normal 7 2 2 2 4 2" xfId="33119" xr:uid="{65C98173-B597-42F5-AB4A-3B8689377167}"/>
    <cellStyle name="Normal 7 2 2 2 5" xfId="15716" xr:uid="{93181A08-47E9-488C-8A7E-EBB18B7E26DD}"/>
    <cellStyle name="Normal 7 2 2 2 5 2" xfId="33120" xr:uid="{B1E97E25-5FC1-4D0B-B0DA-401EEAA4F046}"/>
    <cellStyle name="Normal 7 2 2 2 6" xfId="18271" xr:uid="{CEB3E9DD-2E9D-4869-8A8A-1F6932200302}"/>
    <cellStyle name="Normal 7 2 2 2 7" xfId="15710" xr:uid="{A87BF220-29E2-4714-810C-C66626E74C0C}"/>
    <cellStyle name="Normal 7 2 2 2 7 2" xfId="33114" xr:uid="{B89E89FF-C415-4FA0-AFEE-375610CD0C8B}"/>
    <cellStyle name="Normal 7 2 2 3" xfId="2929" xr:uid="{4F945CEB-F7D9-42BB-A647-A795FB037E56}"/>
    <cellStyle name="Normal 7 2 2 3 2" xfId="15718" xr:uid="{521F78D5-D445-44C8-B6BB-4A3AE0660E39}"/>
    <cellStyle name="Normal 7 2 2 3 2 2" xfId="15719" xr:uid="{1F190BBD-731E-4B6E-8F5D-D12C79A1217D}"/>
    <cellStyle name="Normal 7 2 2 3 2 2 2" xfId="33123" xr:uid="{91BF3359-8F86-4EFF-A2AF-8BEDD0E95B44}"/>
    <cellStyle name="Normal 7 2 2 3 2 3" xfId="15720" xr:uid="{9CC6CD15-5FA9-4077-8B6C-C20045F983CB}"/>
    <cellStyle name="Normal 7 2 2 3 2 3 2" xfId="33124" xr:uid="{213C97B9-29B4-47A5-BD31-011F56C3FACF}"/>
    <cellStyle name="Normal 7 2 2 3 2 4" xfId="33122" xr:uid="{4B8E7E90-6302-4760-ADA1-A38F60318F3F}"/>
    <cellStyle name="Normal 7 2 2 3 3" xfId="15721" xr:uid="{9BD7995A-51A3-4F26-B1C7-6D5201373801}"/>
    <cellStyle name="Normal 7 2 2 3 3 2" xfId="33125" xr:uid="{9C0BF85F-81BD-4C48-BBAA-D1F3A16C5681}"/>
    <cellStyle name="Normal 7 2 2 3 4" xfId="15722" xr:uid="{2BD6325E-DE61-4DE1-8499-008A2B505D99}"/>
    <cellStyle name="Normal 7 2 2 3 4 2" xfId="33126" xr:uid="{D2F5A1E4-8FE1-4C51-BEC5-71B3465CA83D}"/>
    <cellStyle name="Normal 7 2 2 3 5" xfId="15723" xr:uid="{9186777D-168C-4A75-92BA-359CC1762C8F}"/>
    <cellStyle name="Normal 7 2 2 3 5 2" xfId="33127" xr:uid="{B3900020-7965-4DBC-A1ED-B928D0A10A75}"/>
    <cellStyle name="Normal 7 2 2 3 6" xfId="18364" xr:uid="{7BC6DA11-6875-4853-8855-BE59FDD9C0B6}"/>
    <cellStyle name="Normal 7 2 2 3 6 2" xfId="36584" xr:uid="{08AAB746-EB46-4521-8CD0-90079BAC0E49}"/>
    <cellStyle name="Normal 7 2 2 3 6 3" xfId="36517" xr:uid="{967E1B34-E4B1-4654-AAFF-61E4A9FE99DB}"/>
    <cellStyle name="Normal 7 2 2 3 7" xfId="15717" xr:uid="{13D96832-E2AB-48C2-AEFB-F73A1BE259F2}"/>
    <cellStyle name="Normal 7 2 2 3 7 2" xfId="36409" xr:uid="{B6626CD3-AD07-49FE-BD4A-29A45E89E96C}"/>
    <cellStyle name="Normal 7 2 2 3 8" xfId="36433" xr:uid="{69279D63-09E8-495C-B9E2-EA0181786A0B}"/>
    <cellStyle name="Normal 7 2 2 3 9" xfId="33121" xr:uid="{2F93DF95-7E81-46DD-BCB3-CD9639F3CDE9}"/>
    <cellStyle name="Normal 7 2 2 4" xfId="15724" xr:uid="{BEFC7068-02A0-49D0-8261-EED9CDDB9631}"/>
    <cellStyle name="Normal 7 2 2 4 2" xfId="15725" xr:uid="{1CDEF232-BAB6-424F-8B9E-CA75CF1BE828}"/>
    <cellStyle name="Normal 7 2 2 4 2 2" xfId="33129" xr:uid="{06E55E13-1A7F-422B-9C7E-A835F89B64F0}"/>
    <cellStyle name="Normal 7 2 2 4 3" xfId="15726" xr:uid="{C1369B3C-54CB-4297-AA06-C90038520E52}"/>
    <cellStyle name="Normal 7 2 2 4 3 2" xfId="33130" xr:uid="{5625C54E-7884-47E8-AE26-287506AE78EB}"/>
    <cellStyle name="Normal 7 2 2 4 4" xfId="33128" xr:uid="{A1E7D641-337A-4775-A832-FE3AF06E4538}"/>
    <cellStyle name="Normal 7 2 2 5" xfId="15727" xr:uid="{53DED318-349B-445F-81EF-0834D09A5BF1}"/>
    <cellStyle name="Normal 7 2 2 5 2" xfId="33131" xr:uid="{9874BA2C-6610-458E-9339-93C88EC6D48C}"/>
    <cellStyle name="Normal 7 2 2 6" xfId="15728" xr:uid="{AE415E56-FED0-416E-8E5C-65FF6855537A}"/>
    <cellStyle name="Normal 7 2 2 6 2" xfId="33132" xr:uid="{C8AEEFB3-D95A-4F8C-9D1C-3A3A61494CF3}"/>
    <cellStyle name="Normal 7 2 2 7" xfId="15729" xr:uid="{5719D568-76F7-4914-9281-CAB14E490522}"/>
    <cellStyle name="Normal 7 2 2 7 2" xfId="33133" xr:uid="{52A93D98-CC81-49BF-BFAC-EDADE451CFE2}"/>
    <cellStyle name="Normal 7 2 2 8" xfId="17476" xr:uid="{5487771F-6660-46A9-AEB0-25B9CB770F34}"/>
    <cellStyle name="Normal 7 2 2 8 2" xfId="36384" xr:uid="{DA507F50-7CA2-4D64-B4ED-A1EBE9E51F68}"/>
    <cellStyle name="Normal 7 2 2 8 3" xfId="34841" xr:uid="{A71A2D5A-89AB-497A-8EF1-A79E037C8A7D}"/>
    <cellStyle name="Normal 7 2 2 9" xfId="15709" xr:uid="{90281B90-5490-4066-9F0D-88AA904702D4}"/>
    <cellStyle name="Normal 7 2 2 9 2" xfId="33113" xr:uid="{E281F78B-A383-4650-B145-34844B4510D5}"/>
    <cellStyle name="Normal 7 2 3" xfId="1155" xr:uid="{96588431-A083-4233-AEE2-323CE51E286E}"/>
    <cellStyle name="Normal 7 2 3 2" xfId="15731" xr:uid="{364008E7-08FC-428A-A86B-3142F55083EE}"/>
    <cellStyle name="Normal 7 2 3 2 2" xfId="15732" xr:uid="{21695A79-572C-4B0B-9D00-6956FBC81FAC}"/>
    <cellStyle name="Normal 7 2 3 2 2 2" xfId="15733" xr:uid="{65AB6290-02DB-40F6-9A4B-A3C5B24231EB}"/>
    <cellStyle name="Normal 7 2 3 2 2 2 2" xfId="33137" xr:uid="{9F0A3E6E-B8C4-4FD0-BC53-40C948110C61}"/>
    <cellStyle name="Normal 7 2 3 2 2 3" xfId="15734" xr:uid="{0581E217-F5CE-4767-83B0-56A20874E731}"/>
    <cellStyle name="Normal 7 2 3 2 2 3 2" xfId="33138" xr:uid="{71CEE70A-0C7D-468A-BEC8-1DFA6637FCA7}"/>
    <cellStyle name="Normal 7 2 3 2 2 4" xfId="33136" xr:uid="{8DD39338-9A87-4EBA-B091-7902BD09394F}"/>
    <cellStyle name="Normal 7 2 3 2 3" xfId="15735" xr:uid="{7BF73F67-92F1-495F-AB91-CF91A9BF2E1F}"/>
    <cellStyle name="Normal 7 2 3 2 3 2" xfId="33139" xr:uid="{13277237-F858-4A39-910A-8F8BB019233B}"/>
    <cellStyle name="Normal 7 2 3 2 4" xfId="15736" xr:uid="{81ACB86F-9222-4E54-9DEB-4E117655DDC4}"/>
    <cellStyle name="Normal 7 2 3 2 4 2" xfId="33140" xr:uid="{E5A03033-895E-405B-86EC-95F12C0D50E2}"/>
    <cellStyle name="Normal 7 2 3 2 5" xfId="15737" xr:uid="{3571C7F8-8A9E-4414-8ADC-CE01BE2A1B10}"/>
    <cellStyle name="Normal 7 2 3 2 5 2" xfId="33141" xr:uid="{199317CA-2C45-4E4C-A47B-097DA998F29C}"/>
    <cellStyle name="Normal 7 2 3 2 6" xfId="33135" xr:uid="{6A8FFF6D-953C-4E55-9685-0CE3A22A9B91}"/>
    <cellStyle name="Normal 7 2 3 3" xfId="15738" xr:uid="{4852B574-7C28-430E-9FF6-A2B2AC614D31}"/>
    <cellStyle name="Normal 7 2 3 3 2" xfId="15739" xr:uid="{18C9BD4E-067F-4F16-8E7B-6DDA559A6065}"/>
    <cellStyle name="Normal 7 2 3 3 2 2" xfId="15740" xr:uid="{BAA61B39-A8ED-45A1-95E7-377C8CFE536B}"/>
    <cellStyle name="Normal 7 2 3 3 2 2 2" xfId="33144" xr:uid="{91853E13-C5E0-494F-84B8-FD6C023196C5}"/>
    <cellStyle name="Normal 7 2 3 3 2 3" xfId="15741" xr:uid="{3D517406-6CF0-4AA2-9886-9209C321C1C5}"/>
    <cellStyle name="Normal 7 2 3 3 2 3 2" xfId="33145" xr:uid="{B81F11E5-53D5-4B08-8A0A-93C8117C3098}"/>
    <cellStyle name="Normal 7 2 3 3 2 4" xfId="33143" xr:uid="{3106C536-D548-4430-BD09-393D82C124B0}"/>
    <cellStyle name="Normal 7 2 3 3 3" xfId="15742" xr:uid="{E2963B09-CB06-4206-BDE9-FC7352E57854}"/>
    <cellStyle name="Normal 7 2 3 3 3 2" xfId="33146" xr:uid="{BFF679C5-F04E-40DE-B3A3-481ECB7A5A8A}"/>
    <cellStyle name="Normal 7 2 3 3 4" xfId="15743" xr:uid="{7B8E78DA-ECAA-4675-8952-10254A24B972}"/>
    <cellStyle name="Normal 7 2 3 3 4 2" xfId="33147" xr:uid="{B9DB7C77-F802-4E15-9401-728B484F7841}"/>
    <cellStyle name="Normal 7 2 3 3 5" xfId="15744" xr:uid="{A3054266-801C-4A3D-87F3-51265A1A3368}"/>
    <cellStyle name="Normal 7 2 3 3 5 2" xfId="33148" xr:uid="{8F17F011-25DC-41CB-ADBA-643EE2888C6D}"/>
    <cellStyle name="Normal 7 2 3 3 6" xfId="33142" xr:uid="{0E8228CC-B8EA-43FA-B0B7-B11B38E06877}"/>
    <cellStyle name="Normal 7 2 3 4" xfId="15745" xr:uid="{DE8371A3-3753-4985-9726-08B99D14DBF4}"/>
    <cellStyle name="Normal 7 2 3 4 2" xfId="15746" xr:uid="{3AC5A7AE-7EEC-44AD-BA00-2A7A995AEDDC}"/>
    <cellStyle name="Normal 7 2 3 4 2 2" xfId="33150" xr:uid="{9AA5640E-7C6F-4B66-B6F2-AA60C8499320}"/>
    <cellStyle name="Normal 7 2 3 4 3" xfId="15747" xr:uid="{0C96C00D-991F-4DD0-BA45-5A41B6588E97}"/>
    <cellStyle name="Normal 7 2 3 4 3 2" xfId="33151" xr:uid="{783B7605-E0AC-40FA-A5A0-AC8FB6141904}"/>
    <cellStyle name="Normal 7 2 3 4 4" xfId="33149" xr:uid="{97CFBAF9-3047-4391-BF09-D97E0F82FD96}"/>
    <cellStyle name="Normal 7 2 3 5" xfId="15748" xr:uid="{40D93E68-5F19-4D7B-BC54-1F651CCF7C51}"/>
    <cellStyle name="Normal 7 2 3 5 2" xfId="33152" xr:uid="{3FCE2F84-87FE-4CF1-A248-0810BCD835B7}"/>
    <cellStyle name="Normal 7 2 3 6" xfId="15749" xr:uid="{348DB2D7-C30D-4758-AE6A-EA0388827778}"/>
    <cellStyle name="Normal 7 2 3 6 2" xfId="33153" xr:uid="{79FDEAF5-ACA4-4310-AB45-F79C5D7BA7B2}"/>
    <cellStyle name="Normal 7 2 3 7" xfId="15750" xr:uid="{8162A884-ABF0-4C47-A25C-087757836C02}"/>
    <cellStyle name="Normal 7 2 3 7 2" xfId="33154" xr:uid="{3FCB9E30-EF6C-419F-A0C3-F4751D947EA4}"/>
    <cellStyle name="Normal 7 2 3 8" xfId="17366" xr:uid="{6544A2BF-ACC9-4EE5-BA54-1CF8EDE8BD38}"/>
    <cellStyle name="Normal 7 2 3 9" xfId="15730" xr:uid="{E3A0D17F-8441-42FA-98BF-809BCACA6F31}"/>
    <cellStyle name="Normal 7 2 3 9 2" xfId="33134" xr:uid="{C66373AF-A2C1-458B-A99E-4103D8FA390D}"/>
    <cellStyle name="Normal 7 2 4" xfId="1076" xr:uid="{F1576E72-81E4-47F3-9C30-EAE56735DCCD}"/>
    <cellStyle name="Normal 7 2 4 2" xfId="934" xr:uid="{0E5D131D-10C4-4AF8-9097-FBA76DA99EC4}"/>
    <cellStyle name="Normal 7 2 4 2 2" xfId="15753" xr:uid="{852C98CC-4909-4BC6-9B33-B9E1CEF3399D}"/>
    <cellStyle name="Normal 7 2 4 2 2 2" xfId="33157" xr:uid="{83AEF9BD-C0F2-485A-8CB2-BCA87815E1EC}"/>
    <cellStyle name="Normal 7 2 4 2 3" xfId="15754" xr:uid="{6328F7BD-F645-41EE-B80F-8B538A173C66}"/>
    <cellStyle name="Normal 7 2 4 2 3 2" xfId="33158" xr:uid="{7878A163-B18A-4003-83DC-9B45BD1C03EE}"/>
    <cellStyle name="Normal 7 2 4 2 4" xfId="18274" xr:uid="{05EBB8CE-91CC-40AF-9A68-DBFFC9EE6372}"/>
    <cellStyle name="Normal 7 2 4 2 5" xfId="15752" xr:uid="{D838A2DA-7C6B-4D61-B5C6-DAD558ECEA3B}"/>
    <cellStyle name="Normal 7 2 4 2 5 2" xfId="33156" xr:uid="{13504A38-0B2D-49D1-9B6B-6209F7FA2FE2}"/>
    <cellStyle name="Normal 7 2 4 3" xfId="2916" xr:uid="{8346D438-0D31-4A52-A893-8A4CFC39A96A}"/>
    <cellStyle name="Normal 7 2 4 3 2" xfId="18351" xr:uid="{9606DEBC-AB53-4D0D-B337-97EB43BC10B6}"/>
    <cellStyle name="Normal 7 2 4 3 2 2" xfId="36579" xr:uid="{C4D90CD3-392C-498D-A931-2B6B411A2C4B}"/>
    <cellStyle name="Normal 7 2 4 3 2 3" xfId="36504" xr:uid="{589D285F-C22E-4090-B58C-56CC070068A7}"/>
    <cellStyle name="Normal 7 2 4 3 3" xfId="15755" xr:uid="{CBD26468-41A8-4BB7-B54B-64C8E8BF9FE4}"/>
    <cellStyle name="Normal 7 2 4 3 3 2" xfId="36408" xr:uid="{FBEF91C9-2E8C-44B9-9094-6289F54F9DFF}"/>
    <cellStyle name="Normal 7 2 4 3 4" xfId="36423" xr:uid="{02A18FF3-C155-48A1-B5B0-F5470B919D8B}"/>
    <cellStyle name="Normal 7 2 4 3 5" xfId="33159" xr:uid="{3116DC71-DA9D-4020-ADDE-8327342991D5}"/>
    <cellStyle name="Normal 7 2 4 4" xfId="15756" xr:uid="{EC11D91E-E4B0-46AB-B0F4-06C8BFBE167F}"/>
    <cellStyle name="Normal 7 2 4 4 2" xfId="33160" xr:uid="{8A5B9D01-98C8-481D-BD66-A4ABBE68D126}"/>
    <cellStyle name="Normal 7 2 4 5" xfId="15757" xr:uid="{FD96DD15-2C6E-488E-B68C-1D1F4B90CB4B}"/>
    <cellStyle name="Normal 7 2 4 5 2" xfId="33161" xr:uid="{0329AD9E-2500-4B0B-8BEF-026DE3B1B0E3}"/>
    <cellStyle name="Normal 7 2 4 6" xfId="17301" xr:uid="{08EB4178-9DE4-42BC-BFDE-1542CFC4DB61}"/>
    <cellStyle name="Normal 7 2 4 6 2" xfId="36393" xr:uid="{51150F89-AFB4-490B-9073-99F31D89BD1E}"/>
    <cellStyle name="Normal 7 2 4 6 3" xfId="34592" xr:uid="{177E08E1-8802-429C-B166-F673E53FE28D}"/>
    <cellStyle name="Normal 7 2 4 7" xfId="15751" xr:uid="{CEC7A0A8-CB14-4C5D-8027-8D8F7C6F41FE}"/>
    <cellStyle name="Normal 7 2 4 7 2" xfId="33155" xr:uid="{EF39AE26-1009-41E8-9583-4DCFB24D98C3}"/>
    <cellStyle name="Normal 7 2 4 8" xfId="18686" xr:uid="{B8B33C65-D31D-4CF3-9262-B70A14B49B53}"/>
    <cellStyle name="Normal 7 2 5" xfId="15758" xr:uid="{62FDBC31-EBD7-4388-B331-E59CD3F9254A}"/>
    <cellStyle name="Normal 7 2 5 2" xfId="15759" xr:uid="{B85FB34C-06AF-4F28-81C4-D9AC44B0ADA1}"/>
    <cellStyle name="Normal 7 2 5 2 2" xfId="15760" xr:uid="{176C1F75-C716-4D85-8F34-F7C900A6BFAA}"/>
    <cellStyle name="Normal 7 2 5 2 2 2" xfId="33164" xr:uid="{4BFB61B8-7F2B-4456-8C45-CA3CE09609CE}"/>
    <cellStyle name="Normal 7 2 5 2 3" xfId="15761" xr:uid="{022F3390-19B3-4964-8571-628180CDE7FB}"/>
    <cellStyle name="Normal 7 2 5 2 3 2" xfId="33165" xr:uid="{511CDD95-4C78-487D-996C-94728CF708E9}"/>
    <cellStyle name="Normal 7 2 5 2 4" xfId="33163" xr:uid="{31237803-902F-49FC-8B99-893248F6D937}"/>
    <cellStyle name="Normal 7 2 5 3" xfId="15762" xr:uid="{E3807C22-7BAA-44FE-9F15-43F2BBF533A3}"/>
    <cellStyle name="Normal 7 2 5 3 2" xfId="33166" xr:uid="{5600FF73-D7AA-4AC8-8171-F2704CC1EF24}"/>
    <cellStyle name="Normal 7 2 5 4" xfId="15763" xr:uid="{F72EC5B3-1C13-4E7B-86D6-D91A3E5829E8}"/>
    <cellStyle name="Normal 7 2 5 4 2" xfId="33167" xr:uid="{7ECF6532-07C3-423B-968B-4630040495B3}"/>
    <cellStyle name="Normal 7 2 5 5" xfId="15764" xr:uid="{EBFA1B2D-C969-4786-BD0C-8ED5429FC145}"/>
    <cellStyle name="Normal 7 2 5 5 2" xfId="33168" xr:uid="{B6A79CD4-5E19-45ED-9997-B4A4BE578603}"/>
    <cellStyle name="Normal 7 2 5 6" xfId="33162" xr:uid="{59FDFFB0-B219-4C21-808D-620DE09476E9}"/>
    <cellStyle name="Normal 7 2 6" xfId="15765" xr:uid="{86999688-C603-43CC-9A24-BF35708D3EC6}"/>
    <cellStyle name="Normal 7 2 6 2" xfId="15766" xr:uid="{17F2AC85-FB6A-4393-B090-CAF5EB3170D9}"/>
    <cellStyle name="Normal 7 2 6 2 2" xfId="33170" xr:uid="{3EF60F5D-5801-4C7D-92D1-B2EED2FF4BBC}"/>
    <cellStyle name="Normal 7 2 6 3" xfId="15767" xr:uid="{7995D68F-61BB-475B-AA7C-602CDCFE22C5}"/>
    <cellStyle name="Normal 7 2 6 3 2" xfId="33171" xr:uid="{EEA53D52-DB65-417E-B3A1-3D3D6E0CBF5D}"/>
    <cellStyle name="Normal 7 2 6 4" xfId="33169" xr:uid="{C4A79FF2-7F36-42F8-A1F3-D18C2F95A52F}"/>
    <cellStyle name="Normal 7 2 7" xfId="15768" xr:uid="{FB6F8747-EF5E-4D5E-908D-1C518DDCA59F}"/>
    <cellStyle name="Normal 7 2 7 2" xfId="33172" xr:uid="{3960A5F8-5948-4E59-920C-1831F08D8E38}"/>
    <cellStyle name="Normal 7 2 8" xfId="15769" xr:uid="{A70009D0-1CAE-4D35-877A-9904BA9A98A3}"/>
    <cellStyle name="Normal 7 2 8 2" xfId="33173" xr:uid="{A91DE1D8-0A75-48E9-87D6-CEBEDE5807A3}"/>
    <cellStyle name="Normal 7 2 9" xfId="15770" xr:uid="{18F33FA9-A9DB-4E91-BF16-2685FA2E3B1F}"/>
    <cellStyle name="Normal 7 2 9 2" xfId="33174" xr:uid="{CB77BBB8-BE1A-4369-B224-29B704682968}"/>
    <cellStyle name="Normal 7 3" xfId="1256" xr:uid="{B9D0FE95-5764-4242-86D4-1AB468B7CD77}"/>
    <cellStyle name="Normal 7 3 10" xfId="18860" xr:uid="{6E63F5B3-3CBC-408F-A342-F4E6CDB70801}"/>
    <cellStyle name="Normal 7 3 11" xfId="37070" xr:uid="{616D7D08-55EC-46E6-AD71-3950CC0B8028}"/>
    <cellStyle name="Normal 7 3 2" xfId="1529" xr:uid="{E345A925-43E8-49D3-8618-132EB55B20C5}"/>
    <cellStyle name="Normal 7 3 2 2" xfId="2570" xr:uid="{6B69DCB3-5366-4129-BE11-C42757A76B53}"/>
    <cellStyle name="Normal 7 3 2 2 2" xfId="15774" xr:uid="{6C035746-03EA-4352-88A6-72DB95CAE2E6}"/>
    <cellStyle name="Normal 7 3 2 2 2 2" xfId="33178" xr:uid="{687B01B6-F6B9-40B0-A23A-3C552CDE8A16}"/>
    <cellStyle name="Normal 7 3 2 2 3" xfId="15775" xr:uid="{E7DD5E05-E97E-4348-9FC1-40C11B2FF81D}"/>
    <cellStyle name="Normal 7 3 2 2 3 2" xfId="33179" xr:uid="{AD0FFD77-5A9A-413E-952C-4128AD71F3BD}"/>
    <cellStyle name="Normal 7 3 2 2 4" xfId="18107" xr:uid="{CE6793E3-7BA2-46A2-AC98-71D40B67D10E}"/>
    <cellStyle name="Normal 7 3 2 2 4 2" xfId="35979" xr:uid="{62E9DB88-E4D5-4091-BAAD-EA71DB916DD2}"/>
    <cellStyle name="Normal 7 3 2 2 5" xfId="15773" xr:uid="{A3D9589C-8347-44CF-9EE9-3F77F4BABF90}"/>
    <cellStyle name="Normal 7 3 2 2 5 2" xfId="33177" xr:uid="{5937BFA4-9509-4CE1-9BB6-B59713E71D23}"/>
    <cellStyle name="Normal 7 3 2 2 6" xfId="20170" xr:uid="{B421C616-AC51-4E7A-A4C2-2DCF627574B5}"/>
    <cellStyle name="Normal 7 3 2 3" xfId="15776" xr:uid="{124C1C2E-D2A7-4271-BE4E-FF7973081056}"/>
    <cellStyle name="Normal 7 3 2 3 2" xfId="33180" xr:uid="{0CC84094-2F1F-45B7-9BA9-3F3643D786F6}"/>
    <cellStyle name="Normal 7 3 2 4" xfId="15777" xr:uid="{3351711B-FB51-4DDE-A489-D3AEDA80F413}"/>
    <cellStyle name="Normal 7 3 2 4 2" xfId="33181" xr:uid="{CB9BDDB9-D700-446C-82F6-DDD2BFD6CA75}"/>
    <cellStyle name="Normal 7 3 2 5" xfId="15778" xr:uid="{93983BA1-9BB6-425C-A514-D5D944828E21}"/>
    <cellStyle name="Normal 7 3 2 5 2" xfId="33182" xr:uid="{BB16A39D-9AD9-4A83-AD8D-D650569713A1}"/>
    <cellStyle name="Normal 7 3 2 6" xfId="17541" xr:uid="{EB5D6247-C946-4FDF-B4D1-7642C7CDFA03}"/>
    <cellStyle name="Normal 7 3 2 6 2" xfId="34982" xr:uid="{00BBEF56-842E-409D-B806-8989262C452F}"/>
    <cellStyle name="Normal 7 3 2 7" xfId="15772" xr:uid="{C8DF7518-597A-4210-9FF7-3F7985824730}"/>
    <cellStyle name="Normal 7 3 2 7 2" xfId="33176" xr:uid="{D473B385-314B-4363-BA29-58F913049B5E}"/>
    <cellStyle name="Normal 7 3 2 8" xfId="19132" xr:uid="{75BEAFA4-BA7C-4995-B226-F404F48607C5}"/>
    <cellStyle name="Normal 7 3 3" xfId="2303" xr:uid="{020B0E3A-8090-4249-BE7D-A45BCA7D8762}"/>
    <cellStyle name="Normal 7 3 3 2" xfId="15780" xr:uid="{219CA8DC-AB3E-4E59-8211-11A41C9641CE}"/>
    <cellStyle name="Normal 7 3 3 2 2" xfId="15781" xr:uid="{0D265C03-709C-4E7C-9391-BAD154BDAC8D}"/>
    <cellStyle name="Normal 7 3 3 2 2 2" xfId="33185" xr:uid="{9AC344DA-7ABC-4DA1-8DBE-A83FA504E45A}"/>
    <cellStyle name="Normal 7 3 3 2 3" xfId="15782" xr:uid="{9B41E4FA-712C-4A0F-8AE7-FA14DF0770AF}"/>
    <cellStyle name="Normal 7 3 3 2 3 2" xfId="33186" xr:uid="{8C6EDCE5-D425-4180-B25F-A439ABC37F46}"/>
    <cellStyle name="Normal 7 3 3 2 4" xfId="33184" xr:uid="{C8376BB5-3CB8-4FC3-B728-ED1F6D3647AC}"/>
    <cellStyle name="Normal 7 3 3 3" xfId="15783" xr:uid="{8302DDE2-C3B4-4DE2-8F9B-B6DDD4C3E327}"/>
    <cellStyle name="Normal 7 3 3 3 2" xfId="33187" xr:uid="{20EE4AE4-2F62-47A4-A910-BBECF9EACD05}"/>
    <cellStyle name="Normal 7 3 3 4" xfId="15784" xr:uid="{4C721E59-73A2-4B80-B7CA-418EE8854927}"/>
    <cellStyle name="Normal 7 3 3 4 2" xfId="33188" xr:uid="{E706C203-0D97-4F00-A53B-97184690068A}"/>
    <cellStyle name="Normal 7 3 3 5" xfId="15785" xr:uid="{E5559BFB-63A8-44BB-9F4A-2066AA54B6FE}"/>
    <cellStyle name="Normal 7 3 3 5 2" xfId="33189" xr:uid="{E117EEDD-93D0-4461-B717-E02EA882FCF3}"/>
    <cellStyle name="Normal 7 3 3 6" xfId="17971" xr:uid="{88A11A5D-34A5-471F-8FF6-1108DA9ADBED}"/>
    <cellStyle name="Normal 7 3 3 6 2" xfId="35719" xr:uid="{AE4CA08D-58E2-4E5A-9EB4-F0713B789F85}"/>
    <cellStyle name="Normal 7 3 3 7" xfId="15779" xr:uid="{E5258090-B363-4BC0-BF4C-0088B820508D}"/>
    <cellStyle name="Normal 7 3 3 7 2" xfId="33183" xr:uid="{36352D51-8454-4C97-B854-3315F275760E}"/>
    <cellStyle name="Normal 7 3 3 8" xfId="19903" xr:uid="{28475075-9464-417D-8114-86D608BFE60A}"/>
    <cellStyle name="Normal 7 3 4" xfId="15786" xr:uid="{841D5BB1-5394-4B7B-99B8-CFC69FA34DF8}"/>
    <cellStyle name="Normal 7 3 4 2" xfId="15787" xr:uid="{484719BB-3835-43E6-8932-1E8E03DAF07A}"/>
    <cellStyle name="Normal 7 3 4 2 2" xfId="33191" xr:uid="{6CB90BF8-B2D7-4E43-85E8-97A70E6FF7FF}"/>
    <cellStyle name="Normal 7 3 4 3" xfId="15788" xr:uid="{53E51405-69ED-4011-BC54-D5D8F86ED64A}"/>
    <cellStyle name="Normal 7 3 4 3 2" xfId="33192" xr:uid="{432824A4-83C4-471C-8080-45A0A61B0874}"/>
    <cellStyle name="Normal 7 3 4 4" xfId="33190" xr:uid="{4829CC82-1EE5-48D8-AECE-4BDF01914C0C}"/>
    <cellStyle name="Normal 7 3 5" xfId="15789" xr:uid="{F89FFDF3-909A-4875-AC3F-ED4B28D462AC}"/>
    <cellStyle name="Normal 7 3 5 2" xfId="33193" xr:uid="{1C2CB2C1-D1AB-4CC8-A1A7-085F604EC510}"/>
    <cellStyle name="Normal 7 3 6" xfId="15790" xr:uid="{8330D71E-026C-4229-86F2-2029FB2C9721}"/>
    <cellStyle name="Normal 7 3 6 2" xfId="33194" xr:uid="{3CB688E3-6C04-4C70-B1A0-D727A7CBD8E3}"/>
    <cellStyle name="Normal 7 3 7" xfId="15791" xr:uid="{1B4392C3-DE89-4BFD-AA38-784220C6E136}"/>
    <cellStyle name="Normal 7 3 7 2" xfId="33195" xr:uid="{F2732703-C0F8-41CB-B203-7028CBA8AD9F}"/>
    <cellStyle name="Normal 7 3 8" xfId="17392" xr:uid="{4AFF1603-DB48-486A-8410-2F1A37A14700}"/>
    <cellStyle name="Normal 7 3 8 2" xfId="34737" xr:uid="{07C2F678-D4B2-4A02-838D-A15F20F5F635}"/>
    <cellStyle name="Normal 7 3 9" xfId="15771" xr:uid="{3908E50A-9A17-4CF0-8218-3F42B0E7CE57}"/>
    <cellStyle name="Normal 7 3 9 2" xfId="33175" xr:uid="{1906BF2F-F223-496D-91E4-11AB2CAFB52F}"/>
    <cellStyle name="Normal 7 4" xfId="2034" xr:uid="{5BC35BA1-1610-45F7-BB90-344AFBD3E5B2}"/>
    <cellStyle name="Normal 7 4 10" xfId="19635" xr:uid="{0575938B-3037-49ED-B442-D83A069BE78B}"/>
    <cellStyle name="Normal 7 4 11" xfId="36894" xr:uid="{D4949A56-A667-4F21-94CF-D9C0D939F4AA}"/>
    <cellStyle name="Normal 7 4 2" xfId="15793" xr:uid="{651F3102-3CE7-4FF7-A21E-2614702572C9}"/>
    <cellStyle name="Normal 7 4 2 2" xfId="15794" xr:uid="{4F520542-AE47-4C9D-B876-FA35AA89E97E}"/>
    <cellStyle name="Normal 7 4 2 2 2" xfId="15795" xr:uid="{E1FCF92D-A7AF-432F-9565-8A5430B87483}"/>
    <cellStyle name="Normal 7 4 2 2 2 2" xfId="33199" xr:uid="{7C66A744-CE61-4A94-BB29-DC70451009E8}"/>
    <cellStyle name="Normal 7 4 2 2 3" xfId="15796" xr:uid="{EFF7C42A-76D9-4152-A46A-13ED7FBA3B1B}"/>
    <cellStyle name="Normal 7 4 2 2 3 2" xfId="33200" xr:uid="{89D3A2C0-A680-4943-A403-141841467499}"/>
    <cellStyle name="Normal 7 4 2 2 4" xfId="33198" xr:uid="{8EE7078D-AF0F-4CB9-A916-4F822E97BBEA}"/>
    <cellStyle name="Normal 7 4 2 3" xfId="15797" xr:uid="{DE155942-1EEC-4015-882F-65784237B35B}"/>
    <cellStyle name="Normal 7 4 2 3 2" xfId="33201" xr:uid="{299753F5-B82A-415C-A5C8-91191D2A2E3E}"/>
    <cellStyle name="Normal 7 4 2 4" xfId="15798" xr:uid="{28CB6AEE-2B51-4908-A306-2DF03A964771}"/>
    <cellStyle name="Normal 7 4 2 4 2" xfId="33202" xr:uid="{99185CD7-E059-4BB2-9631-224EF6512D23}"/>
    <cellStyle name="Normal 7 4 2 5" xfId="15799" xr:uid="{1A859818-FE9A-4BA5-A71C-01327EA251B2}"/>
    <cellStyle name="Normal 7 4 2 5 2" xfId="33203" xr:uid="{EBFA5392-1D41-496D-AED6-D5FD90B67FBD}"/>
    <cellStyle name="Normal 7 4 2 6" xfId="33197" xr:uid="{57962111-20DD-4B66-AB49-1586B4FC3E02}"/>
    <cellStyle name="Normal 7 4 3" xfId="15800" xr:uid="{C4F72003-11D4-423F-A529-1586FDD35646}"/>
    <cellStyle name="Normal 7 4 3 2" xfId="15801" xr:uid="{78AC755B-EC9C-4F99-B446-2FD89EE74101}"/>
    <cellStyle name="Normal 7 4 3 2 2" xfId="15802" xr:uid="{36C89219-1B8B-47E3-A62B-E3D227E4882A}"/>
    <cellStyle name="Normal 7 4 3 2 2 2" xfId="33206" xr:uid="{55B0DDB9-7EF0-4274-8379-29E5046F121D}"/>
    <cellStyle name="Normal 7 4 3 2 3" xfId="15803" xr:uid="{43BBE329-7477-4402-A4EC-B8D63F1A05B7}"/>
    <cellStyle name="Normal 7 4 3 2 3 2" xfId="33207" xr:uid="{9D4B56D1-C193-4CE4-B472-3F430F1AD6F3}"/>
    <cellStyle name="Normal 7 4 3 2 4" xfId="33205" xr:uid="{2E009A5E-750A-4915-9238-5B6B3AB57C4A}"/>
    <cellStyle name="Normal 7 4 3 3" xfId="15804" xr:uid="{0FAE2C64-A863-415C-90BF-1BCEC236A526}"/>
    <cellStyle name="Normal 7 4 3 3 2" xfId="33208" xr:uid="{4BA43D12-29B0-418B-BDDC-57F2F8CF0016}"/>
    <cellStyle name="Normal 7 4 3 4" xfId="15805" xr:uid="{0F13C34F-8677-4C71-AE0D-BFF5BA4F1F34}"/>
    <cellStyle name="Normal 7 4 3 4 2" xfId="33209" xr:uid="{BDAA7512-8D03-497F-B6A1-AC2E12C62827}"/>
    <cellStyle name="Normal 7 4 3 5" xfId="15806" xr:uid="{4EA9A71F-4088-46EA-B309-A9EED4DAE3B9}"/>
    <cellStyle name="Normal 7 4 3 5 2" xfId="33210" xr:uid="{F9F829D9-F45C-42AC-AB3B-CE99EE0F6EB7}"/>
    <cellStyle name="Normal 7 4 3 6" xfId="33204" xr:uid="{455B3B0B-9C94-4CFC-823B-7455EB75897A}"/>
    <cellStyle name="Normal 7 4 4" xfId="15807" xr:uid="{5E4F45AA-13D9-4BD4-9691-E2C133D18E8B}"/>
    <cellStyle name="Normal 7 4 4 2" xfId="15808" xr:uid="{267F8BED-BA19-4174-8FB6-C6E6DBBA3EAC}"/>
    <cellStyle name="Normal 7 4 4 2 2" xfId="33212" xr:uid="{F3E87AD5-1D3E-450E-8A4A-5DFA00FD6839}"/>
    <cellStyle name="Normal 7 4 4 3" xfId="15809" xr:uid="{2DDE0F9D-6DB9-4B6B-86C5-AF709C54F6E5}"/>
    <cellStyle name="Normal 7 4 4 3 2" xfId="33213" xr:uid="{4BEBA068-746E-43C4-B53C-1CC36249F13B}"/>
    <cellStyle name="Normal 7 4 4 4" xfId="33211" xr:uid="{46AD12AC-9A21-43E6-B0E8-B77C9C7A0BB0}"/>
    <cellStyle name="Normal 7 4 5" xfId="15810" xr:uid="{3238549C-7497-4ABD-844B-4D1655CAD623}"/>
    <cellStyle name="Normal 7 4 5 2" xfId="33214" xr:uid="{80011D9A-0949-46F7-ACD3-24D3164412F7}"/>
    <cellStyle name="Normal 7 4 6" xfId="15811" xr:uid="{FFD2E08D-10F3-4D04-B0CD-481492536D47}"/>
    <cellStyle name="Normal 7 4 6 2" xfId="33215" xr:uid="{AA7B101A-3E14-4D58-B80D-8933D99A5C11}"/>
    <cellStyle name="Normal 7 4 7" xfId="15812" xr:uid="{B7FABBAD-BC30-4EE8-95EB-40960FECF6D8}"/>
    <cellStyle name="Normal 7 4 7 2" xfId="33216" xr:uid="{710FFEE8-37CC-4363-92C5-E6B0458BCDF3}"/>
    <cellStyle name="Normal 7 4 8" xfId="17838" xr:uid="{C148FDE0-8404-4351-A112-0B62328C5ED0}"/>
    <cellStyle name="Normal 7 4 8 2" xfId="35470" xr:uid="{27135214-FD32-4AA1-B109-F844001463E2}"/>
    <cellStyle name="Normal 7 4 9" xfId="15792" xr:uid="{333A37C8-9CCF-478A-BBB0-53EAF9BAEA6B}"/>
    <cellStyle name="Normal 7 4 9 2" xfId="33196" xr:uid="{260795DC-D5E4-42D1-9F2E-760E3AA2EEB7}"/>
    <cellStyle name="Normal 7 5" xfId="15813" xr:uid="{5CB5859B-9774-449A-99E1-04739C018126}"/>
    <cellStyle name="Normal 7 5 10" xfId="37142" xr:uid="{6DDB02C2-DF02-45E7-93EA-B36186BC063F}"/>
    <cellStyle name="Normal 7 5 2" xfId="15814" xr:uid="{5A2E07F4-F37B-4B06-8CF4-95DB89DE2719}"/>
    <cellStyle name="Normal 7 5 2 2" xfId="15815" xr:uid="{C27DFD05-75B2-4CCE-998F-25B1D9370F98}"/>
    <cellStyle name="Normal 7 5 2 2 2" xfId="15816" xr:uid="{12EB01E4-EC5E-467A-8E4A-35CBA8E4D54D}"/>
    <cellStyle name="Normal 7 5 2 2 2 2" xfId="33220" xr:uid="{86A40E33-0553-4E9C-B8F1-166A9638D6FF}"/>
    <cellStyle name="Normal 7 5 2 2 3" xfId="15817" xr:uid="{3A6044CF-F364-4350-A3BB-3209659F11F9}"/>
    <cellStyle name="Normal 7 5 2 2 3 2" xfId="33221" xr:uid="{48B28306-1480-4EB2-8E78-8C1C3AA57E46}"/>
    <cellStyle name="Normal 7 5 2 2 4" xfId="33219" xr:uid="{2796797E-0936-4365-AD01-F3F7D02FDFC0}"/>
    <cellStyle name="Normal 7 5 2 3" xfId="15818" xr:uid="{F05D2A82-C0E5-4790-883F-F6A7F332899A}"/>
    <cellStyle name="Normal 7 5 2 3 2" xfId="33222" xr:uid="{90A9AA7B-93BD-46DE-A124-E046E213A593}"/>
    <cellStyle name="Normal 7 5 2 4" xfId="15819" xr:uid="{9DCF8830-C3A6-4B8B-8DFE-117CB7FC19EB}"/>
    <cellStyle name="Normal 7 5 2 4 2" xfId="33223" xr:uid="{E5161219-D760-438E-9EAB-B9C7DE70023F}"/>
    <cellStyle name="Normal 7 5 2 5" xfId="15820" xr:uid="{B2649D72-84F8-447C-8558-2EF132ECD425}"/>
    <cellStyle name="Normal 7 5 2 5 2" xfId="33224" xr:uid="{319CDFDF-D822-4470-9314-B288F51F8E8B}"/>
    <cellStyle name="Normal 7 5 2 6" xfId="33218" xr:uid="{0FDC823D-E7F7-4505-B1EF-68A042EB8099}"/>
    <cellStyle name="Normal 7 5 3" xfId="15821" xr:uid="{5A4408A0-358C-4F17-898B-7D6EC75213F1}"/>
    <cellStyle name="Normal 7 5 3 2" xfId="15822" xr:uid="{1A136F74-E5D4-4FE6-A96B-85A389ECF8AB}"/>
    <cellStyle name="Normal 7 5 3 2 2" xfId="15823" xr:uid="{59517CEC-8E93-40CC-AAD9-009FBBC117C5}"/>
    <cellStyle name="Normal 7 5 3 2 2 2" xfId="33227" xr:uid="{71AA0AC6-E508-41F1-AB5C-05458478DB94}"/>
    <cellStyle name="Normal 7 5 3 2 3" xfId="15824" xr:uid="{A7A3682D-78F4-4206-8F71-A21C127D747F}"/>
    <cellStyle name="Normal 7 5 3 2 3 2" xfId="33228" xr:uid="{21C0EC6A-7521-417E-AEC9-12348269CADE}"/>
    <cellStyle name="Normal 7 5 3 2 4" xfId="33226" xr:uid="{E0606380-AAA2-49AD-8389-6E33F973A2CB}"/>
    <cellStyle name="Normal 7 5 3 3" xfId="15825" xr:uid="{E99597C6-712F-497E-8BCB-A4169B65280A}"/>
    <cellStyle name="Normal 7 5 3 3 2" xfId="33229" xr:uid="{D7C557A6-E739-4907-B91D-156D9C1DF88B}"/>
    <cellStyle name="Normal 7 5 3 4" xfId="15826" xr:uid="{E20B7259-1621-4FBC-BA9C-B950081F60BB}"/>
    <cellStyle name="Normal 7 5 3 4 2" xfId="33230" xr:uid="{AAF19EE9-9A2A-43F3-9B34-4510C85B615C}"/>
    <cellStyle name="Normal 7 5 3 5" xfId="15827" xr:uid="{8A5C3CD8-F616-4784-9E3E-2972FAE634B5}"/>
    <cellStyle name="Normal 7 5 3 5 2" xfId="33231" xr:uid="{894D1D22-D4A4-4AA4-A235-53DA9591FD78}"/>
    <cellStyle name="Normal 7 5 3 6" xfId="33225" xr:uid="{A955E202-06E7-475C-8A99-996172E570FB}"/>
    <cellStyle name="Normal 7 5 4" xfId="15828" xr:uid="{F7F468E0-3771-40B2-B10C-985C2FA9B9FF}"/>
    <cellStyle name="Normal 7 5 4 2" xfId="15829" xr:uid="{E5C7DC35-BFF8-4C73-A703-5B7BB958B117}"/>
    <cellStyle name="Normal 7 5 4 2 2" xfId="33233" xr:uid="{58A7AB93-C7C9-4028-AF64-9262AFA61750}"/>
    <cellStyle name="Normal 7 5 4 3" xfId="15830" xr:uid="{AEC84AE3-8405-488B-AFE8-0700AEB10496}"/>
    <cellStyle name="Normal 7 5 4 3 2" xfId="33234" xr:uid="{DC84F5BF-90DE-42BB-BDD2-911FFFDFDF48}"/>
    <cellStyle name="Normal 7 5 4 4" xfId="33232" xr:uid="{9C6D62AD-DE08-4F0B-B421-3B34674DDD60}"/>
    <cellStyle name="Normal 7 5 5" xfId="15831" xr:uid="{2312D6DF-78F8-4F23-8D22-9941457BAB32}"/>
    <cellStyle name="Normal 7 5 5 2" xfId="33235" xr:uid="{E94787B5-4A00-47C5-8638-8CBB09C1DFA2}"/>
    <cellStyle name="Normal 7 5 6" xfId="15832" xr:uid="{DE14BF3D-8BAE-4B00-A17E-0EF0E9CD760E}"/>
    <cellStyle name="Normal 7 5 6 2" xfId="33236" xr:uid="{6F93C10B-01E5-4164-9D3E-A3C6CF90AE45}"/>
    <cellStyle name="Normal 7 5 7" xfId="15833" xr:uid="{ECC82DC2-2303-4CED-8AE7-F2DAE90D4D93}"/>
    <cellStyle name="Normal 7 5 7 2" xfId="33237" xr:uid="{A3868657-3593-4435-BB7B-D9F019A296A6}"/>
    <cellStyle name="Normal 7 5 8" xfId="33217" xr:uid="{1D7B24E4-5F3D-4AC1-9C1C-AAEB09F706BC}"/>
    <cellStyle name="Normal 7 5 9" xfId="18492" xr:uid="{936663D4-45FF-4483-90CD-21441582A4A8}"/>
    <cellStyle name="Normal 7 6" xfId="15834" xr:uid="{EC83FF25-0893-4286-ACAE-C220DFFFC6B6}"/>
    <cellStyle name="Normal 7 6 2" xfId="15835" xr:uid="{C2A0E215-F296-4704-A1BD-350022CC403D}"/>
    <cellStyle name="Normal 7 6 2 2" xfId="15836" xr:uid="{5275E20F-005B-4920-AD18-C40A3C38163B}"/>
    <cellStyle name="Normal 7 6 2 2 2" xfId="33240" xr:uid="{82F1254F-6959-46B1-B2FC-F7D13E6BDB18}"/>
    <cellStyle name="Normal 7 6 2 3" xfId="15837" xr:uid="{D7893F89-E5B5-40CE-8D04-6EA9ABC25115}"/>
    <cellStyle name="Normal 7 6 2 3 2" xfId="33241" xr:uid="{CFA5DF60-1776-4CBC-A1AA-231019DCA056}"/>
    <cellStyle name="Normal 7 6 2 4" xfId="33239" xr:uid="{C1E7C7B7-8870-4130-989B-FC8CC467554A}"/>
    <cellStyle name="Normal 7 6 3" xfId="15838" xr:uid="{D133CAC5-EB89-4E02-B731-4910FFEEBA96}"/>
    <cellStyle name="Normal 7 6 3 2" xfId="33242" xr:uid="{BE505108-35AC-491E-A5A3-A4BBB0646894}"/>
    <cellStyle name="Normal 7 6 4" xfId="15839" xr:uid="{FA27C893-7FC1-4684-AE3C-FCA56ED39F08}"/>
    <cellStyle name="Normal 7 6 4 2" xfId="33243" xr:uid="{43356B40-90D0-40B2-B544-3D5C42A7B7DF}"/>
    <cellStyle name="Normal 7 6 5" xfId="15840" xr:uid="{52C7120F-D48B-47E2-B8B8-D39E2CDC2454}"/>
    <cellStyle name="Normal 7 6 5 2" xfId="33244" xr:uid="{A5BCAE90-E149-450E-8E8E-509AC4BF11AA}"/>
    <cellStyle name="Normal 7 6 6" xfId="15841" xr:uid="{8361E152-5B9D-43BF-9B62-70B0B58877A3}"/>
    <cellStyle name="Normal 7 6 6 2" xfId="33245" xr:uid="{336C6321-B494-4E63-9D9F-FEA18690576C}"/>
    <cellStyle name="Normal 7 6 7" xfId="33238" xr:uid="{84959C16-3590-463E-9701-B73B2EA6A894}"/>
    <cellStyle name="Normal 7 7" xfId="15842" xr:uid="{1E8F7727-82B4-4B88-99E2-E1711A41C041}"/>
    <cellStyle name="Normal 7 7 2" xfId="15843" xr:uid="{767438F4-A923-4E18-8C38-307CAA501BFB}"/>
    <cellStyle name="Normal 7 7 2 2" xfId="15844" xr:uid="{8A64FE0A-2759-4595-9213-DE9FFD1710B1}"/>
    <cellStyle name="Normal 7 7 2 2 2" xfId="33248" xr:uid="{114398B9-2812-47B1-AD0E-C5CD3B48211B}"/>
    <cellStyle name="Normal 7 7 2 3" xfId="15845" xr:uid="{74957898-CECE-4F78-8C6B-0F9112EA8E54}"/>
    <cellStyle name="Normal 7 7 2 3 2" xfId="33249" xr:uid="{FDA5D81D-0069-4927-A13F-151BBF76D301}"/>
    <cellStyle name="Normal 7 7 2 4" xfId="33247" xr:uid="{4E082F88-3033-43A8-8257-1625B4F143D0}"/>
    <cellStyle name="Normal 7 7 3" xfId="15846" xr:uid="{0087CDA1-644F-4479-A094-EB541DF50887}"/>
    <cellStyle name="Normal 7 7 3 2" xfId="33250" xr:uid="{BB477593-9436-4CA1-8D33-C243DF11225A}"/>
    <cellStyle name="Normal 7 7 4" xfId="15847" xr:uid="{40F41511-022F-41DB-A983-DE9B9FCA7FB8}"/>
    <cellStyle name="Normal 7 7 4 2" xfId="33251" xr:uid="{66EEC994-4BD8-4E74-B834-ADB654DE2542}"/>
    <cellStyle name="Normal 7 7 5" xfId="15848" xr:uid="{C7A47494-76FF-4D25-B96F-1B2728532872}"/>
    <cellStyle name="Normal 7 7 5 2" xfId="33252" xr:uid="{BA2AA6D8-BE20-4EF3-887B-8209FD8D35A2}"/>
    <cellStyle name="Normal 7 7 6" xfId="33246" xr:uid="{1493D34A-CB23-4493-9378-0205E78E3AA5}"/>
    <cellStyle name="Normal 7 8" xfId="15849" xr:uid="{6CCF8C3E-4BC5-4619-BF02-26632E7F41CC}"/>
    <cellStyle name="Normal 7 8 2" xfId="15850" xr:uid="{540BD9D4-1EC0-4882-9581-250CA9CDC48F}"/>
    <cellStyle name="Normal 7 8 2 2" xfId="33254" xr:uid="{76ABB7D8-5D19-491D-8056-31DE5F97BAC9}"/>
    <cellStyle name="Normal 7 8 3" xfId="15851" xr:uid="{97D9A6D5-F1C5-41FA-86D4-969BD0F1FDB4}"/>
    <cellStyle name="Normal 7 8 3 2" xfId="33255" xr:uid="{34A5AA06-DCFF-40AE-8A02-B12D17F934B0}"/>
    <cellStyle name="Normal 7 8 4" xfId="33253" xr:uid="{6B78F735-ACFC-4048-BCCC-1C2C8F7B9B50}"/>
    <cellStyle name="Normal 7 9" xfId="15852" xr:uid="{0BC4A548-B37A-4670-82DB-7FD34A266603}"/>
    <cellStyle name="Normal 7 9 2" xfId="33256" xr:uid="{0B1770C3-AC77-4533-A51C-BD33B35B231B}"/>
    <cellStyle name="Normal 70" xfId="1092" xr:uid="{F6F5F9A7-AEA8-4D2D-AC88-EF9D0E9E38CC}"/>
    <cellStyle name="Normal 70 2" xfId="1379" xr:uid="{DACA3821-04B8-4124-B298-3EB5347F3656}"/>
    <cellStyle name="Normal 70 2 2" xfId="2420" xr:uid="{6C53C0B8-AA8C-4E29-B561-E1B8BC036F1E}"/>
    <cellStyle name="Normal 70 2 2 2" xfId="35831" xr:uid="{2E1A898A-7077-4837-A253-6C71B9F5464D}"/>
    <cellStyle name="Normal 70 2 2 3" xfId="20020" xr:uid="{AD93216F-28B9-4052-9456-DA5AA0F316D3}"/>
    <cellStyle name="Normal 70 2 3" xfId="34847" xr:uid="{649FE39F-F54C-4CC0-9641-09CC49D64576}"/>
    <cellStyle name="Normal 70 2 4" xfId="18982" xr:uid="{E8829F20-3653-49D1-A605-29D40173D173}"/>
    <cellStyle name="Normal 70 3" xfId="1646" xr:uid="{41DA57AB-339B-4CF1-A52E-2863C88514AC}"/>
    <cellStyle name="Normal 70 3 2" xfId="2687" xr:uid="{29203F9E-6D5B-40C7-887A-71D768C51E92}"/>
    <cellStyle name="Normal 70 3 2 2" xfId="36094" xr:uid="{F5A4AEAB-30C0-41AA-BC6F-A63166CC2EEA}"/>
    <cellStyle name="Normal 70 3 2 3" xfId="20287" xr:uid="{564FAFE0-7A42-4CAC-BA2E-07AC72738900}"/>
    <cellStyle name="Normal 70 3 3" xfId="35094" xr:uid="{C5F3A357-AD83-46DC-AF9A-7F3045311228}"/>
    <cellStyle name="Normal 70 3 4" xfId="19249" xr:uid="{4512DAFA-B9B9-43FF-825E-A0854D22AC09}"/>
    <cellStyle name="Normal 70 4" xfId="2150" xr:uid="{BEF4B2F2-1CF8-4A4B-BB0A-E8F1B34AEACC}"/>
    <cellStyle name="Normal 70 4 2" xfId="35580" xr:uid="{6FBD10E4-D478-49A7-8028-B9EB52A01E32}"/>
    <cellStyle name="Normal 70 4 3" xfId="19750" xr:uid="{D121CB9C-8B6A-4496-92D1-6FC91251DBB1}"/>
    <cellStyle name="Normal 70 5" xfId="34344" xr:uid="{71775937-C116-4024-B149-AB41467A669A}"/>
    <cellStyle name="Normal 70 6" xfId="18700" xr:uid="{BC805141-2830-497D-8674-C3BA38B1529D}"/>
    <cellStyle name="Normal 71" xfId="1116" xr:uid="{A4C25A27-AD6E-40D3-AC67-9EFAA7E719A9}"/>
    <cellStyle name="Normal 71 2" xfId="1400" xr:uid="{7D3990D9-4B93-4BFC-B606-253E67062611}"/>
    <cellStyle name="Normal 71 2 2" xfId="2441" xr:uid="{C0903F60-40E4-48BC-9F56-614E7491DE62}"/>
    <cellStyle name="Normal 71 2 2 2" xfId="35852" xr:uid="{44360608-2388-42B9-9A22-70CCFBBC2DA6}"/>
    <cellStyle name="Normal 71 2 2 3" xfId="20041" xr:uid="{B18D076F-14D5-42EB-8652-04495C78BED6}"/>
    <cellStyle name="Normal 71 2 3" xfId="34867" xr:uid="{059110EC-C921-4C6C-9640-7362A43834EC}"/>
    <cellStyle name="Normal 71 2 4" xfId="19003" xr:uid="{46F41461-A16F-4677-BE68-C008FC273857}"/>
    <cellStyle name="Normal 71 3" xfId="1667" xr:uid="{C0FBF08C-A899-4358-9EC9-0BFAA986AAD1}"/>
    <cellStyle name="Normal 71 3 2" xfId="2708" xr:uid="{34A5A876-7B18-4F09-AF2D-9655849CE522}"/>
    <cellStyle name="Normal 71 3 2 2" xfId="36115" xr:uid="{A2CB21E8-BF5C-4752-9798-FA3FBC732E33}"/>
    <cellStyle name="Normal 71 3 2 3" xfId="20308" xr:uid="{306C72D7-3AB2-47A0-AEEB-B9061D2A779C}"/>
    <cellStyle name="Normal 71 3 3" xfId="35115" xr:uid="{FEC009A8-9FAC-4D96-8C6D-3964A2A0EFE1}"/>
    <cellStyle name="Normal 71 3 4" xfId="19270" xr:uid="{551A80FF-881E-4B0E-84C7-5496087301A1}"/>
    <cellStyle name="Normal 71 4" xfId="2174" xr:uid="{670254D2-4908-41A0-836E-7FF06E2A7DD2}"/>
    <cellStyle name="Normal 71 4 2" xfId="35604" xr:uid="{2E8BCE08-6124-4655-9651-AF0DC29A05AA}"/>
    <cellStyle name="Normal 71 4 3" xfId="19774" xr:uid="{32712A83-C0B8-48B3-A1C7-59DFEFD7E299}"/>
    <cellStyle name="Normal 71 5" xfId="17334" xr:uid="{2A555863-FD52-49E9-B168-505882635074}"/>
    <cellStyle name="Normal 71 5 2" xfId="34624" xr:uid="{B697AEBA-327D-468B-8123-A20F2DDCA4E4}"/>
    <cellStyle name="Normal 71 6" xfId="16987" xr:uid="{C88B7BF5-3141-4464-8433-A741F6B602AA}"/>
    <cellStyle name="Normal 71 6 2" xfId="36329" xr:uid="{925DE9BA-7494-4F14-A228-30BD725820AA}"/>
    <cellStyle name="Normal 71 6 3" xfId="34346" xr:uid="{533E4A0E-0E6D-4A32-BD21-BF2FE9E794AE}"/>
    <cellStyle name="Normal 71 7" xfId="18724" xr:uid="{9C364571-FCB4-4BB8-8FE3-7ED77F418E8E}"/>
    <cellStyle name="Normal 72" xfId="1140" xr:uid="{08254EBD-C465-4507-82D3-641956410D21}"/>
    <cellStyle name="Normal 72 2" xfId="2198" xr:uid="{8AADAED0-E305-4737-ACDB-C435E16B38BB}"/>
    <cellStyle name="Normal 72 2 2" xfId="35628" xr:uid="{30AE6B77-C103-4E2C-A044-AAA601413BED}"/>
    <cellStyle name="Normal 72 2 3" xfId="19798" xr:uid="{31831079-F54C-4FD0-B861-A8FB9BC1693E}"/>
    <cellStyle name="Normal 72 3" xfId="34347" xr:uid="{5CBAF75A-E3C8-4C7B-B6E6-EF6417C32F9F}"/>
    <cellStyle name="Normal 72 4" xfId="18748" xr:uid="{22CBE976-2805-4732-9920-E619B8D852D4}"/>
    <cellStyle name="Normal 73" xfId="1424" xr:uid="{63FD7B29-6E0B-4AD4-A48D-3EFA6B989870}"/>
    <cellStyle name="Normal 73 2" xfId="2465" xr:uid="{62BA127A-B811-4E8D-BF21-B21ECAC01B70}"/>
    <cellStyle name="Normal 73 2 2" xfId="35876" xr:uid="{4ACD5659-8C20-4FDE-9683-EF67C41051BB}"/>
    <cellStyle name="Normal 73 2 3" xfId="20065" xr:uid="{CC5741E7-BF39-426E-92D6-BF2F9924DB44}"/>
    <cellStyle name="Normal 73 3" xfId="17508" xr:uid="{14DF9ADF-D78E-4825-A699-153614C31780}"/>
    <cellStyle name="Normal 73 3 2" xfId="34891" xr:uid="{BE543151-BBBC-4C1E-A4A2-7D96CA7BC5DB}"/>
    <cellStyle name="Normal 73 4" xfId="16988" xr:uid="{8B792F9F-E131-4FF8-B991-7B7E3386DD29}"/>
    <cellStyle name="Normal 73 4 2" xfId="36330" xr:uid="{9322E78B-C2E3-400F-A904-8E92B6C0CDB5}"/>
    <cellStyle name="Normal 73 4 3" xfId="34348" xr:uid="{F1C4C60F-F97C-48B3-ABC3-BA5F4307DF83}"/>
    <cellStyle name="Normal 73 5" xfId="19027" xr:uid="{432A7581-7A3A-4B17-9ABD-BB72622F2ABD}"/>
    <cellStyle name="Normal 74" xfId="1691" xr:uid="{279A0ACD-0BBF-4A4D-9E6D-564E164E550E}"/>
    <cellStyle name="Normal 74 2" xfId="2732" xr:uid="{0E05D005-1672-4EB0-859F-9B2E29B1D233}"/>
    <cellStyle name="Normal 74 2 2" xfId="36139" xr:uid="{E773AE8B-3B0C-4649-8B51-AD9E8073FCFD}"/>
    <cellStyle name="Normal 74 2 3" xfId="20332" xr:uid="{EDEAA741-C549-46F2-A6AF-74445F61C489}"/>
    <cellStyle name="Normal 74 3" xfId="17650" xr:uid="{1C69E0E7-1A87-450D-9377-B8B2A18CAF2B}"/>
    <cellStyle name="Normal 74 3 2" xfId="35139" xr:uid="{6FAE85EB-A2B9-4B0E-81D2-785489743AF7}"/>
    <cellStyle name="Normal 74 4" xfId="16994" xr:uid="{45F9C5A7-D849-4AD7-A954-2DE873B53B68}"/>
    <cellStyle name="Normal 74 4 2" xfId="36332" xr:uid="{3794A49C-687C-4069-8EEE-33EA1C37B08C}"/>
    <cellStyle name="Normal 74 4 3" xfId="34352" xr:uid="{623E5F0B-6014-4DAA-9558-B832C497F0D0}"/>
    <cellStyle name="Normal 74 5" xfId="19294" xr:uid="{32460DEA-D5D8-444C-8CC8-43A92152F1FD}"/>
    <cellStyle name="Normal 75" xfId="1716" xr:uid="{A3F4C156-6AF7-46B4-B71A-24BF966AE94A}"/>
    <cellStyle name="Normal 75 2" xfId="2757" xr:uid="{5EB3718F-8E5F-4F16-A0D0-4133DECDDE35}"/>
    <cellStyle name="Normal 75 2 2" xfId="36163" xr:uid="{32D9CA3C-F3F6-4B8B-8B50-B623764FF88E}"/>
    <cellStyle name="Normal 75 2 3" xfId="20357" xr:uid="{F103217E-AD51-42D9-950C-80FBAC4E2847}"/>
    <cellStyle name="Normal 75 3" xfId="17668" xr:uid="{570C01AF-3B1D-49D8-8EC3-F5B11573FD10}"/>
    <cellStyle name="Normal 75 3 2" xfId="35162" xr:uid="{1B6494E6-177F-40F9-8C0D-40A58D8CEF64}"/>
    <cellStyle name="Normal 75 4" xfId="16989" xr:uid="{76A55BAF-918E-4F22-981B-03696F14DC5C}"/>
    <cellStyle name="Normal 75 4 2" xfId="36331" xr:uid="{D10CF34B-968C-4B7E-8E79-0CEA6C42C6F8}"/>
    <cellStyle name="Normal 75 4 3" xfId="34349" xr:uid="{F5C2C798-DDC3-4C91-B1D4-D4F3A6B436B9}"/>
    <cellStyle name="Normal 75 5" xfId="19319" xr:uid="{E2DAA232-D3FE-4E23-A389-5E56306A6478}"/>
    <cellStyle name="Normal 76" xfId="1741" xr:uid="{BD9F06BE-D73E-4C11-8587-1A51E3FC3365}"/>
    <cellStyle name="Normal 76 2" xfId="2782" xr:uid="{A4413776-C265-4127-AA90-42CB9FC2B7AA}"/>
    <cellStyle name="Normal 76 2 2" xfId="36187" xr:uid="{ED9B6B94-DCAE-4EF9-9DCA-FF47BD0D8428}"/>
    <cellStyle name="Normal 76 2 3" xfId="20382" xr:uid="{82A0BD99-7BA1-4B23-B340-EEDBD6A6A1A8}"/>
    <cellStyle name="Normal 76 3" xfId="17685" xr:uid="{E3EA91A1-64CC-4A55-9B33-DCA6B52DEA83}"/>
    <cellStyle name="Normal 76 3 2" xfId="35185" xr:uid="{3CC0F654-BD2C-49B7-AA27-D7D2A2ADAEAF}"/>
    <cellStyle name="Normal 76 4" xfId="16992" xr:uid="{0C9CE9B5-BB5C-4A0B-BBB6-B88A22223589}"/>
    <cellStyle name="Normal 76 4 2" xfId="36336" xr:uid="{36464353-8854-400D-BC49-E1C4F5D57A79}"/>
    <cellStyle name="Normal 76 4 3" xfId="34351" xr:uid="{559911EB-88D5-4F93-9B8E-294182C8E979}"/>
    <cellStyle name="Normal 76 5" xfId="19344" xr:uid="{711B4328-9BAB-4588-B9BC-88CB79E18225}"/>
    <cellStyle name="Normal 77" xfId="1766" xr:uid="{28A54DE6-91DC-4781-87DE-90DC85217344}"/>
    <cellStyle name="Normal 77 2" xfId="2807" xr:uid="{307E3779-1D28-4EF0-9E82-EAF1587A49FD}"/>
    <cellStyle name="Normal 77 2 2" xfId="36211" xr:uid="{91EF2168-BD62-4A1D-ACDD-85148AEA4CF3}"/>
    <cellStyle name="Normal 77 2 3" xfId="20407" xr:uid="{2DA62303-03F0-44C8-A239-F46E9B8859B6}"/>
    <cellStyle name="Normal 77 3" xfId="17703" xr:uid="{016C1899-2AFD-4214-9BF3-05632BEF12C7}"/>
    <cellStyle name="Normal 77 3 2" xfId="35209" xr:uid="{46075F18-BAC7-45AA-B403-DC1C81516701}"/>
    <cellStyle name="Normal 77 4" xfId="16991" xr:uid="{CA80843A-BC36-4BD7-AC9D-A33BC5911FF9}"/>
    <cellStyle name="Normal 77 4 2" xfId="36368" xr:uid="{0C402F7D-6182-4CE4-85FB-E43665C72ECC}"/>
    <cellStyle name="Normal 77 4 3" xfId="34350" xr:uid="{5B41295C-2142-41CA-B8AD-D50C94E40BCA}"/>
    <cellStyle name="Normal 77 5" xfId="19369" xr:uid="{F95EE89E-FEB4-40A7-9147-E7E835FF3E4F}"/>
    <cellStyle name="Normal 78" xfId="1790" xr:uid="{3CF44429-B4E5-429B-B981-2BA78CAFB2C8}"/>
    <cellStyle name="Normal 78 2" xfId="2831" xr:uid="{521BD16F-F476-4D3B-94D6-C017E5176883}"/>
    <cellStyle name="Normal 78 2 2" xfId="36234" xr:uid="{B3A6FB5B-9272-4473-A609-F869EF5085AF}"/>
    <cellStyle name="Normal 78 2 3" xfId="20431" xr:uid="{13C54DED-FCFA-4A3B-8084-60151CE99147}"/>
    <cellStyle name="Normal 78 3" xfId="17718" xr:uid="{B7C334B0-2F38-44D2-9501-4130DCE25A84}"/>
    <cellStyle name="Normal 78 3 2" xfId="35232" xr:uid="{064CD3EF-CA20-4E31-B394-8A6B9E178575}"/>
    <cellStyle name="Normal 78 4" xfId="3054" xr:uid="{68E064CA-02E2-46DE-86C7-D49615FEC1D8}"/>
    <cellStyle name="Normal 78 4 2" xfId="20538" xr:uid="{1B21BC8F-84C6-496A-81C6-6F5CD936E09F}"/>
    <cellStyle name="Normal 78 5" xfId="19393" xr:uid="{C90823B5-C66C-483C-AED8-FB3537C013DF}"/>
    <cellStyle name="Normal 79" xfId="1814" xr:uid="{833FB815-60DC-44A8-BFDE-FC4C22B09867}"/>
    <cellStyle name="Normal 79 2" xfId="2855" xr:uid="{6F015541-81AA-4793-9FE0-2E15BB3B33FA}"/>
    <cellStyle name="Normal 79 2 2" xfId="36257" xr:uid="{4127697E-53CB-496B-AF43-6302E4314491}"/>
    <cellStyle name="Normal 79 2 3" xfId="20455" xr:uid="{A9B3A89D-F773-4400-B74C-12793AC6D59C}"/>
    <cellStyle name="Normal 79 3" xfId="17733" xr:uid="{D3D643D1-E2E1-4304-B08C-9C340B663758}"/>
    <cellStyle name="Normal 79 3 2" xfId="35255" xr:uid="{E38B5C77-E53A-472B-A43C-A9B2001D6911}"/>
    <cellStyle name="Normal 79 4" xfId="16895" xr:uid="{93FE34B3-18E3-472F-90EA-99051A23207E}"/>
    <cellStyle name="Normal 79 4 2" xfId="34299" xr:uid="{B806410B-FA1F-44CE-B8CC-F70DED13E2D5}"/>
    <cellStyle name="Normal 79 5" xfId="19417" xr:uid="{01C1D07E-99B6-4500-8A48-E07DBC313C7C}"/>
    <cellStyle name="Normal 8" xfId="295" xr:uid="{59A4BF01-4842-409F-845B-6B5A86E9D1F7}"/>
    <cellStyle name="Normal 8 2" xfId="759" xr:uid="{4271E5C2-4BCE-4BC2-8CEF-5F1D03CB874E}"/>
    <cellStyle name="Normal 8 2 2" xfId="2304" xr:uid="{6436CCCF-00DE-4178-98E1-5101625D0FCA}"/>
    <cellStyle name="Normal 8 2 2 2" xfId="35720" xr:uid="{CD77E060-3E03-4634-9E2A-D0951D1D4C50}"/>
    <cellStyle name="Normal 8 2 2 3" xfId="19904" xr:uid="{1850354F-A9E1-45B7-84CC-BF4AB37571F7}"/>
    <cellStyle name="Normal 8 2 3" xfId="1257" xr:uid="{C1C755B9-66CD-4787-977D-F0C411327856}"/>
    <cellStyle name="Normal 8 2 3 2" xfId="34738" xr:uid="{50D12012-F7C3-4D03-AFEE-A78BE8FA04E8}"/>
    <cellStyle name="Normal 8 2 3 3" xfId="18861" xr:uid="{B409D701-0752-4CF3-84E3-3CA3F8871B1A}"/>
    <cellStyle name="Normal 8 2 4" xfId="17154" xr:uid="{89814C55-FEE6-4783-86BD-E983F5B97724}"/>
    <cellStyle name="Normal 8 2 5" xfId="34382" xr:uid="{F1C84F66-8E47-4087-8E83-E45E411D9CC6}"/>
    <cellStyle name="Normal 8 2 5 2" xfId="36337" xr:uid="{7FD4767E-BE84-4170-BCB6-C8C5D3C37634}"/>
    <cellStyle name="Normal 8 2 6" xfId="37000" xr:uid="{2216B8D8-88F1-4DC1-A35C-7C01FEA432F6}"/>
    <cellStyle name="Normal 8 3" xfId="1530" xr:uid="{E3F43F3C-1BEC-4682-B6EA-EE0C6FF1146D}"/>
    <cellStyle name="Normal 8 3 2" xfId="2571" xr:uid="{19E8B8E1-C7F2-4DFC-A61B-142BC924585C}"/>
    <cellStyle name="Normal 8 3 2 2" xfId="35980" xr:uid="{F326D8A9-B30D-44C5-827B-BF6C567B07F8}"/>
    <cellStyle name="Normal 8 3 2 3" xfId="20171" xr:uid="{B471CEC4-C9EF-4F14-BC0E-160CD49665E5}"/>
    <cellStyle name="Normal 8 3 3" xfId="17542" xr:uid="{19F6F758-8456-47D8-9D79-B5ADDD6D6068}"/>
    <cellStyle name="Normal 8 3 3 2" xfId="34983" xr:uid="{18D92CE9-4B04-42F9-AFFA-6E7C3F1938C8}"/>
    <cellStyle name="Normal 8 3 4" xfId="15853" xr:uid="{73F1801C-7228-4811-A8B2-510DBA8BC152}"/>
    <cellStyle name="Normal 8 3 4 2" xfId="33257" xr:uid="{71F6CC30-5F25-4D0E-9BC4-D062EF3B4ADA}"/>
    <cellStyle name="Normal 8 3 5" xfId="19133" xr:uid="{CD0FEFF8-6A5C-4E48-AE7F-F971A12F3DBC}"/>
    <cellStyle name="Normal 8 3 6" xfId="37071" xr:uid="{E2A189B8-B84C-44B0-B23D-BBC54C99F6C8}"/>
    <cellStyle name="Normal 8 4" xfId="2035" xr:uid="{934A0727-B6AC-4E9E-AB9E-D264A0A9D5EA}"/>
    <cellStyle name="Normal 8 4 2" xfId="35471" xr:uid="{C16D3431-CCB5-46E2-9CE2-21D2DFB25CC3}"/>
    <cellStyle name="Normal 8 4 3" xfId="19636" xr:uid="{E3395734-FAD9-40B7-9F13-BB41D88200B5}"/>
    <cellStyle name="Normal 8 4 4" xfId="36895" xr:uid="{C980226E-18F5-4372-8BD7-8627B8DCF253}"/>
    <cellStyle name="Normal 8 5" xfId="17106" xr:uid="{4AD6F1EF-9ABA-44B6-B1DD-1303C538C4D0}"/>
    <cellStyle name="Normal 8 5 2" xfId="34452" xr:uid="{E4EF840E-4335-4C85-98CE-50BD5C910FA8}"/>
    <cellStyle name="Normal 8 5 3" xfId="37143" xr:uid="{9038D7DA-33AD-4477-BF27-74E88B14AD56}"/>
    <cellStyle name="Normal 8 6" xfId="699" xr:uid="{ADE3667D-4A6C-4F9E-9EA1-02744CF60593}"/>
    <cellStyle name="Normal 8 7" xfId="18493" xr:uid="{41177521-1EE4-4EA3-A4D3-B55F30D35CDE}"/>
    <cellStyle name="Normal 8 8" xfId="36784" xr:uid="{AB5D298C-38C9-41FB-9564-6E8A07E17C38}"/>
    <cellStyle name="Normal 80" xfId="1838" xr:uid="{83BD1DD5-02A3-4558-AE80-7C58550A0CDE}"/>
    <cellStyle name="Normal 80 2" xfId="35278" xr:uid="{FB7BA0D3-4F54-490A-8718-68DBB72CF840}"/>
    <cellStyle name="Normal 80 3" xfId="19441" xr:uid="{24B7AD4C-7A95-4EE3-9253-5D2F0957ED8F}"/>
    <cellStyle name="Normal 81" xfId="1862" xr:uid="{FA384499-46F5-4534-A174-E8138F1DAB8E}"/>
    <cellStyle name="Normal 81 2" xfId="35301" xr:uid="{D3537766-2C8E-46CD-8210-5B6E651169F1}"/>
    <cellStyle name="Normal 81 3" xfId="19465" xr:uid="{35788E56-4DE0-4D6F-9A35-B4F75A533EA7}"/>
    <cellStyle name="Normal 82" xfId="1886" xr:uid="{35E55389-F61C-4C1A-9379-D875024CB401}"/>
    <cellStyle name="Normal 82 2" xfId="35324" xr:uid="{2B0FBD27-F00F-46AB-847D-03B662D3F102}"/>
    <cellStyle name="Normal 82 3" xfId="19489" xr:uid="{7BEA92A0-7EE2-4B44-A88B-86D826D5B143}"/>
    <cellStyle name="Normal 83" xfId="1910" xr:uid="{E57759B2-0484-404A-B8EA-921EB0769E2D}"/>
    <cellStyle name="Normal 83 2" xfId="35348" xr:uid="{E4109862-6C21-4655-936D-D3FD0778E70F}"/>
    <cellStyle name="Normal 83 3" xfId="19513" xr:uid="{F395DE8E-9EF7-42B1-BE01-B642E8B1F35F}"/>
    <cellStyle name="Normal 84" xfId="935" xr:uid="{7086C6A8-746E-4951-9F27-163B2F3BA9E8}"/>
    <cellStyle name="Normal 84 2" xfId="2904" xr:uid="{B8E7875E-B2B8-4616-BB4C-996C79111A59}"/>
    <cellStyle name="Normal 84 3" xfId="2908" xr:uid="{C4830DC3-EB7E-4C52-A96B-8A4C531423C4}"/>
    <cellStyle name="Normal 84 3 2" xfId="18343" xr:uid="{31772759-75F9-4AC4-BCB1-A47361478E7D}"/>
    <cellStyle name="Normal 84 3 3" xfId="36426" xr:uid="{3EB7DF61-8EDC-47B2-A9CC-36F9EB1E782C}"/>
    <cellStyle name="Normal 84 3 4" xfId="36496" xr:uid="{7DC31387-5CF1-4725-B429-041E9A9449F8}"/>
    <cellStyle name="Normal 84 4" xfId="18551" xr:uid="{F2C96020-AB80-4FF7-B49A-F97433FD7CED}"/>
    <cellStyle name="Normal 85" xfId="1171" xr:uid="{5D5C9A3B-ABEF-4BEE-8A99-8F56E8BD1E0A}"/>
    <cellStyle name="Normal 85 2" xfId="2905" xr:uid="{D86364B0-64DA-4F5B-BA87-A1EAE23C9F7C}"/>
    <cellStyle name="Normal 85 3" xfId="2924" xr:uid="{06896ADE-67A6-4C45-89CC-9239862CE37F}"/>
    <cellStyle name="Normal 85 3 2" xfId="18359" xr:uid="{C1CC17A3-3056-492C-8857-752D52F10A62}"/>
    <cellStyle name="Normal 85 3 3" xfId="36418" xr:uid="{08229799-D41E-4877-BC29-A4D79D98B98A}"/>
    <cellStyle name="Normal 85 3 4" xfId="36512" xr:uid="{47DEB847-3B8B-4F57-AB30-BF095C0A15BC}"/>
    <cellStyle name="Normal 85 4" xfId="18776" xr:uid="{2A27223D-7661-42FE-AC68-F324ED559C37}"/>
    <cellStyle name="Normal 86" xfId="2897" xr:uid="{DAB09F92-315E-439F-867F-CD3CBB79F857}"/>
    <cellStyle name="Normal 87" xfId="2899" xr:uid="{8BD097E7-F923-4970-BAAD-B162E2F99F9E}"/>
    <cellStyle name="Normal 88" xfId="2895" xr:uid="{504476D4-1E77-4CB5-BCCD-14D50EAD29CB}"/>
    <cellStyle name="Normal 89" xfId="614" xr:uid="{AE53480A-7976-439A-8953-3B3141F90474}"/>
    <cellStyle name="Normal 89 2" xfId="18413" xr:uid="{63015408-A033-4E72-A038-0C105E8131A4}"/>
    <cellStyle name="Normal 9" xfId="282" xr:uid="{5D15819C-0A0A-4F88-A918-97CC1BCCD37F}"/>
    <cellStyle name="Normal 9 2" xfId="504" xr:uid="{9DE1BCFF-D07F-4215-866A-AF9D4BFC3FAA}"/>
    <cellStyle name="Normal 9 2 2" xfId="2305" xr:uid="{087A2AA0-91B9-4495-A63B-0E13A643079E}"/>
    <cellStyle name="Normal 9 2 2 2" xfId="35721" xr:uid="{0D177622-8BA1-4DC1-85B4-275E23D71568}"/>
    <cellStyle name="Normal 9 2 2 3" xfId="19905" xr:uid="{94395A5B-0498-4B77-A940-1B17FD3C1C5B}"/>
    <cellStyle name="Normal 9 2 3" xfId="1258" xr:uid="{8052D9FF-B348-47C0-B1D8-01C49148D862}"/>
    <cellStyle name="Normal 9 2 3 2" xfId="34739" xr:uid="{1314A1BA-0997-4CC8-A9F5-2F076C9CB6E3}"/>
    <cellStyle name="Normal 9 2 3 3" xfId="18862" xr:uid="{EDBBA15F-771F-4CB0-A50A-92448C453018}"/>
    <cellStyle name="Normal 9 2 4" xfId="17155" xr:uid="{E7BFEE60-E99D-4898-B491-CBF07049998C}"/>
    <cellStyle name="Normal 9 2 5" xfId="15855" xr:uid="{D316A12F-EC96-428D-8595-943EAFE338CE}"/>
    <cellStyle name="Normal 9 2 5 2" xfId="33259" xr:uid="{21B68F4B-D63C-4828-AC07-731DD7CB98A2}"/>
    <cellStyle name="Normal 9 2 6" xfId="760" xr:uid="{0398C161-5C76-456C-B792-54F71333B630}"/>
    <cellStyle name="Normal 9 3" xfId="1531" xr:uid="{E6BE287D-2652-48CE-8FC2-0F54ED3FE069}"/>
    <cellStyle name="Normal 9 3 2" xfId="2572" xr:uid="{99825CE2-18F3-4F24-AF31-30AB2ECC54D6}"/>
    <cellStyle name="Normal 9 3 2 2" xfId="35981" xr:uid="{3BCFF977-C1FE-47D5-8BC1-8A96A1B47066}"/>
    <cellStyle name="Normal 9 3 2 3" xfId="20172" xr:uid="{E4522F88-3CE7-4AC9-BE64-755B9C8B691F}"/>
    <cellStyle name="Normal 9 3 3" xfId="17543" xr:uid="{43707F0F-6A56-4282-8FEA-E0DA8D838DCD}"/>
    <cellStyle name="Normal 9 3 3 2" xfId="34984" xr:uid="{6C9DD524-4FFD-4347-BD76-0CBEC5208CE2}"/>
    <cellStyle name="Normal 9 3 4" xfId="15854" xr:uid="{032FF0D9-8F1F-47A9-9498-807DD95768FD}"/>
    <cellStyle name="Normal 9 3 4 2" xfId="33258" xr:uid="{3C4B7891-61D2-4329-AB58-37AB064D2A7F}"/>
    <cellStyle name="Normal 9 3 5" xfId="19134" xr:uid="{074DA80F-4089-4C51-A1CA-69A9807A1C58}"/>
    <cellStyle name="Normal 9 4" xfId="2036" xr:uid="{04662F6E-D0F4-4F9F-9FB1-44A3C6878228}"/>
    <cellStyle name="Normal 9 4 2" xfId="35472" xr:uid="{789DD91C-7C59-4E93-8B7F-649D1DD69D75}"/>
    <cellStyle name="Normal 9 4 3" xfId="19637" xr:uid="{09A69583-B071-452B-9C51-83496256D9FA}"/>
    <cellStyle name="Normal 9 5" xfId="17107" xr:uid="{0EDA7652-A946-426E-B33C-3F1D9CFB508E}"/>
    <cellStyle name="Normal 9 5 2" xfId="34453" xr:uid="{F056DD07-E13E-4A4E-93F5-1D37F1D2A074}"/>
    <cellStyle name="Normal 9 6" xfId="700" xr:uid="{BBA7F576-D504-43F3-81DD-1F49C66C6D62}"/>
    <cellStyle name="Normal 9 7" xfId="18494" xr:uid="{2957962E-C8C8-4273-AE28-C967F366327B}"/>
    <cellStyle name="Normal 90" xfId="615" xr:uid="{B7FEEE36-FF0B-494C-8FFC-10773868B229}"/>
    <cellStyle name="Normal 90 2" xfId="20480" xr:uid="{833C1E87-4CE3-47B8-AE54-375A66A1CC30}"/>
    <cellStyle name="Normal 91" xfId="37" xr:uid="{8C5A99A6-FF33-4927-990D-1428722AE308}"/>
    <cellStyle name="Normal 91 2" xfId="20481" xr:uid="{1C746695-CB00-4FE3-BBAF-10F2AEE2DEC5}"/>
    <cellStyle name="Normal 92" xfId="43" xr:uid="{1C52AEBC-585B-4F03-B252-213E9E70C539}"/>
    <cellStyle name="Normal 93" xfId="18372" xr:uid="{43619D36-DBA6-49FA-8F63-EC592318E60A}"/>
    <cellStyle name="Normal 94" xfId="18374" xr:uid="{92FC7598-B798-4520-A487-AF96056551CC}"/>
    <cellStyle name="Normal 94 2" xfId="36392" xr:uid="{6289771B-0034-4F73-8BFD-3CED3B295E87}"/>
    <cellStyle name="Normal 95" xfId="36321" xr:uid="{A0494A0E-9503-4611-AB0F-99E259DB885F}"/>
    <cellStyle name="Normal 96" xfId="36364" xr:uid="{23B90CF7-8CD3-48F3-8666-8160D52B0A01}"/>
    <cellStyle name="Normal 97" xfId="36385" xr:uid="{4310D35C-14FB-4CB2-A0B3-3C245932F098}"/>
    <cellStyle name="Normal 98" xfId="36305" xr:uid="{34617111-1016-40F0-9926-5EF0B64762D5}"/>
    <cellStyle name="Normal 99" xfId="36292" xr:uid="{17E2CB25-115D-4A05-B566-3EA7F4F85B28}"/>
    <cellStyle name="Note 10" xfId="15857" xr:uid="{17A86475-04FC-4A27-9D20-8349833BA4FD}"/>
    <cellStyle name="Note 10 2" xfId="15858" xr:uid="{C4AC3734-7C75-48E7-AC67-271C80E0F941}"/>
    <cellStyle name="Note 10 2 2" xfId="15859" xr:uid="{943333CB-F40E-4ABD-91E3-353D470C7CB7}"/>
    <cellStyle name="Note 10 2 2 2" xfId="15860" xr:uid="{49DB440F-184C-4F18-8719-9F93F1DA9B58}"/>
    <cellStyle name="Note 10 2 2 2 2" xfId="33264" xr:uid="{9E1B652B-5D1F-48B6-AB49-D4B782394452}"/>
    <cellStyle name="Note 10 2 2 3" xfId="15861" xr:uid="{AEB9B3AB-222F-4999-9BE9-EE6E119289B4}"/>
    <cellStyle name="Note 10 2 2 3 2" xfId="33265" xr:uid="{C962B90F-AA1C-4B8E-BA82-31A036334977}"/>
    <cellStyle name="Note 10 2 2 4" xfId="33263" xr:uid="{0A3493BC-2FC5-4A15-9F0B-7C86F994CE5D}"/>
    <cellStyle name="Note 10 2 3" xfId="15862" xr:uid="{5F8DEC04-3DFE-451A-B952-9F811627B6CE}"/>
    <cellStyle name="Note 10 2 3 2" xfId="33266" xr:uid="{3F0C6E2E-C427-4BBC-A2B1-5355FDF2EE5B}"/>
    <cellStyle name="Note 10 2 4" xfId="15863" xr:uid="{774581E2-5000-4359-91D6-A17BD9F5B6B6}"/>
    <cellStyle name="Note 10 2 4 2" xfId="33267" xr:uid="{A961EE41-DEB4-4699-8C93-851BB46B6EEB}"/>
    <cellStyle name="Note 10 2 5" xfId="15864" xr:uid="{C78082BA-FAB0-4B74-8768-8E4B3EC7FF95}"/>
    <cellStyle name="Note 10 2 5 2" xfId="33268" xr:uid="{4E05EE19-6F51-4A52-A9D0-9942DC493BEB}"/>
    <cellStyle name="Note 10 2 6" xfId="33262" xr:uid="{2FD158C9-DB60-403A-ACD8-64DF354D45B7}"/>
    <cellStyle name="Note 10 3" xfId="15865" xr:uid="{DD933200-6D15-4AD3-BDD2-F3F8ED5DDBC0}"/>
    <cellStyle name="Note 10 3 2" xfId="15866" xr:uid="{1F61973A-071F-43AF-AEA1-105E74EBDB7C}"/>
    <cellStyle name="Note 10 3 2 2" xfId="15867" xr:uid="{13ADC62E-5062-4508-A3D1-AD6DC9EB4902}"/>
    <cellStyle name="Note 10 3 2 2 2" xfId="33271" xr:uid="{C8EAE04B-7874-456F-98CC-1E8AB8373B88}"/>
    <cellStyle name="Note 10 3 2 3" xfId="15868" xr:uid="{BD392DD7-4364-4DB1-99B5-F8103E78E80F}"/>
    <cellStyle name="Note 10 3 2 3 2" xfId="33272" xr:uid="{98F9D619-BA11-4BD1-837D-B9DCD00F65B6}"/>
    <cellStyle name="Note 10 3 2 4" xfId="33270" xr:uid="{97C02C84-A79C-4A70-A0E9-7D26B4080770}"/>
    <cellStyle name="Note 10 3 3" xfId="15869" xr:uid="{608C153D-9312-41EB-A058-F8A44F6C6A11}"/>
    <cellStyle name="Note 10 3 3 2" xfId="33273" xr:uid="{5FF9D6AA-D6C0-425B-B8B3-8E9F0D2C67B9}"/>
    <cellStyle name="Note 10 3 4" xfId="15870" xr:uid="{CED1AA2C-F990-4065-A19D-B8302490BB79}"/>
    <cellStyle name="Note 10 3 4 2" xfId="33274" xr:uid="{F31159EB-960B-49F6-B15C-3CEE623B3B01}"/>
    <cellStyle name="Note 10 3 5" xfId="15871" xr:uid="{2348685E-539D-4957-BCE5-1799AC8D70D4}"/>
    <cellStyle name="Note 10 3 5 2" xfId="33275" xr:uid="{E67CC59A-B6EC-4B89-9A7E-87A105B47AE8}"/>
    <cellStyle name="Note 10 3 6" xfId="33269" xr:uid="{6492615D-3A48-42DA-B019-2B2C04B2A06E}"/>
    <cellStyle name="Note 10 4" xfId="15872" xr:uid="{99F300D5-82DE-4981-9003-11FC31870CEA}"/>
    <cellStyle name="Note 10 4 2" xfId="15873" xr:uid="{AA0CDA16-59F6-4D0A-B212-9D73B44D70E0}"/>
    <cellStyle name="Note 10 4 2 2" xfId="33277" xr:uid="{61C47291-82C4-4893-991B-13FF0D3256F4}"/>
    <cellStyle name="Note 10 4 3" xfId="15874" xr:uid="{EA9A6D6E-FB5D-4FAB-8F92-C10B5D42AF1E}"/>
    <cellStyle name="Note 10 4 3 2" xfId="33278" xr:uid="{A3845FA4-DC77-4CC5-96AF-7674BBF4B4D1}"/>
    <cellStyle name="Note 10 4 4" xfId="33276" xr:uid="{2B5AA015-485A-4C59-840C-861FCDE1FF4C}"/>
    <cellStyle name="Note 10 5" xfId="15875" xr:uid="{686BD0EC-1702-4B73-AC41-A06A6423262B}"/>
    <cellStyle name="Note 10 5 2" xfId="33279" xr:uid="{63614A53-84DB-4593-AD87-1D75C64B5E23}"/>
    <cellStyle name="Note 10 6" xfId="15876" xr:uid="{BE39D8F1-11A9-4F5D-B64E-D50200ECB188}"/>
    <cellStyle name="Note 10 6 2" xfId="33280" xr:uid="{2738F83F-94F3-4842-8F7D-528BC75E02C7}"/>
    <cellStyle name="Note 10 7" xfId="15877" xr:uid="{06A83052-0709-435D-89B9-66C878585F25}"/>
    <cellStyle name="Note 10 7 2" xfId="33281" xr:uid="{2F94F357-B49D-4027-AD65-3EAB4D4ABA11}"/>
    <cellStyle name="Note 10 8" xfId="33261" xr:uid="{4BE3D14A-8AF4-4C1A-B5BA-F5D9A0FFE272}"/>
    <cellStyle name="Note 11" xfId="15878" xr:uid="{4041AD44-1734-4970-AE05-F179E7CDBEBE}"/>
    <cellStyle name="Note 11 2" xfId="15879" xr:uid="{E33FB007-F4D8-418D-B82D-0826D137E2A2}"/>
    <cellStyle name="Note 11 2 2" xfId="15880" xr:uid="{C14270DA-2612-46AD-81B0-BAE992013039}"/>
    <cellStyle name="Note 11 2 2 2" xfId="15881" xr:uid="{0BE8F86C-D02B-48A4-B62F-15FF03BCF295}"/>
    <cellStyle name="Note 11 2 2 2 2" xfId="33285" xr:uid="{BA2E37EC-6701-4206-A3F7-351235D23504}"/>
    <cellStyle name="Note 11 2 2 3" xfId="15882" xr:uid="{9228DB3D-FD26-46A1-8C7C-34AD8BC3ABB9}"/>
    <cellStyle name="Note 11 2 2 3 2" xfId="33286" xr:uid="{3F801BC6-44FB-4F7C-9287-E0FA34B10F48}"/>
    <cellStyle name="Note 11 2 2 4" xfId="33284" xr:uid="{1CCEB47B-9547-47DA-9522-5BC11A83704C}"/>
    <cellStyle name="Note 11 2 3" xfId="15883" xr:uid="{512AADBA-E5FA-471F-BF4E-4968B5EBABC8}"/>
    <cellStyle name="Note 11 2 3 2" xfId="33287" xr:uid="{08349BF4-1656-45D5-BA74-9C1B51E46FA9}"/>
    <cellStyle name="Note 11 2 4" xfId="15884" xr:uid="{048F89B3-E109-4993-9B74-97704B5EDD1D}"/>
    <cellStyle name="Note 11 2 4 2" xfId="33288" xr:uid="{EAB7ECE5-9168-4350-9600-A7989E1219C0}"/>
    <cellStyle name="Note 11 2 5" xfId="15885" xr:uid="{7D131934-282A-4A2E-8470-C65BA242D215}"/>
    <cellStyle name="Note 11 2 5 2" xfId="33289" xr:uid="{875AFCE6-0AF2-48BC-B8BB-0FF77C3CD2E3}"/>
    <cellStyle name="Note 11 2 6" xfId="33283" xr:uid="{AF8749D4-C05E-4D04-BF11-FAE83BA85E14}"/>
    <cellStyle name="Note 11 3" xfId="15886" xr:uid="{C2B41697-5904-410D-805C-18D825F969C1}"/>
    <cellStyle name="Note 11 3 2" xfId="15887" xr:uid="{8E69B16F-12AB-44FC-988E-D4F085271FDC}"/>
    <cellStyle name="Note 11 3 2 2" xfId="15888" xr:uid="{B5457947-6A0F-44CE-BB7A-D528D500C12F}"/>
    <cellStyle name="Note 11 3 2 2 2" xfId="33292" xr:uid="{172F06CE-10C7-498B-9E91-494664FFAB27}"/>
    <cellStyle name="Note 11 3 2 3" xfId="15889" xr:uid="{29BE7A1B-F359-4B10-8539-6A56E0F71CD8}"/>
    <cellStyle name="Note 11 3 2 3 2" xfId="33293" xr:uid="{A23678EB-E66B-46B6-8BFB-AB600AE930FC}"/>
    <cellStyle name="Note 11 3 2 4" xfId="33291" xr:uid="{872D66D2-0943-4D2B-8514-0E7851D737FF}"/>
    <cellStyle name="Note 11 3 3" xfId="15890" xr:uid="{EE500AF0-3C92-462F-AEED-B0754214F195}"/>
    <cellStyle name="Note 11 3 3 2" xfId="33294" xr:uid="{C6AA84D6-25FF-470E-A7A9-3A027980C142}"/>
    <cellStyle name="Note 11 3 4" xfId="15891" xr:uid="{A0C9833F-11DF-4B18-9483-85E11979C920}"/>
    <cellStyle name="Note 11 3 4 2" xfId="33295" xr:uid="{23177662-9E8C-4EBE-B786-5F1B50DA14BF}"/>
    <cellStyle name="Note 11 3 5" xfId="15892" xr:uid="{8F09F9EF-5C14-453B-AB2B-BB66A9A9093C}"/>
    <cellStyle name="Note 11 3 5 2" xfId="33296" xr:uid="{3A7ADC5A-2D6F-4AF4-A4DB-72621D502A27}"/>
    <cellStyle name="Note 11 3 6" xfId="33290" xr:uid="{EE10447D-4DEB-41FA-9686-7D6E053920F8}"/>
    <cellStyle name="Note 11 4" xfId="15893" xr:uid="{29748D29-0C1F-48F5-99E1-0F7F212AF294}"/>
    <cellStyle name="Note 11 4 2" xfId="15894" xr:uid="{BA649000-8CCC-4A8F-AA83-16253E6FF69B}"/>
    <cellStyle name="Note 11 4 2 2" xfId="33298" xr:uid="{B12DD2A9-DCFC-4DA7-88FC-0BEC124DD653}"/>
    <cellStyle name="Note 11 4 3" xfId="15895" xr:uid="{218F4CA9-9F49-41BB-8F94-316DA45CA348}"/>
    <cellStyle name="Note 11 4 3 2" xfId="33299" xr:uid="{57BF31BF-6DA1-4148-8B75-7101BD130ED2}"/>
    <cellStyle name="Note 11 4 4" xfId="33297" xr:uid="{82D63229-6254-4F5D-8D16-6521F59D56F5}"/>
    <cellStyle name="Note 11 5" xfId="15896" xr:uid="{F6C763B7-A998-4761-ADC0-4430DFB569D5}"/>
    <cellStyle name="Note 11 5 2" xfId="33300" xr:uid="{D1373347-11B6-4123-B078-1F3BE57240D2}"/>
    <cellStyle name="Note 11 6" xfId="15897" xr:uid="{3BCB8085-9679-4E5D-963F-F07060471ACD}"/>
    <cellStyle name="Note 11 6 2" xfId="33301" xr:uid="{3CBEEDD1-432B-4FD4-BF55-68D0969C3A79}"/>
    <cellStyle name="Note 11 7" xfId="15898" xr:uid="{F7595DC6-2096-4092-A4C6-B8CC148898A6}"/>
    <cellStyle name="Note 11 7 2" xfId="33302" xr:uid="{EF780334-6D30-41B5-B444-AA489E11B6C8}"/>
    <cellStyle name="Note 11 8" xfId="33282" xr:uid="{E8822CEB-CF89-4504-95B9-74C5DAAA492F}"/>
    <cellStyle name="Note 12" xfId="15899" xr:uid="{DF0ADF84-7D1D-4F53-BCCF-02B5A8ED7E8D}"/>
    <cellStyle name="Note 12 2" xfId="15900" xr:uid="{2E08BBBA-4FBA-4419-B48A-806F91B4F12B}"/>
    <cellStyle name="Note 12 2 2" xfId="15901" xr:uid="{F89C6662-A06F-4475-BE79-7672540815D6}"/>
    <cellStyle name="Note 12 2 2 2" xfId="15902" xr:uid="{C6BA2B80-524B-467C-8479-3E3F04DA43A2}"/>
    <cellStyle name="Note 12 2 2 2 2" xfId="33306" xr:uid="{31B686E3-84FF-419E-8763-71112F73BACD}"/>
    <cellStyle name="Note 12 2 2 3" xfId="15903" xr:uid="{3C527C83-616B-4D32-A1D6-A5CFD9986867}"/>
    <cellStyle name="Note 12 2 2 3 2" xfId="33307" xr:uid="{96B2C626-9B7E-4916-855C-23644DC37579}"/>
    <cellStyle name="Note 12 2 2 4" xfId="33305" xr:uid="{7D605638-A009-4B5C-BAA0-AC02E99A0C64}"/>
    <cellStyle name="Note 12 2 3" xfId="15904" xr:uid="{313CDB69-FEAE-49D8-9093-140286731C0C}"/>
    <cellStyle name="Note 12 2 3 2" xfId="33308" xr:uid="{A8BD821E-0255-4D63-A0CB-91AFD38DDF5D}"/>
    <cellStyle name="Note 12 2 4" xfId="15905" xr:uid="{C25BD99A-3677-4336-8926-E361738F8C25}"/>
    <cellStyle name="Note 12 2 4 2" xfId="33309" xr:uid="{EBB7A8D6-040F-48C6-B985-9F04C0706687}"/>
    <cellStyle name="Note 12 2 5" xfId="15906" xr:uid="{DACE6D9D-DCAF-4FE6-AE6F-1894A2706693}"/>
    <cellStyle name="Note 12 2 5 2" xfId="33310" xr:uid="{35C813F1-C8C2-4653-AB81-CA1A3EBC23D9}"/>
    <cellStyle name="Note 12 2 6" xfId="33304" xr:uid="{870BEA03-72DA-4CA8-9BC8-6B41E82C820A}"/>
    <cellStyle name="Note 12 3" xfId="15907" xr:uid="{A398824F-F647-40D6-9015-1799987BACE6}"/>
    <cellStyle name="Note 12 3 2" xfId="15908" xr:uid="{F9330712-CD8D-475D-850E-F8F5174FA452}"/>
    <cellStyle name="Note 12 3 2 2" xfId="15909" xr:uid="{9D6790C2-F31D-424F-8FEC-877CEC594A28}"/>
    <cellStyle name="Note 12 3 2 2 2" xfId="33313" xr:uid="{660AD08D-65B4-4382-BA16-E2E8CD6CEB56}"/>
    <cellStyle name="Note 12 3 2 3" xfId="15910" xr:uid="{CC859485-D477-4C57-83B2-3313A49982FE}"/>
    <cellStyle name="Note 12 3 2 3 2" xfId="33314" xr:uid="{42D8F904-F4B2-4D37-ABE4-13EFDCEF5142}"/>
    <cellStyle name="Note 12 3 2 4" xfId="33312" xr:uid="{822A5781-8B72-4298-8FE8-BB1422B71A90}"/>
    <cellStyle name="Note 12 3 3" xfId="15911" xr:uid="{31CF7868-B242-4E51-B915-7D95023D81A1}"/>
    <cellStyle name="Note 12 3 3 2" xfId="33315" xr:uid="{83004FEF-3CA7-4E9F-A0B1-75902E856BD4}"/>
    <cellStyle name="Note 12 3 4" xfId="15912" xr:uid="{53024A14-51B6-423D-87A0-9A19B3636FB5}"/>
    <cellStyle name="Note 12 3 4 2" xfId="33316" xr:uid="{45F2C6FB-9A54-42CA-84E6-4F95C5D73F79}"/>
    <cellStyle name="Note 12 3 5" xfId="15913" xr:uid="{204FDFAC-F2CB-415A-BB14-E78EDBAA0E03}"/>
    <cellStyle name="Note 12 3 5 2" xfId="33317" xr:uid="{A148B40E-3F91-4909-BE3A-55FE44D2B4B4}"/>
    <cellStyle name="Note 12 3 6" xfId="33311" xr:uid="{F9E18228-3D5C-4D4D-9495-7FC6FA53D56D}"/>
    <cellStyle name="Note 12 4" xfId="15914" xr:uid="{C1FE7621-E3FC-4913-B9CA-D7E4A17D6BA8}"/>
    <cellStyle name="Note 12 4 2" xfId="15915" xr:uid="{B2C4FA03-126B-44F3-A416-0DAC5660E717}"/>
    <cellStyle name="Note 12 4 2 2" xfId="33319" xr:uid="{74AAEBE9-171A-43FB-B92A-34C702700D54}"/>
    <cellStyle name="Note 12 4 3" xfId="15916" xr:uid="{F1D9D625-6940-4441-9A43-C52FE3DF2CAD}"/>
    <cellStyle name="Note 12 4 3 2" xfId="33320" xr:uid="{AB2AA121-F775-4E25-AF24-0269556A1D83}"/>
    <cellStyle name="Note 12 4 4" xfId="33318" xr:uid="{5EB76579-E88D-4A5D-B6DE-687C2F5E113F}"/>
    <cellStyle name="Note 12 5" xfId="15917" xr:uid="{18F9F321-F9D9-4458-BCDB-15E61EB9320C}"/>
    <cellStyle name="Note 12 5 2" xfId="33321" xr:uid="{7F800C6A-B54D-460F-96DF-45785F24FECE}"/>
    <cellStyle name="Note 12 6" xfId="15918" xr:uid="{88686E9C-EAAA-40E9-A6B3-C1A61BD04F09}"/>
    <cellStyle name="Note 12 6 2" xfId="33322" xr:uid="{20A869FE-F34E-4E18-B78D-524E5D3BA19F}"/>
    <cellStyle name="Note 12 7" xfId="15919" xr:uid="{4C6B58CE-29CE-4B70-981B-2CD96BB178CF}"/>
    <cellStyle name="Note 12 7 2" xfId="33323" xr:uid="{CEE80329-AEED-40B7-B109-DAAF7C936F6E}"/>
    <cellStyle name="Note 12 8" xfId="33303" xr:uid="{3D06EF68-2983-4801-8695-8DF4296D363E}"/>
    <cellStyle name="Note 13" xfId="15920" xr:uid="{E82EEF90-A393-4AE1-AA2E-0FDA8B472AB4}"/>
    <cellStyle name="Note 13 2" xfId="15921" xr:uid="{66819555-3CED-4296-A455-16AFDA632175}"/>
    <cellStyle name="Note 13 2 2" xfId="15922" xr:uid="{5369CB50-62C5-4921-A4A9-023360B3C312}"/>
    <cellStyle name="Note 13 2 2 2" xfId="15923" xr:uid="{4D3FD137-9A31-4D10-9CA1-488FAE370FC4}"/>
    <cellStyle name="Note 13 2 2 2 2" xfId="33327" xr:uid="{0C424BD0-AFA4-47EF-8C31-3FD410EA797D}"/>
    <cellStyle name="Note 13 2 2 3" xfId="15924" xr:uid="{2E6A0B41-3FEB-41F7-A4CD-27D5AE483F8E}"/>
    <cellStyle name="Note 13 2 2 3 2" xfId="33328" xr:uid="{5C7E78F2-D47F-4AE4-B8A8-F5329EA01D3C}"/>
    <cellStyle name="Note 13 2 2 4" xfId="33326" xr:uid="{91D6A977-4D7C-4754-A4F0-5639CD44219E}"/>
    <cellStyle name="Note 13 2 3" xfId="15925" xr:uid="{D04A1A75-FD5D-4759-98B7-2FA3270BC622}"/>
    <cellStyle name="Note 13 2 3 2" xfId="33329" xr:uid="{8C90C63A-CDA3-4234-8320-7A737E551B89}"/>
    <cellStyle name="Note 13 2 4" xfId="15926" xr:uid="{63B2EE00-D4E1-4087-BE14-FD23FAD416CB}"/>
    <cellStyle name="Note 13 2 4 2" xfId="33330" xr:uid="{99E802E7-AFD7-46E7-B18E-191523D04AB7}"/>
    <cellStyle name="Note 13 2 5" xfId="15927" xr:uid="{A5F34773-8E8B-4089-8AB0-DDDA407D7AAE}"/>
    <cellStyle name="Note 13 2 5 2" xfId="33331" xr:uid="{D50D718B-FEF9-4742-A05C-8C0D37F4FC7B}"/>
    <cellStyle name="Note 13 2 6" xfId="33325" xr:uid="{516F8F0C-0DD5-4F78-AA93-D52B65885F69}"/>
    <cellStyle name="Note 13 3" xfId="15928" xr:uid="{FD88D715-A91F-4583-B580-7FC0710C8EA1}"/>
    <cellStyle name="Note 13 3 2" xfId="15929" xr:uid="{40D41090-4EE8-413F-86EA-1F8CF8487B6A}"/>
    <cellStyle name="Note 13 3 2 2" xfId="15930" xr:uid="{AD287F07-9B4F-4497-BBC8-E571BB28DA9B}"/>
    <cellStyle name="Note 13 3 2 2 2" xfId="33334" xr:uid="{CE2FAFF5-EADE-4F42-A129-1599C7596349}"/>
    <cellStyle name="Note 13 3 2 3" xfId="15931" xr:uid="{79268A1D-AE22-4BB8-8612-51CBDE62CDA4}"/>
    <cellStyle name="Note 13 3 2 3 2" xfId="33335" xr:uid="{1E3F7A10-6509-4CFE-BC65-B7AA76B70B56}"/>
    <cellStyle name="Note 13 3 2 4" xfId="33333" xr:uid="{980398A9-B418-46AD-8AB7-D0EBCEC22A82}"/>
    <cellStyle name="Note 13 3 3" xfId="15932" xr:uid="{EF103FEB-F9E6-4344-A9EB-015593AFC2E2}"/>
    <cellStyle name="Note 13 3 3 2" xfId="33336" xr:uid="{EA850C1E-141F-4F4D-BE51-E49EE1CFE2DB}"/>
    <cellStyle name="Note 13 3 4" xfId="15933" xr:uid="{4E7ED534-BB0A-47B9-A3B1-3BBB04613E78}"/>
    <cellStyle name="Note 13 3 4 2" xfId="33337" xr:uid="{621F9EA1-832A-4E12-9FE7-180CB065748D}"/>
    <cellStyle name="Note 13 3 5" xfId="15934" xr:uid="{4512281C-C4AE-45C1-BE6D-3830F1CA6589}"/>
    <cellStyle name="Note 13 3 5 2" xfId="33338" xr:uid="{CF7EE8B2-4533-444D-B6BB-3ED25910B4FB}"/>
    <cellStyle name="Note 13 3 6" xfId="33332" xr:uid="{D00D6642-BD15-4034-BC80-00B40135B91D}"/>
    <cellStyle name="Note 13 4" xfId="15935" xr:uid="{AE37B75E-6BCB-44DF-8101-3980A85FDF7C}"/>
    <cellStyle name="Note 13 4 2" xfId="15936" xr:uid="{F9158E30-AA1F-4072-AEA4-57C43974D89B}"/>
    <cellStyle name="Note 13 4 2 2" xfId="33340" xr:uid="{99CACB36-34DC-4C9A-86CF-DBC3A012B022}"/>
    <cellStyle name="Note 13 4 3" xfId="15937" xr:uid="{34EC0CB5-22C1-4440-9C3A-B768C4008396}"/>
    <cellStyle name="Note 13 4 3 2" xfId="33341" xr:uid="{F9008A29-B69C-4289-98B2-BF8939C835EC}"/>
    <cellStyle name="Note 13 4 4" xfId="33339" xr:uid="{9E5F6FE2-BADA-41F5-B6A5-D03F54648542}"/>
    <cellStyle name="Note 13 5" xfId="15938" xr:uid="{EB589A26-E0DF-4CD2-ADFB-3BF227C2078E}"/>
    <cellStyle name="Note 13 5 2" xfId="33342" xr:uid="{F0A5741D-BF36-442E-9F8A-EE55AD0046B9}"/>
    <cellStyle name="Note 13 6" xfId="15939" xr:uid="{0020C986-9DC0-4F0A-86F2-751E37A23959}"/>
    <cellStyle name="Note 13 6 2" xfId="33343" xr:uid="{67E0217C-6F2A-402F-9498-61E57C4A2032}"/>
    <cellStyle name="Note 13 7" xfId="15940" xr:uid="{0996454E-1E52-4EAC-AE54-1B71EAF9E6FB}"/>
    <cellStyle name="Note 13 7 2" xfId="33344" xr:uid="{A73C62F7-BF38-4CED-A0CD-0AA226B010EE}"/>
    <cellStyle name="Note 13 8" xfId="33324" xr:uid="{DBD744CE-9565-4EA2-855D-DFE839E163F1}"/>
    <cellStyle name="Note 14" xfId="15941" xr:uid="{E437751B-B2E5-4732-AF73-6AE723A31E68}"/>
    <cellStyle name="Note 14 2" xfId="15942" xr:uid="{D9A1A1C8-B8B4-4A6B-B212-58C7C2879C17}"/>
    <cellStyle name="Note 14 2 2" xfId="15943" xr:uid="{D764C892-5135-4117-B67F-32BF90A4B897}"/>
    <cellStyle name="Note 14 2 2 2" xfId="33347" xr:uid="{387E423F-CF61-4298-9519-4069266907A6}"/>
    <cellStyle name="Note 14 2 3" xfId="15944" xr:uid="{C6FCBE53-C540-4619-836F-935F921FD000}"/>
    <cellStyle name="Note 14 2 3 2" xfId="33348" xr:uid="{10C1B5ED-F002-48D5-A542-BE56AC3DD731}"/>
    <cellStyle name="Note 14 2 4" xfId="33346" xr:uid="{8C2CC24E-A636-4CAC-8549-0CEF39FE741B}"/>
    <cellStyle name="Note 14 3" xfId="15945" xr:uid="{DA0F27F8-F286-438C-B47C-DEB8EC35735E}"/>
    <cellStyle name="Note 14 3 2" xfId="33349" xr:uid="{F89BACFD-BECD-4718-AEC6-CDF8722EF489}"/>
    <cellStyle name="Note 14 4" xfId="15946" xr:uid="{DD769587-5E7D-46B9-BB4B-0BCC8A673563}"/>
    <cellStyle name="Note 14 4 2" xfId="33350" xr:uid="{F090D2B0-03F8-42A6-AA63-5A011AFC8DFC}"/>
    <cellStyle name="Note 14 5" xfId="15947" xr:uid="{95FC3690-8E37-4A10-875D-65A942D03028}"/>
    <cellStyle name="Note 14 5 2" xfId="33351" xr:uid="{D4CC17E9-2692-4FCF-B230-3A50853D721D}"/>
    <cellStyle name="Note 14 6" xfId="33345" xr:uid="{314EF3B1-6353-451D-BB85-8FC6F227626F}"/>
    <cellStyle name="Note 15" xfId="15948" xr:uid="{66929FB8-9088-415A-B2B8-CBB12E8B1E0C}"/>
    <cellStyle name="Note 15 2" xfId="33352" xr:uid="{D3387FB3-0910-497A-80BA-75FA8E4A9EA6}"/>
    <cellStyle name="Note 16" xfId="15949" xr:uid="{624998DB-A010-4252-AB69-C532AE83BD29}"/>
    <cellStyle name="Note 16 2" xfId="33353" xr:uid="{F5D694B0-7042-4F6F-B23F-612AA0C8800E}"/>
    <cellStyle name="Note 17" xfId="15950" xr:uid="{74C990EF-46D5-4A36-BCB9-FC4F84262431}"/>
    <cellStyle name="Note 17 2" xfId="33354" xr:uid="{08A5DB38-3AE3-4D2D-B6F6-FA6EB2AFBD48}"/>
    <cellStyle name="Note 18" xfId="15951" xr:uid="{6509E51A-7051-4207-96C8-99F17A3DB5E8}"/>
    <cellStyle name="Note 18 2" xfId="33355" xr:uid="{25FF4AB2-5205-4BEE-B4F3-4D329AB4A0EE}"/>
    <cellStyle name="Note 19" xfId="15952" xr:uid="{DEDE6276-BDB6-456E-86A3-FE01241C599A}"/>
    <cellStyle name="Note 19 2" xfId="33356" xr:uid="{5133152A-02EC-4442-BFD0-1AE1198DA465}"/>
    <cellStyle name="Note 2" xfId="116" xr:uid="{BD60441F-73BD-484A-9832-AB3AA9BF3914}"/>
    <cellStyle name="Note 2 10" xfId="1160" xr:uid="{E72EB8D2-DD20-4432-A8D5-5F1AF1DD86FD}"/>
    <cellStyle name="Note 2 10 2" xfId="2216" xr:uid="{A82BA327-987F-4633-BF98-784223F82CE8}"/>
    <cellStyle name="Note 2 10 2 2" xfId="35645" xr:uid="{3A8C6707-44CA-4289-9946-4D5387A8CA9F}"/>
    <cellStyle name="Note 2 10 2 3" xfId="19816" xr:uid="{33117152-D290-4B53-B9DA-C379E1084C63}"/>
    <cellStyle name="Note 2 10 3" xfId="17369" xr:uid="{D19D0FFE-0461-4970-BA68-6B1A83BBECCA}"/>
    <cellStyle name="Note 2 10 3 2" xfId="34661" xr:uid="{7A80143F-9D3D-4CA0-BEAA-9618FF8BCF70}"/>
    <cellStyle name="Note 2 10 4" xfId="15954" xr:uid="{3333315F-1A1B-42EA-A66B-5A278933AFD2}"/>
    <cellStyle name="Note 2 10 4 2" xfId="33358" xr:uid="{63B63DD8-238C-40C5-8ED3-94D5D846BB39}"/>
    <cellStyle name="Note 2 10 5" xfId="18766" xr:uid="{C71575F8-90AB-4C22-BC84-B7BBCE027D33}"/>
    <cellStyle name="Note 2 11" xfId="1442" xr:uid="{C0AEE2D8-0AB0-4A19-BF6A-279570BD3B4D}"/>
    <cellStyle name="Note 2 11 2" xfId="2483" xr:uid="{91A23B45-D43A-4341-85E4-F0119F166C6C}"/>
    <cellStyle name="Note 2 11 2 2" xfId="35893" xr:uid="{D2485389-C6FB-4CD7-B4FE-2DA6F43546EA}"/>
    <cellStyle name="Note 2 11 2 3" xfId="20083" xr:uid="{344A5B33-A1C8-46E2-AE09-421A50C89435}"/>
    <cellStyle name="Note 2 11 3" xfId="17523" xr:uid="{5E19B139-B750-47BD-89C1-1FE08A6B9BB3}"/>
    <cellStyle name="Note 2 11 3 2" xfId="34908" xr:uid="{AA25AC60-B9AE-4B5F-B9A5-ED2A822DE413}"/>
    <cellStyle name="Note 2 11 4" xfId="15955" xr:uid="{74AC502C-1645-4766-9663-0EBF2B625DAC}"/>
    <cellStyle name="Note 2 11 4 2" xfId="33359" xr:uid="{235A9F0A-9165-4BC9-9274-48E277D91F9F}"/>
    <cellStyle name="Note 2 11 5" xfId="19045" xr:uid="{FC21684D-44EB-43DC-BCE8-0C681FDC1542}"/>
    <cellStyle name="Note 2 12" xfId="1711" xr:uid="{7BBF233F-CF75-4220-9E7A-17FEFC4EAD14}"/>
    <cellStyle name="Note 2 12 2" xfId="2752" xr:uid="{3AF5640C-3A13-4B31-987F-64194AEA1F1E}"/>
    <cellStyle name="Note 2 12 2 2" xfId="36158" xr:uid="{42FBD2A6-5050-4A70-9A39-70D824037AE8}"/>
    <cellStyle name="Note 2 12 2 3" xfId="20352" xr:uid="{91C3F9AA-C57A-48C8-8297-3448DC2B4924}"/>
    <cellStyle name="Note 2 12 3" xfId="17666" xr:uid="{DED5381D-1911-4926-A588-D782C0BCEEF2}"/>
    <cellStyle name="Note 2 12 3 2" xfId="35157" xr:uid="{E35B041B-C889-48DF-8434-E56E9E57F5C7}"/>
    <cellStyle name="Note 2 12 4" xfId="15956" xr:uid="{8E31FF8F-8553-4751-9DC8-8704B65D261E}"/>
    <cellStyle name="Note 2 12 4 2" xfId="33360" xr:uid="{141CB06A-5B0F-4D23-B19B-F96E6A991EA3}"/>
    <cellStyle name="Note 2 12 5" xfId="19314" xr:uid="{4C37A4B5-6988-46ED-8FDC-10966DEF6069}"/>
    <cellStyle name="Note 2 13" xfId="1736" xr:uid="{3215BAB6-CACA-4963-B69E-BE64E1A2E801}"/>
    <cellStyle name="Note 2 13 2" xfId="2777" xr:uid="{AECE7B3C-E936-4617-9D3B-1AC67644DA0E}"/>
    <cellStyle name="Note 2 13 2 2" xfId="36182" xr:uid="{B90B221F-732F-4F00-A1C4-C1C3B35D170F}"/>
    <cellStyle name="Note 2 13 2 3" xfId="20377" xr:uid="{42777A9F-4748-47AE-B61D-DD03B5408DF9}"/>
    <cellStyle name="Note 2 13 3" xfId="34340" xr:uid="{EC41C660-8B25-49BD-9758-32DC0DEA126E}"/>
    <cellStyle name="Note 2 13 4" xfId="19339" xr:uid="{DD1BABCA-DDCE-40C4-A2BC-F3A9162AA772}"/>
    <cellStyle name="Note 2 14" xfId="1761" xr:uid="{CB2A7883-5EF8-4669-B041-35F9B5EEC4FB}"/>
    <cellStyle name="Note 2 14 2" xfId="2802" xr:uid="{03E8660F-0BA9-4B87-A404-794DEE1F5D5B}"/>
    <cellStyle name="Note 2 14 2 2" xfId="36206" xr:uid="{5949AC09-D399-4A7D-B88E-2DDC6B3C6525}"/>
    <cellStyle name="Note 2 14 2 3" xfId="20402" xr:uid="{1A0CCC07-6213-4174-94A6-70709530EDDF}"/>
    <cellStyle name="Note 2 14 3" xfId="17701" xr:uid="{26370408-E9D6-412A-B58B-F5E69B99EACF}"/>
    <cellStyle name="Note 2 14 3 2" xfId="35204" xr:uid="{EB629194-8FDF-403E-B65B-1C3A6E5D37A5}"/>
    <cellStyle name="Note 2 14 4" xfId="15953" xr:uid="{CC7A4A46-8F5C-4741-8064-CF285012C50E}"/>
    <cellStyle name="Note 2 14 4 2" xfId="33357" xr:uid="{A71E77F4-DE90-4EBE-8D94-AF644F6DEAB1}"/>
    <cellStyle name="Note 2 14 5" xfId="19364" xr:uid="{CAFAD8BA-D4BF-4105-86CB-B8A637F9584D}"/>
    <cellStyle name="Note 2 15" xfId="1784" xr:uid="{A0E6FB66-9DAC-4500-B25C-D8B48C4D52AF}"/>
    <cellStyle name="Note 2 15 2" xfId="2825" xr:uid="{EEF7F9E9-0F95-4499-A1B4-27ECB7CE14B0}"/>
    <cellStyle name="Note 2 15 2 2" xfId="36228" xr:uid="{768D1525-6B71-45C2-9869-9FEF33BB04AE}"/>
    <cellStyle name="Note 2 15 2 3" xfId="20425" xr:uid="{8FE3FF59-9CAC-434D-A195-27D9FA6591B6}"/>
    <cellStyle name="Note 2 15 3" xfId="35226" xr:uid="{AD6955FD-8DE6-41EA-AF2F-F06A5607877D}"/>
    <cellStyle name="Note 2 15 4" xfId="19387" xr:uid="{A89E97D1-E12F-4403-8744-5D1502BABE96}"/>
    <cellStyle name="Note 2 16" xfId="1808" xr:uid="{35531652-27D1-45F5-A38A-353591CCFF58}"/>
    <cellStyle name="Note 2 16 2" xfId="2849" xr:uid="{43C3912E-3C3D-4D42-B611-064ADD05F6C5}"/>
    <cellStyle name="Note 2 16 2 2" xfId="36251" xr:uid="{5E0DB67B-A9FE-46BC-9F71-D2188901E0A7}"/>
    <cellStyle name="Note 2 16 2 3" xfId="20449" xr:uid="{5F3AF788-431F-4783-B102-60F0648596A4}"/>
    <cellStyle name="Note 2 16 3" xfId="35249" xr:uid="{378D9F14-558D-4D1A-913F-2F7C9A8A6C7D}"/>
    <cellStyle name="Note 2 16 4" xfId="19411" xr:uid="{5E0080E9-7310-496C-9F30-09AC89CC205F}"/>
    <cellStyle name="Note 2 17" xfId="1832" xr:uid="{45414EA9-F0AC-4E68-9054-F71E8EB01E72}"/>
    <cellStyle name="Note 2 17 2" xfId="2873" xr:uid="{4CE23434-94F5-430A-83A9-1B208FC4130E}"/>
    <cellStyle name="Note 2 17 2 2" xfId="36274" xr:uid="{41BC7F3B-E0BC-46B0-A053-6A20499FADEA}"/>
    <cellStyle name="Note 2 17 2 3" xfId="20473" xr:uid="{24C2D20C-403B-4F14-B3BF-142CB1475BAE}"/>
    <cellStyle name="Note 2 17 3" xfId="35272" xr:uid="{B31A5F95-9B33-48C3-BA06-20C8113CDCFD}"/>
    <cellStyle name="Note 2 17 4" xfId="19435" xr:uid="{9B12D318-15EF-4C73-B70F-C8BB2FC3C440}"/>
    <cellStyle name="Note 2 18" xfId="1857" xr:uid="{FC85352B-CBAF-491C-AA16-4D0821EEAEDC}"/>
    <cellStyle name="Note 2 18 2" xfId="35296" xr:uid="{AE4733EF-A9ED-406F-822F-F1B25CBF6667}"/>
    <cellStyle name="Note 2 18 3" xfId="19460" xr:uid="{523E570B-EAF8-42EA-9BA3-EC28C226A3FE}"/>
    <cellStyle name="Note 2 19" xfId="1881" xr:uid="{526EAA4D-C85E-4A47-A976-5BCD0C0121D3}"/>
    <cellStyle name="Note 2 19 2" xfId="35319" xr:uid="{CB557ED2-DCBD-4D42-BB80-68DE1068EB8E}"/>
    <cellStyle name="Note 2 19 3" xfId="19484" xr:uid="{CBF33EFD-9975-407B-AE5B-CB440F3C5156}"/>
    <cellStyle name="Note 2 2" xfId="117" xr:uid="{7998B165-CCA7-4B91-8455-AF2FF985B2D9}"/>
    <cellStyle name="Note 2 2 10" xfId="15958" xr:uid="{A7085107-6B60-4C9A-8923-E383BA02EB07}"/>
    <cellStyle name="Note 2 2 10 2" xfId="33362" xr:uid="{305A0EA0-14CC-425B-A986-2C615279D930}"/>
    <cellStyle name="Note 2 2 11" xfId="16969" xr:uid="{5A45026F-4EA9-48A9-98F0-69FAE1AE238D}"/>
    <cellStyle name="Note 2 2 11 2" xfId="34341" xr:uid="{0CD5F8D7-D7A5-4B81-9F39-796AF29419CD}"/>
    <cellStyle name="Note 2 2 12" xfId="15957" xr:uid="{9E3B1635-737E-4281-BE2D-70F7953B2EAB}"/>
    <cellStyle name="Note 2 2 12 2" xfId="33361" xr:uid="{7F96994E-BAE4-449F-8FD1-762AC0A64F02}"/>
    <cellStyle name="Note 2 2 13" xfId="2985" xr:uid="{9F365661-5C22-4560-B73E-8E0EAC3DE319}"/>
    <cellStyle name="Note 2 2 14" xfId="984" xr:uid="{26B05A9D-69A1-4689-A1A4-C92F7922F8CB}"/>
    <cellStyle name="Note 2 2 15" xfId="18596" xr:uid="{191A74AC-02B7-4619-9A40-529FA363A313}"/>
    <cellStyle name="Note 2 2 16" xfId="36786" xr:uid="{DAD65D21-4BD4-468B-882E-B265CD1667A7}"/>
    <cellStyle name="Note 2 2 2" xfId="1272" xr:uid="{0B1D1B38-1FC4-4B23-AF05-A1D7177587D0}"/>
    <cellStyle name="Note 2 2 2 10" xfId="18876" xr:uid="{10A9BA50-CC7B-4AFD-9D90-6E4F31B9977D}"/>
    <cellStyle name="Note 2 2 2 2" xfId="2317" xr:uid="{1B08FB8C-9FF6-4D8C-B2AC-AE66A3A0DC03}"/>
    <cellStyle name="Note 2 2 2 2 2" xfId="15961" xr:uid="{693302A4-F8BA-4422-A7DB-D248624F8DAD}"/>
    <cellStyle name="Note 2 2 2 2 2 2" xfId="15962" xr:uid="{895CD9C5-22B1-4F39-A65F-6267238371FD}"/>
    <cellStyle name="Note 2 2 2 2 2 2 2" xfId="33366" xr:uid="{D10F8EC6-8CEC-441C-8C44-E079A626FA9C}"/>
    <cellStyle name="Note 2 2 2 2 2 3" xfId="15963" xr:uid="{D7D88425-32B2-4F99-9614-9FF07256E562}"/>
    <cellStyle name="Note 2 2 2 2 2 3 2" xfId="33367" xr:uid="{001266B2-033A-47C9-ABE1-989B4B4DC9A6}"/>
    <cellStyle name="Note 2 2 2 2 2 4" xfId="33365" xr:uid="{3F7C15C9-F226-4197-BDA6-C2B3175B7663}"/>
    <cellStyle name="Note 2 2 2 2 3" xfId="15964" xr:uid="{26A8A5E0-F765-4FA4-BF1C-EA00E9173A39}"/>
    <cellStyle name="Note 2 2 2 2 3 2" xfId="33368" xr:uid="{4C3D01D0-820F-41B5-B797-E16D9B0D84E4}"/>
    <cellStyle name="Note 2 2 2 2 4" xfId="15965" xr:uid="{03690C35-8673-4AB0-BEBA-CE8BB3D2032E}"/>
    <cellStyle name="Note 2 2 2 2 4 2" xfId="33369" xr:uid="{60C88DFA-5909-4F57-BA68-9EC0184F8767}"/>
    <cellStyle name="Note 2 2 2 2 5" xfId="15966" xr:uid="{5C2F788B-1298-452D-A55D-49D87D7D017A}"/>
    <cellStyle name="Note 2 2 2 2 5 2" xfId="33370" xr:uid="{7600F271-821B-445D-8EAC-2AA363760A80}"/>
    <cellStyle name="Note 2 2 2 2 6" xfId="17973" xr:uid="{B9624569-1752-4B8D-9B94-E0EF62AE502C}"/>
    <cellStyle name="Note 2 2 2 2 6 2" xfId="35731" xr:uid="{FC9F261E-B1FE-462B-96FE-5677A6A2AB12}"/>
    <cellStyle name="Note 2 2 2 2 7" xfId="15960" xr:uid="{344B0E55-2DA5-4193-B128-F9681C5FE3D3}"/>
    <cellStyle name="Note 2 2 2 2 7 2" xfId="33364" xr:uid="{7DB29348-DEBE-436E-B6ED-AFEB3287E10F}"/>
    <cellStyle name="Note 2 2 2 2 8" xfId="19917" xr:uid="{A9B890CA-2EE3-4A92-84E5-EB58D86E0E7C}"/>
    <cellStyle name="Note 2 2 2 3" xfId="15967" xr:uid="{CF5FE562-B87A-4F3E-9AE5-AC2E7983A6DA}"/>
    <cellStyle name="Note 2 2 2 3 2" xfId="15968" xr:uid="{2134BEC5-DA60-4DBD-B919-0B43656D91E9}"/>
    <cellStyle name="Note 2 2 2 3 2 2" xfId="15969" xr:uid="{E81D14C4-2C8D-48DF-A21A-A4D5BF4EA32E}"/>
    <cellStyle name="Note 2 2 2 3 2 2 2" xfId="33373" xr:uid="{DB784E1D-C961-49CD-AD9A-98FE50E30FA8}"/>
    <cellStyle name="Note 2 2 2 3 2 3" xfId="15970" xr:uid="{6F0F3470-DA8F-4C3B-A93D-F8BEE2FB4A2E}"/>
    <cellStyle name="Note 2 2 2 3 2 3 2" xfId="33374" xr:uid="{2CE9FCC5-E424-474F-9141-27ED5B1BC1C6}"/>
    <cellStyle name="Note 2 2 2 3 2 4" xfId="33372" xr:uid="{5721EF67-8103-4236-A61B-81D939432254}"/>
    <cellStyle name="Note 2 2 2 3 3" xfId="15971" xr:uid="{60E1B5D6-2A49-43FB-955E-3C70A0D3861A}"/>
    <cellStyle name="Note 2 2 2 3 3 2" xfId="33375" xr:uid="{D1F03B1F-62D2-4C4B-8370-2680C1314A43}"/>
    <cellStyle name="Note 2 2 2 3 4" xfId="15972" xr:uid="{14E5581A-3ADC-4B88-ADAC-7432A2D2091D}"/>
    <cellStyle name="Note 2 2 2 3 4 2" xfId="33376" xr:uid="{621D72FA-996E-4AE3-833A-941E84188C31}"/>
    <cellStyle name="Note 2 2 2 3 5" xfId="15973" xr:uid="{864BFA49-3926-43A3-B0B6-9425191DDB51}"/>
    <cellStyle name="Note 2 2 2 3 5 2" xfId="33377" xr:uid="{21F577CA-8535-4EC9-ABFE-E9691B619790}"/>
    <cellStyle name="Note 2 2 2 3 6" xfId="33371" xr:uid="{06354929-19B3-46A2-BC0F-BA4235DEB313}"/>
    <cellStyle name="Note 2 2 2 4" xfId="15974" xr:uid="{DDA6F7FB-0B5F-4217-885F-5488D7BBCB55}"/>
    <cellStyle name="Note 2 2 2 4 2" xfId="15975" xr:uid="{D45A7087-A4A7-4233-9F1D-38F9D2F0A2F5}"/>
    <cellStyle name="Note 2 2 2 4 2 2" xfId="33379" xr:uid="{08C28176-A29E-4FED-B071-F14DB44C7C7D}"/>
    <cellStyle name="Note 2 2 2 4 3" xfId="15976" xr:uid="{1B9EB6CB-58D2-4012-A43B-C8A2FEB9C4B8}"/>
    <cellStyle name="Note 2 2 2 4 3 2" xfId="33380" xr:uid="{1FE3C1EB-1C84-47BC-A0FD-CBE855C39842}"/>
    <cellStyle name="Note 2 2 2 4 4" xfId="33378" xr:uid="{2DBDF3ED-109E-41C9-8D92-1B50C0EC6BAE}"/>
    <cellStyle name="Note 2 2 2 5" xfId="15977" xr:uid="{ACB5B62E-D85E-439E-9C41-5ACC994C6F8E}"/>
    <cellStyle name="Note 2 2 2 5 2" xfId="33381" xr:uid="{386C3419-2E47-4E5C-9953-AE4022C7B123}"/>
    <cellStyle name="Note 2 2 2 6" xfId="15978" xr:uid="{ADF1F24B-8722-469E-9737-96E93A2A1317}"/>
    <cellStyle name="Note 2 2 2 6 2" xfId="33382" xr:uid="{DF208D5D-60E2-448E-A791-80C2F5A51B96}"/>
    <cellStyle name="Note 2 2 2 7" xfId="15979" xr:uid="{E68E0D75-EDC2-4457-8DEC-24502853A41A}"/>
    <cellStyle name="Note 2 2 2 7 2" xfId="33383" xr:uid="{D0525485-C266-41D8-B6E1-562A9BF82DA4}"/>
    <cellStyle name="Note 2 2 2 8" xfId="17037" xr:uid="{ECA0343A-AC9F-46C0-B854-9E6D4508005E}"/>
    <cellStyle name="Note 2 2 2 8 2" xfId="34391" xr:uid="{126136EE-81F8-40A6-ABDF-300917267B0C}"/>
    <cellStyle name="Note 2 2 2 9" xfId="15959" xr:uid="{77014196-1351-4453-805C-62332DA015E1}"/>
    <cellStyle name="Note 2 2 2 9 2" xfId="33363" xr:uid="{1E819A1E-BC77-43EB-99E2-2EC0118D5E84}"/>
    <cellStyle name="Note 2 2 3" xfId="1543" xr:uid="{63AD2F08-7ADA-4823-9087-84CEDE3523D0}"/>
    <cellStyle name="Note 2 2 3 10" xfId="19146" xr:uid="{334D8261-623F-41E0-A3E6-B5EA856E3D9A}"/>
    <cellStyle name="Note 2 2 3 2" xfId="2584" xr:uid="{E815ACC4-3A03-48E7-BA6E-2D32718CD06F}"/>
    <cellStyle name="Note 2 2 3 2 2" xfId="15982" xr:uid="{647BE3AB-DC30-436C-A7B1-6F6B9EC60766}"/>
    <cellStyle name="Note 2 2 3 2 2 2" xfId="15983" xr:uid="{0DB025EE-36E5-4DBC-86D1-E264706AD220}"/>
    <cellStyle name="Note 2 2 3 2 2 2 2" xfId="33387" xr:uid="{FFEF00C4-BD22-4132-8F80-EB0A3F7BEFE1}"/>
    <cellStyle name="Note 2 2 3 2 2 3" xfId="15984" xr:uid="{B34ADC60-480E-41AC-9469-1FBD98C06ADF}"/>
    <cellStyle name="Note 2 2 3 2 2 3 2" xfId="33388" xr:uid="{ED413550-66C0-4F70-82EA-39F364AD0EE7}"/>
    <cellStyle name="Note 2 2 3 2 2 4" xfId="33386" xr:uid="{7A961F16-5353-4F10-A6D4-EEBFC7356CCA}"/>
    <cellStyle name="Note 2 2 3 2 3" xfId="15985" xr:uid="{02300BE9-80DD-4B97-AD3B-19B1B03FB81F}"/>
    <cellStyle name="Note 2 2 3 2 3 2" xfId="33389" xr:uid="{CF7079BB-D364-4B23-B8C0-D8CB5641007C}"/>
    <cellStyle name="Note 2 2 3 2 4" xfId="15986" xr:uid="{E1BCA346-FE3F-4A11-BABE-09A4EE061510}"/>
    <cellStyle name="Note 2 2 3 2 4 2" xfId="33390" xr:uid="{E7AE2C10-D79D-4418-B8A8-B96D45DC8243}"/>
    <cellStyle name="Note 2 2 3 2 5" xfId="15987" xr:uid="{D5D854FE-866B-4376-B711-CA9E80CF0FC1}"/>
    <cellStyle name="Note 2 2 3 2 5 2" xfId="33391" xr:uid="{CEFD29A1-9A24-4647-82DB-07CEEA8E4648}"/>
    <cellStyle name="Note 2 2 3 2 6" xfId="18109" xr:uid="{935D5100-5B51-406F-8022-CBC8894291A4}"/>
    <cellStyle name="Note 2 2 3 2 6 2" xfId="35992" xr:uid="{28DDAF92-6B3C-42B7-BFC4-FDFDE399B433}"/>
    <cellStyle name="Note 2 2 3 2 7" xfId="15981" xr:uid="{C024CE59-E0B7-4596-AA8F-AA7A1AD84D1D}"/>
    <cellStyle name="Note 2 2 3 2 7 2" xfId="33385" xr:uid="{569A672D-21C5-4748-8B8D-C01CF272A577}"/>
    <cellStyle name="Note 2 2 3 2 8" xfId="20184" xr:uid="{0D3241CF-AAD9-424A-AF05-3015DE988BB0}"/>
    <cellStyle name="Note 2 2 3 3" xfId="15988" xr:uid="{B2C62C99-AD31-487D-A9F8-DBE12A42DB49}"/>
    <cellStyle name="Note 2 2 3 3 2" xfId="15989" xr:uid="{A3446CA7-0011-403D-9919-FF7D1A956B99}"/>
    <cellStyle name="Note 2 2 3 3 2 2" xfId="15990" xr:uid="{F052A704-4EF1-4200-9A82-4F6034B034CB}"/>
    <cellStyle name="Note 2 2 3 3 2 2 2" xfId="33394" xr:uid="{07FADF4B-8CDC-48D5-A3B2-45347059C315}"/>
    <cellStyle name="Note 2 2 3 3 2 3" xfId="15991" xr:uid="{29079A0F-5B71-47AB-BF91-2C9B3FF81EFC}"/>
    <cellStyle name="Note 2 2 3 3 2 3 2" xfId="33395" xr:uid="{195CAC9C-181D-48CE-9367-B2D577FC250B}"/>
    <cellStyle name="Note 2 2 3 3 2 4" xfId="33393" xr:uid="{D978E3DE-20A0-4E5B-A0CF-6543E6E6016A}"/>
    <cellStyle name="Note 2 2 3 3 3" xfId="15992" xr:uid="{C615790B-69E6-494E-9B96-2A2F250A2A69}"/>
    <cellStyle name="Note 2 2 3 3 3 2" xfId="33396" xr:uid="{275D29E6-C725-4249-B3A3-C5F5143CF526}"/>
    <cellStyle name="Note 2 2 3 3 4" xfId="15993" xr:uid="{0AC275F6-0AAD-4078-90C2-3E909F1411D4}"/>
    <cellStyle name="Note 2 2 3 3 4 2" xfId="33397" xr:uid="{3D1FB19C-35AD-4A7D-BFA1-2E0B72E836C4}"/>
    <cellStyle name="Note 2 2 3 3 5" xfId="15994" xr:uid="{EC2633BA-EB9D-46B2-B0B0-D4177BB8192E}"/>
    <cellStyle name="Note 2 2 3 3 5 2" xfId="33398" xr:uid="{B19F59FF-3D01-461C-A9CC-D101D7376443}"/>
    <cellStyle name="Note 2 2 3 3 6" xfId="33392" xr:uid="{55D7658E-E5D0-4C2C-BFD1-2120C81D8532}"/>
    <cellStyle name="Note 2 2 3 4" xfId="15995" xr:uid="{7EBEF924-4E8C-4C60-A4F1-D435DE11776E}"/>
    <cellStyle name="Note 2 2 3 4 2" xfId="15996" xr:uid="{CD234268-CC21-4B4F-B62E-42C338CAA273}"/>
    <cellStyle name="Note 2 2 3 4 2 2" xfId="33400" xr:uid="{A32220BD-D417-4C17-BC6A-A05EE639832E}"/>
    <cellStyle name="Note 2 2 3 4 3" xfId="15997" xr:uid="{2C1253C8-5137-434F-8CFF-C24F8736A84C}"/>
    <cellStyle name="Note 2 2 3 4 3 2" xfId="33401" xr:uid="{21D57C8F-C74C-4E44-AC60-8794A747B23E}"/>
    <cellStyle name="Note 2 2 3 4 4" xfId="33399" xr:uid="{8B0DF04D-21B7-4903-BF71-B1FB61B3512B}"/>
    <cellStyle name="Note 2 2 3 5" xfId="15998" xr:uid="{16E8A7F8-0B85-44A1-BDFF-775119CF6749}"/>
    <cellStyle name="Note 2 2 3 5 2" xfId="33402" xr:uid="{DA204CC1-28F4-4804-BB67-C2DBC71EB10E}"/>
    <cellStyle name="Note 2 2 3 6" xfId="15999" xr:uid="{0856B96E-A700-472F-8CE1-6DE15B4B79BB}"/>
    <cellStyle name="Note 2 2 3 6 2" xfId="33403" xr:uid="{16181C49-2AFE-4470-913A-3BF58392B0CA}"/>
    <cellStyle name="Note 2 2 3 7" xfId="16000" xr:uid="{BF3B5EE2-9545-4895-B72A-FA0E54F47AB1}"/>
    <cellStyle name="Note 2 2 3 7 2" xfId="33404" xr:uid="{0394FD6D-85A0-4CED-91FF-9A22499DF885}"/>
    <cellStyle name="Note 2 2 3 8" xfId="17548" xr:uid="{1054445D-B1AC-47AE-8A97-165368BF8B41}"/>
    <cellStyle name="Note 2 2 3 8 2" xfId="34995" xr:uid="{8BDE29E1-7247-4A82-828F-C3C5E89135CE}"/>
    <cellStyle name="Note 2 2 3 9" xfId="15980" xr:uid="{4F477836-157C-4C91-B176-4045E1A15CAA}"/>
    <cellStyle name="Note 2 2 3 9 2" xfId="33384" xr:uid="{A4DEDA02-1CFE-4F74-9BA7-B3C9BB9677FF}"/>
    <cellStyle name="Note 2 2 4" xfId="2050" xr:uid="{691FEB98-EDE1-4DFC-AD78-DFD7262EB2AA}"/>
    <cellStyle name="Note 2 2 4 2" xfId="16002" xr:uid="{A43BBCFA-0287-4928-A7AA-C868CC482FF6}"/>
    <cellStyle name="Note 2 2 4 2 2" xfId="16003" xr:uid="{88EE8753-C74A-40E1-BF53-9153FF0EA3FF}"/>
    <cellStyle name="Note 2 2 4 2 2 2" xfId="33407" xr:uid="{240B9F2D-E8BF-4CA6-84EF-97EB6ED6381D}"/>
    <cellStyle name="Note 2 2 4 2 3" xfId="16004" xr:uid="{62E8496E-9F4E-45C7-8F74-9EB027C7F14C}"/>
    <cellStyle name="Note 2 2 4 2 3 2" xfId="33408" xr:uid="{021E8FBB-DE91-4C0C-AA79-CA928275F1B6}"/>
    <cellStyle name="Note 2 2 4 2 4" xfId="33406" xr:uid="{EDABEA1E-85AA-4D2F-B845-BB7E9E4B51A7}"/>
    <cellStyle name="Note 2 2 4 3" xfId="16005" xr:uid="{A6E41168-6D76-4727-9A09-406A023B1CDB}"/>
    <cellStyle name="Note 2 2 4 3 2" xfId="33409" xr:uid="{CA55EFD7-78D5-4F43-97FC-BA9EA0CA924A}"/>
    <cellStyle name="Note 2 2 4 4" xfId="16006" xr:uid="{167C4E2B-23CC-4DB9-B161-F1CDA2824DB5}"/>
    <cellStyle name="Note 2 2 4 4 2" xfId="33410" xr:uid="{5A78610F-4234-42EE-A4E4-698876F7F178}"/>
    <cellStyle name="Note 2 2 4 5" xfId="16007" xr:uid="{D36A9DAE-F7D1-4ED9-8621-4DDDF636179D}"/>
    <cellStyle name="Note 2 2 4 5 2" xfId="33411" xr:uid="{A3B0131F-BAC7-4D67-AB88-E0A99852FB11}"/>
    <cellStyle name="Note 2 2 4 6" xfId="16008" xr:uid="{B02338B5-AAA2-4041-8509-7F6C2002C1C2}"/>
    <cellStyle name="Note 2 2 4 6 2" xfId="33412" xr:uid="{07E30A2E-946C-4D0C-A2F2-BD13925953B3}"/>
    <cellStyle name="Note 2 2 4 7" xfId="17843" xr:uid="{5BEAE89F-142B-4393-ADD5-12E2F07B93FB}"/>
    <cellStyle name="Note 2 2 4 7 2" xfId="35484" xr:uid="{B1B5E89D-2DD4-45E5-86DE-326FFE4C0C14}"/>
    <cellStyle name="Note 2 2 4 8" xfId="16001" xr:uid="{B0ABB03A-AE90-4368-8CDE-CD486AB94345}"/>
    <cellStyle name="Note 2 2 4 8 2" xfId="33405" xr:uid="{8970D959-0133-462B-9EB3-DA3358CA0873}"/>
    <cellStyle name="Note 2 2 4 9" xfId="19650" xr:uid="{3F615A15-9C44-4292-B27D-A3F7FA6D8F25}"/>
    <cellStyle name="Note 2 2 5" xfId="16009" xr:uid="{2E6E8309-3CFD-449C-94BE-530336B84006}"/>
    <cellStyle name="Note 2 2 5 2" xfId="16010" xr:uid="{3CEE4DF9-8A87-4DDF-A61A-C4F6DBEE4DA6}"/>
    <cellStyle name="Note 2 2 5 2 2" xfId="16011" xr:uid="{8C8F0630-E4E2-48C1-BE46-FB08AB8D7642}"/>
    <cellStyle name="Note 2 2 5 2 2 2" xfId="33415" xr:uid="{F0AC94ED-CABB-4D7D-85AC-C3EF1E6A3A08}"/>
    <cellStyle name="Note 2 2 5 2 3" xfId="16012" xr:uid="{E4BE439E-BA43-446E-BEB1-77490B9724F0}"/>
    <cellStyle name="Note 2 2 5 2 3 2" xfId="33416" xr:uid="{3ED388F2-14B8-42AF-AB88-B46F9F6FD93D}"/>
    <cellStyle name="Note 2 2 5 2 4" xfId="33414" xr:uid="{78FC0A9D-19DE-4374-8BC3-37D3D19124B4}"/>
    <cellStyle name="Note 2 2 5 3" xfId="16013" xr:uid="{E1F78C24-B06B-4855-AD9A-AA3D9E2E2DE7}"/>
    <cellStyle name="Note 2 2 5 3 2" xfId="33417" xr:uid="{4B104FC2-B42B-4D66-90C1-0A390D3A3BEE}"/>
    <cellStyle name="Note 2 2 5 4" xfId="16014" xr:uid="{4C38FC95-A0AE-4EEE-9B47-0FED1C9D1D51}"/>
    <cellStyle name="Note 2 2 5 4 2" xfId="33418" xr:uid="{119975B4-4E4C-4C63-8C82-37C3DF98FAC3}"/>
    <cellStyle name="Note 2 2 5 5" xfId="16015" xr:uid="{E4A8308C-3162-4D82-9B7E-E1879ECB80A8}"/>
    <cellStyle name="Note 2 2 5 5 2" xfId="33419" xr:uid="{BDD6488A-B2A9-4FAD-87DD-F03181422377}"/>
    <cellStyle name="Note 2 2 5 6" xfId="33413" xr:uid="{5E1A9575-4F7A-470A-BF7C-7FDCF1F3B529}"/>
    <cellStyle name="Note 2 2 6" xfId="16016" xr:uid="{08A9DCE1-C08B-42D4-9071-B285A025A74F}"/>
    <cellStyle name="Note 2 2 6 2" xfId="16017" xr:uid="{2D43CA6F-5AFE-4F09-A0DB-78A3959F43F5}"/>
    <cellStyle name="Note 2 2 6 2 2" xfId="33421" xr:uid="{D67CFF94-D896-4BE6-9EF6-FEDC360679A6}"/>
    <cellStyle name="Note 2 2 6 3" xfId="16018" xr:uid="{E2263B55-BE70-4B71-9106-B011FB5E6F8E}"/>
    <cellStyle name="Note 2 2 6 3 2" xfId="33422" xr:uid="{C9CB0A64-95A8-4ED0-A826-BEDF08CAFEAA}"/>
    <cellStyle name="Note 2 2 6 4" xfId="33420" xr:uid="{D64A83F6-01F1-4B24-8AD6-4D7C88A8CB2E}"/>
    <cellStyle name="Note 2 2 7" xfId="16019" xr:uid="{B9FB9695-64AC-46B5-BFD6-B81008D8EEE9}"/>
    <cellStyle name="Note 2 2 7 2" xfId="33423" xr:uid="{BFBC80CE-BFB7-482F-8D86-EFE68766CF66}"/>
    <cellStyle name="Note 2 2 8" xfId="16020" xr:uid="{3133DA7C-8FF9-4B4D-998F-C41284FE731C}"/>
    <cellStyle name="Note 2 2 8 2" xfId="33424" xr:uid="{8F6E744B-F432-41CC-9E3D-A8F0DD3E43F7}"/>
    <cellStyle name="Note 2 2 9" xfId="16021" xr:uid="{7401405E-11D8-4C31-BCD7-13A3CE844CFE}"/>
    <cellStyle name="Note 2 2 9 2" xfId="33425" xr:uid="{DBCE8879-7E5F-4921-84BE-FE2C6C64D7E6}"/>
    <cellStyle name="Note 2 20" xfId="1905" xr:uid="{38367494-5A78-4C9D-B633-0F02238601AF}"/>
    <cellStyle name="Note 2 20 2" xfId="35343" xr:uid="{3FD9D6EF-632A-47B4-AD34-948CA88B2DC6}"/>
    <cellStyle name="Note 2 20 3" xfId="19508" xr:uid="{2D9923AA-CFAB-4449-8634-9024CA74D366}"/>
    <cellStyle name="Note 2 21" xfId="1929" xr:uid="{2E45C76F-0353-4689-9AA1-4256E460BA5E}"/>
    <cellStyle name="Note 2 21 2" xfId="35367" xr:uid="{1EF07C48-921E-43DF-9E60-B452A4A134EE}"/>
    <cellStyle name="Note 2 21 3" xfId="19532" xr:uid="{2EC9A941-D74F-4B7A-8425-9BDB0DA4D159}"/>
    <cellStyle name="Note 2 22" xfId="1954" xr:uid="{CDF3D95D-3FB3-48AC-986D-2D04BC2D1375}"/>
    <cellStyle name="Note 2 22 2" xfId="35390" xr:uid="{98E4B5B4-43DD-4BFB-BDCD-8C21EB8D1E97}"/>
    <cellStyle name="Note 2 22 3" xfId="19556" xr:uid="{C271800F-0B77-41AA-88A8-36D972116073}"/>
    <cellStyle name="Note 2 23" xfId="901" xr:uid="{8C396C83-2A75-4B4B-9976-3407687D4145}"/>
    <cellStyle name="Note 2 23 2" xfId="18549" xr:uid="{7D23C7D2-669A-4325-9F33-83456BE399D7}"/>
    <cellStyle name="Note 2 24" xfId="20497" xr:uid="{DC4EBCFD-4723-4D66-B55D-E61E72AC9467}"/>
    <cellStyle name="Note 2 25" xfId="18409" xr:uid="{1E3450B2-556B-48C5-8195-6DFC0A46BEF7}"/>
    <cellStyle name="Note 2 26" xfId="36785" xr:uid="{4917D8C6-2388-439E-941A-4255EE5A9430}"/>
    <cellStyle name="Note 2 3" xfId="118" xr:uid="{052003C6-569A-44C1-AF5F-4B18390C72BF}"/>
    <cellStyle name="Note 2 3 10" xfId="1001" xr:uid="{66C1AA7C-51F9-4FF5-8384-299DC26C3470}"/>
    <cellStyle name="Note 2 3 11" xfId="18612" xr:uid="{ED4036CB-8BE3-42C1-AFD7-9F60318D0484}"/>
    <cellStyle name="Note 2 3 12" xfId="37002" xr:uid="{FE066C5F-5808-4DF1-9C1F-C5143BD195A8}"/>
    <cellStyle name="Note 2 3 2" xfId="130" xr:uid="{A1B75AC7-63FE-48E6-9182-A75E3DC88265}"/>
    <cellStyle name="Note 2 3 2 2" xfId="2333" xr:uid="{180FA04C-78BA-4EAD-B1E8-C60B9FF90B5A}"/>
    <cellStyle name="Note 2 3 2 2 2" xfId="16025" xr:uid="{489D9FC7-021D-48E5-A1D0-F174C985B7A5}"/>
    <cellStyle name="Note 2 3 2 2 2 2" xfId="33429" xr:uid="{80F96993-47E9-46E9-A864-31392DCE8D77}"/>
    <cellStyle name="Note 2 3 2 2 3" xfId="16026" xr:uid="{E857EFF8-142A-4C7B-9262-BC60E245F3E4}"/>
    <cellStyle name="Note 2 3 2 2 3 2" xfId="33430" xr:uid="{36855986-DD67-448D-A0EF-B3CFDFB284AC}"/>
    <cellStyle name="Note 2 3 2 2 4" xfId="17986" xr:uid="{9A31B48C-1264-45F2-81F6-2130355CA3DC}"/>
    <cellStyle name="Note 2 3 2 2 4 2" xfId="35746" xr:uid="{7C7C1BE3-3E7E-49DE-94ED-C466B5D177F9}"/>
    <cellStyle name="Note 2 3 2 2 5" xfId="16024" xr:uid="{0F7194D8-EEED-48EC-8172-72B5C657CC9D}"/>
    <cellStyle name="Note 2 3 2 2 5 2" xfId="33428" xr:uid="{972EC0B8-5D76-44A5-872E-C2C498701A47}"/>
    <cellStyle name="Note 2 3 2 2 6" xfId="19933" xr:uid="{C592B3B8-AE3B-42DC-9EEA-A0B10BAED7AA}"/>
    <cellStyle name="Note 2 3 2 3" xfId="16027" xr:uid="{799EA060-A798-46C8-8D28-1FD2D03125A0}"/>
    <cellStyle name="Note 2 3 2 3 2" xfId="33431" xr:uid="{C1A585A7-2570-4C41-BCE5-9D47D7CC86E1}"/>
    <cellStyle name="Note 2 3 2 4" xfId="16028" xr:uid="{D91F4926-FD48-47F8-907E-ECA2A411C4E2}"/>
    <cellStyle name="Note 2 3 2 4 2" xfId="33432" xr:uid="{3FB2B94D-2CBD-4591-899F-7430B105EC1E}"/>
    <cellStyle name="Note 2 3 2 5" xfId="16029" xr:uid="{D0B3B44F-A930-4F18-A054-5132CF336396}"/>
    <cellStyle name="Note 2 3 2 5 2" xfId="33433" xr:uid="{83FC2335-896F-4A47-BFF1-B5DCE2740CA1}"/>
    <cellStyle name="Note 2 3 2 6" xfId="17411" xr:uid="{EE4CBC1B-2B4C-498A-B028-2B87F919DF14}"/>
    <cellStyle name="Note 2 3 2 6 2" xfId="34763" xr:uid="{1F53B2F8-0EEB-4526-9C32-05E1F8C5F7AD}"/>
    <cellStyle name="Note 2 3 2 7" xfId="16023" xr:uid="{6D4F5185-EB1C-4632-80D2-12E403478BC3}"/>
    <cellStyle name="Note 2 3 2 7 2" xfId="33427" xr:uid="{EC6A6F8B-592F-41D0-89D5-3FF1F2657C03}"/>
    <cellStyle name="Note 2 3 2 8" xfId="1288" xr:uid="{0D539F3B-47DC-4028-924F-C5FDE04FE4DD}"/>
    <cellStyle name="Note 2 3 2 9" xfId="18892" xr:uid="{DB41462B-6AED-4AA0-9EC1-43BCF67D429E}"/>
    <cellStyle name="Note 2 3 3" xfId="226" xr:uid="{0C36F57E-2DBA-4D76-9D11-5AD5D21FA69E}"/>
    <cellStyle name="Note 2 3 3 2" xfId="2600" xr:uid="{9DC8F4EB-CE58-4032-889F-9C5A28BDB473}"/>
    <cellStyle name="Note 2 3 3 2 2" xfId="16032" xr:uid="{53564819-158D-453D-A11F-8C6940298E1E}"/>
    <cellStyle name="Note 2 3 3 2 2 2" xfId="33436" xr:uid="{C415257B-13AC-4886-B50D-A1152CA5CB61}"/>
    <cellStyle name="Note 2 3 3 2 3" xfId="16033" xr:uid="{F8CF7761-D9F8-4B46-BFEC-3DF009703EDB}"/>
    <cellStyle name="Note 2 3 3 2 3 2" xfId="33437" xr:uid="{31F64DDA-040B-4A40-A4C8-FFC3C47DC116}"/>
    <cellStyle name="Note 2 3 3 2 4" xfId="18122" xr:uid="{ED4E2659-6FB0-457B-AD8C-43E5F74C8BB6}"/>
    <cellStyle name="Note 2 3 3 2 4 2" xfId="36007" xr:uid="{E6E6D3F1-C070-4364-BA9A-2D8E1FD89153}"/>
    <cellStyle name="Note 2 3 3 2 5" xfId="16031" xr:uid="{4C3FCD86-C608-4E32-9687-75BC1B5BC623}"/>
    <cellStyle name="Note 2 3 3 2 5 2" xfId="33435" xr:uid="{E3D4AA54-3331-44C3-A64E-EFF070D78259}"/>
    <cellStyle name="Note 2 3 3 2 6" xfId="20200" xr:uid="{A11C2D26-F499-4D9C-A9E7-4353727FB034}"/>
    <cellStyle name="Note 2 3 3 3" xfId="16034" xr:uid="{160FC189-D7D8-4EAA-A12D-6690DD017F71}"/>
    <cellStyle name="Note 2 3 3 3 2" xfId="33438" xr:uid="{09EB1047-528B-4FE9-9474-73DCE9A75372}"/>
    <cellStyle name="Note 2 3 3 4" xfId="16035" xr:uid="{0E2A3EB0-D60D-4552-AF25-0042AA1C9185}"/>
    <cellStyle name="Note 2 3 3 4 2" xfId="33439" xr:uid="{102E919A-CC54-4009-8540-A482D85E9C8E}"/>
    <cellStyle name="Note 2 3 3 5" xfId="16036" xr:uid="{6AF50145-659F-4D96-AB57-D934D8F2E440}"/>
    <cellStyle name="Note 2 3 3 5 2" xfId="33440" xr:uid="{E7C60CFF-B96E-4F6D-9E92-A2F28FADFFEE}"/>
    <cellStyle name="Note 2 3 3 6" xfId="17562" xr:uid="{23184395-1BB3-4020-9CE3-D4B62FB2479E}"/>
    <cellStyle name="Note 2 3 3 6 2" xfId="35010" xr:uid="{C4F0CBA7-2A84-4D1D-A933-20190295D1BE}"/>
    <cellStyle name="Note 2 3 3 7" xfId="16030" xr:uid="{6588DB7D-A881-4CA0-9896-A926BC6BE9CE}"/>
    <cellStyle name="Note 2 3 3 7 2" xfId="33434" xr:uid="{B00528FE-F801-459C-89E9-D38F485AC4BE}"/>
    <cellStyle name="Note 2 3 3 8" xfId="1559" xr:uid="{BD74DAD5-43B5-4E70-81EB-0155A1FD0E03}"/>
    <cellStyle name="Note 2 3 3 9" xfId="19162" xr:uid="{2E4D01AC-F705-485E-B4C9-856C3F75DE04}"/>
    <cellStyle name="Note 2 3 4" xfId="2066" xr:uid="{C82860A1-3852-4408-840B-43BD0D4017AC}"/>
    <cellStyle name="Note 2 3 4 2" xfId="16038" xr:uid="{B80FA316-DF42-4374-A846-DD98BB71A434}"/>
    <cellStyle name="Note 2 3 4 2 2" xfId="33442" xr:uid="{978EA382-3BF4-42E0-927A-D9BB4161187C}"/>
    <cellStyle name="Note 2 3 4 3" xfId="16039" xr:uid="{11119084-AC94-4AE9-AF66-C4F1EF73AA0B}"/>
    <cellStyle name="Note 2 3 4 3 2" xfId="33443" xr:uid="{F1B72875-86D1-4766-9AC9-C1DB1BA553CC}"/>
    <cellStyle name="Note 2 3 4 4" xfId="17856" xr:uid="{94815334-5A61-450E-A981-CA6D69C0F990}"/>
    <cellStyle name="Note 2 3 4 4 2" xfId="35499" xr:uid="{A78599E8-95E8-4639-BD96-808C936714CA}"/>
    <cellStyle name="Note 2 3 4 5" xfId="16037" xr:uid="{369F3632-101A-40CF-8D48-38BF8604F660}"/>
    <cellStyle name="Note 2 3 4 5 2" xfId="33441" xr:uid="{C7070914-383A-4282-B4EF-A2743BBEF7D3}"/>
    <cellStyle name="Note 2 3 4 6" xfId="19666" xr:uid="{D3E2AE66-CC11-4A73-8BDB-27326ACCC3FF}"/>
    <cellStyle name="Note 2 3 5" xfId="16040" xr:uid="{29D17601-F3E8-455C-922A-87C4D479C823}"/>
    <cellStyle name="Note 2 3 5 2" xfId="33444" xr:uid="{19F2017D-3587-45E2-91DB-064F0BD6F3B1}"/>
    <cellStyle name="Note 2 3 6" xfId="16041" xr:uid="{018FFA03-B930-4F06-923F-3D10DDC1A6BB}"/>
    <cellStyle name="Note 2 3 6 2" xfId="33445" xr:uid="{70A76227-028E-4D86-9C38-18CFD65B3ECA}"/>
    <cellStyle name="Note 2 3 7" xfId="16042" xr:uid="{BFDCA614-8DB6-4243-8267-9BAC4D5649CE}"/>
    <cellStyle name="Note 2 3 7 2" xfId="33446" xr:uid="{6D80C963-5B28-470D-A3F1-4AFA1CCD0A88}"/>
    <cellStyle name="Note 2 3 8" xfId="17036" xr:uid="{BA0FD221-2F34-4502-94A6-5E2931D09529}"/>
    <cellStyle name="Note 2 3 8 2" xfId="34390" xr:uid="{29097948-027D-4159-8DF5-067590F1AE16}"/>
    <cellStyle name="Note 2 3 9" xfId="16022" xr:uid="{D976D2A4-A326-4FC5-BF93-BE34DE51D7A2}"/>
    <cellStyle name="Note 2 3 9 2" xfId="33426" xr:uid="{195AED14-F647-484A-8DCE-8D462572938A}"/>
    <cellStyle name="Note 2 4" xfId="159" xr:uid="{8C5AF0DB-36E1-4CE3-901A-759D41CB840E}"/>
    <cellStyle name="Note 2 4 10" xfId="1019" xr:uid="{7524F5C9-12EA-4570-B573-9F7FCB787481}"/>
    <cellStyle name="Note 2 4 11" xfId="18630" xr:uid="{BEFDB84F-4179-4DAE-A930-6BFB514971B7}"/>
    <cellStyle name="Note 2 4 12" xfId="37072" xr:uid="{811C163B-3336-40E1-AF1A-52EBEAB4BB70}"/>
    <cellStyle name="Note 2 4 2" xfId="1306" xr:uid="{F17E8189-6B16-447A-8950-357C0C8802D9}"/>
    <cellStyle name="Note 2 4 2 2" xfId="2351" xr:uid="{1D8C1E1B-CB01-43B3-9749-3A8F019CF019}"/>
    <cellStyle name="Note 2 4 2 2 2" xfId="16046" xr:uid="{EFD96B2F-E77B-44B5-A45E-27C7A7DCF1DD}"/>
    <cellStyle name="Note 2 4 2 2 2 2" xfId="33450" xr:uid="{FEEA2BAE-9109-4AD8-BF0F-4C5454270CAD}"/>
    <cellStyle name="Note 2 4 2 2 3" xfId="16047" xr:uid="{B4482364-4643-4613-BD78-27D44FCBCDAD}"/>
    <cellStyle name="Note 2 4 2 2 3 2" xfId="33451" xr:uid="{8267805F-7784-43D9-B1ED-209F33A0C009}"/>
    <cellStyle name="Note 2 4 2 2 4" xfId="17999" xr:uid="{9743EE64-7125-4B0E-957F-255FDB60DAD8}"/>
    <cellStyle name="Note 2 4 2 2 4 2" xfId="35763" xr:uid="{558BEA6C-3F51-4FCD-A64E-9F62B926ED19}"/>
    <cellStyle name="Note 2 4 2 2 5" xfId="16045" xr:uid="{89D65E86-FC3B-4BA6-8BB5-0A118FC30617}"/>
    <cellStyle name="Note 2 4 2 2 5 2" xfId="33449" xr:uid="{470C5F96-9B20-48EA-B435-E8245EFDDF61}"/>
    <cellStyle name="Note 2 4 2 2 6" xfId="19951" xr:uid="{84489288-72B4-4ABC-8E61-09453B201BD6}"/>
    <cellStyle name="Note 2 4 2 3" xfId="16048" xr:uid="{555CF332-2557-426A-97DF-3FB08AF12905}"/>
    <cellStyle name="Note 2 4 2 3 2" xfId="33452" xr:uid="{8AF00E5C-6FDD-4A89-860F-AAACF392A3BB}"/>
    <cellStyle name="Note 2 4 2 4" xfId="16049" xr:uid="{E6D6A408-D73C-4DDD-9064-4785BF3677D6}"/>
    <cellStyle name="Note 2 4 2 4 2" xfId="33453" xr:uid="{A0362E74-23A9-4DF3-9B6B-87197D41C3D6}"/>
    <cellStyle name="Note 2 4 2 5" xfId="16050" xr:uid="{5668B6F6-7262-40AD-AE5A-A718AF6E1BA8}"/>
    <cellStyle name="Note 2 4 2 5 2" xfId="33454" xr:uid="{ED24AF68-C2FA-40C7-9815-804051CBF011}"/>
    <cellStyle name="Note 2 4 2 6" xfId="17426" xr:uid="{CD0B97C5-0CEC-4368-8ABA-83C2ECC9FBD2}"/>
    <cellStyle name="Note 2 4 2 6 2" xfId="34780" xr:uid="{0AD92ADE-9960-474C-A94E-EC4C523D1CEA}"/>
    <cellStyle name="Note 2 4 2 7" xfId="16044" xr:uid="{B5439A64-E58E-48A6-801C-56FDF2FD061F}"/>
    <cellStyle name="Note 2 4 2 7 2" xfId="33448" xr:uid="{E17616A2-0641-4128-93D0-60B57FF6AB4E}"/>
    <cellStyle name="Note 2 4 2 8" xfId="18910" xr:uid="{AFFC99F0-020B-4499-9CC8-DA5F1937CCBD}"/>
    <cellStyle name="Note 2 4 3" xfId="1577" xr:uid="{D26176AF-E5BC-41C0-8F86-80225B492DC1}"/>
    <cellStyle name="Note 2 4 3 2" xfId="2618" xr:uid="{A23294C7-D8FF-4FD8-980E-B536AFECA191}"/>
    <cellStyle name="Note 2 4 3 2 2" xfId="16053" xr:uid="{52CEE3D8-A2FA-4089-AF9F-C94EE863BE9F}"/>
    <cellStyle name="Note 2 4 3 2 2 2" xfId="33457" xr:uid="{E2C20535-20A1-4EAC-B66D-CEEAB6572B38}"/>
    <cellStyle name="Note 2 4 3 2 3" xfId="16054" xr:uid="{5359223C-C6A2-4E24-B4C0-2F1FB1890C33}"/>
    <cellStyle name="Note 2 4 3 2 3 2" xfId="33458" xr:uid="{E3AF955A-7112-48C4-A86A-E83BBF4B9221}"/>
    <cellStyle name="Note 2 4 3 2 4" xfId="18135" xr:uid="{CD023447-32BC-4ED3-BEB1-4EB5FBFFBB62}"/>
    <cellStyle name="Note 2 4 3 2 4 2" xfId="36025" xr:uid="{4FE34424-22BF-4FEF-85D3-104807717878}"/>
    <cellStyle name="Note 2 4 3 2 5" xfId="16052" xr:uid="{65FB571B-47E9-4617-A946-D5DDBB75B28C}"/>
    <cellStyle name="Note 2 4 3 2 5 2" xfId="33456" xr:uid="{C1E6B672-5C11-47DF-832B-64A65A24E483}"/>
    <cellStyle name="Note 2 4 3 2 6" xfId="20218" xr:uid="{DE9EA0D1-C049-41CA-8CF2-CD77933BF53A}"/>
    <cellStyle name="Note 2 4 3 3" xfId="16055" xr:uid="{52376D19-DC92-40B3-9E23-EFC0891576E2}"/>
    <cellStyle name="Note 2 4 3 3 2" xfId="33459" xr:uid="{FB3A79B5-42D7-4200-9BD3-A6DAB1222751}"/>
    <cellStyle name="Note 2 4 3 4" xfId="16056" xr:uid="{316569A9-6675-4862-80D5-056463D34C24}"/>
    <cellStyle name="Note 2 4 3 4 2" xfId="33460" xr:uid="{D282D07E-29D8-4778-BAB5-A4B1DCC8C8C7}"/>
    <cellStyle name="Note 2 4 3 5" xfId="16057" xr:uid="{DA56CD1A-950A-4343-ACE6-F74FD7145E2E}"/>
    <cellStyle name="Note 2 4 3 5 2" xfId="33461" xr:uid="{799F4696-A14E-443D-BAE7-A4C677D866FD}"/>
    <cellStyle name="Note 2 4 3 6" xfId="17576" xr:uid="{7848C170-B2EA-4A2D-A643-6DC698F3ECA8}"/>
    <cellStyle name="Note 2 4 3 6 2" xfId="35027" xr:uid="{437D25B1-7702-4EAC-9CF2-AEA9DD9CDF4B}"/>
    <cellStyle name="Note 2 4 3 7" xfId="16051" xr:uid="{764BFF18-51CF-4F9F-9D75-6C6617CF98FC}"/>
    <cellStyle name="Note 2 4 3 7 2" xfId="33455" xr:uid="{7DF573F8-D8CB-4EFF-BF46-C40CDD8A5624}"/>
    <cellStyle name="Note 2 4 3 8" xfId="19180" xr:uid="{63FEA4D4-0F60-4019-8876-73EAA826E646}"/>
    <cellStyle name="Note 2 4 4" xfId="2084" xr:uid="{23293016-2CB5-4207-B3C7-1E526EB95BCF}"/>
    <cellStyle name="Note 2 4 4 2" xfId="16059" xr:uid="{0F9E5D42-79CE-45D5-947F-0BC9F76B1E03}"/>
    <cellStyle name="Note 2 4 4 2 2" xfId="33463" xr:uid="{DF4D30B1-5E44-49E1-8B48-2D6686E58A25}"/>
    <cellStyle name="Note 2 4 4 3" xfId="16060" xr:uid="{5C3F94A0-B274-4BC0-A068-00EC51CAA01D}"/>
    <cellStyle name="Note 2 4 4 3 2" xfId="33464" xr:uid="{28D61454-B5C3-4229-970B-9F83DD399D1E}"/>
    <cellStyle name="Note 2 4 4 4" xfId="17870" xr:uid="{A55136CC-AFF0-4E4F-A126-290DEBF44454}"/>
    <cellStyle name="Note 2 4 4 4 2" xfId="35516" xr:uid="{93716B6B-B2F6-47F8-9CB8-B294C496A3A8}"/>
    <cellStyle name="Note 2 4 4 5" xfId="16058" xr:uid="{3937A5F1-6856-4C8D-8C29-F5E60013180A}"/>
    <cellStyle name="Note 2 4 4 5 2" xfId="33462" xr:uid="{24CA5832-6022-4833-B0C0-43E9198DD8F8}"/>
    <cellStyle name="Note 2 4 4 6" xfId="19684" xr:uid="{9F64B08E-7FF6-4D32-86D3-FEFC3BDB2338}"/>
    <cellStyle name="Note 2 4 5" xfId="16061" xr:uid="{364E261F-F4B5-4002-ADBA-FA74CB7DDBDC}"/>
    <cellStyle name="Note 2 4 5 2" xfId="33465" xr:uid="{6DD73D57-55E7-40B5-9189-F968BEF158D1}"/>
    <cellStyle name="Note 2 4 6" xfId="16062" xr:uid="{C42741E3-720A-4D98-9CA9-169E4FAEF2B5}"/>
    <cellStyle name="Note 2 4 6 2" xfId="33466" xr:uid="{E694E13E-891D-4169-A145-44C0AE68F6D4}"/>
    <cellStyle name="Note 2 4 7" xfId="16063" xr:uid="{73CCE2C3-29CC-48FF-BCA7-74B75098DFD9}"/>
    <cellStyle name="Note 2 4 7 2" xfId="33467" xr:uid="{C87C32C5-0E13-4797-9CE1-A338D817B843}"/>
    <cellStyle name="Note 2 4 8" xfId="17251" xr:uid="{7613E29F-D8F5-4780-8858-295604901060}"/>
    <cellStyle name="Note 2 4 8 2" xfId="34541" xr:uid="{22585103-E579-4EA5-B17A-E7424FF7AA8D}"/>
    <cellStyle name="Note 2 4 9" xfId="16043" xr:uid="{193ED92E-1798-4A5D-922D-9A2D82F8C365}"/>
    <cellStyle name="Note 2 4 9 2" xfId="33447" xr:uid="{445E2438-5F85-4F11-B3A3-9D1FB4209B8D}"/>
    <cellStyle name="Note 2 5" xfId="1038" xr:uid="{658B5B57-C3E3-43D5-9644-EC33B250F30A}"/>
    <cellStyle name="Note 2 5 10" xfId="18649" xr:uid="{D3635C04-6D48-4369-8527-E02D383FD056}"/>
    <cellStyle name="Note 2 5 11" xfId="36896" xr:uid="{3D35104B-7123-4793-A12E-BC3C122E73FD}"/>
    <cellStyle name="Note 2 5 2" xfId="1327" xr:uid="{4696C187-7367-4C7D-9498-073E4EF1F11F}"/>
    <cellStyle name="Note 2 5 2 2" xfId="2372" xr:uid="{E7E0AD90-2CF7-427A-80CF-835F08C2EFA1}"/>
    <cellStyle name="Note 2 5 2 2 2" xfId="16067" xr:uid="{DAF7F453-0A75-45DE-BC6B-3BA5F68D66DC}"/>
    <cellStyle name="Note 2 5 2 2 2 2" xfId="33471" xr:uid="{4EFDA228-A0E3-4D15-A4BF-F7257A91E975}"/>
    <cellStyle name="Note 2 5 2 2 3" xfId="16068" xr:uid="{ABEFD00C-C83D-4C3C-86CF-6C2F06C05120}"/>
    <cellStyle name="Note 2 5 2 2 3 2" xfId="33472" xr:uid="{093C53A2-C8B4-40BA-B6A0-416FCF91720A}"/>
    <cellStyle name="Note 2 5 2 2 4" xfId="18013" xr:uid="{E5D8BB80-D42D-4ADE-944B-2D75301AD06C}"/>
    <cellStyle name="Note 2 5 2 2 4 2" xfId="35783" xr:uid="{1B30996B-23AE-471E-A271-F897E2E8825E}"/>
    <cellStyle name="Note 2 5 2 2 5" xfId="16066" xr:uid="{979BE41B-D10A-4283-B69A-EE39D6D0E4E1}"/>
    <cellStyle name="Note 2 5 2 2 5 2" xfId="33470" xr:uid="{033A264A-97ED-4885-984F-AB660D7DCB6D}"/>
    <cellStyle name="Note 2 5 2 2 6" xfId="19972" xr:uid="{173B2045-B55A-4E4E-B8FF-41AFE039F482}"/>
    <cellStyle name="Note 2 5 2 3" xfId="16069" xr:uid="{9C3DF5A5-EB13-40D5-B197-4A36F80D274D}"/>
    <cellStyle name="Note 2 5 2 3 2" xfId="33473" xr:uid="{6E0800EB-11BF-4998-8A1E-A9AB34000C9A}"/>
    <cellStyle name="Note 2 5 2 4" xfId="16070" xr:uid="{B6EC5E12-1F14-4C6E-8F36-14C4F0BD78C5}"/>
    <cellStyle name="Note 2 5 2 4 2" xfId="33474" xr:uid="{1F380AA6-3FF4-40E0-9940-50C82724D46C}"/>
    <cellStyle name="Note 2 5 2 5" xfId="16071" xr:uid="{6BC104B5-46C9-41DB-8542-640047D3A0CC}"/>
    <cellStyle name="Note 2 5 2 5 2" xfId="33475" xr:uid="{31C7A878-50D0-4AB4-AE1F-816FB83EBD7E}"/>
    <cellStyle name="Note 2 5 2 6" xfId="17443" xr:uid="{6D14D06F-CF52-4888-9900-E8E808B59471}"/>
    <cellStyle name="Note 2 5 2 6 2" xfId="34800" xr:uid="{12A88C79-C65D-405B-9E45-6AD36CBCA10E}"/>
    <cellStyle name="Note 2 5 2 7" xfId="16065" xr:uid="{06B2CEEC-5F75-489E-B87A-A73FABB7122A}"/>
    <cellStyle name="Note 2 5 2 7 2" xfId="33469" xr:uid="{2EEA760C-DD25-42D7-896C-B28D0565F103}"/>
    <cellStyle name="Note 2 5 2 8" xfId="18931" xr:uid="{A11E9C35-7B07-49D1-8CE7-E3A2364A84D0}"/>
    <cellStyle name="Note 2 5 3" xfId="1598" xr:uid="{6133C7A3-3CB6-4A99-B31E-EB9B4720857F}"/>
    <cellStyle name="Note 2 5 3 2" xfId="2639" xr:uid="{656E4888-C9A4-4DD9-84FC-3A31A77C4502}"/>
    <cellStyle name="Note 2 5 3 2 2" xfId="16074" xr:uid="{C2B3CC67-E55C-496B-ACCA-E618F23A6764}"/>
    <cellStyle name="Note 2 5 3 2 2 2" xfId="33478" xr:uid="{D9C92F68-6D44-4FD3-A7BA-582BA93ECFC4}"/>
    <cellStyle name="Note 2 5 3 2 3" xfId="16075" xr:uid="{44A088BC-F053-48F1-A2B8-4C3836981245}"/>
    <cellStyle name="Note 2 5 3 2 3 2" xfId="33479" xr:uid="{66DD9013-6EC9-4C7D-B891-0024CB4ABF63}"/>
    <cellStyle name="Note 2 5 3 2 4" xfId="18149" xr:uid="{09A168EB-FBDA-4D73-842B-1D76A4C85A52}"/>
    <cellStyle name="Note 2 5 3 2 4 2" xfId="36046" xr:uid="{26150580-45F1-426B-8478-C110DD2A40D5}"/>
    <cellStyle name="Note 2 5 3 2 5" xfId="16073" xr:uid="{71676D17-0B5E-41B2-8887-4A44194B64A8}"/>
    <cellStyle name="Note 2 5 3 2 5 2" xfId="33477" xr:uid="{A9122CF5-07B8-46F5-B7E9-E03702D1F605}"/>
    <cellStyle name="Note 2 5 3 2 6" xfId="20239" xr:uid="{4A9B87DC-7370-496E-9289-9311F11C8DE9}"/>
    <cellStyle name="Note 2 5 3 3" xfId="16076" xr:uid="{564731CF-A671-48E0-9C8C-0D1A89A69424}"/>
    <cellStyle name="Note 2 5 3 3 2" xfId="33480" xr:uid="{9D868013-1F1E-4D6E-A44A-6C19933CCDFC}"/>
    <cellStyle name="Note 2 5 3 4" xfId="16077" xr:uid="{04BE9062-15E0-416C-A9F4-E405E205DED4}"/>
    <cellStyle name="Note 2 5 3 4 2" xfId="33481" xr:uid="{CF484AD0-0AAA-4D7E-9F4E-40CD841122A3}"/>
    <cellStyle name="Note 2 5 3 5" xfId="16078" xr:uid="{A5554B32-8ED0-4C6E-ABE4-E7859AB8EF00}"/>
    <cellStyle name="Note 2 5 3 5 2" xfId="33482" xr:uid="{EDE08493-E9E2-49C7-BDFF-B4364021D6CF}"/>
    <cellStyle name="Note 2 5 3 6" xfId="17591" xr:uid="{9C0A6142-B299-42B7-A46C-E8066B395186}"/>
    <cellStyle name="Note 2 5 3 6 2" xfId="35047" xr:uid="{7FC9A971-3A07-4314-AD57-F9864892AD03}"/>
    <cellStyle name="Note 2 5 3 7" xfId="16072" xr:uid="{7A088940-93E8-4170-926E-8696A386A55A}"/>
    <cellStyle name="Note 2 5 3 7 2" xfId="33476" xr:uid="{6648DB03-CB9F-4C18-9531-A7B6C13C4BE7}"/>
    <cellStyle name="Note 2 5 3 8" xfId="19201" xr:uid="{5E76A1FB-DF30-41EA-BC69-100407B9310D}"/>
    <cellStyle name="Note 2 5 4" xfId="2103" xr:uid="{DD54E9AC-C47C-4D0D-B5E5-ACE149A6E4FC}"/>
    <cellStyle name="Note 2 5 4 2" xfId="16080" xr:uid="{A180D4B7-5DC9-49A5-A1B8-2EFE93DEEE37}"/>
    <cellStyle name="Note 2 5 4 2 2" xfId="33484" xr:uid="{A343F658-8ECA-45F0-BEA6-0A9D8BAA160D}"/>
    <cellStyle name="Note 2 5 4 3" xfId="16081" xr:uid="{37A21756-B848-46AC-AC37-50FA5D3E1504}"/>
    <cellStyle name="Note 2 5 4 3 2" xfId="33485" xr:uid="{76254EAE-9ACD-42DC-AC2E-33871FF43769}"/>
    <cellStyle name="Note 2 5 4 4" xfId="17883" xr:uid="{85C2D86E-EFBB-441E-9C9F-95D2CE8DE253}"/>
    <cellStyle name="Note 2 5 4 4 2" xfId="35534" xr:uid="{D31A03AF-EC26-4D64-B014-FF699246F8CA}"/>
    <cellStyle name="Note 2 5 4 5" xfId="16079" xr:uid="{694A59B3-96C8-4A32-83F5-EA0D80C43578}"/>
    <cellStyle name="Note 2 5 4 5 2" xfId="33483" xr:uid="{F802A2F2-F4D1-4397-ACF8-4A278E651DC1}"/>
    <cellStyle name="Note 2 5 4 6" xfId="19703" xr:uid="{7B05BE30-4851-46DA-8949-8BCBEABBAB6B}"/>
    <cellStyle name="Note 2 5 5" xfId="16082" xr:uid="{5E0CF614-3B67-4A14-BB2A-BE77B5138DF0}"/>
    <cellStyle name="Note 2 5 5 2" xfId="33486" xr:uid="{2592F30A-137C-47C4-B526-E59E96D195B8}"/>
    <cellStyle name="Note 2 5 6" xfId="16083" xr:uid="{F5EB5F48-FDEE-4F37-9AD4-CD3945686D63}"/>
    <cellStyle name="Note 2 5 6 2" xfId="33487" xr:uid="{D5539E81-73B9-4ECB-9FD7-50CF327EE6D5}"/>
    <cellStyle name="Note 2 5 7" xfId="16084" xr:uid="{892A7369-1AD8-4D49-A844-9A6F28D6C2A1}"/>
    <cellStyle name="Note 2 5 7 2" xfId="33488" xr:uid="{8CAC2E7E-DE7D-41DA-A127-3F189CE62B2C}"/>
    <cellStyle name="Note 2 5 8" xfId="17268" xr:uid="{E710BFD7-8032-428B-825D-4F048D502E4F}"/>
    <cellStyle name="Note 2 5 8 2" xfId="34558" xr:uid="{4C1FEEE8-D9F7-46D4-8E27-A18C93738043}"/>
    <cellStyle name="Note 2 5 9" xfId="16064" xr:uid="{BD7838E9-1B89-4CB9-9734-F297CB5D4C10}"/>
    <cellStyle name="Note 2 5 9 2" xfId="33468" xr:uid="{92456671-E96D-48B6-98C5-C036E4408735}"/>
    <cellStyle name="Note 2 6" xfId="1056" xr:uid="{EEB2C0F6-675A-4BD7-A8DF-B6D9E23DD16F}"/>
    <cellStyle name="Note 2 6 2" xfId="1348" xr:uid="{33B09698-85B2-4586-B2FE-C5C41E97ED59}"/>
    <cellStyle name="Note 2 6 2 2" xfId="2393" xr:uid="{7F28822C-6801-4428-BF2E-1AC0C9D4E42A}"/>
    <cellStyle name="Note 2 6 2 2 2" xfId="18029" xr:uid="{964B7F1E-0354-4951-8710-3C5215FB38C7}"/>
    <cellStyle name="Note 2 6 2 2 2 2" xfId="35804" xr:uid="{909F90C5-F3BF-4270-AB3A-28C1856E4EAB}"/>
    <cellStyle name="Note 2 6 2 2 3" xfId="16087" xr:uid="{3A74E4F2-C780-411A-AEC9-E952F87ABA83}"/>
    <cellStyle name="Note 2 6 2 2 3 2" xfId="33491" xr:uid="{1DE34484-C478-4073-8F58-DA6184486005}"/>
    <cellStyle name="Note 2 6 2 2 4" xfId="19993" xr:uid="{8A6F9886-E088-4E48-985F-ED79F8D1F052}"/>
    <cellStyle name="Note 2 6 2 3" xfId="16088" xr:uid="{22F9FA9C-4F86-4E51-B6DA-191C7857CB3B}"/>
    <cellStyle name="Note 2 6 2 3 2" xfId="33492" xr:uid="{7FDC97D8-4C47-4FB6-B021-7143D011263F}"/>
    <cellStyle name="Note 2 6 2 4" xfId="17459" xr:uid="{FB4C5AFA-4B70-4F3B-AF3D-3DB5F87AF9D7}"/>
    <cellStyle name="Note 2 6 2 4 2" xfId="34819" xr:uid="{D928DCF2-1077-4E68-A3D9-9E3A72B4AB5B}"/>
    <cellStyle name="Note 2 6 2 5" xfId="16086" xr:uid="{EEA5FCA7-365E-4EB8-97CD-09EF1983C7D3}"/>
    <cellStyle name="Note 2 6 2 5 2" xfId="33490" xr:uid="{5913B309-9798-4FD5-B6C4-062BDC9A2209}"/>
    <cellStyle name="Note 2 6 2 6" xfId="18952" xr:uid="{80057B74-00F5-4FD3-B4BC-EB2213179D3A}"/>
    <cellStyle name="Note 2 6 3" xfId="1619" xr:uid="{5C536BEE-8040-434D-81EC-64AC01840971}"/>
    <cellStyle name="Note 2 6 3 2" xfId="2660" xr:uid="{B31DD96F-AE05-45B4-B4E5-65E8E4CE81EB}"/>
    <cellStyle name="Note 2 6 3 2 2" xfId="36067" xr:uid="{5653D165-F614-40D3-8124-A92317FB4498}"/>
    <cellStyle name="Note 2 6 3 2 3" xfId="20260" xr:uid="{24F1C64C-2A3F-49BF-8C4E-90EB4E6400C7}"/>
    <cellStyle name="Note 2 6 3 3" xfId="17607" xr:uid="{1A18EED5-D4A2-49BD-9D97-FC2671F08E61}"/>
    <cellStyle name="Note 2 6 3 3 2" xfId="35067" xr:uid="{0A40DF2C-63DE-464C-B1DB-1196ED3A5F24}"/>
    <cellStyle name="Note 2 6 3 4" xfId="16089" xr:uid="{F6E4E115-57C7-4ACF-85D8-D01A735127C3}"/>
    <cellStyle name="Note 2 6 3 4 2" xfId="33493" xr:uid="{53A82B9C-D85F-435C-8AB3-2AB9E3EF3036}"/>
    <cellStyle name="Note 2 6 3 5" xfId="19222" xr:uid="{66273287-79C8-4F54-B7D2-2E9D8A74F3B7}"/>
    <cellStyle name="Note 2 6 4" xfId="2121" xr:uid="{0F75FA78-D745-4D57-AC55-FD1BBAF0091C}"/>
    <cellStyle name="Note 2 6 4 2" xfId="17896" xr:uid="{58601B35-20ED-4AAD-B680-0831C0F6C7BA}"/>
    <cellStyle name="Note 2 6 4 2 2" xfId="35551" xr:uid="{1DD5358F-0B08-4EE2-A03A-8B89C9654F95}"/>
    <cellStyle name="Note 2 6 4 3" xfId="16090" xr:uid="{ECCEA427-3774-4A2B-B99B-39ECAB32262F}"/>
    <cellStyle name="Note 2 6 4 3 2" xfId="33494" xr:uid="{61DC63D2-4868-49D1-8E42-10F945368911}"/>
    <cellStyle name="Note 2 6 4 4" xfId="19721" xr:uid="{95DD7884-9C56-4CCF-B79C-3421B7D75917}"/>
    <cellStyle name="Note 2 6 5" xfId="16091" xr:uid="{CF11B5D1-37C0-45B0-8B31-E04DE59E6A96}"/>
    <cellStyle name="Note 2 6 5 2" xfId="33495" xr:uid="{0E640ABD-FBDD-4D67-A920-D67C024C3858}"/>
    <cellStyle name="Note 2 6 6" xfId="17284" xr:uid="{9DDCFC54-0DA3-4B13-A7A4-C8F102A13E03}"/>
    <cellStyle name="Note 2 6 6 2" xfId="34575" xr:uid="{B27C8253-E434-44E5-9EDE-2A4D6A27E648}"/>
    <cellStyle name="Note 2 6 7" xfId="16085" xr:uid="{7E21BC79-D26D-4ECF-B105-0E3D2C8ADC0B}"/>
    <cellStyle name="Note 2 6 7 2" xfId="33489" xr:uid="{783BCC7D-3B57-4EB9-8072-01EBA44E0253}"/>
    <cellStyle name="Note 2 6 8" xfId="18667" xr:uid="{51F5556B-0FB2-4792-BD5C-C6151E102AD8}"/>
    <cellStyle name="Note 2 6 9" xfId="37144" xr:uid="{FEF154A5-1952-4CCF-B2E0-6DDF0237022E}"/>
    <cellStyle name="Note 2 7" xfId="1083" xr:uid="{4C817F7C-FE45-4CB4-82D0-AF5ED8F61FA6}"/>
    <cellStyle name="Note 2 7 2" xfId="1375" xr:uid="{5B813027-E9A2-4FA6-916E-873E42ABF4F2}"/>
    <cellStyle name="Note 2 7 2 2" xfId="2418" xr:uid="{0B5401A8-EAF3-4481-B250-593101834A60}"/>
    <cellStyle name="Note 2 7 2 2 2" xfId="18043" xr:uid="{CFC4F64C-49E7-4E0B-8A8E-146CDE7B8120}"/>
    <cellStyle name="Note 2 7 2 2 2 2" xfId="35829" xr:uid="{50DAFC24-97DB-4D30-B1AF-39B68D8DCC34}"/>
    <cellStyle name="Note 2 7 2 2 3" xfId="16094" xr:uid="{FE5CCDB7-66D3-4B81-91F0-B91B1516C202}"/>
    <cellStyle name="Note 2 7 2 2 3 2" xfId="33498" xr:uid="{0B999537-2ED8-4E1D-98D1-922C6EFC872B}"/>
    <cellStyle name="Note 2 7 2 2 4" xfId="20018" xr:uid="{D1B038FF-FA4E-40E3-9FD4-919B1AD9B8A0}"/>
    <cellStyle name="Note 2 7 2 3" xfId="16095" xr:uid="{58D8B098-0279-4388-B671-B585FA843F88}"/>
    <cellStyle name="Note 2 7 2 3 2" xfId="33499" xr:uid="{A554471D-647F-47AB-805C-04EAE1C6ED43}"/>
    <cellStyle name="Note 2 7 2 4" xfId="17477" xr:uid="{AF41C35E-5434-4CA1-BA6C-A29D86D1A3AB}"/>
    <cellStyle name="Note 2 7 2 4 2" xfId="34844" xr:uid="{CD4AB769-B569-4E87-B5C1-FB1BFFD65D13}"/>
    <cellStyle name="Note 2 7 2 5" xfId="16093" xr:uid="{ACD91B47-047B-4929-A2A4-3C2BFA590FB4}"/>
    <cellStyle name="Note 2 7 2 5 2" xfId="33497" xr:uid="{3CBFDDE4-0EE0-46E9-BD7A-15A0DB0C967A}"/>
    <cellStyle name="Note 2 7 2 6" xfId="18979" xr:uid="{EC28B8E4-DAE2-4199-B4D4-EE8A79A3C985}"/>
    <cellStyle name="Note 2 7 3" xfId="1644" xr:uid="{0FB80CBC-9EBA-4AD7-9227-BF0390A4AC5B}"/>
    <cellStyle name="Note 2 7 3 2" xfId="2685" xr:uid="{CF602546-10CE-4068-98D1-D55123485875}"/>
    <cellStyle name="Note 2 7 3 2 2" xfId="36092" xr:uid="{E4E26AEA-B7E1-41D0-9E67-235248C64F08}"/>
    <cellStyle name="Note 2 7 3 2 3" xfId="20285" xr:uid="{806F1810-0A2A-4214-B19F-7CAB128F3E5F}"/>
    <cellStyle name="Note 2 7 3 3" xfId="17621" xr:uid="{938FC6CF-0EE7-49F8-B987-3DD85D160318}"/>
    <cellStyle name="Note 2 7 3 3 2" xfId="35092" xr:uid="{0BE37994-E47C-4984-B1F7-4CF9D4E0D626}"/>
    <cellStyle name="Note 2 7 3 4" xfId="16096" xr:uid="{A92745CC-D3F4-449A-93C3-22E3483FEEBF}"/>
    <cellStyle name="Note 2 7 3 4 2" xfId="33500" xr:uid="{B9B3C3BB-C503-4630-BA84-CC6F3ED1738E}"/>
    <cellStyle name="Note 2 7 3 5" xfId="19247" xr:uid="{6652F0A5-3448-4C2F-B664-F9D2976AD9F6}"/>
    <cellStyle name="Note 2 7 4" xfId="2144" xr:uid="{E5E66ABE-062D-438D-A7E7-60FAAA0F99F3}"/>
    <cellStyle name="Note 2 7 4 2" xfId="17912" xr:uid="{DDAEFBE6-56D1-4EA3-8C45-4738F7F3B42D}"/>
    <cellStyle name="Note 2 7 4 2 2" xfId="35574" xr:uid="{58F058CA-FF7D-4636-B7C0-71E43580B5B0}"/>
    <cellStyle name="Note 2 7 4 3" xfId="16097" xr:uid="{DE3D34DB-7595-4D69-B4A0-1CB91937B326}"/>
    <cellStyle name="Note 2 7 4 3 2" xfId="33501" xr:uid="{7CD4A967-96F3-4592-8393-A3C8E1B1769F}"/>
    <cellStyle name="Note 2 7 4 4" xfId="19744" xr:uid="{4A3EF06B-A257-4606-AC3C-E2FF82686CAC}"/>
    <cellStyle name="Note 2 7 5" xfId="16098" xr:uid="{790BC401-6D72-4A53-9754-CBF93D53CF1A}"/>
    <cellStyle name="Note 2 7 5 2" xfId="33502" xr:uid="{702FEE7B-5CB4-4FE3-B03B-2163701A3956}"/>
    <cellStyle name="Note 2 7 6" xfId="17307" xr:uid="{214D497F-D24A-4C91-A92E-6769D6A3C155}"/>
    <cellStyle name="Note 2 7 6 2" xfId="34598" xr:uid="{50456E5B-B204-4A42-A427-A6F4D145310E}"/>
    <cellStyle name="Note 2 7 7" xfId="16092" xr:uid="{2DB6A478-EDE8-4E85-BEFD-2F28BF82E899}"/>
    <cellStyle name="Note 2 7 7 2" xfId="33496" xr:uid="{5E190FF2-D65A-42FD-9B05-E8F57DAF8AA3}"/>
    <cellStyle name="Note 2 7 8" xfId="18693" xr:uid="{81209E34-EBB0-4A83-8757-EAF8414C09D3}"/>
    <cellStyle name="Note 2 8" xfId="1110" xr:uid="{66B30E7F-18D3-417D-8BAE-BC3374FD33D0}"/>
    <cellStyle name="Note 2 8 2" xfId="1395" xr:uid="{2C599533-D646-4773-82F1-D40D309D84DA}"/>
    <cellStyle name="Note 2 8 2 2" xfId="2436" xr:uid="{B7F52C2C-1C1F-4898-8051-CA2F7C557B92}"/>
    <cellStyle name="Note 2 8 2 2 2" xfId="35847" xr:uid="{961608BC-457C-44DC-A779-5A85956B0F03}"/>
    <cellStyle name="Note 2 8 2 2 3" xfId="20036" xr:uid="{01622995-2E63-422C-BA49-1E6B3800F02D}"/>
    <cellStyle name="Note 2 8 2 3" xfId="17492" xr:uid="{1E767B5F-8EEB-402B-8ABF-04684B6C844B}"/>
    <cellStyle name="Note 2 8 2 3 2" xfId="34863" xr:uid="{2B7B6E76-E318-48B8-8D62-00AD1BD76BD7}"/>
    <cellStyle name="Note 2 8 2 4" xfId="16100" xr:uid="{FEF968F8-DA8B-4E03-8FB4-3D89F07A319A}"/>
    <cellStyle name="Note 2 8 2 4 2" xfId="33504" xr:uid="{43479964-AEF1-4F9F-84AF-3194EF5B7474}"/>
    <cellStyle name="Note 2 8 2 5" xfId="18998" xr:uid="{D2019FF4-6B53-42D9-B81C-D5905E96CABC}"/>
    <cellStyle name="Note 2 8 3" xfId="1662" xr:uid="{613FA794-486F-4C8B-85DE-FB2938EE8288}"/>
    <cellStyle name="Note 2 8 3 2" xfId="2703" xr:uid="{7840A120-21D9-402C-BB73-48A80741262D}"/>
    <cellStyle name="Note 2 8 3 2 2" xfId="36110" xr:uid="{DCBBF6B1-C4E4-4356-96DA-FD2EB6D0AC3D}"/>
    <cellStyle name="Note 2 8 3 2 3" xfId="20303" xr:uid="{C937F7DD-C959-4ED4-BBC0-C1547C0A58CF}"/>
    <cellStyle name="Note 2 8 3 3" xfId="17634" xr:uid="{CAA17675-DE3D-45DD-A130-24305DD46C2B}"/>
    <cellStyle name="Note 2 8 3 3 2" xfId="35110" xr:uid="{A11F13B7-8C9A-4E11-8754-198BA180C8F5}"/>
    <cellStyle name="Note 2 8 3 4" xfId="16101" xr:uid="{1330C009-F3FF-4384-AD27-AED8B8463131}"/>
    <cellStyle name="Note 2 8 3 4 2" xfId="33505" xr:uid="{A25D35C7-A966-40F6-B1A3-3546897470AD}"/>
    <cellStyle name="Note 2 8 3 5" xfId="19265" xr:uid="{DFC25410-D8A5-41CF-B1CA-294F17ED5BC1}"/>
    <cellStyle name="Note 2 8 4" xfId="2168" xr:uid="{7CC642EB-AB00-4C5A-92CB-DE45AE477939}"/>
    <cellStyle name="Note 2 8 4 2" xfId="17927" xr:uid="{BE0F9ABB-6F36-4F6F-AD83-0029D1E00535}"/>
    <cellStyle name="Note 2 8 4 2 2" xfId="35598" xr:uid="{865DABBB-F1FB-45A2-93BE-9F2819C0E43F}"/>
    <cellStyle name="Note 2 8 4 3" xfId="16102" xr:uid="{7A8842AE-D93C-470B-BE89-D43D4DAD02A8}"/>
    <cellStyle name="Note 2 8 4 3 2" xfId="33506" xr:uid="{76D83773-A798-4852-9C8E-B7EDAD9EEED7}"/>
    <cellStyle name="Note 2 8 4 4" xfId="19768" xr:uid="{C8839EA5-0011-4E9D-97C4-3B1399928C01}"/>
    <cellStyle name="Note 2 8 5" xfId="17329" xr:uid="{A0376BC4-026D-4951-94E5-1DF88A400680}"/>
    <cellStyle name="Note 2 8 5 2" xfId="34619" xr:uid="{F99C9DDE-318F-4321-9E46-59D01D1A1131}"/>
    <cellStyle name="Note 2 8 6" xfId="16099" xr:uid="{F618B1DD-6685-4FBD-843C-018AC33F8EC7}"/>
    <cellStyle name="Note 2 8 6 2" xfId="33503" xr:uid="{679C2C9D-AC71-40AA-9ECB-5E318EBFC3E5}"/>
    <cellStyle name="Note 2 8 7" xfId="18718" xr:uid="{6FB41A36-C368-4006-A2CF-B84F74629C71}"/>
    <cellStyle name="Note 2 9" xfId="1134" xr:uid="{81F7F980-4E58-4DF4-B439-5D05444095AB}"/>
    <cellStyle name="Note 2 9 2" xfId="1418" xr:uid="{1CD1BF4A-0297-4D2D-9973-15F12F13460A}"/>
    <cellStyle name="Note 2 9 2 2" xfId="2459" xr:uid="{FA331F8F-74D0-4542-812B-49DF58816BFD}"/>
    <cellStyle name="Note 2 9 2 2 2" xfId="35870" xr:uid="{BEB4354E-0C7F-4124-B3EA-EC21D8C3C50E}"/>
    <cellStyle name="Note 2 9 2 2 3" xfId="20059" xr:uid="{F954CF80-2EB7-4375-9036-5F8277E4DD2C}"/>
    <cellStyle name="Note 2 9 2 3" xfId="34885" xr:uid="{3F0C4A65-41B9-407E-A1D7-F064DE2B67CF}"/>
    <cellStyle name="Note 2 9 2 4" xfId="19021" xr:uid="{C4D5DE5F-8E03-4858-B804-966979F42A30}"/>
    <cellStyle name="Note 2 9 3" xfId="1685" xr:uid="{91C21F7A-6BF1-4D83-AAD1-7F746D867A16}"/>
    <cellStyle name="Note 2 9 3 2" xfId="2726" xr:uid="{98446FE5-9460-479E-8C68-7A0E52B14CAE}"/>
    <cellStyle name="Note 2 9 3 2 2" xfId="36133" xr:uid="{F2E74AB6-C443-4646-B189-4DA496B9E4EC}"/>
    <cellStyle name="Note 2 9 3 2 3" xfId="20326" xr:uid="{9B04FBB2-8599-4462-B02B-9B8A5FA6953C}"/>
    <cellStyle name="Note 2 9 3 3" xfId="35133" xr:uid="{795BF5C2-3E4A-456B-A213-3E5BCD0D441D}"/>
    <cellStyle name="Note 2 9 3 4" xfId="19288" xr:uid="{D262E304-6ABF-40F5-8395-9A309BC0AA6B}"/>
    <cellStyle name="Note 2 9 4" xfId="2192" xr:uid="{3FD3001F-5C8C-427D-85F0-6C9FF8E9B2B6}"/>
    <cellStyle name="Note 2 9 4 2" xfId="35622" xr:uid="{9996B0C1-1899-4A9C-BFC4-B1330D7625D8}"/>
    <cellStyle name="Note 2 9 4 3" xfId="19792" xr:uid="{D9ACFF30-7A6C-4D1C-9150-4CE50E2E6AF2}"/>
    <cellStyle name="Note 2 9 5" xfId="17350" xr:uid="{92B58891-05F4-479F-9F3D-336BAC088A92}"/>
    <cellStyle name="Note 2 9 5 2" xfId="34641" xr:uid="{D552B6A5-5FC0-4874-A26C-349660918086}"/>
    <cellStyle name="Note 2 9 6" xfId="16103" xr:uid="{9190293C-D4B0-4B01-8E96-08970B9E300E}"/>
    <cellStyle name="Note 2 9 6 2" xfId="33507" xr:uid="{B5B96193-33E1-4BF0-880A-C9067A44FAD6}"/>
    <cellStyle name="Note 2 9 7" xfId="18742" xr:uid="{8263060D-EE12-4C0C-82B8-8FA8D95DF9B3}"/>
    <cellStyle name="Note 20" xfId="16104" xr:uid="{B1CC901A-7FDE-4246-A590-4446760621C4}"/>
    <cellStyle name="Note 20 2" xfId="33508" xr:uid="{10122E04-A871-4EC5-8CDE-2A4002687C49}"/>
    <cellStyle name="Note 21" xfId="16105" xr:uid="{1423356C-6E87-4DA2-ABD6-B99A642C5B25}"/>
    <cellStyle name="Note 21 2" xfId="33509" xr:uid="{E72CEAB1-7ABA-4387-A17C-5CBB1AB4D474}"/>
    <cellStyle name="Note 22" xfId="16106" xr:uid="{5B1E6AEE-181A-4156-9BF9-72A111B3D65D}"/>
    <cellStyle name="Note 22 2" xfId="33510" xr:uid="{BD496ABD-1037-4FA8-9FBF-9DB9226BC077}"/>
    <cellStyle name="Note 23" xfId="16107" xr:uid="{E39484B1-C51F-486F-B416-AB16251F4C96}"/>
    <cellStyle name="Note 23 2" xfId="33511" xr:uid="{35DF5E30-851A-4A26-864C-4F8FB79E9DBC}"/>
    <cellStyle name="Note 24" xfId="16108" xr:uid="{822116E3-036F-43EE-89B2-423915820C4B}"/>
    <cellStyle name="Note 24 2" xfId="33512" xr:uid="{9D990D7E-FCF0-41CE-B643-6A666A3A1CDB}"/>
    <cellStyle name="Note 25" xfId="16109" xr:uid="{4CC8CE68-8ABE-406E-A65C-EFEA3ACE7D7F}"/>
    <cellStyle name="Note 25 2" xfId="33513" xr:uid="{423763AA-79CF-4754-A873-F2E97165CED1}"/>
    <cellStyle name="Note 26" xfId="15856" xr:uid="{33BE0227-C78E-427A-9CD6-09CAC7F0EF6A}"/>
    <cellStyle name="Note 26 2" xfId="33260" xr:uid="{EE6B92F9-B834-425E-8223-A9B34CC9FE43}"/>
    <cellStyle name="Note 27" xfId="616" xr:uid="{4B617A9B-4B68-4958-B72E-916040455CEB}"/>
    <cellStyle name="Note 27 2" xfId="20482" xr:uid="{F34C27DB-CF41-4EBA-90BE-28124E896425}"/>
    <cellStyle name="Note 28" xfId="18386" xr:uid="{CF5DA643-FC01-4401-B0FE-2515C1A33399}"/>
    <cellStyle name="Note 3" xfId="119" xr:uid="{EC3CB64E-4CD2-4F6B-B3BD-1B729ACD1C70}"/>
    <cellStyle name="Note 3 10" xfId="16111" xr:uid="{C1C26455-AEE4-4BA8-AC72-C05103306249}"/>
    <cellStyle name="Note 3 10 2" xfId="33515" xr:uid="{5E37DFFC-689F-44D9-BAAE-3D4929F23131}"/>
    <cellStyle name="Note 3 11" xfId="16112" xr:uid="{B7444770-77B8-480F-A588-18CF8EFCD895}"/>
    <cellStyle name="Note 3 11 2" xfId="33516" xr:uid="{9B1F655D-6AA4-4C53-BD08-1FFB67DA40D6}"/>
    <cellStyle name="Note 3 12" xfId="16113" xr:uid="{D53FA18C-F3FF-4BBB-8C1E-1E869ABEAAA1}"/>
    <cellStyle name="Note 3 12 2" xfId="33517" xr:uid="{CEFB6154-EBBB-41C9-BCF8-415821FDFDC2}"/>
    <cellStyle name="Note 3 13" xfId="16110" xr:uid="{B6FDF507-5865-491F-BB9E-47C92AD70552}"/>
    <cellStyle name="Note 3 13 2" xfId="33514" xr:uid="{F0C6164E-91C5-4B28-8502-D359553E1186}"/>
    <cellStyle name="Note 3 14" xfId="943" xr:uid="{90C56A4F-5B3F-4B4E-ACAE-57AADA7E72FF}"/>
    <cellStyle name="Note 3 14 2" xfId="20520" xr:uid="{B45331E3-ACBD-4777-85F4-B6676780F18B}"/>
    <cellStyle name="Note 3 15" xfId="18559" xr:uid="{0E4B4A90-298D-4FE0-927B-1B6D8F0D1EC5}"/>
    <cellStyle name="Note 3 16" xfId="36787" xr:uid="{5DBD7C0D-B6C7-4F6F-8EB1-0C960966B1FF}"/>
    <cellStyle name="Note 3 2" xfId="151" xr:uid="{74A3CC26-CED1-4093-BC21-59300D0C8E00}"/>
    <cellStyle name="Note 3 2 10" xfId="17379" xr:uid="{576FD97E-8474-48D5-8145-6423827D2703}"/>
    <cellStyle name="Note 3 2 10 2" xfId="34673" xr:uid="{2783B2E8-D929-4D9B-A6C4-580AFC31B665}"/>
    <cellStyle name="Note 3 2 11" xfId="16114" xr:uid="{B9318A23-BA9B-4C23-B210-3CBACEA7E2D0}"/>
    <cellStyle name="Note 3 2 11 2" xfId="33518" xr:uid="{E290E5DC-4D91-45C6-B5E0-0F74DDE24A21}"/>
    <cellStyle name="Note 3 2 12" xfId="1180" xr:uid="{69486438-6D36-4C91-98E3-DD02CD4736BE}"/>
    <cellStyle name="Note 3 2 13" xfId="18784" xr:uid="{107988D4-EA31-4DF9-BFA6-53095BA1FF7E}"/>
    <cellStyle name="Note 3 2 2" xfId="248" xr:uid="{7CDFDC09-14CC-453D-BE52-3FF49643CDCC}"/>
    <cellStyle name="Note 3 2 2 10" xfId="2227" xr:uid="{4C7175F6-EB1B-439C-ADDF-01FDD53AB73F}"/>
    <cellStyle name="Note 3 2 2 11" xfId="19827" xr:uid="{A13E700A-7883-4B05-B4E1-8543E0DF0320}"/>
    <cellStyle name="Note 3 2 2 2" xfId="366" xr:uid="{253A4C1A-8E24-4D10-89A5-D54264688404}"/>
    <cellStyle name="Note 3 2 2 2 2" xfId="585" xr:uid="{9E551933-E40B-4997-8CF2-B52DD13999BE}"/>
    <cellStyle name="Note 3 2 2 2 2 2" xfId="16118" xr:uid="{98A2C651-6AB5-4F8F-9D70-77AC6EC8F187}"/>
    <cellStyle name="Note 3 2 2 2 2 2 2" xfId="33522" xr:uid="{73757E1C-1436-4A54-872F-E6F57F4932B0}"/>
    <cellStyle name="Note 3 2 2 2 2 3" xfId="16119" xr:uid="{0CF66104-F8D9-4282-9570-D8FFBDE2C9FB}"/>
    <cellStyle name="Note 3 2 2 2 2 3 2" xfId="33523" xr:uid="{FDB50122-D358-4331-8F6D-127EF0A4F187}"/>
    <cellStyle name="Note 3 2 2 2 2 4" xfId="16117" xr:uid="{69CD642E-B82A-44C2-9B8C-B24944B2DADA}"/>
    <cellStyle name="Note 3 2 2 2 2 5" xfId="33521" xr:uid="{B129A0BE-C36D-488A-A2CF-D2455F36D086}"/>
    <cellStyle name="Note 3 2 2 2 3" xfId="16120" xr:uid="{98E72789-16C9-41B8-83C6-445BDF6E8DF2}"/>
    <cellStyle name="Note 3 2 2 2 3 2" xfId="33524" xr:uid="{B11B3065-CE91-4F68-A377-AF58DA3A7A14}"/>
    <cellStyle name="Note 3 2 2 2 4" xfId="16121" xr:uid="{6B1C8A60-A385-4A49-910D-C72ADD6F4F72}"/>
    <cellStyle name="Note 3 2 2 2 4 2" xfId="33525" xr:uid="{C465BDFE-D58E-4470-961C-888887C36EA0}"/>
    <cellStyle name="Note 3 2 2 2 5" xfId="16122" xr:uid="{22ADAA63-1BCF-40AA-8413-E5CB487AAD4D}"/>
    <cellStyle name="Note 3 2 2 2 5 2" xfId="33526" xr:uid="{257463B4-E48E-4746-B5CA-14B58AA96096}"/>
    <cellStyle name="Note 3 2 2 2 6" xfId="16116" xr:uid="{41B1A93C-CAA6-45D3-B98A-839DD36D6B6A}"/>
    <cellStyle name="Note 3 2 2 2 7" xfId="33520" xr:uid="{1D5E94FC-5A78-45D3-BBFE-AAEFB74D3329}"/>
    <cellStyle name="Note 3 2 2 3" xfId="475" xr:uid="{1706C933-DC91-44D5-8415-10D939AE6884}"/>
    <cellStyle name="Note 3 2 2 3 2" xfId="16124" xr:uid="{F4845EB8-4995-41EB-8F50-B136AC1AC87F}"/>
    <cellStyle name="Note 3 2 2 3 2 2" xfId="16125" xr:uid="{5C90BCFA-DCA1-4A6A-A488-ADBBC03CBC87}"/>
    <cellStyle name="Note 3 2 2 3 2 2 2" xfId="33529" xr:uid="{7F48F4F2-DB6B-4E01-AF84-7CF467BCE943}"/>
    <cellStyle name="Note 3 2 2 3 2 3" xfId="16126" xr:uid="{38B23A11-885E-4BD5-859C-B16A2F1DCC78}"/>
    <cellStyle name="Note 3 2 2 3 2 3 2" xfId="33530" xr:uid="{B9ADA53E-1613-49A0-A62E-D328DC5595FE}"/>
    <cellStyle name="Note 3 2 2 3 2 4" xfId="33528" xr:uid="{FD1D8C4E-4FA4-4ED0-A62E-295C2676BDC9}"/>
    <cellStyle name="Note 3 2 2 3 3" xfId="16127" xr:uid="{EC2E6B46-72E9-4F96-AF38-B820310E41F5}"/>
    <cellStyle name="Note 3 2 2 3 3 2" xfId="33531" xr:uid="{812C3B35-4256-47EF-BE63-B4B5408301AE}"/>
    <cellStyle name="Note 3 2 2 3 4" xfId="16128" xr:uid="{BE87FF5F-606C-40A4-A55E-3E392293BF7E}"/>
    <cellStyle name="Note 3 2 2 3 4 2" xfId="33532" xr:uid="{CE3A5F03-0D0E-4513-92CF-2EDCAFDD2894}"/>
    <cellStyle name="Note 3 2 2 3 5" xfId="16129" xr:uid="{C4B8425F-CF9D-4981-8B9B-A830B60934F1}"/>
    <cellStyle name="Note 3 2 2 3 5 2" xfId="33533" xr:uid="{65F43E00-0AAF-43A2-BDCC-9A16B78628B9}"/>
    <cellStyle name="Note 3 2 2 3 6" xfId="16123" xr:uid="{FD3109B4-3976-4709-B5AA-40853CA72960}"/>
    <cellStyle name="Note 3 2 2 3 7" xfId="33527" xr:uid="{68347E52-8E38-4AA6-8CD1-E142826771B3}"/>
    <cellStyle name="Note 3 2 2 4" xfId="16130" xr:uid="{0EB78543-9073-4B2E-BAC9-DF61E298C6C7}"/>
    <cellStyle name="Note 3 2 2 4 2" xfId="16131" xr:uid="{76A1D1D5-55A7-436D-AC78-1CE5C03FC5FF}"/>
    <cellStyle name="Note 3 2 2 4 2 2" xfId="33535" xr:uid="{D4B62B3F-8E3C-41CC-8D3A-E0494FEB74C5}"/>
    <cellStyle name="Note 3 2 2 4 3" xfId="16132" xr:uid="{F6AE11F9-F83F-473E-9DE2-85E09FD08D3F}"/>
    <cellStyle name="Note 3 2 2 4 3 2" xfId="33536" xr:uid="{85C42FFD-6702-463E-958A-46507DA82D54}"/>
    <cellStyle name="Note 3 2 2 4 4" xfId="33534" xr:uid="{EF0DB431-D8AD-4F81-B961-5D0DF300AD9A}"/>
    <cellStyle name="Note 3 2 2 5" xfId="16133" xr:uid="{2342C76C-221E-433F-9A0A-2037747D8EF6}"/>
    <cellStyle name="Note 3 2 2 5 2" xfId="33537" xr:uid="{C8A5D634-9638-438E-829C-A32153B6BD2F}"/>
    <cellStyle name="Note 3 2 2 6" xfId="16134" xr:uid="{AAF27C8E-D726-489E-8E66-6370A7908DB0}"/>
    <cellStyle name="Note 3 2 2 6 2" xfId="33538" xr:uid="{0072D914-3DB5-4C12-AB73-DCD03D0F02F8}"/>
    <cellStyle name="Note 3 2 2 7" xfId="16135" xr:uid="{E0DFF8F1-9B72-4E30-9E0B-DCFBA0B7E9F4}"/>
    <cellStyle name="Note 3 2 2 7 2" xfId="33539" xr:uid="{6EBBE685-2DF1-444C-BB2A-E0FC27C34328}"/>
    <cellStyle name="Note 3 2 2 8" xfId="17956" xr:uid="{CCC93FD8-20C8-445A-B79F-70F635BCB432}"/>
    <cellStyle name="Note 3 2 2 8 2" xfId="35655" xr:uid="{B7C8036B-2DDF-4840-9943-2F6812B2102B}"/>
    <cellStyle name="Note 3 2 2 9" xfId="16115" xr:uid="{1DF4C4AB-991F-4E95-B88D-6A4078A9A760}"/>
    <cellStyle name="Note 3 2 2 9 2" xfId="33519" xr:uid="{02DCAC34-584B-4C43-97C8-7EA09231CE3D}"/>
    <cellStyle name="Note 3 2 3" xfId="322" xr:uid="{AAD0D1B6-C819-4E49-A679-305691495B77}"/>
    <cellStyle name="Note 3 2 3 2" xfId="541" xr:uid="{C0DDBFD2-E40A-4496-BE6A-EA0B51DAA845}"/>
    <cellStyle name="Note 3 2 3 2 2" xfId="16138" xr:uid="{EB8359F3-B9EE-43FD-9260-7648493B6882}"/>
    <cellStyle name="Note 3 2 3 2 2 2" xfId="16139" xr:uid="{35EA86E4-E27C-4DDE-8A75-DFB79CAF5688}"/>
    <cellStyle name="Note 3 2 3 2 2 2 2" xfId="33543" xr:uid="{17576A94-065F-463D-A90D-83E1AD241BF6}"/>
    <cellStyle name="Note 3 2 3 2 2 3" xfId="16140" xr:uid="{DF61E435-73FF-4F18-85AB-0899B3803539}"/>
    <cellStyle name="Note 3 2 3 2 2 3 2" xfId="33544" xr:uid="{A06BC0A5-A226-404F-95F1-230C71F618FF}"/>
    <cellStyle name="Note 3 2 3 2 2 4" xfId="33542" xr:uid="{8FA554EF-2871-4290-957E-B0C12EF73364}"/>
    <cellStyle name="Note 3 2 3 2 3" xfId="16141" xr:uid="{9B34CC59-DEFF-4FF2-8FC0-C52DBE71CAE8}"/>
    <cellStyle name="Note 3 2 3 2 3 2" xfId="33545" xr:uid="{C225AFDA-6029-4ABB-B817-724CB57BCA8C}"/>
    <cellStyle name="Note 3 2 3 2 4" xfId="16142" xr:uid="{D9E5EE0B-45A7-4089-A72E-D0C291AF866F}"/>
    <cellStyle name="Note 3 2 3 2 4 2" xfId="33546" xr:uid="{92938553-A7A5-4242-B3E0-A1102FFB29DF}"/>
    <cellStyle name="Note 3 2 3 2 5" xfId="16143" xr:uid="{4C4AF161-15F2-481C-B400-C2FD3EC5E71D}"/>
    <cellStyle name="Note 3 2 3 2 5 2" xfId="33547" xr:uid="{601C8792-023C-4CF0-9CCF-CE38EC3EBCEB}"/>
    <cellStyle name="Note 3 2 3 2 6" xfId="16137" xr:uid="{421EDECB-FDE7-477F-B098-85A37136B8DA}"/>
    <cellStyle name="Note 3 2 3 2 7" xfId="33541" xr:uid="{31430285-BD96-4812-AAC0-2A9BAC1A36DC}"/>
    <cellStyle name="Note 3 2 3 3" xfId="16144" xr:uid="{C2B1898D-934A-4413-A9D8-2A527FFBB61E}"/>
    <cellStyle name="Note 3 2 3 3 2" xfId="16145" xr:uid="{11FE6F4A-B9B2-4AFF-BD8C-45A043D69B41}"/>
    <cellStyle name="Note 3 2 3 3 2 2" xfId="16146" xr:uid="{16321631-C801-42F4-BB60-782A55634579}"/>
    <cellStyle name="Note 3 2 3 3 2 2 2" xfId="33550" xr:uid="{FD96198B-8C6C-45BD-830D-907FC99C1A60}"/>
    <cellStyle name="Note 3 2 3 3 2 3" xfId="16147" xr:uid="{55C0D124-20B8-49ED-9D3D-FC36F42C6108}"/>
    <cellStyle name="Note 3 2 3 3 2 3 2" xfId="33551" xr:uid="{D8BC9B21-5DC5-426F-AA5C-A22C3B117E72}"/>
    <cellStyle name="Note 3 2 3 3 2 4" xfId="33549" xr:uid="{77FDC803-D1A8-454E-BAB8-881BF9E5D0E0}"/>
    <cellStyle name="Note 3 2 3 3 3" xfId="16148" xr:uid="{512FA231-72B8-4F30-BB82-C8A6467F1D9B}"/>
    <cellStyle name="Note 3 2 3 3 3 2" xfId="33552" xr:uid="{96D87F43-B27F-4CFE-832D-FBCA76FA665F}"/>
    <cellStyle name="Note 3 2 3 3 4" xfId="16149" xr:uid="{B962C9C7-6CFB-4DC1-9794-B6A5ABF42745}"/>
    <cellStyle name="Note 3 2 3 3 4 2" xfId="33553" xr:uid="{E1581960-1CAC-4E37-A870-C0AC0A6D3AD8}"/>
    <cellStyle name="Note 3 2 3 3 5" xfId="16150" xr:uid="{AB160A24-3D61-4ADF-862F-48E5C13C53CA}"/>
    <cellStyle name="Note 3 2 3 3 5 2" xfId="33554" xr:uid="{23F289C4-DE3D-4960-8B47-29FF4146F842}"/>
    <cellStyle name="Note 3 2 3 3 6" xfId="33548" xr:uid="{F5654F42-55D3-494E-9C21-CA4CCAC5373A}"/>
    <cellStyle name="Note 3 2 3 4" xfId="16151" xr:uid="{3CE19B94-0A1E-47C9-AADF-BB977D1D923A}"/>
    <cellStyle name="Note 3 2 3 4 2" xfId="16152" xr:uid="{EA6E0FD3-B79F-499A-B89B-6AD300892D1E}"/>
    <cellStyle name="Note 3 2 3 4 2 2" xfId="33556" xr:uid="{84B5142C-7CF5-477E-BFB7-02C92877AEF3}"/>
    <cellStyle name="Note 3 2 3 4 3" xfId="16153" xr:uid="{731E94AF-1982-4E6F-93F0-2F2910712B6D}"/>
    <cellStyle name="Note 3 2 3 4 3 2" xfId="33557" xr:uid="{D146BE62-8BD6-43F0-AB9C-19A26195B1F5}"/>
    <cellStyle name="Note 3 2 3 4 4" xfId="33555" xr:uid="{DB1301E7-B927-44C2-97EA-8B9CA20AB9E5}"/>
    <cellStyle name="Note 3 2 3 5" xfId="16154" xr:uid="{40687AC3-C74F-4C52-BAC0-2AA395CB26D2}"/>
    <cellStyle name="Note 3 2 3 5 2" xfId="33558" xr:uid="{1DB0DA8F-D7A8-459D-BA8F-441280B5F7F7}"/>
    <cellStyle name="Note 3 2 3 6" xfId="16155" xr:uid="{E1FB8A21-6A42-4AAF-9C21-B6C3E7EB3627}"/>
    <cellStyle name="Note 3 2 3 6 2" xfId="33559" xr:uid="{386AE182-F2E2-4958-A638-3E9CE64A2EA7}"/>
    <cellStyle name="Note 3 2 3 7" xfId="16156" xr:uid="{EAFB16C3-7375-4FD0-B3BA-390DC2E13BD3}"/>
    <cellStyle name="Note 3 2 3 7 2" xfId="33560" xr:uid="{3D86691A-E914-40D1-B0CB-4E10ED6F5452}"/>
    <cellStyle name="Note 3 2 3 8" xfId="16136" xr:uid="{183DB0D8-E621-45DF-9258-E29FA19F3A8E}"/>
    <cellStyle name="Note 3 2 3 9" xfId="33540" xr:uid="{59623143-F045-4A42-BDDD-6CF996CB36F6}"/>
    <cellStyle name="Note 3 2 4" xfId="431" xr:uid="{9FB3BE53-39DB-4B8E-8188-99C5D6EE6414}"/>
    <cellStyle name="Note 3 2 4 2" xfId="16158" xr:uid="{7807B727-FA5F-4696-B740-17B6265A639D}"/>
    <cellStyle name="Note 3 2 4 2 2" xfId="16159" xr:uid="{A52F66BB-0081-4AB2-9AA1-DC1CF65D1832}"/>
    <cellStyle name="Note 3 2 4 2 2 2" xfId="33563" xr:uid="{50866DA8-3818-4C53-A1D8-741CDBB1E12C}"/>
    <cellStyle name="Note 3 2 4 2 3" xfId="16160" xr:uid="{638F04E5-658B-42BC-9C8D-755ED4F77A35}"/>
    <cellStyle name="Note 3 2 4 2 3 2" xfId="33564" xr:uid="{F0CC0B19-6074-46A6-B44E-5359D91AF6DB}"/>
    <cellStyle name="Note 3 2 4 2 4" xfId="33562" xr:uid="{E998503A-3943-430A-AC56-414D26AFAE81}"/>
    <cellStyle name="Note 3 2 4 3" xfId="16161" xr:uid="{679BF022-C635-43F2-BF2E-7B350D40D5AB}"/>
    <cellStyle name="Note 3 2 4 3 2" xfId="33565" xr:uid="{008CF76B-BF56-4EB9-8521-358596F29EB2}"/>
    <cellStyle name="Note 3 2 4 4" xfId="16162" xr:uid="{6EA3A924-9644-42B3-9F06-7029441E3848}"/>
    <cellStyle name="Note 3 2 4 4 2" xfId="33566" xr:uid="{CC5FC669-DF6F-452C-A51A-9FE577E5B1CA}"/>
    <cellStyle name="Note 3 2 4 5" xfId="16163" xr:uid="{706E5FEC-28D5-4CEC-89B3-9E48E54E4ECF}"/>
    <cellStyle name="Note 3 2 4 5 2" xfId="33567" xr:uid="{77987193-13B6-4134-8434-9F7BD16B7084}"/>
    <cellStyle name="Note 3 2 4 6" xfId="16157" xr:uid="{B2DA118A-BDFE-4FE6-A2EC-3037D5DA14B1}"/>
    <cellStyle name="Note 3 2 4 7" xfId="33561" xr:uid="{67CEF194-CCB2-48FC-BE87-4ACE7199DA87}"/>
    <cellStyle name="Note 3 2 5" xfId="199" xr:uid="{25F793F0-B516-4292-858E-C77108E9B633}"/>
    <cellStyle name="Note 3 2 5 2" xfId="16165" xr:uid="{36859F5F-0E9A-4070-BDD3-338DC653466F}"/>
    <cellStyle name="Note 3 2 5 2 2" xfId="16166" xr:uid="{C153554E-0D36-49BD-BC1C-CC038BB42FB8}"/>
    <cellStyle name="Note 3 2 5 2 2 2" xfId="33570" xr:uid="{EE1B2080-CCEF-416A-AD30-42607A771DCB}"/>
    <cellStyle name="Note 3 2 5 2 3" xfId="16167" xr:uid="{52AE7229-AF1E-4BA2-BF4F-9F54143E54D7}"/>
    <cellStyle name="Note 3 2 5 2 3 2" xfId="33571" xr:uid="{E124CDFC-2B0A-4CAB-BE62-820850A522C3}"/>
    <cellStyle name="Note 3 2 5 2 4" xfId="33569" xr:uid="{7BE141DD-C84F-4637-9487-40E334FA4ACC}"/>
    <cellStyle name="Note 3 2 5 3" xfId="16168" xr:uid="{E7A2FB23-C89D-4880-8184-E3B9CB0A0EFF}"/>
    <cellStyle name="Note 3 2 5 3 2" xfId="33572" xr:uid="{8E937061-CF0C-46A3-BBFD-1E842CEDC7CB}"/>
    <cellStyle name="Note 3 2 5 4" xfId="16169" xr:uid="{B3863319-4175-4E09-BCBF-013630838DFD}"/>
    <cellStyle name="Note 3 2 5 4 2" xfId="33573" xr:uid="{7B317F13-1A4B-433C-BF1F-C5067B81E86C}"/>
    <cellStyle name="Note 3 2 5 5" xfId="16170" xr:uid="{9AD24875-5C46-48F1-906F-0495A841F76E}"/>
    <cellStyle name="Note 3 2 5 5 2" xfId="33574" xr:uid="{404EA643-3DA2-4E58-AEA1-B489A7552D26}"/>
    <cellStyle name="Note 3 2 5 6" xfId="16164" xr:uid="{8B469134-C233-4186-B903-4FA673AFB49F}"/>
    <cellStyle name="Note 3 2 5 7" xfId="33568" xr:uid="{E5C1D79E-D314-48D6-BACE-9D087AD9FF1D}"/>
    <cellStyle name="Note 3 2 6" xfId="16171" xr:uid="{BFFA8F64-9D04-441D-9E7A-97890925D5AB}"/>
    <cellStyle name="Note 3 2 6 2" xfId="16172" xr:uid="{E7E263C9-1830-4725-9C8C-BD7C5F92B07C}"/>
    <cellStyle name="Note 3 2 6 2 2" xfId="33576" xr:uid="{BB706D61-66A8-4795-B98C-4ABD42D9A508}"/>
    <cellStyle name="Note 3 2 6 3" xfId="16173" xr:uid="{D22023F0-183A-4ED1-BE53-D2349A29FD3C}"/>
    <cellStyle name="Note 3 2 6 3 2" xfId="33577" xr:uid="{F38061CA-DB55-44A0-8335-CB18348C479B}"/>
    <cellStyle name="Note 3 2 6 4" xfId="33575" xr:uid="{EDDF72BF-7D61-4577-B23B-A51841AB63FA}"/>
    <cellStyle name="Note 3 2 7" xfId="16174" xr:uid="{159075BA-B386-4FB0-83E6-9C88D4A73F9E}"/>
    <cellStyle name="Note 3 2 7 2" xfId="33578" xr:uid="{4A953126-6DD8-47AA-848C-7A73E6762F31}"/>
    <cellStyle name="Note 3 2 8" xfId="16175" xr:uid="{5AB1A175-0925-46BA-82CC-9702FFF05C0E}"/>
    <cellStyle name="Note 3 2 8 2" xfId="33579" xr:uid="{2FE8AC72-7858-4058-BF44-3AF63E769673}"/>
    <cellStyle name="Note 3 2 9" xfId="16176" xr:uid="{6D65CEE2-54DC-446F-A887-5A7612DA4A1D}"/>
    <cellStyle name="Note 3 2 9 2" xfId="33580" xr:uid="{45EF5BA2-A593-4938-9844-121B9DAB5966}"/>
    <cellStyle name="Note 3 3" xfId="269" xr:uid="{BF9A84C8-EAB5-45AA-97D2-0C2B4E7C3239}"/>
    <cellStyle name="Note 3 3 10" xfId="1453" xr:uid="{555FD227-1405-46A3-AD49-236D802017D5}"/>
    <cellStyle name="Note 3 3 11" xfId="19056" xr:uid="{30207DCA-D7B0-400B-94AA-1FB3F84E9329}"/>
    <cellStyle name="Note 3 3 2" xfId="385" xr:uid="{E6DDDC7C-ACA3-41C2-95FC-8F5D40CC2F66}"/>
    <cellStyle name="Note 3 3 2 2" xfId="604" xr:uid="{56BD752D-6C4E-4018-B38F-A1D50AD7C0FB}"/>
    <cellStyle name="Note 3 3 2 2 2" xfId="16180" xr:uid="{44E4B753-CE59-469D-BE92-0D7164B80946}"/>
    <cellStyle name="Note 3 3 2 2 2 2" xfId="33584" xr:uid="{1EAFB32E-BC87-47CE-862D-7A021C6EBE46}"/>
    <cellStyle name="Note 3 3 2 2 3" xfId="16181" xr:uid="{67C7A185-8452-43B7-A7E0-A80F80E4F557}"/>
    <cellStyle name="Note 3 3 2 2 3 2" xfId="33585" xr:uid="{7B6AA2C8-7B69-46EA-80E2-2D95536C42CC}"/>
    <cellStyle name="Note 3 3 2 2 4" xfId="16179" xr:uid="{3B3141E0-5F32-4B70-BE2F-9C9E27F88D0D}"/>
    <cellStyle name="Note 3 3 2 2 5" xfId="33583" xr:uid="{AD63B5AD-BAE1-40ED-B679-61E0BC4C8BB4}"/>
    <cellStyle name="Note 3 3 2 3" xfId="16182" xr:uid="{6B52D338-C943-4933-8E75-4125D09C5287}"/>
    <cellStyle name="Note 3 3 2 3 2" xfId="33586" xr:uid="{138B063B-DB67-4A65-8123-F9279EEF7A8C}"/>
    <cellStyle name="Note 3 3 2 4" xfId="16183" xr:uid="{1445BF31-5A2A-4651-9466-D2C1AECBB62F}"/>
    <cellStyle name="Note 3 3 2 4 2" xfId="33587" xr:uid="{758F2400-EE10-4F45-8E85-7ECEAF800033}"/>
    <cellStyle name="Note 3 3 2 5" xfId="16184" xr:uid="{6B431929-88D8-416C-99A1-73A1302C466D}"/>
    <cellStyle name="Note 3 3 2 5 2" xfId="33588" xr:uid="{BAFDF858-C329-4388-B2B9-6109602E945F}"/>
    <cellStyle name="Note 3 3 2 6" xfId="18083" xr:uid="{537BD39B-6A0A-4204-9155-79312FC6D13F}"/>
    <cellStyle name="Note 3 3 2 6 2" xfId="35903" xr:uid="{3644006E-9B90-4366-A7B1-7EE01AD0E2CB}"/>
    <cellStyle name="Note 3 3 2 7" xfId="16178" xr:uid="{9DC8D544-3562-4EE1-980C-E6D1D40B4365}"/>
    <cellStyle name="Note 3 3 2 7 2" xfId="33582" xr:uid="{135C69BD-A7D0-4961-AC3A-92F10362A63F}"/>
    <cellStyle name="Note 3 3 2 8" xfId="2494" xr:uid="{49C21925-D7B0-4B47-AD49-C84DFE53A0FD}"/>
    <cellStyle name="Note 3 3 2 9" xfId="20094" xr:uid="{D339D0C0-3689-48E4-B12D-1EFD24F3DBF9}"/>
    <cellStyle name="Note 3 3 3" xfId="494" xr:uid="{CD7B0919-BF7E-4210-9FB1-409F30E40DBE}"/>
    <cellStyle name="Note 3 3 3 2" xfId="16186" xr:uid="{4A977FFB-1563-4854-AC01-E9A3B62ADB2D}"/>
    <cellStyle name="Note 3 3 3 2 2" xfId="16187" xr:uid="{0DB078E5-5961-4010-9018-3EE0412F6AE4}"/>
    <cellStyle name="Note 3 3 3 2 2 2" xfId="33591" xr:uid="{184FF3EE-A082-4258-B105-071E46BE52C1}"/>
    <cellStyle name="Note 3 3 3 2 3" xfId="16188" xr:uid="{DB6C3623-D3C3-4A2D-99AA-718580774E40}"/>
    <cellStyle name="Note 3 3 3 2 3 2" xfId="33592" xr:uid="{99407A01-1E17-4E97-B33B-C1989939D90B}"/>
    <cellStyle name="Note 3 3 3 2 4" xfId="33590" xr:uid="{D9CBB078-0028-4E8A-A38F-B0B50EAA3586}"/>
    <cellStyle name="Note 3 3 3 3" xfId="16189" xr:uid="{977B2670-973B-40D0-B139-FD2CBDD06E71}"/>
    <cellStyle name="Note 3 3 3 3 2" xfId="33593" xr:uid="{ECCEA00E-48AB-431D-BC6E-EC3627ACFDA3}"/>
    <cellStyle name="Note 3 3 3 4" xfId="16190" xr:uid="{898EA260-DB23-4349-AD20-58F6E51274BD}"/>
    <cellStyle name="Note 3 3 3 4 2" xfId="33594" xr:uid="{43017B6D-9EE0-49C2-8AC2-412E9684669B}"/>
    <cellStyle name="Note 3 3 3 5" xfId="16191" xr:uid="{9F334451-D377-4B87-82EF-19F552BC288C}"/>
    <cellStyle name="Note 3 3 3 5 2" xfId="33595" xr:uid="{0CCBF263-9ED1-4660-878A-395C492DCE55}"/>
    <cellStyle name="Note 3 3 3 6" xfId="16185" xr:uid="{6EAE9BA8-4C0B-4593-B677-C3B15B26140F}"/>
    <cellStyle name="Note 3 3 3 7" xfId="33589" xr:uid="{C7E5281D-2235-48A9-BCB6-FA2E65EE3057}"/>
    <cellStyle name="Note 3 3 4" xfId="16192" xr:uid="{DC18EC3D-2460-40AE-A36C-70AF7A1B9F90}"/>
    <cellStyle name="Note 3 3 4 2" xfId="16193" xr:uid="{9715C16F-2921-45B4-BD37-54B107A24FD0}"/>
    <cellStyle name="Note 3 3 4 2 2" xfId="33597" xr:uid="{A1AFE7D4-56B3-4A93-B477-2DD5228B53F5}"/>
    <cellStyle name="Note 3 3 4 3" xfId="16194" xr:uid="{11F08075-2F1B-431F-AF6D-E0C7C44DFAB1}"/>
    <cellStyle name="Note 3 3 4 3 2" xfId="33598" xr:uid="{519B30DE-5D41-4864-8C10-5AB8E6699C07}"/>
    <cellStyle name="Note 3 3 4 4" xfId="33596" xr:uid="{0B744265-1AE7-4511-827E-0E262FC49DF8}"/>
    <cellStyle name="Note 3 3 5" xfId="16195" xr:uid="{076EDBA3-5CE3-41C0-B4D7-E474AC88B9CF}"/>
    <cellStyle name="Note 3 3 5 2" xfId="33599" xr:uid="{D57518B7-BD20-4DB0-8751-D541B7D76F7C}"/>
    <cellStyle name="Note 3 3 6" xfId="16196" xr:uid="{623AEC13-ADFB-4371-A58C-600480B22197}"/>
    <cellStyle name="Note 3 3 6 2" xfId="33600" xr:uid="{BB523A80-B355-4D6D-A5AA-DFE1D68E38AC}"/>
    <cellStyle name="Note 3 3 7" xfId="16197" xr:uid="{1BBA0672-8A5F-415F-8F07-AC312476C031}"/>
    <cellStyle name="Note 3 3 7 2" xfId="33601" xr:uid="{743C6EF0-2790-4D83-A079-81B4F47D5A4C}"/>
    <cellStyle name="Note 3 3 8" xfId="17527" xr:uid="{920C01D0-AC2C-4976-90A3-EA16F84B2BFE}"/>
    <cellStyle name="Note 3 3 8 2" xfId="34918" xr:uid="{E6163407-330C-40EB-B048-9BA845E00C0F}"/>
    <cellStyle name="Note 3 3 9" xfId="16177" xr:uid="{ECAA2600-0722-4DCB-92D8-1AB2CDB8ABA8}"/>
    <cellStyle name="Note 3 3 9 2" xfId="33581" xr:uid="{7C855406-92D3-46E2-815F-338D8B23576B}"/>
    <cellStyle name="Note 3 4" xfId="227" xr:uid="{B2C57609-D22A-42DF-B76F-8920DCB2D621}"/>
    <cellStyle name="Note 3 4 10" xfId="1957" xr:uid="{3AE7FE31-4004-4628-9BD9-91F5B265D1DD}"/>
    <cellStyle name="Note 3 4 11" xfId="19559" xr:uid="{E9D3E5EB-7996-44D2-AC5B-402DC62B592D}"/>
    <cellStyle name="Note 3 4 2" xfId="347" xr:uid="{4FA59E8B-64F9-4C9E-89B0-F41805822B55}"/>
    <cellStyle name="Note 3 4 2 2" xfId="566" xr:uid="{6BB43224-D9BB-4633-AB22-39DBCE12A768}"/>
    <cellStyle name="Note 3 4 2 2 2" xfId="16201" xr:uid="{56F5BE2E-7954-48AE-B450-AA58D448AEE8}"/>
    <cellStyle name="Note 3 4 2 2 2 2" xfId="33605" xr:uid="{524DF0AD-28C0-42A4-B7CC-E7C10486309F}"/>
    <cellStyle name="Note 3 4 2 2 3" xfId="16202" xr:uid="{88DC9699-FB2E-45F0-A7BF-13721637F4F6}"/>
    <cellStyle name="Note 3 4 2 2 3 2" xfId="33606" xr:uid="{5A88A78C-E329-48F7-8F53-E7BAEF06AFB2}"/>
    <cellStyle name="Note 3 4 2 2 4" xfId="16200" xr:uid="{042707EC-4F8F-4302-9A77-A3C2C0A990DE}"/>
    <cellStyle name="Note 3 4 2 2 5" xfId="33604" xr:uid="{B22BD31C-4BBC-49AB-916F-404C424EBBAE}"/>
    <cellStyle name="Note 3 4 2 3" xfId="16203" xr:uid="{D22AB9FC-8C44-45DD-A3AB-F474D2FDDB30}"/>
    <cellStyle name="Note 3 4 2 3 2" xfId="33607" xr:uid="{1E93B115-7D2B-45F0-8980-E2FD0BF54F35}"/>
    <cellStyle name="Note 3 4 2 4" xfId="16204" xr:uid="{ED1D69AD-A8F8-4C63-A02A-A8F346D52D44}"/>
    <cellStyle name="Note 3 4 2 4 2" xfId="33608" xr:uid="{BA383FA5-7525-418E-A986-96B883AA8905}"/>
    <cellStyle name="Note 3 4 2 5" xfId="16205" xr:uid="{F22F1521-C7D0-4504-BB43-93BEAC023848}"/>
    <cellStyle name="Note 3 4 2 5 2" xfId="33609" xr:uid="{BEE73BEA-268A-44A6-AF72-F4882810D5E8}"/>
    <cellStyle name="Note 3 4 2 6" xfId="16199" xr:uid="{379F5AA7-98B9-44CA-8D1B-C797590354C7}"/>
    <cellStyle name="Note 3 4 2 7" xfId="33603" xr:uid="{EF36CE23-91F0-47BC-925C-07605A6FD134}"/>
    <cellStyle name="Note 3 4 3" xfId="456" xr:uid="{03D33134-344B-4B4A-B201-805C79640148}"/>
    <cellStyle name="Note 3 4 3 2" xfId="16207" xr:uid="{E42716D7-4C29-4933-ACFB-516383AC5573}"/>
    <cellStyle name="Note 3 4 3 2 2" xfId="16208" xr:uid="{857FB235-E6D8-46F9-9189-BCD5212BF3A4}"/>
    <cellStyle name="Note 3 4 3 2 2 2" xfId="33612" xr:uid="{5644FDB0-B831-46B9-BB1F-532F1B24B62A}"/>
    <cellStyle name="Note 3 4 3 2 3" xfId="16209" xr:uid="{D8AEE6B9-2ADF-4674-9714-E32BE2FCA322}"/>
    <cellStyle name="Note 3 4 3 2 3 2" xfId="33613" xr:uid="{47283227-FB4A-48DE-8649-67FE0628BEFB}"/>
    <cellStyle name="Note 3 4 3 2 4" xfId="33611" xr:uid="{E3D419D6-E24D-4EA3-BFD6-AFF8DEC12E95}"/>
    <cellStyle name="Note 3 4 3 3" xfId="16210" xr:uid="{F8D7D686-4765-4D7A-8098-8BFD63223C65}"/>
    <cellStyle name="Note 3 4 3 3 2" xfId="33614" xr:uid="{BC06DE23-8DE9-452C-AF41-FF5FD9BA04D4}"/>
    <cellStyle name="Note 3 4 3 4" xfId="16211" xr:uid="{3825C5F8-5E81-480E-A50E-A31A6D73A0E3}"/>
    <cellStyle name="Note 3 4 3 4 2" xfId="33615" xr:uid="{90E33D4E-E25A-4514-BCED-B780734B1C65}"/>
    <cellStyle name="Note 3 4 3 5" xfId="16212" xr:uid="{F5C7B5F3-9EDC-4F4F-A1C8-663927D6C261}"/>
    <cellStyle name="Note 3 4 3 5 2" xfId="33616" xr:uid="{68E7A144-C829-4992-97D5-97FDE0ED95B4}"/>
    <cellStyle name="Note 3 4 3 6" xfId="16206" xr:uid="{E9A0951A-4F4E-4B42-96DB-1456CE02007F}"/>
    <cellStyle name="Note 3 4 3 7" xfId="33610" xr:uid="{DA5072BD-AD4E-493B-9AF0-DC605AAD7F36}"/>
    <cellStyle name="Note 3 4 4" xfId="16213" xr:uid="{24911EF2-EC56-48FA-A571-EDE1C9F5AF8C}"/>
    <cellStyle name="Note 3 4 4 2" xfId="16214" xr:uid="{67D72070-182B-4FF7-A3E9-AEA69AE7E55F}"/>
    <cellStyle name="Note 3 4 4 2 2" xfId="33618" xr:uid="{274BE672-91B3-44EE-AC43-2FB969E7276E}"/>
    <cellStyle name="Note 3 4 4 3" xfId="16215" xr:uid="{240866E8-6AC0-4B34-AC10-F607D3D9B177}"/>
    <cellStyle name="Note 3 4 4 3 2" xfId="33619" xr:uid="{B34B6264-09D7-4E8C-B2D1-455FF763DF86}"/>
    <cellStyle name="Note 3 4 4 4" xfId="33617" xr:uid="{8E26817A-96CB-4674-A74D-0BD5A68E47FB}"/>
    <cellStyle name="Note 3 4 5" xfId="16216" xr:uid="{99748D6E-9762-4FBA-8D9A-A39761FA6B74}"/>
    <cellStyle name="Note 3 4 5 2" xfId="33620" xr:uid="{9AA90FD6-44AB-4E79-9841-F03A789FFB45}"/>
    <cellStyle name="Note 3 4 6" xfId="16217" xr:uid="{4548BBE8-FE5E-452C-BF69-166CA7DAC98E}"/>
    <cellStyle name="Note 3 4 6 2" xfId="33621" xr:uid="{11786BA9-9823-4BDC-9638-44DE26593ADC}"/>
    <cellStyle name="Note 3 4 7" xfId="16218" xr:uid="{9188A19B-C222-4CEF-B394-DA9C7B4C4577}"/>
    <cellStyle name="Note 3 4 7 2" xfId="33622" xr:uid="{7094B006-FC05-49E8-86FD-27F91955D954}"/>
    <cellStyle name="Note 3 4 8" xfId="17811" xr:uid="{7CCD71EC-EC20-44E5-B565-8C87E4ED86B5}"/>
    <cellStyle name="Note 3 4 8 2" xfId="35393" xr:uid="{073A5188-D433-45A7-97B1-0CAE59E67B5F}"/>
    <cellStyle name="Note 3 4 9" xfId="16198" xr:uid="{22CFDF45-6D0F-44FE-B196-3E853D6A55A3}"/>
    <cellStyle name="Note 3 4 9 2" xfId="33602" xr:uid="{0F6550A9-EBEF-465C-859E-EF43ED26CDA8}"/>
    <cellStyle name="Note 3 5" xfId="207" xr:uid="{1E2E7DD7-AA9F-4A7B-AAB8-B3C61B8181A2}"/>
    <cellStyle name="Note 3 5 2" xfId="330" xr:uid="{31F29B04-3EBA-454B-BE4D-F54E87D1DE7C}"/>
    <cellStyle name="Note 3 5 2 2" xfId="549" xr:uid="{0182D883-3DFB-40B2-B7C3-8FEC3F5D748C}"/>
    <cellStyle name="Note 3 5 2 2 2" xfId="16222" xr:uid="{44B2E9CD-E6EB-4532-9CF4-11A67589C44F}"/>
    <cellStyle name="Note 3 5 2 2 2 2" xfId="33626" xr:uid="{E6103021-9B92-4358-8304-C501BDFC433A}"/>
    <cellStyle name="Note 3 5 2 2 3" xfId="16223" xr:uid="{6FAFC5BB-013F-4BAC-BE5F-25800DFA1CE4}"/>
    <cellStyle name="Note 3 5 2 2 3 2" xfId="33627" xr:uid="{3B8DBA26-DB40-495F-A93A-E8AA45C56773}"/>
    <cellStyle name="Note 3 5 2 2 4" xfId="16221" xr:uid="{1F11243B-80B6-4640-A907-D3180688FEDF}"/>
    <cellStyle name="Note 3 5 2 2 5" xfId="33625" xr:uid="{BDF9B83E-D754-496E-AEF4-8790FC6D2D37}"/>
    <cellStyle name="Note 3 5 2 3" xfId="16224" xr:uid="{F7E200A0-8C17-4B86-8C91-C40CA5B90D3E}"/>
    <cellStyle name="Note 3 5 2 3 2" xfId="33628" xr:uid="{A4FA926C-DFC5-4863-B29F-6B1147DBD000}"/>
    <cellStyle name="Note 3 5 2 4" xfId="16225" xr:uid="{97F8BC36-EF08-4DED-952A-1F069D2256FB}"/>
    <cellStyle name="Note 3 5 2 4 2" xfId="33629" xr:uid="{FBB281C8-971C-420D-8A17-1BFA0C691395}"/>
    <cellStyle name="Note 3 5 2 5" xfId="16226" xr:uid="{34AD818A-6FD4-4A62-B9F9-5ACDA2388667}"/>
    <cellStyle name="Note 3 5 2 5 2" xfId="33630" xr:uid="{70FE38DC-C8DB-4B14-863B-A61D7184FA09}"/>
    <cellStyle name="Note 3 5 2 6" xfId="16220" xr:uid="{F7D131CC-527C-4256-AB03-86F836057D47}"/>
    <cellStyle name="Note 3 5 2 7" xfId="33624" xr:uid="{B5ED5B0B-58D5-4702-B1E0-EF64C88B8C0C}"/>
    <cellStyle name="Note 3 5 3" xfId="439" xr:uid="{C32D8E59-6E1F-47B3-ADB2-A75800B89895}"/>
    <cellStyle name="Note 3 5 3 2" xfId="16228" xr:uid="{0643A39A-0798-4E5E-99E2-741C5C6A488F}"/>
    <cellStyle name="Note 3 5 3 2 2" xfId="16229" xr:uid="{A858B4FD-4153-49F2-91B1-67DC6E8FBD51}"/>
    <cellStyle name="Note 3 5 3 2 2 2" xfId="33633" xr:uid="{A36A95EE-8515-493F-98AC-447E9509839E}"/>
    <cellStyle name="Note 3 5 3 2 3" xfId="16230" xr:uid="{7E8C36FD-8884-4FA4-BBBD-CA17233C4519}"/>
    <cellStyle name="Note 3 5 3 2 3 2" xfId="33634" xr:uid="{0239674A-8C05-4084-81B6-2C5CDDABB481}"/>
    <cellStyle name="Note 3 5 3 2 4" xfId="33632" xr:uid="{C2426105-1215-43B0-B9CA-121D4669CE3F}"/>
    <cellStyle name="Note 3 5 3 3" xfId="16231" xr:uid="{60831DAB-0CAF-450E-BA95-6F71B1ED955E}"/>
    <cellStyle name="Note 3 5 3 3 2" xfId="33635" xr:uid="{2F2DF753-7206-4C95-AC70-838240B78159}"/>
    <cellStyle name="Note 3 5 3 4" xfId="16232" xr:uid="{531E96BC-3208-42B8-BEA5-B854EC02D64F}"/>
    <cellStyle name="Note 3 5 3 4 2" xfId="33636" xr:uid="{086EC630-D127-42F6-8739-8BADFE245C24}"/>
    <cellStyle name="Note 3 5 3 5" xfId="16233" xr:uid="{AFC1C7B3-F2DF-42E0-A3D6-E0DA64A40584}"/>
    <cellStyle name="Note 3 5 3 5 2" xfId="33637" xr:uid="{C8D27DBC-C90A-4627-88BE-334CA4C14160}"/>
    <cellStyle name="Note 3 5 3 6" xfId="16227" xr:uid="{7BA1189C-B506-433A-B3F7-CA05DBDF9667}"/>
    <cellStyle name="Note 3 5 3 7" xfId="33631" xr:uid="{3BDAB648-45C9-437E-90A5-5421E07AD6A6}"/>
    <cellStyle name="Note 3 5 4" xfId="16234" xr:uid="{03387A17-6F80-4BDA-8894-A81FE86FF89A}"/>
    <cellStyle name="Note 3 5 4 2" xfId="16235" xr:uid="{DEBE5640-810B-4086-9181-E6D9EA643C22}"/>
    <cellStyle name="Note 3 5 4 2 2" xfId="33639" xr:uid="{902841EE-3809-4E95-89EF-5D7D391F7E14}"/>
    <cellStyle name="Note 3 5 4 3" xfId="16236" xr:uid="{D07C7845-3410-48A8-B020-B4E1A1461EE7}"/>
    <cellStyle name="Note 3 5 4 3 2" xfId="33640" xr:uid="{90DC68D4-26AB-4FBD-AB5F-AFEC85D35C77}"/>
    <cellStyle name="Note 3 5 4 4" xfId="33638" xr:uid="{3F6A12F0-3FB7-452B-8064-CC71CEB62FC0}"/>
    <cellStyle name="Note 3 5 5" xfId="16237" xr:uid="{44E279E2-7CB1-4CB1-AA70-C87B0FE6C34C}"/>
    <cellStyle name="Note 3 5 5 2" xfId="33641" xr:uid="{E48EA5AC-317A-42A2-995E-1997E832D38F}"/>
    <cellStyle name="Note 3 5 6" xfId="16238" xr:uid="{F690AD81-C82A-43F7-9BB7-D45F5D238AE2}"/>
    <cellStyle name="Note 3 5 6 2" xfId="33642" xr:uid="{59205B6D-7C3B-4436-83BC-0DFA5C6E3567}"/>
    <cellStyle name="Note 3 5 7" xfId="16239" xr:uid="{341F0EB2-859D-45BA-A506-2FB3BBCC6E38}"/>
    <cellStyle name="Note 3 5 7 2" xfId="33643" xr:uid="{12FF4890-45AC-4861-9F30-7BC862DEDCA0}"/>
    <cellStyle name="Note 3 5 8" xfId="16219" xr:uid="{41AE9101-6D1C-4C46-A166-8A86DD9D9C51}"/>
    <cellStyle name="Note 3 5 9" xfId="33623" xr:uid="{A488F56A-6CA1-4185-A4EE-CE383A1921BF}"/>
    <cellStyle name="Note 3 6" xfId="301" xr:uid="{1CB054F7-0492-43A3-89E1-93C6B075AEDF}"/>
    <cellStyle name="Note 3 6 2" xfId="520" xr:uid="{BDEF54D1-68D3-427A-BF07-CBF6628EAB23}"/>
    <cellStyle name="Note 3 6 2 2" xfId="16242" xr:uid="{36D43BFB-8854-43BD-805E-50D39DC2DE15}"/>
    <cellStyle name="Note 3 6 2 2 2" xfId="33646" xr:uid="{1BEF3B41-FE2A-4DB9-BC8F-244DCAABF0AF}"/>
    <cellStyle name="Note 3 6 2 3" xfId="16243" xr:uid="{386D214D-5915-4AE2-AE51-260D26B7C7C4}"/>
    <cellStyle name="Note 3 6 2 3 2" xfId="33647" xr:uid="{881D453E-1556-4A3C-BD04-6B51A90D9926}"/>
    <cellStyle name="Note 3 6 2 4" xfId="16241" xr:uid="{C2D90C34-CE2C-4A83-A19E-654D6E7241F6}"/>
    <cellStyle name="Note 3 6 2 5" xfId="33645" xr:uid="{FA520FB8-DD3C-4B9C-BA72-D554E4DE000E}"/>
    <cellStyle name="Note 3 6 3" xfId="16244" xr:uid="{234814B4-EF60-4C46-B045-BB0CD4B25526}"/>
    <cellStyle name="Note 3 6 3 2" xfId="33648" xr:uid="{028E6447-E107-4733-A710-A91A4713AA9A}"/>
    <cellStyle name="Note 3 6 4" xfId="16245" xr:uid="{7AE8A768-7B9C-4822-B9B2-84E098F25824}"/>
    <cellStyle name="Note 3 6 4 2" xfId="33649" xr:uid="{E5017C8A-C542-4853-9365-E77A1FC1F0E0}"/>
    <cellStyle name="Note 3 6 5" xfId="16246" xr:uid="{C7B782B7-08C6-47F4-ABE6-2EDC4430B813}"/>
    <cellStyle name="Note 3 6 5 2" xfId="33650" xr:uid="{7E0E707A-2701-4694-BC94-63E4DCB0E2DD}"/>
    <cellStyle name="Note 3 6 6" xfId="16240" xr:uid="{4CB3D365-05FB-4DEC-A3D9-F59D5071EF4E}"/>
    <cellStyle name="Note 3 6 7" xfId="33644" xr:uid="{291DE22E-5965-42E3-B992-973A4FB46AAF}"/>
    <cellStyle name="Note 3 7" xfId="410" xr:uid="{376E0DAB-6E82-4CCF-80BC-D63146394895}"/>
    <cellStyle name="Note 3 7 2" xfId="16248" xr:uid="{BB81CFEB-C1B6-432B-95B8-C20D5F46EB60}"/>
    <cellStyle name="Note 3 7 2 2" xfId="16249" xr:uid="{4BEE64BC-2AEE-4AE1-BC8F-496BD3F8F76D}"/>
    <cellStyle name="Note 3 7 2 2 2" xfId="33653" xr:uid="{2F655FFE-A89F-4ED0-B1D9-8B6A7BA683C7}"/>
    <cellStyle name="Note 3 7 2 3" xfId="16250" xr:uid="{BE86B847-CF30-4F68-A676-1BBF4D17EE5B}"/>
    <cellStyle name="Note 3 7 2 3 2" xfId="33654" xr:uid="{18541882-BA00-40FC-B385-48AEB231E383}"/>
    <cellStyle name="Note 3 7 2 4" xfId="33652" xr:uid="{13D08DB4-D686-4AD0-B514-53804D8A1A18}"/>
    <cellStyle name="Note 3 7 3" xfId="16251" xr:uid="{93D72B23-6E0B-49E5-8C1E-44478AA5819A}"/>
    <cellStyle name="Note 3 7 3 2" xfId="33655" xr:uid="{5AFBC49A-0FCD-4638-8BCE-491AF81641B6}"/>
    <cellStyle name="Note 3 7 4" xfId="16252" xr:uid="{9A88A88F-8B84-4946-8062-DD7B5A93AB32}"/>
    <cellStyle name="Note 3 7 4 2" xfId="33656" xr:uid="{0DFAC083-7A75-4205-96C0-1008A4E79B3E}"/>
    <cellStyle name="Note 3 7 5" xfId="16253" xr:uid="{6883C992-433E-4F34-89E3-1406A926A517}"/>
    <cellStyle name="Note 3 7 5 2" xfId="33657" xr:uid="{13E678E8-BB30-403C-9E94-44BF7D52ADF5}"/>
    <cellStyle name="Note 3 7 6" xfId="16247" xr:uid="{5BB41CB8-9DA2-4861-B72C-DA51963D0E09}"/>
    <cellStyle name="Note 3 7 7" xfId="33651" xr:uid="{DAF37955-A644-45A4-B1A4-FB9D21E38B06}"/>
    <cellStyle name="Note 3 8" xfId="178" xr:uid="{DBE1FEEA-0181-41A8-97D4-36E5346059B3}"/>
    <cellStyle name="Note 3 8 2" xfId="16255" xr:uid="{369FDD7F-A45F-4E2F-B8D0-0C5A26F485FE}"/>
    <cellStyle name="Note 3 8 2 2" xfId="33659" xr:uid="{D0A7E4EF-1089-4D12-A6EA-247295AF4B85}"/>
    <cellStyle name="Note 3 8 3" xfId="16256" xr:uid="{A409C563-709F-4F4C-954A-A7E550419D16}"/>
    <cellStyle name="Note 3 8 3 2" xfId="33660" xr:uid="{0735E56D-67C7-4751-9800-ACD095CA1DC7}"/>
    <cellStyle name="Note 3 8 4" xfId="16254" xr:uid="{8B0640B5-1F64-4714-9B94-A5E43219C9C4}"/>
    <cellStyle name="Note 3 8 5" xfId="33658" xr:uid="{1D32BE37-CA21-4BCB-9B42-BCDB48475C84}"/>
    <cellStyle name="Note 3 9" xfId="16257" xr:uid="{8470EF46-619D-4353-83C7-34DA43F75A69}"/>
    <cellStyle name="Note 3 9 2" xfId="33661" xr:uid="{70EA8695-3FBF-4335-9193-E83EDDCAA30F}"/>
    <cellStyle name="Note 4" xfId="136" xr:uid="{E130B9E0-61DE-444B-8324-5613B0883B98}"/>
    <cellStyle name="Note 4 10" xfId="16259" xr:uid="{0B9EF3A0-5833-4830-929F-D20C68C20754}"/>
    <cellStyle name="Note 4 10 2" xfId="33663" xr:uid="{6CB595C3-37FE-497E-8975-23E747144C71}"/>
    <cellStyle name="Note 4 11" xfId="16260" xr:uid="{997F3335-0CE6-484A-873D-AFC2FC066BA3}"/>
    <cellStyle name="Note 4 11 2" xfId="33664" xr:uid="{EC6A1441-E71B-4853-91F2-24D275E4E36E}"/>
    <cellStyle name="Note 4 12" xfId="16258" xr:uid="{0168D174-3F5D-4C7D-AE77-BC9EA531FF4E}"/>
    <cellStyle name="Note 4 12 2" xfId="33662" xr:uid="{E869B792-1CF5-4D00-BCB7-F4FF762451EF}"/>
    <cellStyle name="Note 4 13" xfId="3007" xr:uid="{A4E266D6-5C18-4DAE-B788-6860710BFFCC}"/>
    <cellStyle name="Note 4 13 2" xfId="20524" xr:uid="{606AA57B-13F2-44CA-B8B2-95E3798B993C}"/>
    <cellStyle name="Note 4 14" xfId="18414" xr:uid="{5DFAAF00-CC9F-4E6E-BBA9-BDB9CB649C7A}"/>
    <cellStyle name="Note 4 15" xfId="37001" xr:uid="{07D25F3F-F6A2-49D5-8AB4-2DBF445EF64C}"/>
    <cellStyle name="Note 4 2" xfId="275" xr:uid="{AD89D13E-8264-4C0E-B2CB-FEA974CF05AD}"/>
    <cellStyle name="Note 4 2 10" xfId="16261" xr:uid="{1CE7FF35-52CB-4E4A-80E7-C283116C5D87}"/>
    <cellStyle name="Note 4 2 11" xfId="33665" xr:uid="{A00EFDC8-363D-43F5-B336-9C35EB5BC8F6}"/>
    <cellStyle name="Note 4 2 2" xfId="391" xr:uid="{EB2888CE-7F2E-4895-B5C7-911FB622FD0F}"/>
    <cellStyle name="Note 4 2 2 2" xfId="610" xr:uid="{141F5B85-E973-4BF0-A6E9-17D7A63E3921}"/>
    <cellStyle name="Note 4 2 2 2 2" xfId="16264" xr:uid="{304D8AB1-F1E9-4DEC-B60B-DEFB1D7DFB38}"/>
    <cellStyle name="Note 4 2 2 2 2 2" xfId="16265" xr:uid="{6B7C82AC-D895-46B2-A2F6-7EA017663530}"/>
    <cellStyle name="Note 4 2 2 2 2 2 2" xfId="33669" xr:uid="{CF686B77-3895-4B65-A2B2-6AAFB6C00BC7}"/>
    <cellStyle name="Note 4 2 2 2 2 3" xfId="16266" xr:uid="{6528F51A-192F-4893-B203-B1BE5CF93C5B}"/>
    <cellStyle name="Note 4 2 2 2 2 3 2" xfId="33670" xr:uid="{FDED4FC0-D85A-47AD-BBB3-FBB6B3525A19}"/>
    <cellStyle name="Note 4 2 2 2 2 4" xfId="33668" xr:uid="{D2835DDC-C28C-4509-9429-E0C0395D5CC9}"/>
    <cellStyle name="Note 4 2 2 2 3" xfId="16267" xr:uid="{ACF6AC8B-2CC6-46EA-AF23-8721856733C1}"/>
    <cellStyle name="Note 4 2 2 2 3 2" xfId="33671" xr:uid="{447F3D0B-8866-464F-922A-E4B5725B7A0E}"/>
    <cellStyle name="Note 4 2 2 2 4" xfId="16268" xr:uid="{00B38B25-0FB1-425F-97FC-164BC525683B}"/>
    <cellStyle name="Note 4 2 2 2 4 2" xfId="33672" xr:uid="{91DDEAF9-70A2-45C2-9DA3-DC98BE424094}"/>
    <cellStyle name="Note 4 2 2 2 5" xfId="16269" xr:uid="{884D18A5-025F-40F6-A1CA-43F456721D2D}"/>
    <cellStyle name="Note 4 2 2 2 5 2" xfId="33673" xr:uid="{9623D622-C01B-46D8-939F-7AB4E83993BE}"/>
    <cellStyle name="Note 4 2 2 2 6" xfId="16263" xr:uid="{C8D1AC7D-44A5-46E3-AC64-92CB43DDD395}"/>
    <cellStyle name="Note 4 2 2 2 7" xfId="33667" xr:uid="{AD7A8BD1-9F1E-4A65-AA46-226DEB340143}"/>
    <cellStyle name="Note 4 2 2 3" xfId="16270" xr:uid="{DE1EAC2D-9338-4C7C-9BBD-483B32A8F319}"/>
    <cellStyle name="Note 4 2 2 3 2" xfId="16271" xr:uid="{93E6514E-3BD6-434B-B8EE-C2C9828441F9}"/>
    <cellStyle name="Note 4 2 2 3 2 2" xfId="16272" xr:uid="{EB881BCE-E921-42E8-973C-B062B6960E45}"/>
    <cellStyle name="Note 4 2 2 3 2 2 2" xfId="33676" xr:uid="{CBDEABAB-B0EA-4C7A-B8FE-ACB32D94759E}"/>
    <cellStyle name="Note 4 2 2 3 2 3" xfId="16273" xr:uid="{F84D1EFB-4025-47A7-AD6E-3C4C8CC624BC}"/>
    <cellStyle name="Note 4 2 2 3 2 3 2" xfId="33677" xr:uid="{9F7BBCDC-687E-4E0F-9FBB-91208BC2C6AA}"/>
    <cellStyle name="Note 4 2 2 3 2 4" xfId="33675" xr:uid="{BB83CFC8-5B37-4002-A3DE-605F2FB0AE9C}"/>
    <cellStyle name="Note 4 2 2 3 3" xfId="16274" xr:uid="{5A88A1B5-70CA-4309-8C64-D1D9F1A2D9EB}"/>
    <cellStyle name="Note 4 2 2 3 3 2" xfId="33678" xr:uid="{A92E5B2A-1C4C-4A99-824F-930055B6F9FA}"/>
    <cellStyle name="Note 4 2 2 3 4" xfId="16275" xr:uid="{A9F6FF3D-2940-45FC-9C5F-4F086B9EAB30}"/>
    <cellStyle name="Note 4 2 2 3 4 2" xfId="33679" xr:uid="{054D9B30-A1F5-49D4-93BF-DFB7C7E43F4D}"/>
    <cellStyle name="Note 4 2 2 3 5" xfId="16276" xr:uid="{A3AE9D9A-04D6-4F09-9B16-B79064E2B6B5}"/>
    <cellStyle name="Note 4 2 2 3 5 2" xfId="33680" xr:uid="{F932BF94-5623-4023-8C30-1C02E11F43D1}"/>
    <cellStyle name="Note 4 2 2 3 6" xfId="33674" xr:uid="{BCAC5381-2FFF-4C59-9F40-685CE16B29DA}"/>
    <cellStyle name="Note 4 2 2 4" xfId="16277" xr:uid="{C8503DB4-7EC8-4233-8B27-35AC63F20878}"/>
    <cellStyle name="Note 4 2 2 4 2" xfId="16278" xr:uid="{4954C7E5-4DE7-4C42-BA73-CD979DBBD7CE}"/>
    <cellStyle name="Note 4 2 2 4 2 2" xfId="33682" xr:uid="{031ECADF-94EB-4058-BEBD-5126D68BEBA7}"/>
    <cellStyle name="Note 4 2 2 4 3" xfId="16279" xr:uid="{F0A9BD79-2E67-46C6-962A-5AF57622EA71}"/>
    <cellStyle name="Note 4 2 2 4 3 2" xfId="33683" xr:uid="{3C7650A1-7B8B-45FE-95EA-9B1373745E9E}"/>
    <cellStyle name="Note 4 2 2 4 4" xfId="33681" xr:uid="{BA37F326-4D31-40C2-8456-E098384C1D00}"/>
    <cellStyle name="Note 4 2 2 5" xfId="16280" xr:uid="{AB903597-021A-472A-B071-0CFE394BDCEB}"/>
    <cellStyle name="Note 4 2 2 5 2" xfId="33684" xr:uid="{BC2A1593-2D38-4357-B4C0-1F3D545D88EA}"/>
    <cellStyle name="Note 4 2 2 6" xfId="16281" xr:uid="{1F576CCB-2408-4DA9-80F3-A35AE86B4D03}"/>
    <cellStyle name="Note 4 2 2 6 2" xfId="33685" xr:uid="{89887724-9D78-48E7-8AC8-881B915A0CC4}"/>
    <cellStyle name="Note 4 2 2 7" xfId="16282" xr:uid="{E4286D34-3822-436D-B765-370081D3083A}"/>
    <cellStyle name="Note 4 2 2 7 2" xfId="33686" xr:uid="{4A7141F5-3CF3-41ED-BDBE-2325F3F97D78}"/>
    <cellStyle name="Note 4 2 2 8" xfId="16262" xr:uid="{ADF71F4D-91FE-4F5B-BA58-575D20E8A636}"/>
    <cellStyle name="Note 4 2 2 9" xfId="33666" xr:uid="{4156318C-8081-433C-8429-0002B8DE3AE4}"/>
    <cellStyle name="Note 4 2 3" xfId="500" xr:uid="{097E1FBE-7BC0-4BA6-973B-64500EAB44E9}"/>
    <cellStyle name="Note 4 2 3 2" xfId="16284" xr:uid="{BBBD4D27-9825-425A-A94A-135ECCF2DD62}"/>
    <cellStyle name="Note 4 2 3 2 2" xfId="16285" xr:uid="{22E60927-DB81-4B2F-B30A-96B616ECCC92}"/>
    <cellStyle name="Note 4 2 3 2 2 2" xfId="16286" xr:uid="{31F0D10C-88C5-4868-A844-3787CA8B6DCC}"/>
    <cellStyle name="Note 4 2 3 2 2 2 2" xfId="33690" xr:uid="{153BBCE3-BEAD-4C1F-9628-1F95688D9445}"/>
    <cellStyle name="Note 4 2 3 2 2 3" xfId="16287" xr:uid="{4B855676-03B9-4FFA-B43C-7B9EF0A997C1}"/>
    <cellStyle name="Note 4 2 3 2 2 3 2" xfId="33691" xr:uid="{C0014C01-BDBD-4FCE-AC82-FDE846DD61A5}"/>
    <cellStyle name="Note 4 2 3 2 2 4" xfId="33689" xr:uid="{1A89F2B6-4D6E-4E21-A149-3C2D72454900}"/>
    <cellStyle name="Note 4 2 3 2 3" xfId="16288" xr:uid="{6D5BA52C-18B0-4E17-B3D2-F465607065DA}"/>
    <cellStyle name="Note 4 2 3 2 3 2" xfId="33692" xr:uid="{7FC5786F-8662-4787-B734-F0F3CEBAC7C0}"/>
    <cellStyle name="Note 4 2 3 2 4" xfId="16289" xr:uid="{715C3A99-6D12-4353-A9DC-3842F78E2B03}"/>
    <cellStyle name="Note 4 2 3 2 4 2" xfId="33693" xr:uid="{05CDB78F-AF17-4696-B572-CEC1EEDDCB4F}"/>
    <cellStyle name="Note 4 2 3 2 5" xfId="16290" xr:uid="{0F55B3CA-E4A2-4F5B-8D39-11443B10F692}"/>
    <cellStyle name="Note 4 2 3 2 5 2" xfId="33694" xr:uid="{64798B3A-1D96-4773-A497-7DF0CCC199C5}"/>
    <cellStyle name="Note 4 2 3 2 6" xfId="33688" xr:uid="{97B7A6AE-37CE-4A61-B282-19E65B7C7C4D}"/>
    <cellStyle name="Note 4 2 3 3" xfId="16291" xr:uid="{67813F76-EF30-4B31-B321-7D859C79D307}"/>
    <cellStyle name="Note 4 2 3 3 2" xfId="16292" xr:uid="{F8F75DCB-472C-4AEE-B03A-A559B0C42BC8}"/>
    <cellStyle name="Note 4 2 3 3 2 2" xfId="16293" xr:uid="{881DC43A-2D11-4BE0-B227-2E6FC898EDE8}"/>
    <cellStyle name="Note 4 2 3 3 2 2 2" xfId="33697" xr:uid="{81C45DB3-EE2C-4606-91D8-D6A80E0480A3}"/>
    <cellStyle name="Note 4 2 3 3 2 3" xfId="16294" xr:uid="{2D11F98A-4A47-4E1A-9EB6-E87A056B58D9}"/>
    <cellStyle name="Note 4 2 3 3 2 3 2" xfId="33698" xr:uid="{8B2C71D7-7E32-4422-B745-1EF0EE234239}"/>
    <cellStyle name="Note 4 2 3 3 2 4" xfId="33696" xr:uid="{C20D3DEF-3360-4CB9-8A42-2C59A7A41474}"/>
    <cellStyle name="Note 4 2 3 3 3" xfId="16295" xr:uid="{AF1201CB-28A5-4318-995A-0E9EFBAF7E61}"/>
    <cellStyle name="Note 4 2 3 3 3 2" xfId="33699" xr:uid="{366EB236-A9BC-4F16-BF52-8A8EFDAD1E54}"/>
    <cellStyle name="Note 4 2 3 3 4" xfId="16296" xr:uid="{26AFF429-430D-4800-AF66-90009F0E489A}"/>
    <cellStyle name="Note 4 2 3 3 4 2" xfId="33700" xr:uid="{6FCC9D06-A655-49C6-92B8-89251DA1300A}"/>
    <cellStyle name="Note 4 2 3 3 5" xfId="16297" xr:uid="{8F344795-192E-457C-BC95-974A6BBA4569}"/>
    <cellStyle name="Note 4 2 3 3 5 2" xfId="33701" xr:uid="{AA41E030-B192-477E-AC3A-8DBBF30EA837}"/>
    <cellStyle name="Note 4 2 3 3 6" xfId="33695" xr:uid="{F3AD7BD3-300F-4DA8-8AC4-F33884D09FDE}"/>
    <cellStyle name="Note 4 2 3 4" xfId="16298" xr:uid="{80C25748-1BEA-4E55-BB5E-33DE1B26EC95}"/>
    <cellStyle name="Note 4 2 3 4 2" xfId="16299" xr:uid="{54AF9DD6-2885-42A9-BDE1-A262FF86B6EE}"/>
    <cellStyle name="Note 4 2 3 4 2 2" xfId="33703" xr:uid="{517B6AE1-EE21-42C1-A1E7-51B89B978F1F}"/>
    <cellStyle name="Note 4 2 3 4 3" xfId="16300" xr:uid="{7525492D-68ED-4485-B5BA-5A2E1EFBA7FE}"/>
    <cellStyle name="Note 4 2 3 4 3 2" xfId="33704" xr:uid="{637A74A2-86F3-43EC-A71E-11E7C055166A}"/>
    <cellStyle name="Note 4 2 3 4 4" xfId="33702" xr:uid="{9A1F2310-1DAA-4077-9672-17335D69ED39}"/>
    <cellStyle name="Note 4 2 3 5" xfId="16301" xr:uid="{7D4B36A6-2868-4D9B-A49E-6C643EB919B5}"/>
    <cellStyle name="Note 4 2 3 5 2" xfId="33705" xr:uid="{AE7C8533-314C-4136-BFA5-419BB12B47A3}"/>
    <cellStyle name="Note 4 2 3 6" xfId="16302" xr:uid="{F1BC2B69-C428-4DD4-8E9F-57A979800D77}"/>
    <cellStyle name="Note 4 2 3 6 2" xfId="33706" xr:uid="{66CEE64A-D949-4F2D-A550-D7EC4C656984}"/>
    <cellStyle name="Note 4 2 3 7" xfId="16303" xr:uid="{890C527F-5E4C-4076-8D97-7AEDDACB2B53}"/>
    <cellStyle name="Note 4 2 3 7 2" xfId="33707" xr:uid="{FC487B5D-F6F0-4FF8-BBEB-D308DAC3B8A4}"/>
    <cellStyle name="Note 4 2 3 8" xfId="16283" xr:uid="{7D29115B-8215-443B-8C24-3429D3548348}"/>
    <cellStyle name="Note 4 2 3 9" xfId="33687" xr:uid="{9F8AB168-2BBB-49D6-A470-A3C7104B38A1}"/>
    <cellStyle name="Note 4 2 4" xfId="16304" xr:uid="{E37BDCFB-5853-4E37-9AD9-B12F6CE040D2}"/>
    <cellStyle name="Note 4 2 4 2" xfId="16305" xr:uid="{458A947E-D41F-4EDF-8401-3C11DB04F31D}"/>
    <cellStyle name="Note 4 2 4 2 2" xfId="16306" xr:uid="{589739BD-B0D7-4F0A-99D1-58E131BA9BF3}"/>
    <cellStyle name="Note 4 2 4 2 2 2" xfId="33710" xr:uid="{C0D5E853-5167-4BED-88B1-04318CE80A2A}"/>
    <cellStyle name="Note 4 2 4 2 3" xfId="16307" xr:uid="{8D24A759-A2E8-498A-86B2-6A9E73C88507}"/>
    <cellStyle name="Note 4 2 4 2 3 2" xfId="33711" xr:uid="{E00603F4-AD35-457C-AA7C-751526799421}"/>
    <cellStyle name="Note 4 2 4 2 4" xfId="33709" xr:uid="{69FEAA7D-67B5-4412-9AD6-984BFB64E1B7}"/>
    <cellStyle name="Note 4 2 4 3" xfId="16308" xr:uid="{C1D70282-3745-46CD-B5C1-FB9174BA4E01}"/>
    <cellStyle name="Note 4 2 4 3 2" xfId="33712" xr:uid="{2DA03D34-CCDE-4A90-8C10-06D5E8D9720B}"/>
    <cellStyle name="Note 4 2 4 4" xfId="16309" xr:uid="{DA445CFD-9902-4812-B045-8C5AA4863F91}"/>
    <cellStyle name="Note 4 2 4 4 2" xfId="33713" xr:uid="{43780DAE-B713-4B83-95AA-55EF3969872A}"/>
    <cellStyle name="Note 4 2 4 5" xfId="16310" xr:uid="{302D0E15-9968-4569-AE7A-77C187DE5451}"/>
    <cellStyle name="Note 4 2 4 5 2" xfId="33714" xr:uid="{F04631DD-1EB6-4033-82CD-9867D76EAE83}"/>
    <cellStyle name="Note 4 2 4 6" xfId="33708" xr:uid="{AD5AA587-C522-4990-8A32-C901E203C6D1}"/>
    <cellStyle name="Note 4 2 5" xfId="16311" xr:uid="{5947625E-9DA6-4000-A554-50CE9797BE26}"/>
    <cellStyle name="Note 4 2 5 2" xfId="16312" xr:uid="{BF3BA679-E61A-4CD2-997B-90DAE967CC0F}"/>
    <cellStyle name="Note 4 2 5 2 2" xfId="16313" xr:uid="{D3CEC9CE-76E7-498A-AA4A-59BEB007522D}"/>
    <cellStyle name="Note 4 2 5 2 2 2" xfId="33717" xr:uid="{A94275D8-F06F-4D4D-9230-5074E42921BA}"/>
    <cellStyle name="Note 4 2 5 2 3" xfId="16314" xr:uid="{598D2499-7966-42DA-8DCD-5343E2584A85}"/>
    <cellStyle name="Note 4 2 5 2 3 2" xfId="33718" xr:uid="{83A3ECC2-3CFB-4E53-AF11-210765038A97}"/>
    <cellStyle name="Note 4 2 5 2 4" xfId="33716" xr:uid="{3EFF0C6A-EE6A-4F62-AD74-F876048A1BD1}"/>
    <cellStyle name="Note 4 2 5 3" xfId="16315" xr:uid="{84BAC688-E926-4D96-8720-9609DC567F1B}"/>
    <cellStyle name="Note 4 2 5 3 2" xfId="33719" xr:uid="{12C02AD7-067A-4082-BA2D-7B8AC4619F32}"/>
    <cellStyle name="Note 4 2 5 4" xfId="16316" xr:uid="{4AB931BD-119A-41BF-8CA8-0364F5408225}"/>
    <cellStyle name="Note 4 2 5 4 2" xfId="33720" xr:uid="{688CDBF6-EA66-4B3F-A195-63169D30752D}"/>
    <cellStyle name="Note 4 2 5 5" xfId="16317" xr:uid="{D96B63CC-8925-4A1D-A6DE-363A696CA895}"/>
    <cellStyle name="Note 4 2 5 5 2" xfId="33721" xr:uid="{71C63411-378E-495E-9B35-C860D2F7DF2D}"/>
    <cellStyle name="Note 4 2 5 6" xfId="33715" xr:uid="{5E64A2E4-FAF9-4E01-B51E-2409F5BEBA16}"/>
    <cellStyle name="Note 4 2 6" xfId="16318" xr:uid="{26991ECA-706C-4B21-AEE9-B1C62820A5AA}"/>
    <cellStyle name="Note 4 2 6 2" xfId="16319" xr:uid="{AC4454D4-4E15-4DB6-B20D-B4AEFC7FCDB3}"/>
    <cellStyle name="Note 4 2 6 2 2" xfId="33723" xr:uid="{B49623C9-149B-431B-A2A1-72D7D1078E3D}"/>
    <cellStyle name="Note 4 2 6 3" xfId="16320" xr:uid="{698EB096-0C56-4CA4-9028-1DE6998D701C}"/>
    <cellStyle name="Note 4 2 6 3 2" xfId="33724" xr:uid="{7E6771FC-9D75-4082-A2FB-6CB58B35FB85}"/>
    <cellStyle name="Note 4 2 6 4" xfId="33722" xr:uid="{3942CAD8-7AF7-4C19-8465-68D8534A0C31}"/>
    <cellStyle name="Note 4 2 7" xfId="16321" xr:uid="{3341B5B8-8606-4DC8-B684-6E94FD3D6682}"/>
    <cellStyle name="Note 4 2 7 2" xfId="33725" xr:uid="{3AA4D216-5A21-4EF6-A507-0DE2C03277D0}"/>
    <cellStyle name="Note 4 2 8" xfId="16322" xr:uid="{17647F10-74BF-4C57-B05E-071EB47BF5C5}"/>
    <cellStyle name="Note 4 2 8 2" xfId="33726" xr:uid="{384F7494-59B5-42E2-94C9-72D739805E9E}"/>
    <cellStyle name="Note 4 2 9" xfId="16323" xr:uid="{318AFCFA-C4FE-4A5D-968E-74C39B2CCE98}"/>
    <cellStyle name="Note 4 2 9 2" xfId="33727" xr:uid="{0D28228C-2641-4DCF-B36D-9CD001C1E40D}"/>
    <cellStyle name="Note 4 3" xfId="307" xr:uid="{208EF57F-5F7A-4975-B901-74737E6C7243}"/>
    <cellStyle name="Note 4 3 2" xfId="526" xr:uid="{22F7AED6-30DF-4C61-AB8C-CAC90AD40DDE}"/>
    <cellStyle name="Note 4 3 2 2" xfId="16326" xr:uid="{4010FAC9-6194-4C34-A058-7B32D28EB8E1}"/>
    <cellStyle name="Note 4 3 2 2 2" xfId="16327" xr:uid="{55A5A865-BEBD-4D9B-9CEA-0991C7183247}"/>
    <cellStyle name="Note 4 3 2 2 2 2" xfId="33731" xr:uid="{C6CE47B8-98FD-416A-854B-E4510EFCC5C5}"/>
    <cellStyle name="Note 4 3 2 2 3" xfId="16328" xr:uid="{19A0D9F3-536F-4256-9622-0FA92FFDF792}"/>
    <cellStyle name="Note 4 3 2 2 3 2" xfId="33732" xr:uid="{F9E077C9-430A-42A4-96B4-E1B687273BF8}"/>
    <cellStyle name="Note 4 3 2 2 4" xfId="33730" xr:uid="{B40BA46D-7C4D-4AAD-9750-1D4B9FD95E76}"/>
    <cellStyle name="Note 4 3 2 3" xfId="16329" xr:uid="{AE77DEEA-7C70-48C1-8E1D-3250C70C6EE0}"/>
    <cellStyle name="Note 4 3 2 3 2" xfId="33733" xr:uid="{15663B7F-3F76-429A-8537-833F668D98F0}"/>
    <cellStyle name="Note 4 3 2 4" xfId="16330" xr:uid="{5225AA12-F421-4D22-978F-49427639A2CE}"/>
    <cellStyle name="Note 4 3 2 4 2" xfId="33734" xr:uid="{A6F14864-4F4A-405C-8980-609D9EB6FF11}"/>
    <cellStyle name="Note 4 3 2 5" xfId="16331" xr:uid="{6E89AB01-E243-4630-9FB2-03C3717044AD}"/>
    <cellStyle name="Note 4 3 2 5 2" xfId="33735" xr:uid="{69D9A793-298A-48DF-91B4-6892019E5435}"/>
    <cellStyle name="Note 4 3 2 6" xfId="16325" xr:uid="{B9B3C32A-8121-42CF-AF24-1607B30E862F}"/>
    <cellStyle name="Note 4 3 2 7" xfId="33729" xr:uid="{37E734E2-19DE-43F2-8857-B3E981EBCA95}"/>
    <cellStyle name="Note 4 3 3" xfId="16332" xr:uid="{06D1C557-A138-4AEF-B754-5A157169F8CA}"/>
    <cellStyle name="Note 4 3 3 2" xfId="16333" xr:uid="{60196867-699C-41AF-B089-AEE480BC8FBD}"/>
    <cellStyle name="Note 4 3 3 2 2" xfId="16334" xr:uid="{77443252-3DBE-42AD-A4BF-C68648A56751}"/>
    <cellStyle name="Note 4 3 3 2 2 2" xfId="33738" xr:uid="{3D87BAA3-F931-40BD-92AA-98B640AE9A22}"/>
    <cellStyle name="Note 4 3 3 2 3" xfId="16335" xr:uid="{384C788E-EF90-4328-A504-6DFFAD3915B5}"/>
    <cellStyle name="Note 4 3 3 2 3 2" xfId="33739" xr:uid="{B15C8807-5895-4A14-9599-596DED75C469}"/>
    <cellStyle name="Note 4 3 3 2 4" xfId="33737" xr:uid="{406DE1AE-0D67-4BAF-A0EB-9B0F4667296B}"/>
    <cellStyle name="Note 4 3 3 3" xfId="16336" xr:uid="{ABDF2A78-AA73-44DD-8BC2-D0E259B8BD34}"/>
    <cellStyle name="Note 4 3 3 3 2" xfId="33740" xr:uid="{654F5D5E-D440-4F69-B426-F8B38798D1F6}"/>
    <cellStyle name="Note 4 3 3 4" xfId="16337" xr:uid="{BD8725CE-3AA7-46C9-9253-A5F470D45F7F}"/>
    <cellStyle name="Note 4 3 3 4 2" xfId="33741" xr:uid="{731F1F21-826D-4F34-8F23-4BC3F6B9EE0E}"/>
    <cellStyle name="Note 4 3 3 5" xfId="16338" xr:uid="{B2F25D4C-5A41-4847-B741-A3AD0E9BBEB1}"/>
    <cellStyle name="Note 4 3 3 5 2" xfId="33742" xr:uid="{C7E01265-9B0E-44C9-9146-4FB7B819C95C}"/>
    <cellStyle name="Note 4 3 3 6" xfId="33736" xr:uid="{0A88EA22-83BB-46E7-9F65-396717D74CEC}"/>
    <cellStyle name="Note 4 3 4" xfId="16339" xr:uid="{F0DF238D-7A5E-4A51-B57D-49A8DF3F768D}"/>
    <cellStyle name="Note 4 3 4 2" xfId="16340" xr:uid="{70760180-4BBD-4508-A9BF-93E73AB2C0D6}"/>
    <cellStyle name="Note 4 3 4 2 2" xfId="33744" xr:uid="{B03B6B72-C168-4372-817F-E5D23B785D95}"/>
    <cellStyle name="Note 4 3 4 3" xfId="16341" xr:uid="{9DA083E4-1540-4F07-8658-C09C5EA70DC6}"/>
    <cellStyle name="Note 4 3 4 3 2" xfId="33745" xr:uid="{CB8AB5CC-A91A-48B1-98F8-B38E82F73ABE}"/>
    <cellStyle name="Note 4 3 4 4" xfId="33743" xr:uid="{2F02E913-BBE0-4652-AFA5-6A7848994659}"/>
    <cellStyle name="Note 4 3 5" xfId="16342" xr:uid="{E0E914DC-66F7-4866-BD1E-DDC30E208799}"/>
    <cellStyle name="Note 4 3 5 2" xfId="33746" xr:uid="{C9EED21A-5A09-42E6-9D24-8165C20A0FEE}"/>
    <cellStyle name="Note 4 3 6" xfId="16343" xr:uid="{D00AFA39-8BD7-4652-B934-8E50D33576A1}"/>
    <cellStyle name="Note 4 3 6 2" xfId="33747" xr:uid="{8944CFBC-2521-4C84-BCE3-FF4999896433}"/>
    <cellStyle name="Note 4 3 7" xfId="16344" xr:uid="{9B63B0B6-4D1E-4E8A-9A64-D80126663B47}"/>
    <cellStyle name="Note 4 3 7 2" xfId="33748" xr:uid="{9B703D7C-6478-467D-A208-597C154DC82A}"/>
    <cellStyle name="Note 4 3 8" xfId="16324" xr:uid="{DF9B15D9-03CE-4E96-ACFE-BCEE2CFDE3D9}"/>
    <cellStyle name="Note 4 3 9" xfId="33728" xr:uid="{C24A11FC-C72B-4E7A-B857-0C910CC0CFBE}"/>
    <cellStyle name="Note 4 4" xfId="416" xr:uid="{900522F0-49BC-4303-A029-35BB45D2CA8B}"/>
    <cellStyle name="Note 4 4 2" xfId="16346" xr:uid="{8AF59086-8315-41C8-BBB4-28E04DCD03C0}"/>
    <cellStyle name="Note 4 4 2 2" xfId="16347" xr:uid="{75FAF8CC-F08D-4614-908A-CA98D8CB7D2B}"/>
    <cellStyle name="Note 4 4 2 2 2" xfId="16348" xr:uid="{A6B0E85F-010F-4E75-B59B-258622C729B0}"/>
    <cellStyle name="Note 4 4 2 2 2 2" xfId="33752" xr:uid="{389D3A52-6E3C-4450-B1FA-3DD7C7BD25B9}"/>
    <cellStyle name="Note 4 4 2 2 3" xfId="16349" xr:uid="{AE69C280-C12D-44E8-809B-77D27C4A8D3D}"/>
    <cellStyle name="Note 4 4 2 2 3 2" xfId="33753" xr:uid="{0D61BBB8-83A3-4FCB-8EF2-936AD3D0FC33}"/>
    <cellStyle name="Note 4 4 2 2 4" xfId="33751" xr:uid="{7DB3177F-CF91-4A46-BBF6-D828B55EBE3A}"/>
    <cellStyle name="Note 4 4 2 3" xfId="16350" xr:uid="{F5E745ED-9DD9-4EE8-80F4-CD37BFACEBA9}"/>
    <cellStyle name="Note 4 4 2 3 2" xfId="33754" xr:uid="{D212CDAF-E4EA-4235-908A-4E0EDC0E83E7}"/>
    <cellStyle name="Note 4 4 2 4" xfId="16351" xr:uid="{65603658-712B-4DFA-B47B-47CD416644E7}"/>
    <cellStyle name="Note 4 4 2 4 2" xfId="33755" xr:uid="{D9CEA381-0683-4D05-8DD2-AFB0AE2482A3}"/>
    <cellStyle name="Note 4 4 2 5" xfId="16352" xr:uid="{4323AAFA-2C45-430C-8B50-31D35AB96734}"/>
    <cellStyle name="Note 4 4 2 5 2" xfId="33756" xr:uid="{687FDACA-F5D8-44DB-9B49-0A2E37828663}"/>
    <cellStyle name="Note 4 4 2 6" xfId="33750" xr:uid="{E6677BBA-7CEB-4061-AF01-2975A9B3D0CC}"/>
    <cellStyle name="Note 4 4 3" xfId="16353" xr:uid="{032A6356-19F1-409A-A6CB-40085E4812F6}"/>
    <cellStyle name="Note 4 4 3 2" xfId="16354" xr:uid="{55F5DB8D-47BA-4D1F-9F60-E63F7BAD8FEA}"/>
    <cellStyle name="Note 4 4 3 2 2" xfId="16355" xr:uid="{AF3759A9-FB42-498D-A4C1-A1D94C372FAE}"/>
    <cellStyle name="Note 4 4 3 2 2 2" xfId="33759" xr:uid="{BE53707E-BE57-4349-9C05-07195AE60CF9}"/>
    <cellStyle name="Note 4 4 3 2 3" xfId="16356" xr:uid="{77754329-17C6-4B1F-B578-6102432607D4}"/>
    <cellStyle name="Note 4 4 3 2 3 2" xfId="33760" xr:uid="{8BF8F82A-F5E2-435A-B347-58C316DCD466}"/>
    <cellStyle name="Note 4 4 3 2 4" xfId="33758" xr:uid="{7322272C-2352-475E-B200-63406261A0DD}"/>
    <cellStyle name="Note 4 4 3 3" xfId="16357" xr:uid="{952EB012-49F9-4373-A486-49EE56176587}"/>
    <cellStyle name="Note 4 4 3 3 2" xfId="33761" xr:uid="{7061D745-8A1E-4FE0-B6D0-7D738C54090C}"/>
    <cellStyle name="Note 4 4 3 4" xfId="16358" xr:uid="{4A620FFA-F2DC-445F-8380-6867F8BEFD16}"/>
    <cellStyle name="Note 4 4 3 4 2" xfId="33762" xr:uid="{74D5129D-8462-46EE-B4C6-B3DEE9CEB5D1}"/>
    <cellStyle name="Note 4 4 3 5" xfId="16359" xr:uid="{EB71FB81-CDC9-492C-BE89-8774924EA72F}"/>
    <cellStyle name="Note 4 4 3 5 2" xfId="33763" xr:uid="{5028AEF2-5624-46B6-801B-F4BE8C89C53A}"/>
    <cellStyle name="Note 4 4 3 6" xfId="33757" xr:uid="{3430C8F3-FED0-4699-84A1-22E2C6C4223F}"/>
    <cellStyle name="Note 4 4 4" xfId="16360" xr:uid="{5AD8B17C-AE7E-4D6C-992D-9793C5EE046C}"/>
    <cellStyle name="Note 4 4 4 2" xfId="16361" xr:uid="{1CF1ABA0-A25E-421D-8B25-187C324A177D}"/>
    <cellStyle name="Note 4 4 4 2 2" xfId="33765" xr:uid="{7EA5203F-A9B8-4D91-8848-FA2183B831AA}"/>
    <cellStyle name="Note 4 4 4 3" xfId="16362" xr:uid="{5442AB97-12BA-44C7-B474-1345EF4FDD75}"/>
    <cellStyle name="Note 4 4 4 3 2" xfId="33766" xr:uid="{2360C4D0-39D1-47F3-9793-65E3EAB8E3F8}"/>
    <cellStyle name="Note 4 4 4 4" xfId="33764" xr:uid="{2E3E51F6-DDD6-41E7-91E1-F0C96B7C301A}"/>
    <cellStyle name="Note 4 4 5" xfId="16363" xr:uid="{B166F73A-16B7-4069-B65A-BA3A73FDDE7E}"/>
    <cellStyle name="Note 4 4 5 2" xfId="33767" xr:uid="{6CB4CABA-4E2E-4787-93DA-CB3233E721F7}"/>
    <cellStyle name="Note 4 4 6" xfId="16364" xr:uid="{83AF69D3-72AD-4A7F-AD3D-F787BF30230C}"/>
    <cellStyle name="Note 4 4 6 2" xfId="33768" xr:uid="{03ACCE21-7A5F-42B0-A027-F2C52FF2BC34}"/>
    <cellStyle name="Note 4 4 7" xfId="16365" xr:uid="{34112B0B-6874-4A75-857A-C890609F2159}"/>
    <cellStyle name="Note 4 4 7 2" xfId="33769" xr:uid="{4BC88CEE-E93C-4747-B488-02C0FC7AF53A}"/>
    <cellStyle name="Note 4 4 8" xfId="16345" xr:uid="{9A58721E-C9C8-4851-A07A-8D031450FA76}"/>
    <cellStyle name="Note 4 4 9" xfId="33749" xr:uid="{DB6CF324-A355-4835-990D-256BB9973D49}"/>
    <cellStyle name="Note 4 5" xfId="184" xr:uid="{700E4F9F-2E0A-4566-A983-4B7DBF1DF6AE}"/>
    <cellStyle name="Note 4 5 2" xfId="16367" xr:uid="{2E493E8E-1DFA-4F84-B376-3A81FFF5E7E7}"/>
    <cellStyle name="Note 4 5 2 2" xfId="16368" xr:uid="{29FA00E0-48E9-4CF0-9E36-18DC30B1ACF2}"/>
    <cellStyle name="Note 4 5 2 2 2" xfId="16369" xr:uid="{B1F6BDBD-52C8-438E-8656-55933FA3B96B}"/>
    <cellStyle name="Note 4 5 2 2 2 2" xfId="33773" xr:uid="{D0FE811D-F1F8-4DEA-AA35-8F49F65B4200}"/>
    <cellStyle name="Note 4 5 2 2 3" xfId="16370" xr:uid="{DB243E4F-C0CF-49D8-BEC9-F735E44A0282}"/>
    <cellStyle name="Note 4 5 2 2 3 2" xfId="33774" xr:uid="{EBC35C4A-6184-47F4-9545-BA355F49F618}"/>
    <cellStyle name="Note 4 5 2 2 4" xfId="33772" xr:uid="{B70EE9C7-8B16-44CB-85B4-817E297C4785}"/>
    <cellStyle name="Note 4 5 2 3" xfId="16371" xr:uid="{3CC579C9-933E-4FCE-B2A1-60CCB3808DD9}"/>
    <cellStyle name="Note 4 5 2 3 2" xfId="33775" xr:uid="{AA3A751C-87E1-4BBB-9C73-D7368F951B36}"/>
    <cellStyle name="Note 4 5 2 4" xfId="16372" xr:uid="{BDD487C4-AEB2-410C-B141-493624965507}"/>
    <cellStyle name="Note 4 5 2 4 2" xfId="33776" xr:uid="{92D0D510-C405-4C6D-B10E-82A1EA2A0C1D}"/>
    <cellStyle name="Note 4 5 2 5" xfId="16373" xr:uid="{418955B4-BDF9-4D0E-814B-C15DF1504BDF}"/>
    <cellStyle name="Note 4 5 2 5 2" xfId="33777" xr:uid="{8E6EA5D2-D46F-44B6-804B-691BF5BE5E5C}"/>
    <cellStyle name="Note 4 5 2 6" xfId="33771" xr:uid="{20B2AE5B-13EB-4847-80AA-64A86704727A}"/>
    <cellStyle name="Note 4 5 3" xfId="16374" xr:uid="{A6E40934-38FC-498F-9CC1-DC4DC2360DFF}"/>
    <cellStyle name="Note 4 5 3 2" xfId="16375" xr:uid="{FD0A3651-0700-4E1A-9CDE-AD58ECBDA142}"/>
    <cellStyle name="Note 4 5 3 2 2" xfId="16376" xr:uid="{6D25EED8-451F-435F-91AC-A4F9351CAFBA}"/>
    <cellStyle name="Note 4 5 3 2 2 2" xfId="33780" xr:uid="{4E9C5CA8-D16C-40DA-BD30-807143A52D80}"/>
    <cellStyle name="Note 4 5 3 2 3" xfId="16377" xr:uid="{E092A8BC-A292-489C-B177-533E132ACA3A}"/>
    <cellStyle name="Note 4 5 3 2 3 2" xfId="33781" xr:uid="{F1C276C0-288F-46E2-9435-E644BE5EDEB7}"/>
    <cellStyle name="Note 4 5 3 2 4" xfId="33779" xr:uid="{C74D8560-F4CA-4CBF-85E0-8E03760FDA95}"/>
    <cellStyle name="Note 4 5 3 3" xfId="16378" xr:uid="{F7FA0288-309C-41BC-B303-84C897BEB292}"/>
    <cellStyle name="Note 4 5 3 3 2" xfId="33782" xr:uid="{A9F6CEE8-1D2F-4540-AA7B-3B22E0FF2562}"/>
    <cellStyle name="Note 4 5 3 4" xfId="16379" xr:uid="{AB82FEF7-2C8D-44AE-9FE0-FB6C2C1345E6}"/>
    <cellStyle name="Note 4 5 3 4 2" xfId="33783" xr:uid="{0FA323FF-0881-4823-94FD-1811DCD84805}"/>
    <cellStyle name="Note 4 5 3 5" xfId="16380" xr:uid="{75B30575-A7C1-4422-8889-F87B0FEACAAB}"/>
    <cellStyle name="Note 4 5 3 5 2" xfId="33784" xr:uid="{A9D702AB-1CB4-4260-9FA3-DE62A5B2C2E0}"/>
    <cellStyle name="Note 4 5 3 6" xfId="33778" xr:uid="{9AC8724E-AFD7-49AC-8754-ABA9E7CFE0CA}"/>
    <cellStyle name="Note 4 5 4" xfId="16381" xr:uid="{976666B9-E7A9-40AC-8DC2-F6FE6E39A45B}"/>
    <cellStyle name="Note 4 5 4 2" xfId="16382" xr:uid="{88E5992A-DF24-4F67-8668-02A68C1C391E}"/>
    <cellStyle name="Note 4 5 4 2 2" xfId="33786" xr:uid="{F8FC0230-0462-48FE-A783-B760796A83F4}"/>
    <cellStyle name="Note 4 5 4 3" xfId="16383" xr:uid="{994F09EB-02CA-4DDD-97D7-9F70CE1C0807}"/>
    <cellStyle name="Note 4 5 4 3 2" xfId="33787" xr:uid="{BF042FE0-056E-4E96-B3AE-155BAD5D2DC5}"/>
    <cellStyle name="Note 4 5 4 4" xfId="33785" xr:uid="{9A5BB645-70C6-4602-87F8-794D24021A01}"/>
    <cellStyle name="Note 4 5 5" xfId="16384" xr:uid="{EE3F9A5D-698D-40F7-B279-18E8143F860F}"/>
    <cellStyle name="Note 4 5 5 2" xfId="33788" xr:uid="{DF166D33-FF8A-44B8-A1D5-BD8E66F8AA33}"/>
    <cellStyle name="Note 4 5 6" xfId="16385" xr:uid="{0BB2017F-852C-4A06-86F5-3B265343BD38}"/>
    <cellStyle name="Note 4 5 6 2" xfId="33789" xr:uid="{AD1350BD-27D6-4BC8-A503-4DDB9F2265A1}"/>
    <cellStyle name="Note 4 5 7" xfId="16386" xr:uid="{984302AD-92AC-44D9-8FF0-456CD75F6FA6}"/>
    <cellStyle name="Note 4 5 7 2" xfId="33790" xr:uid="{18D4A02B-7116-492D-98C8-A9CECB49315C}"/>
    <cellStyle name="Note 4 5 8" xfId="16366" xr:uid="{F564B993-64FC-41E9-A214-BAB2C5170F81}"/>
    <cellStyle name="Note 4 5 9" xfId="33770" xr:uid="{07B0F6D9-4A8B-4E63-B650-F3DA906D1901}"/>
    <cellStyle name="Note 4 6" xfId="16387" xr:uid="{ABFE344F-CE96-484B-8868-F1336B6A1C45}"/>
    <cellStyle name="Note 4 6 2" xfId="16388" xr:uid="{3D7A5BD8-C47F-4C9A-8191-586645581CBD}"/>
    <cellStyle name="Note 4 6 2 2" xfId="16389" xr:uid="{F3653A39-E0FE-497B-A59B-43FD14B3D602}"/>
    <cellStyle name="Note 4 6 2 2 2" xfId="33793" xr:uid="{59E0F0CC-E4E9-4320-9B7F-82E495472302}"/>
    <cellStyle name="Note 4 6 2 3" xfId="16390" xr:uid="{915BE90B-5AC6-475C-93D7-7B919F3E611F}"/>
    <cellStyle name="Note 4 6 2 3 2" xfId="33794" xr:uid="{A42918DA-97F8-45B5-ABF3-C08B628C3330}"/>
    <cellStyle name="Note 4 6 2 4" xfId="33792" xr:uid="{D9C407C4-3F25-4430-AF02-5CD179F9633F}"/>
    <cellStyle name="Note 4 6 3" xfId="16391" xr:uid="{2EB15079-EA44-43AD-9C2B-9D35BA94BE0F}"/>
    <cellStyle name="Note 4 6 3 2" xfId="33795" xr:uid="{160B2584-1315-4835-A78C-93B4C5B4A68A}"/>
    <cellStyle name="Note 4 6 4" xfId="16392" xr:uid="{9FAF9FF6-162F-412F-ACC2-CA407FCA6989}"/>
    <cellStyle name="Note 4 6 4 2" xfId="33796" xr:uid="{53573D7D-2DED-4A26-A376-FDB1E26057FC}"/>
    <cellStyle name="Note 4 6 5" xfId="16393" xr:uid="{45E3C6BD-4E3F-4E18-BAD4-C87EF880B627}"/>
    <cellStyle name="Note 4 6 5 2" xfId="33797" xr:uid="{B589B080-42C4-4E63-BDF2-49D48F9E6E40}"/>
    <cellStyle name="Note 4 6 6" xfId="33791" xr:uid="{10E47B61-EC4C-4BA7-85EE-049CF493CDC8}"/>
    <cellStyle name="Note 4 7" xfId="16394" xr:uid="{420DCDBB-DC2E-41A5-95C6-53E34A13E5DB}"/>
    <cellStyle name="Note 4 7 2" xfId="16395" xr:uid="{371F041F-48D7-456F-B478-B21A71166880}"/>
    <cellStyle name="Note 4 7 2 2" xfId="16396" xr:uid="{0DE4529D-F550-496F-8E86-F1F7855E1D08}"/>
    <cellStyle name="Note 4 7 2 2 2" xfId="33800" xr:uid="{57C19E3C-1FF4-4414-B355-1948565D1B33}"/>
    <cellStyle name="Note 4 7 2 3" xfId="16397" xr:uid="{EC239154-BAF1-4BDF-B484-00502B535FFE}"/>
    <cellStyle name="Note 4 7 2 3 2" xfId="33801" xr:uid="{7330A7A2-9DCA-4FBA-A705-0D7CB95DC3D8}"/>
    <cellStyle name="Note 4 7 2 4" xfId="33799" xr:uid="{55DB5FD9-FE43-4896-9F46-9ABC1208A7D6}"/>
    <cellStyle name="Note 4 7 3" xfId="16398" xr:uid="{1C486CE4-DE58-41A3-915C-708D539F142B}"/>
    <cellStyle name="Note 4 7 3 2" xfId="33802" xr:uid="{B8EB402A-73F2-48E6-BA0B-72C5EE9D2FDC}"/>
    <cellStyle name="Note 4 7 4" xfId="16399" xr:uid="{B978C565-545B-4C4E-A674-059DA126B359}"/>
    <cellStyle name="Note 4 7 4 2" xfId="33803" xr:uid="{BAA4E079-F1E5-4086-BD08-C44C5FD2139A}"/>
    <cellStyle name="Note 4 7 5" xfId="16400" xr:uid="{D4A537F1-7C50-4683-A2AC-6A1DDF20404B}"/>
    <cellStyle name="Note 4 7 5 2" xfId="33804" xr:uid="{F240C4EA-2A3A-4077-886D-5316D709C3CC}"/>
    <cellStyle name="Note 4 7 6" xfId="33798" xr:uid="{1D933DFA-EBDE-4E18-81FD-F521F80FAD7A}"/>
    <cellStyle name="Note 4 8" xfId="16401" xr:uid="{87C772FA-466D-4B9A-AE63-D02E39772C67}"/>
    <cellStyle name="Note 4 8 2" xfId="16402" xr:uid="{BEC8C832-9F51-4A50-91BE-AE4A4095F598}"/>
    <cellStyle name="Note 4 8 2 2" xfId="33806" xr:uid="{28444814-F205-443D-987E-143C41C61A15}"/>
    <cellStyle name="Note 4 8 3" xfId="16403" xr:uid="{BEE59B25-22A4-4316-B05D-78292BCD4E83}"/>
    <cellStyle name="Note 4 8 3 2" xfId="33807" xr:uid="{B25BA8DD-DDC8-4337-B0CC-BFC9C42EEFA8}"/>
    <cellStyle name="Note 4 8 4" xfId="33805" xr:uid="{163A2DFF-F6FE-487F-BD8D-E3B02A777199}"/>
    <cellStyle name="Note 4 9" xfId="16404" xr:uid="{AD5C1E57-2DA7-4A14-947D-ED90F1D92AB1}"/>
    <cellStyle name="Note 4 9 2" xfId="33808" xr:uid="{C4BC7027-193F-4AD8-A4D8-9EA2268A26D1}"/>
    <cellStyle name="Note 5" xfId="16405" xr:uid="{5018BD60-0736-4FCE-86E7-5BD1A079E4A9}"/>
    <cellStyle name="Note 5 10" xfId="16406" xr:uid="{8680562C-8C95-418E-9F4A-1CCE553D3F7E}"/>
    <cellStyle name="Note 5 10 2" xfId="33810" xr:uid="{7FCACE6D-8C9B-412C-80A8-51287C770063}"/>
    <cellStyle name="Note 5 11" xfId="16407" xr:uid="{D9561A3B-D46F-42F4-ADED-6D2BD24AD003}"/>
    <cellStyle name="Note 5 11 2" xfId="33811" xr:uid="{82ED587A-E13E-4C94-A836-1910A3AE782E}"/>
    <cellStyle name="Note 5 12" xfId="33809" xr:uid="{07020C1E-92A6-41C3-AF06-B66F86ED4109}"/>
    <cellStyle name="Note 5 2" xfId="16408" xr:uid="{C7A56B32-9A7D-4854-8E11-0599BC690140}"/>
    <cellStyle name="Note 5 2 10" xfId="33812" xr:uid="{CD00FBE3-9DA1-4A03-8A1C-56AFE1DF8EC9}"/>
    <cellStyle name="Note 5 2 2" xfId="16409" xr:uid="{BBDFEAE5-DCA3-4418-AB2C-497051FA7F61}"/>
    <cellStyle name="Note 5 2 2 2" xfId="16410" xr:uid="{3200AEAE-73B4-4674-94F2-0F8788D3C466}"/>
    <cellStyle name="Note 5 2 2 2 2" xfId="16411" xr:uid="{9B857AAE-816F-4272-9C49-8F3D4D12C229}"/>
    <cellStyle name="Note 5 2 2 2 2 2" xfId="16412" xr:uid="{6A654A72-16A8-4C80-8693-C3A875E56C29}"/>
    <cellStyle name="Note 5 2 2 2 2 2 2" xfId="33816" xr:uid="{30EDD2AB-3C8D-4551-8669-617E67E1DF56}"/>
    <cellStyle name="Note 5 2 2 2 2 3" xfId="16413" xr:uid="{BFF7B3CD-99B3-4F2E-AEDF-F07B6CA20FA2}"/>
    <cellStyle name="Note 5 2 2 2 2 3 2" xfId="33817" xr:uid="{241CA907-E8D1-4792-AA26-C9BE65F7ACAD}"/>
    <cellStyle name="Note 5 2 2 2 2 4" xfId="33815" xr:uid="{CDFD8E04-1AC0-4629-8320-DA54E33A3ECA}"/>
    <cellStyle name="Note 5 2 2 2 3" xfId="16414" xr:uid="{92991F67-6A8B-44ED-A76C-DDCC0953DC27}"/>
    <cellStyle name="Note 5 2 2 2 3 2" xfId="33818" xr:uid="{DAAB330F-9ACE-401F-8DCD-88F6B3FBBD05}"/>
    <cellStyle name="Note 5 2 2 2 4" xfId="16415" xr:uid="{4DA16E3F-A32E-4309-9D3C-365F853A4C3E}"/>
    <cellStyle name="Note 5 2 2 2 4 2" xfId="33819" xr:uid="{9961B0A4-6185-4B52-89B7-26D31505BBA0}"/>
    <cellStyle name="Note 5 2 2 2 5" xfId="16416" xr:uid="{20B832FB-9920-445C-9959-D21AC37535E0}"/>
    <cellStyle name="Note 5 2 2 2 5 2" xfId="33820" xr:uid="{AAF33C8C-388B-48F9-8B53-49F0E54F6CB2}"/>
    <cellStyle name="Note 5 2 2 2 6" xfId="33814" xr:uid="{4C0A8190-5F8C-4CFF-BB00-0F7EDD4240AA}"/>
    <cellStyle name="Note 5 2 2 3" xfId="16417" xr:uid="{17036531-B49E-46A7-B8F4-8A5E84D74831}"/>
    <cellStyle name="Note 5 2 2 3 2" xfId="16418" xr:uid="{E40C2D5F-42F8-4D36-9655-5868B9FB1249}"/>
    <cellStyle name="Note 5 2 2 3 2 2" xfId="16419" xr:uid="{2285453F-5E79-4567-9914-1C867E660016}"/>
    <cellStyle name="Note 5 2 2 3 2 2 2" xfId="33823" xr:uid="{216B5DAF-C3EF-4A12-BBB4-F58C8376CC2E}"/>
    <cellStyle name="Note 5 2 2 3 2 3" xfId="16420" xr:uid="{DB6088E0-CCB6-4E83-BB96-DC4DB33FDFAD}"/>
    <cellStyle name="Note 5 2 2 3 2 3 2" xfId="33824" xr:uid="{4B77381B-5D92-4B0E-A342-2E06B04E50D7}"/>
    <cellStyle name="Note 5 2 2 3 2 4" xfId="33822" xr:uid="{FD4F4979-7DBB-4D36-AC54-44FFB3253DAE}"/>
    <cellStyle name="Note 5 2 2 3 3" xfId="16421" xr:uid="{51B36B16-273D-44FE-9FCA-97B80474F877}"/>
    <cellStyle name="Note 5 2 2 3 3 2" xfId="33825" xr:uid="{FBFABE8D-540C-41CE-AB0C-C8E9549D0796}"/>
    <cellStyle name="Note 5 2 2 3 4" xfId="16422" xr:uid="{0E0DE351-4930-4B42-9251-DA5AE2E3980F}"/>
    <cellStyle name="Note 5 2 2 3 4 2" xfId="33826" xr:uid="{D727E357-5BD6-4DF9-9729-047569AC7AAE}"/>
    <cellStyle name="Note 5 2 2 3 5" xfId="16423" xr:uid="{8C32EA39-A976-417D-9F69-766DF5F3CD67}"/>
    <cellStyle name="Note 5 2 2 3 5 2" xfId="33827" xr:uid="{C5231008-E237-4B66-87BD-0D86C97C3F9B}"/>
    <cellStyle name="Note 5 2 2 3 6" xfId="33821" xr:uid="{0B2D278A-4ED5-43D5-8D89-789CFABCCC2E}"/>
    <cellStyle name="Note 5 2 2 4" xfId="16424" xr:uid="{BCA05E05-89F2-455D-9868-ED1456C95ED9}"/>
    <cellStyle name="Note 5 2 2 4 2" xfId="16425" xr:uid="{0B4211D4-3B9E-4FC8-AB78-4BBD83B1B624}"/>
    <cellStyle name="Note 5 2 2 4 2 2" xfId="33829" xr:uid="{863B7B95-904E-44FE-A919-77C7DAE42DBA}"/>
    <cellStyle name="Note 5 2 2 4 3" xfId="16426" xr:uid="{1BD5648E-0829-4CB9-B09B-38CDBD24BDCA}"/>
    <cellStyle name="Note 5 2 2 4 3 2" xfId="33830" xr:uid="{C955549C-2AF9-4FB8-AA50-66CE6894D0B7}"/>
    <cellStyle name="Note 5 2 2 4 4" xfId="33828" xr:uid="{90A194D3-0970-4781-AE77-D223248ED3BA}"/>
    <cellStyle name="Note 5 2 2 5" xfId="16427" xr:uid="{99090AB2-F4B5-4A2A-9D4D-0F89B0507476}"/>
    <cellStyle name="Note 5 2 2 5 2" xfId="33831" xr:uid="{4D33ADA4-DFD0-4E2F-9D51-2AE5E2135C31}"/>
    <cellStyle name="Note 5 2 2 6" xfId="16428" xr:uid="{FDBB68EE-0122-4813-96CB-2EBDFBE40018}"/>
    <cellStyle name="Note 5 2 2 6 2" xfId="33832" xr:uid="{9A116A28-28FE-40FD-B374-8228A8ACDF77}"/>
    <cellStyle name="Note 5 2 2 7" xfId="16429" xr:uid="{4FF611D8-2F1B-4406-9BA0-068D16E2FC5E}"/>
    <cellStyle name="Note 5 2 2 7 2" xfId="33833" xr:uid="{4D522DF6-4D81-4796-A62D-D383576E719B}"/>
    <cellStyle name="Note 5 2 2 8" xfId="33813" xr:uid="{6BBD0319-63FE-43C7-8155-1A943404EC66}"/>
    <cellStyle name="Note 5 2 3" xfId="16430" xr:uid="{FFCBBA61-E039-4829-AA40-92FBA977D348}"/>
    <cellStyle name="Note 5 2 3 2" xfId="16431" xr:uid="{F70EC73D-64D4-46BA-99A5-B2BD85CB44F1}"/>
    <cellStyle name="Note 5 2 3 2 2" xfId="16432" xr:uid="{34127653-1A86-48AE-8607-5CA9D4ECE13E}"/>
    <cellStyle name="Note 5 2 3 2 2 2" xfId="16433" xr:uid="{C2F915B0-4A70-45B8-A2F2-27BAD9149F35}"/>
    <cellStyle name="Note 5 2 3 2 2 2 2" xfId="33837" xr:uid="{98AB7C12-E24C-4E6D-9775-5C47B7B21671}"/>
    <cellStyle name="Note 5 2 3 2 2 3" xfId="16434" xr:uid="{A112CA7D-DFBE-4CB2-9986-6ECEA6CD5093}"/>
    <cellStyle name="Note 5 2 3 2 2 3 2" xfId="33838" xr:uid="{800DD3B4-BF45-4B0B-A9A2-985E4B677068}"/>
    <cellStyle name="Note 5 2 3 2 2 4" xfId="33836" xr:uid="{594181BF-FE61-4052-B20E-4B4AE3CC7D64}"/>
    <cellStyle name="Note 5 2 3 2 3" xfId="16435" xr:uid="{013A0D73-CAAB-4E89-B045-72A8211E3BD6}"/>
    <cellStyle name="Note 5 2 3 2 3 2" xfId="33839" xr:uid="{FD1359BB-807E-4616-8549-963D0646EAA2}"/>
    <cellStyle name="Note 5 2 3 2 4" xfId="16436" xr:uid="{F1D55BBB-091C-4943-935A-759E1EAF7929}"/>
    <cellStyle name="Note 5 2 3 2 4 2" xfId="33840" xr:uid="{99A5A975-3405-450B-807D-118DB9A5BED1}"/>
    <cellStyle name="Note 5 2 3 2 5" xfId="16437" xr:uid="{0B108A2E-E6B0-430C-9F9F-470B05FF980E}"/>
    <cellStyle name="Note 5 2 3 2 5 2" xfId="33841" xr:uid="{7EF68940-98CB-4BA9-A57F-128ECB50C10F}"/>
    <cellStyle name="Note 5 2 3 2 6" xfId="33835" xr:uid="{338A4E79-DAE9-46E6-BDD2-B53E666BD654}"/>
    <cellStyle name="Note 5 2 3 3" xfId="16438" xr:uid="{C9957AB3-E3B7-4696-8B21-69837973CFA3}"/>
    <cellStyle name="Note 5 2 3 3 2" xfId="16439" xr:uid="{56EE569B-5C0F-4F2C-B47C-A920D6BA750A}"/>
    <cellStyle name="Note 5 2 3 3 2 2" xfId="16440" xr:uid="{D9F14220-36D7-4EAA-B54D-A13AD7DAE897}"/>
    <cellStyle name="Note 5 2 3 3 2 2 2" xfId="33844" xr:uid="{911B7FF1-7A03-4FB9-941E-A550D336C5C8}"/>
    <cellStyle name="Note 5 2 3 3 2 3" xfId="16441" xr:uid="{6AAE1D5F-3C53-442F-A2F9-4536963D8A80}"/>
    <cellStyle name="Note 5 2 3 3 2 3 2" xfId="33845" xr:uid="{36795A0A-DA49-40BF-9DA7-E215D438119B}"/>
    <cellStyle name="Note 5 2 3 3 2 4" xfId="33843" xr:uid="{84B3C00F-2D2C-4E12-BB93-829BADF7874A}"/>
    <cellStyle name="Note 5 2 3 3 3" xfId="16442" xr:uid="{5CFCA9DB-02D4-4EA8-976A-10962846BE5F}"/>
    <cellStyle name="Note 5 2 3 3 3 2" xfId="33846" xr:uid="{6373A124-9213-4C12-AA62-4746C67A876C}"/>
    <cellStyle name="Note 5 2 3 3 4" xfId="16443" xr:uid="{CF580494-46E6-4E66-8313-284FEB18C7C3}"/>
    <cellStyle name="Note 5 2 3 3 4 2" xfId="33847" xr:uid="{E98FF60A-6D3D-4C0D-BB9F-8EFEC6C7F1B6}"/>
    <cellStyle name="Note 5 2 3 3 5" xfId="16444" xr:uid="{E7DE049E-6AFF-4A51-9F28-D1FF3E2A7D4C}"/>
    <cellStyle name="Note 5 2 3 3 5 2" xfId="33848" xr:uid="{ECE2AC11-0A8C-4272-BDAF-D37EE3131AE1}"/>
    <cellStyle name="Note 5 2 3 3 6" xfId="33842" xr:uid="{E3A18D6E-3FE6-4128-8865-A334D4C3048D}"/>
    <cellStyle name="Note 5 2 3 4" xfId="16445" xr:uid="{65FE8510-E8FF-4600-B2CF-9A12E4A5EA55}"/>
    <cellStyle name="Note 5 2 3 4 2" xfId="16446" xr:uid="{6EC2CBD3-31BF-4699-898F-F7F1E937887B}"/>
    <cellStyle name="Note 5 2 3 4 2 2" xfId="33850" xr:uid="{93889A9C-FE4A-4D34-97DF-1C9B4089CE22}"/>
    <cellStyle name="Note 5 2 3 4 3" xfId="16447" xr:uid="{E6757112-BCBA-41AB-9A15-46578157389F}"/>
    <cellStyle name="Note 5 2 3 4 3 2" xfId="33851" xr:uid="{11BB4550-46F0-4092-8434-66CFF08748E1}"/>
    <cellStyle name="Note 5 2 3 4 4" xfId="33849" xr:uid="{CDA49702-C598-4D31-B5DB-5C8C98ED43F3}"/>
    <cellStyle name="Note 5 2 3 5" xfId="16448" xr:uid="{7D8FB3F4-12C7-4449-B916-D79AF2468F5A}"/>
    <cellStyle name="Note 5 2 3 5 2" xfId="33852" xr:uid="{C76D4FCC-41CA-4CB0-8AF1-A3799C86AC8E}"/>
    <cellStyle name="Note 5 2 3 6" xfId="16449" xr:uid="{0493341B-F204-4041-A774-53F6EA17A52A}"/>
    <cellStyle name="Note 5 2 3 6 2" xfId="33853" xr:uid="{ED0FE944-B1C6-4083-9940-4359C5BB8DCD}"/>
    <cellStyle name="Note 5 2 3 7" xfId="16450" xr:uid="{BA16CC32-3B6E-485B-A78D-9659DB61D261}"/>
    <cellStyle name="Note 5 2 3 7 2" xfId="33854" xr:uid="{721911C9-A941-48C5-BFB0-CEA1A5DCAA41}"/>
    <cellStyle name="Note 5 2 3 8" xfId="33834" xr:uid="{3EA19FD5-C13D-450D-B08B-02CE286D465A}"/>
    <cellStyle name="Note 5 2 4" xfId="16451" xr:uid="{9AE9997A-8DAB-42DE-9A7C-A0B43828E7D0}"/>
    <cellStyle name="Note 5 2 4 2" xfId="16452" xr:uid="{ACAA6D2A-E627-40E6-96EC-85917CA5E36B}"/>
    <cellStyle name="Note 5 2 4 2 2" xfId="16453" xr:uid="{34E4C292-CA2D-4D57-8EF1-BD45F66F2CC1}"/>
    <cellStyle name="Note 5 2 4 2 2 2" xfId="33857" xr:uid="{B96F1411-4E5A-432F-BEDB-FEF41DE36CBC}"/>
    <cellStyle name="Note 5 2 4 2 3" xfId="16454" xr:uid="{FCDA14F1-1ADB-4E20-ACB7-D7526A0AA15F}"/>
    <cellStyle name="Note 5 2 4 2 3 2" xfId="33858" xr:uid="{551ADE9F-F50A-451B-9122-DBC89997F214}"/>
    <cellStyle name="Note 5 2 4 2 4" xfId="33856" xr:uid="{FB114477-8FB5-4416-980D-404CFE3F066D}"/>
    <cellStyle name="Note 5 2 4 3" xfId="16455" xr:uid="{A0BE5E72-18ED-4D24-BCDE-205188CD7632}"/>
    <cellStyle name="Note 5 2 4 3 2" xfId="33859" xr:uid="{3BC1FAE6-8BC8-44DF-801A-5F96BF0ACB93}"/>
    <cellStyle name="Note 5 2 4 4" xfId="16456" xr:uid="{9435C202-9B6E-4718-A4FD-B6CEACB5F1BE}"/>
    <cellStyle name="Note 5 2 4 4 2" xfId="33860" xr:uid="{141F07EA-B3C6-4230-9863-203C7A1DD495}"/>
    <cellStyle name="Note 5 2 4 5" xfId="16457" xr:uid="{AA0CAD81-70F5-431E-A271-E54DC0CAA0D5}"/>
    <cellStyle name="Note 5 2 4 5 2" xfId="33861" xr:uid="{2C9B0782-5373-4F3F-B49A-8EF5AA67AB1E}"/>
    <cellStyle name="Note 5 2 4 6" xfId="33855" xr:uid="{97001360-D7F3-4102-82D0-C5CA226F975D}"/>
    <cellStyle name="Note 5 2 5" xfId="16458" xr:uid="{4FF64D8F-ABCB-4489-9C45-D707328AB2A7}"/>
    <cellStyle name="Note 5 2 5 2" xfId="16459" xr:uid="{29DB85BB-6D81-4E80-B723-5F5635B7451D}"/>
    <cellStyle name="Note 5 2 5 2 2" xfId="16460" xr:uid="{47DCD6DE-34FF-49D9-98D3-B4A5B56FA2F0}"/>
    <cellStyle name="Note 5 2 5 2 2 2" xfId="33864" xr:uid="{23047E00-87C8-4E33-89A1-532DCFDD3BCD}"/>
    <cellStyle name="Note 5 2 5 2 3" xfId="16461" xr:uid="{3D13DBA1-1F32-4E22-A3B8-39BFD57D3B60}"/>
    <cellStyle name="Note 5 2 5 2 3 2" xfId="33865" xr:uid="{EC286C97-9BEB-42A0-A726-927BC65B1999}"/>
    <cellStyle name="Note 5 2 5 2 4" xfId="33863" xr:uid="{561E3F99-03D5-44A7-A606-B332F3F67F09}"/>
    <cellStyle name="Note 5 2 5 3" xfId="16462" xr:uid="{096329E6-F6BE-4BF1-BB9D-1A988E093455}"/>
    <cellStyle name="Note 5 2 5 3 2" xfId="33866" xr:uid="{9CFE37F1-B3E7-4556-80E3-A4ABD541D59D}"/>
    <cellStyle name="Note 5 2 5 4" xfId="16463" xr:uid="{7509ED10-0BE1-4B94-8341-1CEE637CCCCC}"/>
    <cellStyle name="Note 5 2 5 4 2" xfId="33867" xr:uid="{043D5717-6937-4689-8100-0FAB6A5822C7}"/>
    <cellStyle name="Note 5 2 5 5" xfId="16464" xr:uid="{F9293B0B-987C-4969-A40F-F89CF1AA8DDB}"/>
    <cellStyle name="Note 5 2 5 5 2" xfId="33868" xr:uid="{C85A4E1A-DA03-47D5-8730-A5665C612820}"/>
    <cellStyle name="Note 5 2 5 6" xfId="33862" xr:uid="{24C6F068-490F-4000-9D1C-477F7803B945}"/>
    <cellStyle name="Note 5 2 6" xfId="16465" xr:uid="{CECE9C90-795F-479C-9D07-607C6772423B}"/>
    <cellStyle name="Note 5 2 6 2" xfId="16466" xr:uid="{B948846D-C4A0-4276-B2DC-9EA75180ACCA}"/>
    <cellStyle name="Note 5 2 6 2 2" xfId="33870" xr:uid="{8FD4591C-1DF8-4118-B5F6-4D813AB0FE38}"/>
    <cellStyle name="Note 5 2 6 3" xfId="16467" xr:uid="{59678794-F1D6-432F-B1D4-7CD97B1EE8AD}"/>
    <cellStyle name="Note 5 2 6 3 2" xfId="33871" xr:uid="{E92207C8-70DA-413E-AE5D-7111804D9FC1}"/>
    <cellStyle name="Note 5 2 6 4" xfId="33869" xr:uid="{3AB33B00-0A62-412B-9E89-75BD23A4B01A}"/>
    <cellStyle name="Note 5 2 7" xfId="16468" xr:uid="{16435D0C-1098-4641-A5BF-B044B3B8AF5D}"/>
    <cellStyle name="Note 5 2 7 2" xfId="33872" xr:uid="{6B1F2877-59F3-4A74-B3EA-2A9D8737540B}"/>
    <cellStyle name="Note 5 2 8" xfId="16469" xr:uid="{064B367B-A328-4735-B4A3-BF013E923B95}"/>
    <cellStyle name="Note 5 2 8 2" xfId="33873" xr:uid="{917F1D96-1278-4688-BCAD-1840F39F23DD}"/>
    <cellStyle name="Note 5 2 9" xfId="16470" xr:uid="{AE51EEA9-9CC2-45AF-BC69-A6FA6B25214C}"/>
    <cellStyle name="Note 5 2 9 2" xfId="33874" xr:uid="{630E0C2A-2F55-4CF1-8737-A3D89C420D0C}"/>
    <cellStyle name="Note 5 3" xfId="16471" xr:uid="{F3701C15-0BEC-4DD1-BD8C-8F715DA03E39}"/>
    <cellStyle name="Note 5 3 2" xfId="16472" xr:uid="{5CC766FB-6FA5-4232-94A1-E9CB05E7AB7F}"/>
    <cellStyle name="Note 5 3 2 2" xfId="16473" xr:uid="{137DA4CE-761D-48F6-9705-52AA09077522}"/>
    <cellStyle name="Note 5 3 2 2 2" xfId="16474" xr:uid="{C955C517-2C7F-4E11-9663-3585EC160539}"/>
    <cellStyle name="Note 5 3 2 2 2 2" xfId="33878" xr:uid="{0CA8ED14-9926-4C2C-B81E-D958A2F827C7}"/>
    <cellStyle name="Note 5 3 2 2 3" xfId="16475" xr:uid="{33DAF1C8-5C06-4AC1-A61B-B9A7FF28D824}"/>
    <cellStyle name="Note 5 3 2 2 3 2" xfId="33879" xr:uid="{9B30F0A9-F0CD-45D4-9FD2-12D8B4CE3A98}"/>
    <cellStyle name="Note 5 3 2 2 4" xfId="33877" xr:uid="{6DA98A24-11B1-49FF-B09E-49B9C15F55C0}"/>
    <cellStyle name="Note 5 3 2 3" xfId="16476" xr:uid="{89DE107C-F2C5-4746-A440-BFD4E58E0B71}"/>
    <cellStyle name="Note 5 3 2 3 2" xfId="33880" xr:uid="{BFE25706-05EC-4615-87E8-64621339617C}"/>
    <cellStyle name="Note 5 3 2 4" xfId="16477" xr:uid="{0AEE48E3-358C-48DC-8C41-33C78EE3754E}"/>
    <cellStyle name="Note 5 3 2 4 2" xfId="33881" xr:uid="{82D300E0-EDDB-4CD4-AC74-F731663E0637}"/>
    <cellStyle name="Note 5 3 2 5" xfId="16478" xr:uid="{63CF6B3D-0758-41C8-85DB-D9C18B4F4511}"/>
    <cellStyle name="Note 5 3 2 5 2" xfId="33882" xr:uid="{68DF1E72-261A-4B33-B722-270AACA5A43F}"/>
    <cellStyle name="Note 5 3 2 6" xfId="33876" xr:uid="{B5B585B8-C085-4280-A375-81CF7A64B40E}"/>
    <cellStyle name="Note 5 3 3" xfId="16479" xr:uid="{2A722616-B4F4-4CDD-9982-9AC08047C881}"/>
    <cellStyle name="Note 5 3 3 2" xfId="16480" xr:uid="{08924255-CCE4-4BF1-A476-E0399BE99CDB}"/>
    <cellStyle name="Note 5 3 3 2 2" xfId="16481" xr:uid="{88DFCCE9-AEA0-44BD-8DF8-371564A2CB53}"/>
    <cellStyle name="Note 5 3 3 2 2 2" xfId="33885" xr:uid="{238FC7EA-8AB3-44C9-A7D4-5B5F0C243A33}"/>
    <cellStyle name="Note 5 3 3 2 3" xfId="16482" xr:uid="{C76DDEE0-213E-4024-8FE7-3FF643472A89}"/>
    <cellStyle name="Note 5 3 3 2 3 2" xfId="33886" xr:uid="{54373188-52DE-4256-AA0F-5A0735DA5D4B}"/>
    <cellStyle name="Note 5 3 3 2 4" xfId="33884" xr:uid="{611E44B6-0844-4149-91BB-E53669121A12}"/>
    <cellStyle name="Note 5 3 3 3" xfId="16483" xr:uid="{8253A557-CCA6-48B4-B747-6BFDA4A99E36}"/>
    <cellStyle name="Note 5 3 3 3 2" xfId="33887" xr:uid="{061F7124-E1C0-4BA5-B3C6-E2ABEED9861B}"/>
    <cellStyle name="Note 5 3 3 4" xfId="16484" xr:uid="{AA1A9FC5-35EC-4417-B9D2-32AFBDFD2746}"/>
    <cellStyle name="Note 5 3 3 4 2" xfId="33888" xr:uid="{A045F23D-6AE1-4369-9841-58B156F046FF}"/>
    <cellStyle name="Note 5 3 3 5" xfId="16485" xr:uid="{0F5355FA-EBFB-4D75-9148-A6D85B9D4DE3}"/>
    <cellStyle name="Note 5 3 3 5 2" xfId="33889" xr:uid="{DE5E8055-DB40-413B-800B-1896FBC462A6}"/>
    <cellStyle name="Note 5 3 3 6" xfId="33883" xr:uid="{564E13AB-AF2A-4AEF-A399-F49391C710CD}"/>
    <cellStyle name="Note 5 3 4" xfId="16486" xr:uid="{F2346CA9-506F-4D8E-9539-15FDC7FF3892}"/>
    <cellStyle name="Note 5 3 4 2" xfId="16487" xr:uid="{7BA110F1-22DE-44EF-AC79-A0130EC109B3}"/>
    <cellStyle name="Note 5 3 4 2 2" xfId="33891" xr:uid="{5F0223E8-07B4-4C72-97AC-953ED86D5F19}"/>
    <cellStyle name="Note 5 3 4 3" xfId="16488" xr:uid="{75C1B5EF-25B7-4246-A81F-330D0631F8C8}"/>
    <cellStyle name="Note 5 3 4 3 2" xfId="33892" xr:uid="{6BD1D8F4-A2BD-4061-BBA7-25CAE87A9B8D}"/>
    <cellStyle name="Note 5 3 4 4" xfId="33890" xr:uid="{B793B3E0-8435-40D4-B139-A994053420E5}"/>
    <cellStyle name="Note 5 3 5" xfId="16489" xr:uid="{2FA412A9-0B2C-4482-A070-05A5CD9CA0BD}"/>
    <cellStyle name="Note 5 3 5 2" xfId="33893" xr:uid="{5FD5F534-E80D-4A32-8372-74D01F6C8143}"/>
    <cellStyle name="Note 5 3 6" xfId="16490" xr:uid="{A1E6A3A5-B1E5-4153-B56D-7C17F2FB722C}"/>
    <cellStyle name="Note 5 3 6 2" xfId="33894" xr:uid="{90D11302-EE18-4905-94F6-52A79F784532}"/>
    <cellStyle name="Note 5 3 7" xfId="16491" xr:uid="{0D945FED-B036-4068-8E4B-FA03A3AF7943}"/>
    <cellStyle name="Note 5 3 7 2" xfId="33895" xr:uid="{91F85F11-3643-4451-9B31-ECB88EA76946}"/>
    <cellStyle name="Note 5 3 8" xfId="33875" xr:uid="{72EA7CC9-4C70-48CB-82CA-9AAE590B3BEB}"/>
    <cellStyle name="Note 5 4" xfId="16492" xr:uid="{1110AE20-BA96-498F-B02B-FE2DF96CA894}"/>
    <cellStyle name="Note 5 4 2" xfId="16493" xr:uid="{BF148171-3DAF-46C6-A948-0AF9C0EFF603}"/>
    <cellStyle name="Note 5 4 2 2" xfId="16494" xr:uid="{8813DF69-D901-42AD-8109-BD11C41CBC7A}"/>
    <cellStyle name="Note 5 4 2 2 2" xfId="16495" xr:uid="{8ABFAC08-1E7D-4922-AD2C-FB75F4767839}"/>
    <cellStyle name="Note 5 4 2 2 2 2" xfId="33899" xr:uid="{CF263032-07AF-4710-B353-9C0B9B2CA8D3}"/>
    <cellStyle name="Note 5 4 2 2 3" xfId="16496" xr:uid="{43AA8A2C-557F-43D5-B759-D8D99EE5F676}"/>
    <cellStyle name="Note 5 4 2 2 3 2" xfId="33900" xr:uid="{6DABD618-FCAC-4F12-AF41-450675DBB24D}"/>
    <cellStyle name="Note 5 4 2 2 4" xfId="33898" xr:uid="{2F5D62A8-9331-4C46-976F-A1B4FD71D9A2}"/>
    <cellStyle name="Note 5 4 2 3" xfId="16497" xr:uid="{113E13EA-778E-45C5-8D64-846000A62575}"/>
    <cellStyle name="Note 5 4 2 3 2" xfId="33901" xr:uid="{E10F146D-D843-4D26-B800-7C053BC7BAE6}"/>
    <cellStyle name="Note 5 4 2 4" xfId="16498" xr:uid="{61081359-9C02-40CD-9321-89318E98D997}"/>
    <cellStyle name="Note 5 4 2 4 2" xfId="33902" xr:uid="{81267166-345F-4503-9D0E-50988AA68416}"/>
    <cellStyle name="Note 5 4 2 5" xfId="16499" xr:uid="{9417FB56-596E-484D-8134-A4F44275FF1B}"/>
    <cellStyle name="Note 5 4 2 5 2" xfId="33903" xr:uid="{3C7EFA1F-06F4-4A21-8EBE-80AE86A298E4}"/>
    <cellStyle name="Note 5 4 2 6" xfId="33897" xr:uid="{6C795751-6234-4961-99C8-960647040F92}"/>
    <cellStyle name="Note 5 4 3" xfId="16500" xr:uid="{39B57973-B5C5-45E2-ADCA-AD7976ED2FD3}"/>
    <cellStyle name="Note 5 4 3 2" xfId="16501" xr:uid="{09B11ED8-D0B6-4D8E-92A8-BB7F2F75C1BD}"/>
    <cellStyle name="Note 5 4 3 2 2" xfId="16502" xr:uid="{BF9AC652-1E63-467F-954E-437AAA47DE70}"/>
    <cellStyle name="Note 5 4 3 2 2 2" xfId="33906" xr:uid="{0B292C82-4789-4E7D-8F16-555C5DAA7CB0}"/>
    <cellStyle name="Note 5 4 3 2 3" xfId="16503" xr:uid="{3554C797-2439-4C7E-8782-002D08637C10}"/>
    <cellStyle name="Note 5 4 3 2 3 2" xfId="33907" xr:uid="{28F8C1A6-AD46-4A2B-A776-C2BA36353A0A}"/>
    <cellStyle name="Note 5 4 3 2 4" xfId="33905" xr:uid="{82894456-0064-4AF2-8338-60363C6D2051}"/>
    <cellStyle name="Note 5 4 3 3" xfId="16504" xr:uid="{948CA698-ABE0-4800-9543-B1416592946D}"/>
    <cellStyle name="Note 5 4 3 3 2" xfId="33908" xr:uid="{47C553B6-29D3-4FCD-A398-56C1DF61C224}"/>
    <cellStyle name="Note 5 4 3 4" xfId="16505" xr:uid="{1B55CD94-7A54-4DD5-B5BB-8EBA860A31E0}"/>
    <cellStyle name="Note 5 4 3 4 2" xfId="33909" xr:uid="{71AF1405-2CB4-42EF-A88A-A64D3610F229}"/>
    <cellStyle name="Note 5 4 3 5" xfId="16506" xr:uid="{0E7383A0-1E13-4B5E-8384-F8C6FD1769F8}"/>
    <cellStyle name="Note 5 4 3 5 2" xfId="33910" xr:uid="{EFD565D3-EA4F-4BDD-92EE-23C907BF7579}"/>
    <cellStyle name="Note 5 4 3 6" xfId="33904" xr:uid="{43BF5E53-D4C8-4E8B-8A1E-F8E7F379FCF8}"/>
    <cellStyle name="Note 5 4 4" xfId="16507" xr:uid="{D1E29645-6324-481B-A06B-5495FAE79F4F}"/>
    <cellStyle name="Note 5 4 4 2" xfId="16508" xr:uid="{EB21E561-1D6D-4AFC-BCF7-2B55D10D545A}"/>
    <cellStyle name="Note 5 4 4 2 2" xfId="33912" xr:uid="{D5035CB6-019E-4A7E-A698-C60262DD1FF6}"/>
    <cellStyle name="Note 5 4 4 3" xfId="16509" xr:uid="{CBECC375-8996-4C76-BEEE-8474BE0A8B02}"/>
    <cellStyle name="Note 5 4 4 3 2" xfId="33913" xr:uid="{5B836256-9CCF-459E-82EE-A67F6160946D}"/>
    <cellStyle name="Note 5 4 4 4" xfId="33911" xr:uid="{1367F881-A494-4A04-9203-69D429E8FBC6}"/>
    <cellStyle name="Note 5 4 5" xfId="16510" xr:uid="{BC09B288-205D-4292-8EC3-EDC1F8C8F0F3}"/>
    <cellStyle name="Note 5 4 5 2" xfId="33914" xr:uid="{CA967E0A-D0E2-402A-8D1F-A324643F29E7}"/>
    <cellStyle name="Note 5 4 6" xfId="16511" xr:uid="{99DC6017-8E88-4209-9564-948DD7225724}"/>
    <cellStyle name="Note 5 4 6 2" xfId="33915" xr:uid="{E0CF98B7-D569-40D5-BC7B-DAC20A8398FE}"/>
    <cellStyle name="Note 5 4 7" xfId="16512" xr:uid="{1EEA8AFE-6973-4A4C-93CB-1BAF046328DC}"/>
    <cellStyle name="Note 5 4 7 2" xfId="33916" xr:uid="{F04BAD31-10F8-4BE6-BEE4-07637AE134AB}"/>
    <cellStyle name="Note 5 4 8" xfId="33896" xr:uid="{32D385C0-B129-4FB7-8132-C44D440CA01F}"/>
    <cellStyle name="Note 5 5" xfId="16513" xr:uid="{D4E4B8AA-B8EE-4630-A474-6ECB3A588AA0}"/>
    <cellStyle name="Note 5 5 2" xfId="16514" xr:uid="{28D5A047-DDD5-49B7-9999-58027C26344F}"/>
    <cellStyle name="Note 5 5 2 2" xfId="16515" xr:uid="{29A3CB17-E4C5-4F46-9C60-F5F2D01415E8}"/>
    <cellStyle name="Note 5 5 2 2 2" xfId="16516" xr:uid="{9389DFFD-C2BA-47DA-8331-FEE29E532943}"/>
    <cellStyle name="Note 5 5 2 2 2 2" xfId="33920" xr:uid="{F845774A-9523-487F-8EDD-99021C6519E3}"/>
    <cellStyle name="Note 5 5 2 2 3" xfId="16517" xr:uid="{1CB1E591-EB21-414E-8866-37039974B0A5}"/>
    <cellStyle name="Note 5 5 2 2 3 2" xfId="33921" xr:uid="{2ED3FB16-77E8-4484-B064-0444AE431C77}"/>
    <cellStyle name="Note 5 5 2 2 4" xfId="33919" xr:uid="{428DDB16-8CF9-4606-A4F3-660AF846EC82}"/>
    <cellStyle name="Note 5 5 2 3" xfId="16518" xr:uid="{11FCC61A-9DB5-492D-86E9-AE0704A0A9EB}"/>
    <cellStyle name="Note 5 5 2 3 2" xfId="33922" xr:uid="{5821E7B3-A517-4421-B8F0-D79263E2C49C}"/>
    <cellStyle name="Note 5 5 2 4" xfId="16519" xr:uid="{00B16F39-E486-4914-B226-72FAD4CD0E47}"/>
    <cellStyle name="Note 5 5 2 4 2" xfId="33923" xr:uid="{0B9AE7E8-B940-4672-BE52-B42159C82C0F}"/>
    <cellStyle name="Note 5 5 2 5" xfId="16520" xr:uid="{1F04F830-AA2B-4FED-A3B5-08377F675366}"/>
    <cellStyle name="Note 5 5 2 5 2" xfId="33924" xr:uid="{5313613A-F810-46F3-8EAF-730A2672986B}"/>
    <cellStyle name="Note 5 5 2 6" xfId="33918" xr:uid="{3D2F4A8E-1D62-43B9-9134-63E2CD1EFD9F}"/>
    <cellStyle name="Note 5 5 3" xfId="16521" xr:uid="{A23C536B-66EA-44D8-8A32-51C2FC2EC30B}"/>
    <cellStyle name="Note 5 5 3 2" xfId="16522" xr:uid="{269E0CE0-1581-4BFE-9F47-4CEE0B38E1C8}"/>
    <cellStyle name="Note 5 5 3 2 2" xfId="16523" xr:uid="{27619B75-284B-4D7A-B3C6-7C970A953C56}"/>
    <cellStyle name="Note 5 5 3 2 2 2" xfId="33927" xr:uid="{BC862773-C24A-4943-8FFA-ACE22C3B44C5}"/>
    <cellStyle name="Note 5 5 3 2 3" xfId="16524" xr:uid="{C8A4C523-753C-4042-883E-C4D9AAE192C4}"/>
    <cellStyle name="Note 5 5 3 2 3 2" xfId="33928" xr:uid="{45573AFB-889B-421F-BB04-8280590E840E}"/>
    <cellStyle name="Note 5 5 3 2 4" xfId="33926" xr:uid="{FA83CA85-8587-482E-BA8B-0B4E07D4E814}"/>
    <cellStyle name="Note 5 5 3 3" xfId="16525" xr:uid="{0103823B-6C9D-47DF-AC0A-0C45566B87C0}"/>
    <cellStyle name="Note 5 5 3 3 2" xfId="33929" xr:uid="{072E1514-87CA-43F9-8F93-39636605EB33}"/>
    <cellStyle name="Note 5 5 3 4" xfId="16526" xr:uid="{309AA663-6C9B-4DBD-AC92-0518405EA082}"/>
    <cellStyle name="Note 5 5 3 4 2" xfId="33930" xr:uid="{62C93B4A-A528-4D4F-A7C8-B4BC6A8C9858}"/>
    <cellStyle name="Note 5 5 3 5" xfId="16527" xr:uid="{10F31CE8-A58F-44A1-984E-DCAE1D93EC13}"/>
    <cellStyle name="Note 5 5 3 5 2" xfId="33931" xr:uid="{BC179ACB-5AE8-4C6B-A473-650268015151}"/>
    <cellStyle name="Note 5 5 3 6" xfId="33925" xr:uid="{DF4ED8AE-31B7-4173-B50A-DDA5D9A6B3F2}"/>
    <cellStyle name="Note 5 5 4" xfId="16528" xr:uid="{910FFD85-59CC-4B91-8741-326417B416DA}"/>
    <cellStyle name="Note 5 5 4 2" xfId="16529" xr:uid="{290179D8-9B81-4B4D-90EA-7CB3E441ED74}"/>
    <cellStyle name="Note 5 5 4 2 2" xfId="33933" xr:uid="{11348A71-E4DA-44B7-B5A6-BD9087ACBA5D}"/>
    <cellStyle name="Note 5 5 4 3" xfId="16530" xr:uid="{F6C9DB1A-0ABC-4C81-A3DF-909B6378C46E}"/>
    <cellStyle name="Note 5 5 4 3 2" xfId="33934" xr:uid="{EF29E8EF-99C2-4FC8-B2F2-DCFEEC887BBF}"/>
    <cellStyle name="Note 5 5 4 4" xfId="33932" xr:uid="{0CBFEFDA-23C6-42FD-BB63-6D37FB9E0080}"/>
    <cellStyle name="Note 5 5 5" xfId="16531" xr:uid="{118E3C3E-A4D3-45C8-A623-D596F6B91176}"/>
    <cellStyle name="Note 5 5 5 2" xfId="33935" xr:uid="{EE172BB3-DEA0-4A22-B2CB-14EFAC3A7DE0}"/>
    <cellStyle name="Note 5 5 6" xfId="16532" xr:uid="{7FA758C6-46F8-492D-B12C-425618C80C84}"/>
    <cellStyle name="Note 5 5 6 2" xfId="33936" xr:uid="{83B4284B-2F9B-4FD8-A40D-56DEAED40A8D}"/>
    <cellStyle name="Note 5 5 7" xfId="16533" xr:uid="{2D873BD8-11F2-4F19-A3C7-A61984AFA1A5}"/>
    <cellStyle name="Note 5 5 7 2" xfId="33937" xr:uid="{0B42A914-F6FC-4A87-9B1E-1784C09CAC51}"/>
    <cellStyle name="Note 5 5 8" xfId="33917" xr:uid="{C2820F50-B90F-4186-9531-C5D7802757CF}"/>
    <cellStyle name="Note 5 6" xfId="16534" xr:uid="{DB6C4778-1A95-49D3-997D-C94A31FB1C6D}"/>
    <cellStyle name="Note 5 6 2" xfId="16535" xr:uid="{FBB1C84A-6E1C-4AC1-9493-308180DCFA8F}"/>
    <cellStyle name="Note 5 6 2 2" xfId="16536" xr:uid="{5882F71E-A70D-4A9A-A3E7-FB001FD87371}"/>
    <cellStyle name="Note 5 6 2 2 2" xfId="33940" xr:uid="{6DC650F7-6AAD-45DE-A365-94AC5FC28DB3}"/>
    <cellStyle name="Note 5 6 2 3" xfId="16537" xr:uid="{73DFA65E-489F-487B-A4DA-93DF0A4E6BC6}"/>
    <cellStyle name="Note 5 6 2 3 2" xfId="33941" xr:uid="{C4277771-0F95-4D67-AC21-9D1CF70D277B}"/>
    <cellStyle name="Note 5 6 2 4" xfId="33939" xr:uid="{484F9185-CA61-429C-A7C9-6CEDEB64EA48}"/>
    <cellStyle name="Note 5 6 3" xfId="16538" xr:uid="{23DC8D42-1487-472A-80B1-5A85EF762297}"/>
    <cellStyle name="Note 5 6 3 2" xfId="33942" xr:uid="{32156BE6-81BD-4E51-8582-475D84F650A3}"/>
    <cellStyle name="Note 5 6 4" xfId="16539" xr:uid="{68214A0A-7924-45B5-A52C-F72938747639}"/>
    <cellStyle name="Note 5 6 4 2" xfId="33943" xr:uid="{9F5CAFD2-D1A2-4FE3-B497-05A250CB1EC8}"/>
    <cellStyle name="Note 5 6 5" xfId="16540" xr:uid="{F7B6BBDF-6B09-4856-BF3C-50854ADDEA0C}"/>
    <cellStyle name="Note 5 6 5 2" xfId="33944" xr:uid="{425EAA65-AB2C-4D92-AF3F-FFCA43C655C4}"/>
    <cellStyle name="Note 5 6 6" xfId="33938" xr:uid="{A2D4AB09-07C5-4475-9699-209374833460}"/>
    <cellStyle name="Note 5 7" xfId="16541" xr:uid="{07E34EA2-5CD1-4ACA-A53A-4F669FC5693E}"/>
    <cellStyle name="Note 5 7 2" xfId="16542" xr:uid="{0F6B3EA5-1D81-4A83-970C-865ECBEDD5AA}"/>
    <cellStyle name="Note 5 7 2 2" xfId="16543" xr:uid="{C61658CA-A406-4999-AE90-40B89B24CE7B}"/>
    <cellStyle name="Note 5 7 2 2 2" xfId="33947" xr:uid="{792F90CC-02C2-41B8-A10D-6C8974B4EA18}"/>
    <cellStyle name="Note 5 7 2 3" xfId="16544" xr:uid="{40549BBB-8C25-4455-89F6-76A0B986FAA7}"/>
    <cellStyle name="Note 5 7 2 3 2" xfId="33948" xr:uid="{97B6DB5D-F947-4C84-9D97-67572082900E}"/>
    <cellStyle name="Note 5 7 2 4" xfId="33946" xr:uid="{48759CC4-2864-4EAA-8C5F-52B481EA703A}"/>
    <cellStyle name="Note 5 7 3" xfId="16545" xr:uid="{9628276C-F17F-4802-A0D2-F53171A3E910}"/>
    <cellStyle name="Note 5 7 3 2" xfId="33949" xr:uid="{847F04DD-F42C-4018-82F2-72CB10519A9C}"/>
    <cellStyle name="Note 5 7 4" xfId="16546" xr:uid="{C8645611-45B7-4998-8FF0-96F69ED90D8E}"/>
    <cellStyle name="Note 5 7 4 2" xfId="33950" xr:uid="{87DF5E21-9F02-4D42-AA0B-C1C94379CAC4}"/>
    <cellStyle name="Note 5 7 5" xfId="16547" xr:uid="{76D72D45-D84E-45B4-8673-8D0382EF8D5F}"/>
    <cellStyle name="Note 5 7 5 2" xfId="33951" xr:uid="{8EF86D2A-B4DB-421C-86A1-2C936D11F412}"/>
    <cellStyle name="Note 5 7 6" xfId="33945" xr:uid="{75038247-AE10-44AD-9211-8DA7663F8CD3}"/>
    <cellStyle name="Note 5 8" xfId="16548" xr:uid="{92EBE75B-B06B-4DBB-AED7-01D4C7338549}"/>
    <cellStyle name="Note 5 8 2" xfId="16549" xr:uid="{1B45CA22-200E-4F04-8139-6E2295538248}"/>
    <cellStyle name="Note 5 8 2 2" xfId="33953" xr:uid="{39477630-E0F5-4E35-98FD-683A349EFE6C}"/>
    <cellStyle name="Note 5 8 3" xfId="16550" xr:uid="{C95F6E00-2211-4CB4-97E3-7D1A63C44E02}"/>
    <cellStyle name="Note 5 8 3 2" xfId="33954" xr:uid="{184C5498-2BB3-4A57-AFEC-F2D8EA74A355}"/>
    <cellStyle name="Note 5 8 4" xfId="33952" xr:uid="{E709A470-8A0D-4E61-A46C-D28F9BF33AF2}"/>
    <cellStyle name="Note 5 9" xfId="16551" xr:uid="{D62EC946-334C-424E-A090-C8C7BC8B05CB}"/>
    <cellStyle name="Note 5 9 2" xfId="33955" xr:uid="{CE60540C-F9F4-4409-B9F0-E8BF63FAFCBB}"/>
    <cellStyle name="Note 6" xfId="16552" xr:uid="{08C09EF6-B468-4797-BE5C-454223BDF008}"/>
    <cellStyle name="Note 6 10" xfId="16553" xr:uid="{8A588DE8-860F-4011-A69B-D05B016D1D85}"/>
    <cellStyle name="Note 6 10 2" xfId="33957" xr:uid="{D56079EB-012E-4DA0-8618-84DF6D60748C}"/>
    <cellStyle name="Note 6 11" xfId="16554" xr:uid="{9C376B50-E513-4AEE-AD5F-BC473690E590}"/>
    <cellStyle name="Note 6 11 2" xfId="33958" xr:uid="{4B1A6E83-52EE-45AA-A7AE-E3AFBFDB3BDD}"/>
    <cellStyle name="Note 6 12" xfId="33956" xr:uid="{F43B2A53-26A6-49B8-9431-AE02C6F0F12F}"/>
    <cellStyle name="Note 6 2" xfId="16555" xr:uid="{6C52A29E-AC39-47CB-985D-94E44C387001}"/>
    <cellStyle name="Note 6 2 10" xfId="33959" xr:uid="{95481F1D-C800-483C-984B-E6CA6481F289}"/>
    <cellStyle name="Note 6 2 2" xfId="16556" xr:uid="{58B3DFC0-6F91-42FA-A256-40CC2C9B74B2}"/>
    <cellStyle name="Note 6 2 2 2" xfId="16557" xr:uid="{8C3D0941-7D91-4AC7-AC7E-E08A53F54D04}"/>
    <cellStyle name="Note 6 2 2 2 2" xfId="16558" xr:uid="{B54443D3-03A7-4C51-81A9-8C152342314E}"/>
    <cellStyle name="Note 6 2 2 2 2 2" xfId="16559" xr:uid="{9A424CC9-6104-4EF8-B9FA-97685E7C1053}"/>
    <cellStyle name="Note 6 2 2 2 2 2 2" xfId="33963" xr:uid="{A8FC0461-F9DA-4FB0-BCF5-94EBAA1953F1}"/>
    <cellStyle name="Note 6 2 2 2 2 3" xfId="16560" xr:uid="{30BB884C-0F5D-42A0-A2B6-8E691198823B}"/>
    <cellStyle name="Note 6 2 2 2 2 3 2" xfId="33964" xr:uid="{E3255E32-98CB-40B8-AD18-D448621302A8}"/>
    <cellStyle name="Note 6 2 2 2 2 4" xfId="33962" xr:uid="{5EA366A1-54DF-4BEE-96B4-2FB9D18B2141}"/>
    <cellStyle name="Note 6 2 2 2 3" xfId="16561" xr:uid="{6E3B4DDB-8C7C-416B-AF0F-83E55CF379BF}"/>
    <cellStyle name="Note 6 2 2 2 3 2" xfId="33965" xr:uid="{08553A47-ADAF-4328-9568-50557C8DF76E}"/>
    <cellStyle name="Note 6 2 2 2 4" xfId="16562" xr:uid="{1997A272-0A9E-467C-9F52-C457D3A855B7}"/>
    <cellStyle name="Note 6 2 2 2 4 2" xfId="33966" xr:uid="{BCE39446-0A1E-425E-8DFA-50D126C5F052}"/>
    <cellStyle name="Note 6 2 2 2 5" xfId="16563" xr:uid="{0C035C4B-8995-479D-AD63-C5BD019683CE}"/>
    <cellStyle name="Note 6 2 2 2 5 2" xfId="33967" xr:uid="{EDB2EB18-19C3-4153-A55C-A8180D2D28BE}"/>
    <cellStyle name="Note 6 2 2 2 6" xfId="33961" xr:uid="{B453910F-47AC-4FAB-9C6D-1F4247CDEA54}"/>
    <cellStyle name="Note 6 2 2 3" xfId="16564" xr:uid="{3B4DA984-4626-4F1E-957A-9A176C167B30}"/>
    <cellStyle name="Note 6 2 2 3 2" xfId="16565" xr:uid="{525C36FE-4150-4EB5-8EEB-7AC4B3FB85E5}"/>
    <cellStyle name="Note 6 2 2 3 2 2" xfId="16566" xr:uid="{84B80F3E-5510-4EF1-B181-37B457DD4C1F}"/>
    <cellStyle name="Note 6 2 2 3 2 2 2" xfId="33970" xr:uid="{A6216363-2B10-4272-8114-9A3B1415E9E5}"/>
    <cellStyle name="Note 6 2 2 3 2 3" xfId="16567" xr:uid="{14E098CB-351A-4437-ACD8-3AA4BB75DAEE}"/>
    <cellStyle name="Note 6 2 2 3 2 3 2" xfId="33971" xr:uid="{D6522173-F4DA-4167-8C63-D075D1D675A8}"/>
    <cellStyle name="Note 6 2 2 3 2 4" xfId="33969" xr:uid="{F449D2F1-4031-44F8-8CCC-8BC076E8B1FF}"/>
    <cellStyle name="Note 6 2 2 3 3" xfId="16568" xr:uid="{34A05280-2811-4694-B4CA-16F56E53E986}"/>
    <cellStyle name="Note 6 2 2 3 3 2" xfId="33972" xr:uid="{D47C632A-D5CC-4CA3-8A51-8AF6FC20A12A}"/>
    <cellStyle name="Note 6 2 2 3 4" xfId="16569" xr:uid="{D8ACC277-4D70-45EF-9601-2E4AF79505D0}"/>
    <cellStyle name="Note 6 2 2 3 4 2" xfId="33973" xr:uid="{881C0A5E-B021-4DF6-91D0-22645C6BA7F1}"/>
    <cellStyle name="Note 6 2 2 3 5" xfId="16570" xr:uid="{C5508D2A-98BC-4631-B51E-17DFE3BF1F33}"/>
    <cellStyle name="Note 6 2 2 3 5 2" xfId="33974" xr:uid="{6AF12E63-88FF-4F1E-B319-5D3C07B41B9B}"/>
    <cellStyle name="Note 6 2 2 3 6" xfId="33968" xr:uid="{AB52A4BD-6A8B-4370-B3AA-659FD7F0E9A8}"/>
    <cellStyle name="Note 6 2 2 4" xfId="16571" xr:uid="{290C9240-6D76-48FB-BC1E-8B65970990FD}"/>
    <cellStyle name="Note 6 2 2 4 2" xfId="16572" xr:uid="{5246F981-6330-4C02-B05F-788A168D121C}"/>
    <cellStyle name="Note 6 2 2 4 2 2" xfId="33976" xr:uid="{EEA8DD8E-764E-413F-8BD3-E38A1C6D1E1F}"/>
    <cellStyle name="Note 6 2 2 4 3" xfId="16573" xr:uid="{E614CE74-9529-4141-8A63-08F43F04C87E}"/>
    <cellStyle name="Note 6 2 2 4 3 2" xfId="33977" xr:uid="{082C4447-04C4-4F27-A101-2870E2C4E2E8}"/>
    <cellStyle name="Note 6 2 2 4 4" xfId="33975" xr:uid="{502CB549-26C0-4349-A152-71DEAE4E98B6}"/>
    <cellStyle name="Note 6 2 2 5" xfId="16574" xr:uid="{356F8F4F-BD4D-4AC6-9C61-F7E34B105281}"/>
    <cellStyle name="Note 6 2 2 5 2" xfId="33978" xr:uid="{42DB21CD-9BF4-4C47-9A00-8C8539FE570C}"/>
    <cellStyle name="Note 6 2 2 6" xfId="16575" xr:uid="{8A67BDD3-0305-4344-8016-28F38E756A14}"/>
    <cellStyle name="Note 6 2 2 6 2" xfId="33979" xr:uid="{A48820B9-70F9-4B0F-AF4B-423C3CA18C7A}"/>
    <cellStyle name="Note 6 2 2 7" xfId="16576" xr:uid="{275484B7-B1C0-41B1-AF98-FB0AE6A407D2}"/>
    <cellStyle name="Note 6 2 2 7 2" xfId="33980" xr:uid="{27AC675B-715F-4CFD-ABCF-0B5031EC2387}"/>
    <cellStyle name="Note 6 2 2 8" xfId="33960" xr:uid="{C7DC4CB7-BCFF-4DD6-AC32-19314E1A9547}"/>
    <cellStyle name="Note 6 2 3" xfId="16577" xr:uid="{0E8DBF2B-46D8-41A7-B8F4-2B74CBEE169C}"/>
    <cellStyle name="Note 6 2 3 2" xfId="16578" xr:uid="{854DB5D5-DCDF-4488-8F33-6E338D9F9606}"/>
    <cellStyle name="Note 6 2 3 2 2" xfId="16579" xr:uid="{47362847-98DD-4385-9BEC-8B65B90D8B3E}"/>
    <cellStyle name="Note 6 2 3 2 2 2" xfId="16580" xr:uid="{7E7833E0-6945-435A-9164-8F39EAD70FAD}"/>
    <cellStyle name="Note 6 2 3 2 2 2 2" xfId="33984" xr:uid="{C5C44F76-FF59-459C-8D8A-EB98497B7568}"/>
    <cellStyle name="Note 6 2 3 2 2 3" xfId="16581" xr:uid="{3E5B2071-C743-4DBB-9601-1EBA165A0237}"/>
    <cellStyle name="Note 6 2 3 2 2 3 2" xfId="33985" xr:uid="{EEF9E5C8-17AF-4C9C-BF93-E4D3F0CB34B7}"/>
    <cellStyle name="Note 6 2 3 2 2 4" xfId="33983" xr:uid="{E1605BFC-F14A-45BF-8DE5-4F09E8C85C46}"/>
    <cellStyle name="Note 6 2 3 2 3" xfId="16582" xr:uid="{B519C9A3-0820-492C-A788-F4C82EECE7BD}"/>
    <cellStyle name="Note 6 2 3 2 3 2" xfId="33986" xr:uid="{A1041A0C-CB6A-41DC-A3FB-096787F339F8}"/>
    <cellStyle name="Note 6 2 3 2 4" xfId="16583" xr:uid="{405C7CDF-0E2C-432E-A1AF-A5A8BBEA0B83}"/>
    <cellStyle name="Note 6 2 3 2 4 2" xfId="33987" xr:uid="{F85027B4-6A25-4454-855A-16BDA910ED29}"/>
    <cellStyle name="Note 6 2 3 2 5" xfId="16584" xr:uid="{599A8AF0-49A9-43B6-926E-DC24456B2D60}"/>
    <cellStyle name="Note 6 2 3 2 5 2" xfId="33988" xr:uid="{2D96FA93-AB71-42D3-89E1-7B64A9CADE0B}"/>
    <cellStyle name="Note 6 2 3 2 6" xfId="33982" xr:uid="{17C70B35-F027-4214-AB6E-39ECEA2DEF06}"/>
    <cellStyle name="Note 6 2 3 3" xfId="16585" xr:uid="{6D334C51-F49F-4CB5-8B7E-33010E5E8BF5}"/>
    <cellStyle name="Note 6 2 3 3 2" xfId="16586" xr:uid="{96B2C499-8B4D-47E4-9EC0-0C1635C81BDF}"/>
    <cellStyle name="Note 6 2 3 3 2 2" xfId="16587" xr:uid="{A26C5249-81F9-4B01-A249-4AD63630C8D1}"/>
    <cellStyle name="Note 6 2 3 3 2 2 2" xfId="33991" xr:uid="{9C312673-6092-4BAA-8789-9F947EE70A1E}"/>
    <cellStyle name="Note 6 2 3 3 2 3" xfId="16588" xr:uid="{61FC9D61-2D34-4A14-8669-AFB78230A240}"/>
    <cellStyle name="Note 6 2 3 3 2 3 2" xfId="33992" xr:uid="{271A38F9-F37F-4996-87CA-F5580145E7F2}"/>
    <cellStyle name="Note 6 2 3 3 2 4" xfId="33990" xr:uid="{335B1108-BF5C-4B71-8AAE-427D03EFE0C0}"/>
    <cellStyle name="Note 6 2 3 3 3" xfId="16589" xr:uid="{3E34AE6D-C2A1-4B84-B1AF-DD32C54CE20A}"/>
    <cellStyle name="Note 6 2 3 3 3 2" xfId="33993" xr:uid="{EB9DE0C9-7216-4CED-B52E-17D4B6E01CFC}"/>
    <cellStyle name="Note 6 2 3 3 4" xfId="16590" xr:uid="{8296A8C8-FF5D-4667-9509-E97E5444CA05}"/>
    <cellStyle name="Note 6 2 3 3 4 2" xfId="33994" xr:uid="{8CD881AD-9521-4C62-8FAE-980DFFF8099E}"/>
    <cellStyle name="Note 6 2 3 3 5" xfId="16591" xr:uid="{194E26D8-CA73-4D21-8A34-823E283FD735}"/>
    <cellStyle name="Note 6 2 3 3 5 2" xfId="33995" xr:uid="{243CA21F-7CC0-4D36-8566-11A9571663A1}"/>
    <cellStyle name="Note 6 2 3 3 6" xfId="33989" xr:uid="{A5CD1A42-235E-4C37-AC38-54753B589392}"/>
    <cellStyle name="Note 6 2 3 4" xfId="16592" xr:uid="{EA272F09-AE78-4DD2-A4B4-E38FE9C31D01}"/>
    <cellStyle name="Note 6 2 3 4 2" xfId="16593" xr:uid="{E092FCB7-0AC5-4913-9545-D2CE5FA4E5C9}"/>
    <cellStyle name="Note 6 2 3 4 2 2" xfId="33997" xr:uid="{2328734F-27F3-4A9B-A1DF-8BFAA69442BF}"/>
    <cellStyle name="Note 6 2 3 4 3" xfId="16594" xr:uid="{B268D2CB-8E42-410E-BCF1-B6ECBDBF6F1E}"/>
    <cellStyle name="Note 6 2 3 4 3 2" xfId="33998" xr:uid="{EE25EB23-ED54-4874-B578-74A6949E9275}"/>
    <cellStyle name="Note 6 2 3 4 4" xfId="33996" xr:uid="{A2AAD980-EED0-4446-8427-048DAC146FDF}"/>
    <cellStyle name="Note 6 2 3 5" xfId="16595" xr:uid="{76E37C89-D22B-43F8-A136-29429F7B0000}"/>
    <cellStyle name="Note 6 2 3 5 2" xfId="33999" xr:uid="{5FDED25F-7E2F-41E3-B6D1-E0A2205F1776}"/>
    <cellStyle name="Note 6 2 3 6" xfId="16596" xr:uid="{4120C1AA-2942-47F0-A4C9-089CA46CA17C}"/>
    <cellStyle name="Note 6 2 3 6 2" xfId="34000" xr:uid="{0FCF34FC-7CCC-433B-836E-52224166B9E8}"/>
    <cellStyle name="Note 6 2 3 7" xfId="16597" xr:uid="{051792A1-56FE-4E71-B17F-875127E57D17}"/>
    <cellStyle name="Note 6 2 3 7 2" xfId="34001" xr:uid="{FAF99793-0AEE-450A-B6F4-5323DEA191B2}"/>
    <cellStyle name="Note 6 2 3 8" xfId="33981" xr:uid="{67C10616-0667-4D30-9B95-A3B5D148F2CB}"/>
    <cellStyle name="Note 6 2 4" xfId="16598" xr:uid="{38075D00-4A84-4D16-8715-2682901C838D}"/>
    <cellStyle name="Note 6 2 4 2" xfId="16599" xr:uid="{E367B96F-FA4F-4F33-9AE1-A8F1D4D591E8}"/>
    <cellStyle name="Note 6 2 4 2 2" xfId="16600" xr:uid="{6C086796-4A63-4914-A376-9B3F7B1B64F1}"/>
    <cellStyle name="Note 6 2 4 2 2 2" xfId="34004" xr:uid="{AD3926C4-3544-4696-9ABE-534635B24534}"/>
    <cellStyle name="Note 6 2 4 2 3" xfId="16601" xr:uid="{8F00DC31-06B2-493B-B56C-293E61610DF0}"/>
    <cellStyle name="Note 6 2 4 2 3 2" xfId="34005" xr:uid="{BF153CC6-E93D-4D13-A959-60CC54B7AFCB}"/>
    <cellStyle name="Note 6 2 4 2 4" xfId="34003" xr:uid="{CD972FC5-FBF9-4D68-9D33-1C7951BF8C5D}"/>
    <cellStyle name="Note 6 2 4 3" xfId="16602" xr:uid="{6C4E9EA7-5528-46B0-89C1-24FDBF6C502E}"/>
    <cellStyle name="Note 6 2 4 3 2" xfId="34006" xr:uid="{9EEF863F-0E48-4A09-AC6E-85D90AF86D8E}"/>
    <cellStyle name="Note 6 2 4 4" xfId="16603" xr:uid="{6C518219-44C4-4EFD-B655-0657700276D2}"/>
    <cellStyle name="Note 6 2 4 4 2" xfId="34007" xr:uid="{57F1F30C-6A40-4C5C-A234-E02AD20AF6D2}"/>
    <cellStyle name="Note 6 2 4 5" xfId="16604" xr:uid="{F7B341A4-2676-4C5D-BC0F-7567EAEB95C2}"/>
    <cellStyle name="Note 6 2 4 5 2" xfId="34008" xr:uid="{469E8F81-B222-450F-B5DC-A76B885C7231}"/>
    <cellStyle name="Note 6 2 4 6" xfId="34002" xr:uid="{45BB14F7-B8EF-4E22-B50F-D9379756EEA7}"/>
    <cellStyle name="Note 6 2 5" xfId="16605" xr:uid="{127B348A-8A86-472C-8761-355B82FB8787}"/>
    <cellStyle name="Note 6 2 5 2" xfId="16606" xr:uid="{F2A6DDF8-8786-4522-B12D-C63F48D454D1}"/>
    <cellStyle name="Note 6 2 5 2 2" xfId="16607" xr:uid="{8B445B5B-E423-4199-9261-AF79C5B0A80F}"/>
    <cellStyle name="Note 6 2 5 2 2 2" xfId="34011" xr:uid="{65CF8B7E-9E2A-4272-95B9-48811794D415}"/>
    <cellStyle name="Note 6 2 5 2 3" xfId="16608" xr:uid="{5CF4FDB2-B036-434F-8A68-FCEE205C450E}"/>
    <cellStyle name="Note 6 2 5 2 3 2" xfId="34012" xr:uid="{DBFC1336-1756-4497-BDD7-050E608C609D}"/>
    <cellStyle name="Note 6 2 5 2 4" xfId="34010" xr:uid="{9D3EF41B-4735-4F69-BC39-590AFD29FD3C}"/>
    <cellStyle name="Note 6 2 5 3" xfId="16609" xr:uid="{48059260-F1C2-4D45-9023-708C6AD75D91}"/>
    <cellStyle name="Note 6 2 5 3 2" xfId="34013" xr:uid="{08F2C97A-09D1-4906-9F9B-6FD06F69B83B}"/>
    <cellStyle name="Note 6 2 5 4" xfId="16610" xr:uid="{D97FD8A0-8DE5-4FFC-8940-DC56CA9D2044}"/>
    <cellStyle name="Note 6 2 5 4 2" xfId="34014" xr:uid="{39843C8E-22AD-4EC4-826C-E94B77B77420}"/>
    <cellStyle name="Note 6 2 5 5" xfId="16611" xr:uid="{57068349-C78E-46C4-9A2C-E0C7C33EC560}"/>
    <cellStyle name="Note 6 2 5 5 2" xfId="34015" xr:uid="{4125E6E6-FE34-4142-803A-5306AAB68BF8}"/>
    <cellStyle name="Note 6 2 5 6" xfId="34009" xr:uid="{DC1982CA-3079-4805-9F38-7606D4DAFCA2}"/>
    <cellStyle name="Note 6 2 6" xfId="16612" xr:uid="{6F0B1628-9E4F-4317-BF48-109CA7CB1066}"/>
    <cellStyle name="Note 6 2 6 2" xfId="16613" xr:uid="{45260B24-C507-4351-A384-E7B743DC43C7}"/>
    <cellStyle name="Note 6 2 6 2 2" xfId="34017" xr:uid="{CC84738D-9093-4460-BEC4-80F625BB6748}"/>
    <cellStyle name="Note 6 2 6 3" xfId="16614" xr:uid="{5C2B2A03-CB67-43EA-864F-535114001EF7}"/>
    <cellStyle name="Note 6 2 6 3 2" xfId="34018" xr:uid="{B961E094-FAD1-41E0-8648-47C44EABCF49}"/>
    <cellStyle name="Note 6 2 6 4" xfId="34016" xr:uid="{4A499642-7CC4-4854-A36C-036A8B0F4FD9}"/>
    <cellStyle name="Note 6 2 7" xfId="16615" xr:uid="{FC7DA805-4F31-44EA-B1AA-F0DC016278DB}"/>
    <cellStyle name="Note 6 2 7 2" xfId="34019" xr:uid="{02833309-B333-44B7-8602-354A1139315C}"/>
    <cellStyle name="Note 6 2 8" xfId="16616" xr:uid="{EC4F6629-4ECE-472B-8F86-7707B3271ADF}"/>
    <cellStyle name="Note 6 2 8 2" xfId="34020" xr:uid="{B8DA5CDC-21CA-4916-83DD-9D53A9ED7AD9}"/>
    <cellStyle name="Note 6 2 9" xfId="16617" xr:uid="{50057845-70A2-4CE2-A30D-693D0F1740B9}"/>
    <cellStyle name="Note 6 2 9 2" xfId="34021" xr:uid="{16DD6815-A11E-4D6D-9683-E34DB1065193}"/>
    <cellStyle name="Note 6 3" xfId="16618" xr:uid="{CEACA64D-35F0-4AC5-82A6-0B90FA310A90}"/>
    <cellStyle name="Note 6 3 2" xfId="16619" xr:uid="{77C31F1D-FDC8-46D2-B4D7-AAA67E027690}"/>
    <cellStyle name="Note 6 3 2 2" xfId="16620" xr:uid="{8DAF47F6-0CBD-4006-93B7-5B0F5C4E85CF}"/>
    <cellStyle name="Note 6 3 2 2 2" xfId="16621" xr:uid="{A465A16D-8441-4CDD-92E6-50CEB3FB51D1}"/>
    <cellStyle name="Note 6 3 2 2 2 2" xfId="34025" xr:uid="{F2C96165-089C-46BA-86ED-C86BAC27B0B8}"/>
    <cellStyle name="Note 6 3 2 2 3" xfId="16622" xr:uid="{769DDCDA-3247-4307-8D1A-A8E137CDD40E}"/>
    <cellStyle name="Note 6 3 2 2 3 2" xfId="34026" xr:uid="{997725E2-BA18-4FF3-90BD-4A58C6D26313}"/>
    <cellStyle name="Note 6 3 2 2 4" xfId="34024" xr:uid="{1BCFB195-311F-4003-A447-8727E4BECF93}"/>
    <cellStyle name="Note 6 3 2 3" xfId="16623" xr:uid="{5B1507BB-0D81-486D-8CC7-8F8820F38DAA}"/>
    <cellStyle name="Note 6 3 2 3 2" xfId="34027" xr:uid="{ABA6B083-29E1-41F2-BCB6-B8D7B80FC07E}"/>
    <cellStyle name="Note 6 3 2 4" xfId="16624" xr:uid="{00911378-6970-4FAA-8314-19FF2F186147}"/>
    <cellStyle name="Note 6 3 2 4 2" xfId="34028" xr:uid="{7D925375-BFBE-4CA6-A621-24C5DFBEF79C}"/>
    <cellStyle name="Note 6 3 2 5" xfId="16625" xr:uid="{155FDEE1-B632-4799-82E5-AA492D494917}"/>
    <cellStyle name="Note 6 3 2 5 2" xfId="34029" xr:uid="{AD0EA58F-EE93-4C12-9790-F76235163D22}"/>
    <cellStyle name="Note 6 3 2 6" xfId="34023" xr:uid="{BE3C1A5C-C837-4BE5-8600-82A60788AE5C}"/>
    <cellStyle name="Note 6 3 3" xfId="16626" xr:uid="{CD1E2FFB-62D5-4AF6-8102-787ED17ACC0F}"/>
    <cellStyle name="Note 6 3 3 2" xfId="16627" xr:uid="{4AB622DD-B11D-4979-A353-ADDA6B9B37B1}"/>
    <cellStyle name="Note 6 3 3 2 2" xfId="16628" xr:uid="{BFB07B07-85DF-4D55-8DAD-E7AAC6D55DDD}"/>
    <cellStyle name="Note 6 3 3 2 2 2" xfId="34032" xr:uid="{8682B0FA-51CD-49BC-8D6A-2D423F2F9864}"/>
    <cellStyle name="Note 6 3 3 2 3" xfId="16629" xr:uid="{4E744331-11A0-4A6D-BBC1-1D5927D1F8D0}"/>
    <cellStyle name="Note 6 3 3 2 3 2" xfId="34033" xr:uid="{2FEC4E1E-E565-4FC3-83D0-92EB6640AA86}"/>
    <cellStyle name="Note 6 3 3 2 4" xfId="34031" xr:uid="{CCA66E36-E262-4CF2-90A2-211C26AF5EC4}"/>
    <cellStyle name="Note 6 3 3 3" xfId="16630" xr:uid="{D2685B12-0318-4E83-B99A-769413641008}"/>
    <cellStyle name="Note 6 3 3 3 2" xfId="34034" xr:uid="{D8B1B26C-E28F-4C7F-8A05-ABE23B2B8CE4}"/>
    <cellStyle name="Note 6 3 3 4" xfId="16631" xr:uid="{5B8797B0-685C-4FAB-8FDF-19BFA98EA953}"/>
    <cellStyle name="Note 6 3 3 4 2" xfId="34035" xr:uid="{AEABB266-2911-4886-A205-B21A0C104429}"/>
    <cellStyle name="Note 6 3 3 5" xfId="16632" xr:uid="{DF0FF1D8-8E27-4930-A977-C970F29E8690}"/>
    <cellStyle name="Note 6 3 3 5 2" xfId="34036" xr:uid="{4DAEC250-DC63-4EE8-A5EE-9948CD7EE398}"/>
    <cellStyle name="Note 6 3 3 6" xfId="34030" xr:uid="{E99B1A77-5112-417E-8698-404DE7A69736}"/>
    <cellStyle name="Note 6 3 4" xfId="16633" xr:uid="{49D6D57D-D5CD-459B-BECA-B532DF0607EC}"/>
    <cellStyle name="Note 6 3 4 2" xfId="16634" xr:uid="{24A9378B-0440-4C33-A73D-FFE5A07C677C}"/>
    <cellStyle name="Note 6 3 4 2 2" xfId="34038" xr:uid="{FD5B5378-8A1F-4A10-ABAD-6B8DD0085D45}"/>
    <cellStyle name="Note 6 3 4 3" xfId="16635" xr:uid="{EBFDBF10-A5FB-4C8D-9E0D-27C16C1E7B78}"/>
    <cellStyle name="Note 6 3 4 3 2" xfId="34039" xr:uid="{BB5B2CDC-6A82-44F8-BAAB-004ED856E42C}"/>
    <cellStyle name="Note 6 3 4 4" xfId="34037" xr:uid="{DEB23C63-80EF-417A-B523-57224176E149}"/>
    <cellStyle name="Note 6 3 5" xfId="16636" xr:uid="{7238F5F4-2280-44CB-8848-92713229EBEC}"/>
    <cellStyle name="Note 6 3 5 2" xfId="34040" xr:uid="{180F497A-38F2-43F8-801A-78B6E825E5B9}"/>
    <cellStyle name="Note 6 3 6" xfId="16637" xr:uid="{D1C71D2B-030A-43EF-BD16-18BFB0256F1E}"/>
    <cellStyle name="Note 6 3 6 2" xfId="34041" xr:uid="{178AE97A-802B-46F4-9A45-A41E0AEB7788}"/>
    <cellStyle name="Note 6 3 7" xfId="16638" xr:uid="{F87881DA-319A-47A5-A2A1-98C130B24DD9}"/>
    <cellStyle name="Note 6 3 7 2" xfId="34042" xr:uid="{CD2E750E-31BF-43A1-997E-E734B310D2B2}"/>
    <cellStyle name="Note 6 3 8" xfId="34022" xr:uid="{C0D69D89-DBD6-4CC4-A9B4-9C39F060C580}"/>
    <cellStyle name="Note 6 4" xfId="16639" xr:uid="{645665DA-1DBB-436F-82C3-441C80D191F6}"/>
    <cellStyle name="Note 6 4 2" xfId="16640" xr:uid="{A49710DF-F7B4-4712-9EE3-059E4CBE2FF6}"/>
    <cellStyle name="Note 6 4 2 2" xfId="16641" xr:uid="{924182D3-DB92-49CB-B0B7-73D724952310}"/>
    <cellStyle name="Note 6 4 2 2 2" xfId="16642" xr:uid="{EFE8D738-F586-441C-A24F-F6D904A63EFD}"/>
    <cellStyle name="Note 6 4 2 2 2 2" xfId="34046" xr:uid="{2C1D1C0A-29AF-4C7B-A2F7-38D0DEDA60BE}"/>
    <cellStyle name="Note 6 4 2 2 3" xfId="16643" xr:uid="{D2059C3C-6E6B-4F3E-9D52-5082D9B5ACF5}"/>
    <cellStyle name="Note 6 4 2 2 3 2" xfId="34047" xr:uid="{57DB3306-1510-4E7D-A611-F123CDD3A206}"/>
    <cellStyle name="Note 6 4 2 2 4" xfId="34045" xr:uid="{AEAB6D91-B27D-4599-9ED4-5E6DCA93E145}"/>
    <cellStyle name="Note 6 4 2 3" xfId="16644" xr:uid="{EA5DE1B0-E3AD-430F-80DB-D636D9E3D141}"/>
    <cellStyle name="Note 6 4 2 3 2" xfId="34048" xr:uid="{B2437D54-B2F0-4DE5-ABB1-8BC91F92C27E}"/>
    <cellStyle name="Note 6 4 2 4" xfId="16645" xr:uid="{66D21298-53B3-464F-B5E1-ECF2D70DBAE8}"/>
    <cellStyle name="Note 6 4 2 4 2" xfId="34049" xr:uid="{7CA3A0CE-AA2E-423B-81FA-28412A03FAFC}"/>
    <cellStyle name="Note 6 4 2 5" xfId="16646" xr:uid="{68DE82F6-F14A-4379-B538-15DC08E515D0}"/>
    <cellStyle name="Note 6 4 2 5 2" xfId="34050" xr:uid="{BE92156E-744E-478A-8DDF-56AC043E9481}"/>
    <cellStyle name="Note 6 4 2 6" xfId="34044" xr:uid="{1B059097-EC9D-44EB-9B0F-08F8FB00C629}"/>
    <cellStyle name="Note 6 4 3" xfId="16647" xr:uid="{6F503728-357F-457E-B8AF-B2340EAAF874}"/>
    <cellStyle name="Note 6 4 3 2" xfId="16648" xr:uid="{239012B4-D554-4ADB-A777-932D3857197C}"/>
    <cellStyle name="Note 6 4 3 2 2" xfId="16649" xr:uid="{4251432F-149E-4AE6-B033-92820C604AFA}"/>
    <cellStyle name="Note 6 4 3 2 2 2" xfId="34053" xr:uid="{0A839188-3213-4663-9CD9-00191FFBFBA1}"/>
    <cellStyle name="Note 6 4 3 2 3" xfId="16650" xr:uid="{A3742A8D-4DDA-4B30-8D2A-C94AB5D3D736}"/>
    <cellStyle name="Note 6 4 3 2 3 2" xfId="34054" xr:uid="{F19FEC89-399A-4FA0-A46B-635084FD688B}"/>
    <cellStyle name="Note 6 4 3 2 4" xfId="34052" xr:uid="{3DB9C309-4E6B-46F5-86FF-69C2FB5D3571}"/>
    <cellStyle name="Note 6 4 3 3" xfId="16651" xr:uid="{1509E7CF-3B1E-4BB4-89A7-FF881D1BB321}"/>
    <cellStyle name="Note 6 4 3 3 2" xfId="34055" xr:uid="{5CF683E3-856C-4C7A-919D-BC8612894009}"/>
    <cellStyle name="Note 6 4 3 4" xfId="16652" xr:uid="{434E4AF3-001E-49BB-95A4-03D12D44F429}"/>
    <cellStyle name="Note 6 4 3 4 2" xfId="34056" xr:uid="{80D85DC8-E1FB-43A3-A9C4-1DCFBF4A0099}"/>
    <cellStyle name="Note 6 4 3 5" xfId="16653" xr:uid="{64A6BF06-0854-4B9B-BB9F-80CFDCE1A8AC}"/>
    <cellStyle name="Note 6 4 3 5 2" xfId="34057" xr:uid="{D2CD1200-A704-4E7A-8A59-1D86152F60FB}"/>
    <cellStyle name="Note 6 4 3 6" xfId="34051" xr:uid="{1FFA5FC9-14BB-483E-9AFE-9ADAEA78A5E6}"/>
    <cellStyle name="Note 6 4 4" xfId="16654" xr:uid="{256676FB-C066-4EB6-9558-C2CDF2F62D65}"/>
    <cellStyle name="Note 6 4 4 2" xfId="16655" xr:uid="{BA7D72CF-90C4-47A3-A3F2-098A9EAD03D3}"/>
    <cellStyle name="Note 6 4 4 2 2" xfId="34059" xr:uid="{C20AD534-631D-474F-9250-246E63405479}"/>
    <cellStyle name="Note 6 4 4 3" xfId="16656" xr:uid="{2C0FE0B0-BCBE-4392-9211-2BD524EFADFD}"/>
    <cellStyle name="Note 6 4 4 3 2" xfId="34060" xr:uid="{BB03098A-458D-4827-B0C1-6C317D44F585}"/>
    <cellStyle name="Note 6 4 4 4" xfId="34058" xr:uid="{5368C2B0-24D6-47CC-BCF3-CCC131BBF6C9}"/>
    <cellStyle name="Note 6 4 5" xfId="16657" xr:uid="{AC06155B-07EA-4D6F-8BB7-FBC74DDAAA43}"/>
    <cellStyle name="Note 6 4 5 2" xfId="34061" xr:uid="{5AF15E08-8F2E-4051-A469-A8CBE24A5146}"/>
    <cellStyle name="Note 6 4 6" xfId="16658" xr:uid="{D30D25D4-831E-4095-8D87-2E3B1FC9407D}"/>
    <cellStyle name="Note 6 4 6 2" xfId="34062" xr:uid="{0D9BFF2A-2F71-471F-9D97-88FEE463BA19}"/>
    <cellStyle name="Note 6 4 7" xfId="16659" xr:uid="{E5047902-D9C3-473E-A6F3-29AB16F4379F}"/>
    <cellStyle name="Note 6 4 7 2" xfId="34063" xr:uid="{54F8A683-C715-4EA5-B40D-AA686441FCA9}"/>
    <cellStyle name="Note 6 4 8" xfId="34043" xr:uid="{2FD778F9-B1E6-46D3-ACBA-C0AE2BAD07D1}"/>
    <cellStyle name="Note 6 5" xfId="16660" xr:uid="{261C2DB7-30BD-4457-B2C8-D00E516DECCA}"/>
    <cellStyle name="Note 6 5 2" xfId="16661" xr:uid="{E289C8CD-41F1-423D-90D9-AFC1D419CEAC}"/>
    <cellStyle name="Note 6 5 2 2" xfId="16662" xr:uid="{C5A4AEB8-0E22-4D19-A466-33B6B4319995}"/>
    <cellStyle name="Note 6 5 2 2 2" xfId="16663" xr:uid="{CAE6C476-7923-4530-9E5B-5E54FEAD43CC}"/>
    <cellStyle name="Note 6 5 2 2 2 2" xfId="34067" xr:uid="{B3FF5EBB-225D-4011-AF59-5BBA141B6C4A}"/>
    <cellStyle name="Note 6 5 2 2 3" xfId="16664" xr:uid="{364044E7-B038-41A9-8AEF-634D054C602E}"/>
    <cellStyle name="Note 6 5 2 2 3 2" xfId="34068" xr:uid="{BD583C16-FBF6-488C-AF12-C79B7FDFD6D0}"/>
    <cellStyle name="Note 6 5 2 2 4" xfId="34066" xr:uid="{63A9BDA0-EC03-49A7-81E1-F87F6049D1B5}"/>
    <cellStyle name="Note 6 5 2 3" xfId="16665" xr:uid="{00F44FBB-4C83-42FA-BA6A-4DB34979D981}"/>
    <cellStyle name="Note 6 5 2 3 2" xfId="34069" xr:uid="{D931FCEB-90CA-4877-84E4-66D0DBDD2033}"/>
    <cellStyle name="Note 6 5 2 4" xfId="16666" xr:uid="{CC8128B6-ED86-4FC3-8002-F89621F81B19}"/>
    <cellStyle name="Note 6 5 2 4 2" xfId="34070" xr:uid="{B3583010-4E42-49C7-9B4E-84BA3D002BB7}"/>
    <cellStyle name="Note 6 5 2 5" xfId="16667" xr:uid="{31475AF2-338A-4E75-B5CC-A06A5234AB3B}"/>
    <cellStyle name="Note 6 5 2 5 2" xfId="34071" xr:uid="{2060F12F-7468-47CE-80D6-6BA6F069CCE2}"/>
    <cellStyle name="Note 6 5 2 6" xfId="34065" xr:uid="{5ABBCD67-E3FA-4AED-8E8C-BBC5492B921D}"/>
    <cellStyle name="Note 6 5 3" xfId="16668" xr:uid="{07A5EE13-9AE2-4152-8FEA-7EE8A0290B3D}"/>
    <cellStyle name="Note 6 5 3 2" xfId="16669" xr:uid="{C37C52DC-5D3B-47BE-B323-CD80CCF67694}"/>
    <cellStyle name="Note 6 5 3 2 2" xfId="16670" xr:uid="{31310B50-1B88-4070-87D4-87FC52D2B5FF}"/>
    <cellStyle name="Note 6 5 3 2 2 2" xfId="34074" xr:uid="{DB8F7C7E-BBA5-42C2-95D3-ED7FF90A3118}"/>
    <cellStyle name="Note 6 5 3 2 3" xfId="16671" xr:uid="{E1EFC6DA-3FF9-4D36-A751-89E9CE75233F}"/>
    <cellStyle name="Note 6 5 3 2 3 2" xfId="34075" xr:uid="{A5AC5BBA-0BBA-4AE8-917F-2D55940CEFEC}"/>
    <cellStyle name="Note 6 5 3 2 4" xfId="34073" xr:uid="{61E2CC7D-F07B-480A-A8A5-2F9330B19425}"/>
    <cellStyle name="Note 6 5 3 3" xfId="16672" xr:uid="{36C0B1C6-7107-4287-92F8-9235B07F5EA8}"/>
    <cellStyle name="Note 6 5 3 3 2" xfId="34076" xr:uid="{C03B8EF0-6887-4C7E-8BC5-2B91E263CD27}"/>
    <cellStyle name="Note 6 5 3 4" xfId="16673" xr:uid="{40343250-77D2-4EE8-A39D-A4DAE4B7C7D1}"/>
    <cellStyle name="Note 6 5 3 4 2" xfId="34077" xr:uid="{37ECDABD-35BB-481D-9D51-970C9B0DE635}"/>
    <cellStyle name="Note 6 5 3 5" xfId="16674" xr:uid="{E7BD4843-A48E-4B98-B9AD-81D513471FB8}"/>
    <cellStyle name="Note 6 5 3 5 2" xfId="34078" xr:uid="{72CC6B9B-7DA0-42C8-BB69-8F18235EBE48}"/>
    <cellStyle name="Note 6 5 3 6" xfId="34072" xr:uid="{0B9C59CA-1343-4915-9DBF-0B7CA29181F2}"/>
    <cellStyle name="Note 6 5 4" xfId="16675" xr:uid="{A2789A0C-6D17-4057-A0C6-33AC19845C68}"/>
    <cellStyle name="Note 6 5 4 2" xfId="16676" xr:uid="{2DCFCEED-1239-46B1-AF91-5254ACC40B85}"/>
    <cellStyle name="Note 6 5 4 2 2" xfId="34080" xr:uid="{E85157E1-267A-4574-B2C7-566B74C6C565}"/>
    <cellStyle name="Note 6 5 4 3" xfId="16677" xr:uid="{700F0ED2-CA0B-4075-83EA-4A22BF58157A}"/>
    <cellStyle name="Note 6 5 4 3 2" xfId="34081" xr:uid="{FC24B7A3-0383-4CA2-9AB1-9AF741DB74BD}"/>
    <cellStyle name="Note 6 5 4 4" xfId="34079" xr:uid="{A6E09529-A565-4FC5-8F5A-92661110212A}"/>
    <cellStyle name="Note 6 5 5" xfId="16678" xr:uid="{1B7D7F87-9241-4C97-B8CC-8F3E525C70BD}"/>
    <cellStyle name="Note 6 5 5 2" xfId="34082" xr:uid="{C7933813-80BE-4F68-A0A9-2CCFE4023155}"/>
    <cellStyle name="Note 6 5 6" xfId="16679" xr:uid="{1C308B90-E4BF-44A4-BD88-64372909CD8E}"/>
    <cellStyle name="Note 6 5 6 2" xfId="34083" xr:uid="{121A16F0-0E65-4846-AA21-841A921AD737}"/>
    <cellStyle name="Note 6 5 7" xfId="16680" xr:uid="{64E0CD8C-4748-452D-A91B-0CC38229F792}"/>
    <cellStyle name="Note 6 5 7 2" xfId="34084" xr:uid="{C1EBC9A4-0665-4D1B-89CD-D4E8945E3C34}"/>
    <cellStyle name="Note 6 5 8" xfId="34064" xr:uid="{A8F907C6-45C8-4EE4-84E7-40F484E4DEAF}"/>
    <cellStyle name="Note 6 6" xfId="16681" xr:uid="{CC223C8E-F49B-47D0-A076-D4DE43899953}"/>
    <cellStyle name="Note 6 6 2" xfId="16682" xr:uid="{3C467D46-0164-4326-A169-A85FECDD6078}"/>
    <cellStyle name="Note 6 6 2 2" xfId="16683" xr:uid="{51698A6B-964F-469D-83E9-28A1D21D1AC9}"/>
    <cellStyle name="Note 6 6 2 2 2" xfId="34087" xr:uid="{74F598EF-57B1-48BF-91E4-AE8E93762AFD}"/>
    <cellStyle name="Note 6 6 2 3" xfId="16684" xr:uid="{1EEEDEEE-6DF3-4143-9FFB-1AD8A666AF84}"/>
    <cellStyle name="Note 6 6 2 3 2" xfId="34088" xr:uid="{CD84113D-ABE7-43AA-A059-7731CD92556B}"/>
    <cellStyle name="Note 6 6 2 4" xfId="34086" xr:uid="{65EE5C64-2D91-4043-91E2-4047A97ED094}"/>
    <cellStyle name="Note 6 6 3" xfId="16685" xr:uid="{4973CC6B-5FD6-4F43-9180-2AD0A6F07093}"/>
    <cellStyle name="Note 6 6 3 2" xfId="34089" xr:uid="{3055BFCD-1B18-4DDA-B399-DE827A55E20B}"/>
    <cellStyle name="Note 6 6 4" xfId="16686" xr:uid="{2D27A734-2157-4C2E-87C6-22331FB6ECFA}"/>
    <cellStyle name="Note 6 6 4 2" xfId="34090" xr:uid="{E95AEEE8-24C9-4A50-B3CE-EBB33BCFC3A0}"/>
    <cellStyle name="Note 6 6 5" xfId="16687" xr:uid="{A7A1A057-99CF-48FF-B922-6ECBFE1BF8C0}"/>
    <cellStyle name="Note 6 6 5 2" xfId="34091" xr:uid="{6B9B9315-DE41-4C1A-82E5-47FF50B4D282}"/>
    <cellStyle name="Note 6 6 6" xfId="34085" xr:uid="{D59D5ED7-97CE-495C-AB97-F7F3BF961A33}"/>
    <cellStyle name="Note 6 7" xfId="16688" xr:uid="{58CFAD9F-50E7-4DB1-9278-5F47AF0BE5B1}"/>
    <cellStyle name="Note 6 7 2" xfId="16689" xr:uid="{DA2B308F-F861-431F-B3A0-E341B0D89248}"/>
    <cellStyle name="Note 6 7 2 2" xfId="16690" xr:uid="{F5F804F5-6EB6-4D25-BD67-8D67A4E5F9A5}"/>
    <cellStyle name="Note 6 7 2 2 2" xfId="34094" xr:uid="{958E4A0C-3EEA-4EC1-AAA2-C10B1C1CE601}"/>
    <cellStyle name="Note 6 7 2 3" xfId="16691" xr:uid="{BA193E5F-2D13-48CA-8FF1-E988E385527D}"/>
    <cellStyle name="Note 6 7 2 3 2" xfId="34095" xr:uid="{B3B5216E-B6BD-4E8D-BE94-D56C2B10B0EF}"/>
    <cellStyle name="Note 6 7 2 4" xfId="34093" xr:uid="{1A2D2C3E-78B3-4443-9FE7-C4E0131F72B2}"/>
    <cellStyle name="Note 6 7 3" xfId="16692" xr:uid="{9A59CF00-74E5-4D5C-9B77-7252D81882BD}"/>
    <cellStyle name="Note 6 7 3 2" xfId="34096" xr:uid="{DB13CC9E-7706-46B4-B691-5F872F6ED9C9}"/>
    <cellStyle name="Note 6 7 4" xfId="16693" xr:uid="{876BB213-F456-4B9C-8C9C-F096262A3DA7}"/>
    <cellStyle name="Note 6 7 4 2" xfId="34097" xr:uid="{6F0130AD-520F-4E00-942A-832304C6773E}"/>
    <cellStyle name="Note 6 7 5" xfId="16694" xr:uid="{742D9B0D-E8A3-4E0A-947E-F96534C4096D}"/>
    <cellStyle name="Note 6 7 5 2" xfId="34098" xr:uid="{CEB1C0AA-B62C-4862-8F0C-8F8DBFEE52D8}"/>
    <cellStyle name="Note 6 7 6" xfId="34092" xr:uid="{1D273553-ED20-431E-A691-CFCFD7C99681}"/>
    <cellStyle name="Note 6 8" xfId="16695" xr:uid="{E89F655B-5FB3-4280-94D4-DC28C0783EC5}"/>
    <cellStyle name="Note 6 8 2" xfId="16696" xr:uid="{EC498EB4-D65A-4DEE-B9DF-DAFE206FF403}"/>
    <cellStyle name="Note 6 8 2 2" xfId="34100" xr:uid="{0BD950DE-2C76-49BF-BCCB-E81CBCB03914}"/>
    <cellStyle name="Note 6 8 3" xfId="16697" xr:uid="{DCDFC2CE-4328-442E-82D9-60ED261894F6}"/>
    <cellStyle name="Note 6 8 3 2" xfId="34101" xr:uid="{E1D23DC6-E931-4CA7-ABBF-A05562CDEB4A}"/>
    <cellStyle name="Note 6 8 4" xfId="34099" xr:uid="{9D6FFD35-938C-44CE-9A12-6ADC4AC90367}"/>
    <cellStyle name="Note 6 9" xfId="16698" xr:uid="{4306D9E2-5107-4ABB-A17F-76231ED0452E}"/>
    <cellStyle name="Note 6 9 2" xfId="34102" xr:uid="{AFEB19FD-FAD1-4FC3-829B-F419935DB8CC}"/>
    <cellStyle name="Note 7" xfId="16699" xr:uid="{1CF8CA90-7FD6-418D-8342-E0C09071462C}"/>
    <cellStyle name="Note 7 10" xfId="16700" xr:uid="{844D52DA-B7B4-4D24-9BBF-719511713F28}"/>
    <cellStyle name="Note 7 10 2" xfId="34104" xr:uid="{3E8E14C7-C116-47E4-B9D0-F4158A6D362F}"/>
    <cellStyle name="Note 7 11" xfId="34103" xr:uid="{E1DA8C83-8616-49C6-BB7F-1672F641C032}"/>
    <cellStyle name="Note 7 2" xfId="16701" xr:uid="{F999D6D7-881C-4C5D-8DB7-EE1ABD1B43E9}"/>
    <cellStyle name="Note 7 2 2" xfId="16702" xr:uid="{0B19FD49-7E70-4AC5-B1C9-8F970106E35D}"/>
    <cellStyle name="Note 7 2 2 2" xfId="16703" xr:uid="{A3DED71E-814E-4707-ABCC-4FCC86FDAE9A}"/>
    <cellStyle name="Note 7 2 2 2 2" xfId="16704" xr:uid="{577094EA-4918-4030-ACDC-C99A168A7DF5}"/>
    <cellStyle name="Note 7 2 2 2 2 2" xfId="34108" xr:uid="{B68B0C41-ABD7-4129-A93A-0F0024D9F7B4}"/>
    <cellStyle name="Note 7 2 2 2 3" xfId="16705" xr:uid="{E7A47F97-1F19-43FD-8554-BF6281D2AFCB}"/>
    <cellStyle name="Note 7 2 2 2 3 2" xfId="34109" xr:uid="{88941443-88F5-493F-8270-385B92DBC7EA}"/>
    <cellStyle name="Note 7 2 2 2 4" xfId="34107" xr:uid="{1623B512-CF0C-483A-8822-A3F7E1EB17CB}"/>
    <cellStyle name="Note 7 2 2 3" xfId="16706" xr:uid="{4000A03F-4E74-40E0-B578-4BABAB894722}"/>
    <cellStyle name="Note 7 2 2 3 2" xfId="34110" xr:uid="{CD75E7AA-9692-4BA0-8C06-C5ECE6472080}"/>
    <cellStyle name="Note 7 2 2 4" xfId="16707" xr:uid="{97EBD1B3-D186-421A-95A8-78787CA0268E}"/>
    <cellStyle name="Note 7 2 2 4 2" xfId="34111" xr:uid="{EDED0129-F5BD-4AE0-9172-8638FAB966F3}"/>
    <cellStyle name="Note 7 2 2 5" xfId="16708" xr:uid="{2794607F-96BA-4E56-83B8-6091A84DA446}"/>
    <cellStyle name="Note 7 2 2 5 2" xfId="34112" xr:uid="{B3B49F5B-E410-4021-AFF2-6F1A97236127}"/>
    <cellStyle name="Note 7 2 2 6" xfId="34106" xr:uid="{6AB421BA-01F7-47BE-B1FF-860F14DDEFA3}"/>
    <cellStyle name="Note 7 2 3" xfId="16709" xr:uid="{AB6D7860-731D-4604-8011-CB841D4DCC6C}"/>
    <cellStyle name="Note 7 2 3 2" xfId="16710" xr:uid="{615231FB-05AB-44E2-AA15-B0CECF81F388}"/>
    <cellStyle name="Note 7 2 3 2 2" xfId="16711" xr:uid="{E374BDB4-68F6-4F4E-A6F6-CA19831EA7DF}"/>
    <cellStyle name="Note 7 2 3 2 2 2" xfId="34115" xr:uid="{3A536E46-981D-4F2F-ADD8-3066E4DCB548}"/>
    <cellStyle name="Note 7 2 3 2 3" xfId="16712" xr:uid="{72C24E26-22BE-42FB-9A14-9BB588AB3EB6}"/>
    <cellStyle name="Note 7 2 3 2 3 2" xfId="34116" xr:uid="{E18BC2C3-1549-42FF-8B73-37A86379F286}"/>
    <cellStyle name="Note 7 2 3 2 4" xfId="34114" xr:uid="{72F12F07-7DFB-4050-B1E1-532A53BF0F8F}"/>
    <cellStyle name="Note 7 2 3 3" xfId="16713" xr:uid="{FEAF1161-2CC5-4A66-9FEB-4D7DAE03FE1F}"/>
    <cellStyle name="Note 7 2 3 3 2" xfId="34117" xr:uid="{555EDCE5-4691-48C2-B09A-904F9CBACAFD}"/>
    <cellStyle name="Note 7 2 3 4" xfId="16714" xr:uid="{1A73100F-ABC5-43C6-B002-43232B789310}"/>
    <cellStyle name="Note 7 2 3 4 2" xfId="34118" xr:uid="{DF0D3EC6-703B-44BF-8FB7-DD3607EDB63F}"/>
    <cellStyle name="Note 7 2 3 5" xfId="16715" xr:uid="{E277CAA1-2628-4902-9DA9-6F9F5AA0F4C9}"/>
    <cellStyle name="Note 7 2 3 5 2" xfId="34119" xr:uid="{4D2964F7-CF0A-4925-8AC6-EC2D62FD87D1}"/>
    <cellStyle name="Note 7 2 3 6" xfId="34113" xr:uid="{6588EBFC-556B-4AD2-881C-2FCC73BF040E}"/>
    <cellStyle name="Note 7 2 4" xfId="16716" xr:uid="{AFE36273-F6B1-4574-ACEA-7BBA065C179C}"/>
    <cellStyle name="Note 7 2 4 2" xfId="16717" xr:uid="{26E5B5B0-A67E-4380-8EC4-15A9EB3C0BCF}"/>
    <cellStyle name="Note 7 2 4 2 2" xfId="34121" xr:uid="{983B0EBE-6598-42FA-B37C-0BA04F7D764B}"/>
    <cellStyle name="Note 7 2 4 3" xfId="16718" xr:uid="{1C57AF1A-0D3D-4657-8F4E-C57C427E947B}"/>
    <cellStyle name="Note 7 2 4 3 2" xfId="34122" xr:uid="{6932C320-DD3E-4C88-8490-ECD6844C496E}"/>
    <cellStyle name="Note 7 2 4 4" xfId="34120" xr:uid="{E279D248-4AEE-42D0-A244-2776C676D51A}"/>
    <cellStyle name="Note 7 2 5" xfId="16719" xr:uid="{CC519E80-FCE6-4AB8-AB0C-D2CC8483318C}"/>
    <cellStyle name="Note 7 2 5 2" xfId="34123" xr:uid="{7F205A04-CB3B-43BD-83BE-B9D2FD8B76CD}"/>
    <cellStyle name="Note 7 2 6" xfId="16720" xr:uid="{C693EAEF-FFF3-4C2F-87B3-B47424BCCA75}"/>
    <cellStyle name="Note 7 2 6 2" xfId="34124" xr:uid="{E6D12E95-DC9A-4A0D-90DA-7453ADCDC1E8}"/>
    <cellStyle name="Note 7 2 7" xfId="16721" xr:uid="{384798CB-71E1-4365-89C9-D5327E14634C}"/>
    <cellStyle name="Note 7 2 7 2" xfId="34125" xr:uid="{FAE50FCB-7466-4976-9FA0-EE6E1614C95C}"/>
    <cellStyle name="Note 7 2 8" xfId="34105" xr:uid="{F24612A9-1CD5-4C53-86B2-B4968A06EF66}"/>
    <cellStyle name="Note 7 3" xfId="16722" xr:uid="{40BF3C18-3E36-49D0-B614-9B160FD00EFB}"/>
    <cellStyle name="Note 7 3 2" xfId="16723" xr:uid="{E0734146-C7F3-4F3A-8CAA-DB7AE07AED3A}"/>
    <cellStyle name="Note 7 3 2 2" xfId="16724" xr:uid="{768A5A2B-35B5-4D51-91CB-7CDC9E2ADA0B}"/>
    <cellStyle name="Note 7 3 2 2 2" xfId="16725" xr:uid="{437B70C6-3ADC-42E5-8EB9-3C94B4F77F3E}"/>
    <cellStyle name="Note 7 3 2 2 2 2" xfId="34129" xr:uid="{EDAD7A4B-1897-4E19-8160-98C52D0DED97}"/>
    <cellStyle name="Note 7 3 2 2 3" xfId="16726" xr:uid="{8C7F21AF-C831-40B7-A3BC-96E34D6EAA44}"/>
    <cellStyle name="Note 7 3 2 2 3 2" xfId="34130" xr:uid="{5B3DFBEC-93B8-48A1-A186-1CE71336CBE4}"/>
    <cellStyle name="Note 7 3 2 2 4" xfId="34128" xr:uid="{8BC5E32C-5AC7-4781-B1E6-B583F34666CA}"/>
    <cellStyle name="Note 7 3 2 3" xfId="16727" xr:uid="{97E9BC93-B9F5-43FC-9829-9191B86B1D54}"/>
    <cellStyle name="Note 7 3 2 3 2" xfId="34131" xr:uid="{5AEDD6FA-F81E-4BB1-B2F5-04CC797B7E8F}"/>
    <cellStyle name="Note 7 3 2 4" xfId="16728" xr:uid="{234A63AF-51DE-4BC4-9F02-CE006191F1FA}"/>
    <cellStyle name="Note 7 3 2 4 2" xfId="34132" xr:uid="{F48B6290-3B59-4EEA-82C6-66FEA37C3B7E}"/>
    <cellStyle name="Note 7 3 2 5" xfId="16729" xr:uid="{96B717C8-E0F5-440E-A6C6-5A99E8178311}"/>
    <cellStyle name="Note 7 3 2 5 2" xfId="34133" xr:uid="{15AB314F-8E09-4E5D-B160-E4FCE253E120}"/>
    <cellStyle name="Note 7 3 2 6" xfId="34127" xr:uid="{A55DC572-F0B2-413B-BB04-9ABF4C558D73}"/>
    <cellStyle name="Note 7 3 3" xfId="16730" xr:uid="{3EC65FDA-93E4-48C0-BEBB-DA3FFFA037FF}"/>
    <cellStyle name="Note 7 3 3 2" xfId="16731" xr:uid="{30B711BB-2A87-40F1-AEDC-823432689BD7}"/>
    <cellStyle name="Note 7 3 3 2 2" xfId="16732" xr:uid="{00561186-0D14-4B5D-A370-C0DE7EFF0FF2}"/>
    <cellStyle name="Note 7 3 3 2 2 2" xfId="34136" xr:uid="{DAD080CE-3206-4C4B-8EAB-863EDCC0098B}"/>
    <cellStyle name="Note 7 3 3 2 3" xfId="16733" xr:uid="{DD49DE04-F226-4433-8A3B-5A1B12F276A3}"/>
    <cellStyle name="Note 7 3 3 2 3 2" xfId="34137" xr:uid="{79BFF2D4-041C-4A06-A4DF-E6CD68AB3F2F}"/>
    <cellStyle name="Note 7 3 3 2 4" xfId="34135" xr:uid="{60C954AC-44A0-4C40-854A-DBFBC29A02C1}"/>
    <cellStyle name="Note 7 3 3 3" xfId="16734" xr:uid="{8E6BC553-6380-48D3-B2C1-E1BF65F3F518}"/>
    <cellStyle name="Note 7 3 3 3 2" xfId="34138" xr:uid="{833B5485-3D10-48C6-B4FB-B38C98BAA3CC}"/>
    <cellStyle name="Note 7 3 3 4" xfId="16735" xr:uid="{826DA5A7-6193-4B33-89F4-6972B63BE16C}"/>
    <cellStyle name="Note 7 3 3 4 2" xfId="34139" xr:uid="{CAF13DFF-13BC-4B7A-95C6-5F0D411AD285}"/>
    <cellStyle name="Note 7 3 3 5" xfId="16736" xr:uid="{72856446-38AB-407E-ABCF-25E7880B3FA1}"/>
    <cellStyle name="Note 7 3 3 5 2" xfId="34140" xr:uid="{D4036179-C8C5-4D18-B7D5-7640BD1DB9E0}"/>
    <cellStyle name="Note 7 3 3 6" xfId="34134" xr:uid="{C3642AC7-9DC6-4282-87BA-323891AEF53B}"/>
    <cellStyle name="Note 7 3 4" xfId="16737" xr:uid="{AF96E380-2559-4FE4-BEB8-246D22B98419}"/>
    <cellStyle name="Note 7 3 4 2" xfId="16738" xr:uid="{6460311D-687B-43C3-8B12-700EC39A499A}"/>
    <cellStyle name="Note 7 3 4 2 2" xfId="34142" xr:uid="{383C55C6-ADB8-4CEE-9E21-28DD46BED94A}"/>
    <cellStyle name="Note 7 3 4 3" xfId="16739" xr:uid="{6BB218CB-A421-48E6-9754-384D4A7B1486}"/>
    <cellStyle name="Note 7 3 4 3 2" xfId="34143" xr:uid="{7CC71188-5398-4C66-9985-8AA1DA84A07F}"/>
    <cellStyle name="Note 7 3 4 4" xfId="34141" xr:uid="{5456FAAB-F30D-4631-A048-536FD0611F04}"/>
    <cellStyle name="Note 7 3 5" xfId="16740" xr:uid="{EE66F0D4-CC69-4319-99A6-ED643FB7092C}"/>
    <cellStyle name="Note 7 3 5 2" xfId="34144" xr:uid="{CC41A04B-D00A-4737-A638-1CE131E9424C}"/>
    <cellStyle name="Note 7 3 6" xfId="16741" xr:uid="{28295B85-1276-41AB-AB6E-2002E90DA023}"/>
    <cellStyle name="Note 7 3 6 2" xfId="34145" xr:uid="{29DB3DC4-3FF6-4E6A-B221-B8DA10A804FA}"/>
    <cellStyle name="Note 7 3 7" xfId="16742" xr:uid="{FB32985F-86FD-4B1C-8D72-D6A613398DE1}"/>
    <cellStyle name="Note 7 3 7 2" xfId="34146" xr:uid="{573E182C-2FD4-4388-95FB-92491D943AF6}"/>
    <cellStyle name="Note 7 3 8" xfId="34126" xr:uid="{8099A01E-573D-4A6E-B590-48B7C03350FD}"/>
    <cellStyle name="Note 7 4" xfId="16743" xr:uid="{ED270BE7-A414-4D59-9541-E77FE8997C7F}"/>
    <cellStyle name="Note 7 4 2" xfId="16744" xr:uid="{9CE80613-17C8-499F-AAE6-48C1C76DE641}"/>
    <cellStyle name="Note 7 4 2 2" xfId="16745" xr:uid="{CF6C30E3-DB3B-443C-A9CC-3B18AACE00E8}"/>
    <cellStyle name="Note 7 4 2 2 2" xfId="16746" xr:uid="{566DBC82-F750-4F11-9462-C27B3E36BDCD}"/>
    <cellStyle name="Note 7 4 2 2 2 2" xfId="34150" xr:uid="{A0A72298-D463-420F-8424-3F269B062E1C}"/>
    <cellStyle name="Note 7 4 2 2 3" xfId="16747" xr:uid="{BBC652EB-D9DE-4F2E-BAC3-5F1BC5D61D1A}"/>
    <cellStyle name="Note 7 4 2 2 3 2" xfId="34151" xr:uid="{518D4430-593B-43F9-BD5A-C84F26999F82}"/>
    <cellStyle name="Note 7 4 2 2 4" xfId="34149" xr:uid="{3F07F53F-B72C-440C-8A6A-995B6E4DDA8A}"/>
    <cellStyle name="Note 7 4 2 3" xfId="16748" xr:uid="{44A24A12-84A4-4BE6-B20A-0F44DC9E8899}"/>
    <cellStyle name="Note 7 4 2 3 2" xfId="34152" xr:uid="{3817F602-8582-451F-AD4F-2C7DBDEC2F34}"/>
    <cellStyle name="Note 7 4 2 4" xfId="16749" xr:uid="{DE4DD9A1-923F-443C-9FA1-906CD9EA87F8}"/>
    <cellStyle name="Note 7 4 2 4 2" xfId="34153" xr:uid="{05805E8F-2513-478C-AC33-2566424F804D}"/>
    <cellStyle name="Note 7 4 2 5" xfId="16750" xr:uid="{B8F202FC-2C45-40FB-BCA0-C776BA524628}"/>
    <cellStyle name="Note 7 4 2 5 2" xfId="34154" xr:uid="{0A7CEDD0-2F05-4668-86E8-E3AD2031A917}"/>
    <cellStyle name="Note 7 4 2 6" xfId="34148" xr:uid="{51D7E851-395A-44BE-A757-77EECFD3F22A}"/>
    <cellStyle name="Note 7 4 3" xfId="16751" xr:uid="{4525DF78-C746-4F05-AB36-50E8D10C322B}"/>
    <cellStyle name="Note 7 4 3 2" xfId="16752" xr:uid="{5FCF3B51-FB89-4D2B-9FF3-1C2E9F20DF1F}"/>
    <cellStyle name="Note 7 4 3 2 2" xfId="16753" xr:uid="{85A54734-FE15-4FFC-873F-539981AE9EA7}"/>
    <cellStyle name="Note 7 4 3 2 2 2" xfId="34157" xr:uid="{A8389791-0AA8-4B92-ACD7-D4389EF844AC}"/>
    <cellStyle name="Note 7 4 3 2 3" xfId="16754" xr:uid="{047A9E1F-B1B2-4C17-AC71-3F63FAD0E74D}"/>
    <cellStyle name="Note 7 4 3 2 3 2" xfId="34158" xr:uid="{448C9BE1-FD31-4D0B-A1DF-51F4A7271518}"/>
    <cellStyle name="Note 7 4 3 2 4" xfId="34156" xr:uid="{BB1433B6-8404-4CDA-8E54-64B922A4278A}"/>
    <cellStyle name="Note 7 4 3 3" xfId="16755" xr:uid="{F95C640C-BC7E-4F91-82F7-DD90D6945370}"/>
    <cellStyle name="Note 7 4 3 3 2" xfId="34159" xr:uid="{48BE3EFE-30B3-46B7-99A1-81A6A72B2AAC}"/>
    <cellStyle name="Note 7 4 3 4" xfId="16756" xr:uid="{B513E322-913D-4A5F-AF49-C8DCAE7CD7FB}"/>
    <cellStyle name="Note 7 4 3 4 2" xfId="34160" xr:uid="{29BF37CA-5862-439A-B6EC-E5AA524DA70E}"/>
    <cellStyle name="Note 7 4 3 5" xfId="16757" xr:uid="{03CAB5CE-774E-4CE9-963D-359ADF13AC5F}"/>
    <cellStyle name="Note 7 4 3 5 2" xfId="34161" xr:uid="{8D2A0E9B-CDCB-4ED8-B8BB-16930C513FE1}"/>
    <cellStyle name="Note 7 4 3 6" xfId="34155" xr:uid="{867564B7-E0F8-43BB-91C7-FF1F9998410C}"/>
    <cellStyle name="Note 7 4 4" xfId="16758" xr:uid="{A83A73E9-9C7F-42FA-BA1A-4292620A774D}"/>
    <cellStyle name="Note 7 4 4 2" xfId="16759" xr:uid="{14A7222C-E9B6-4E3C-8405-3A162DF9F973}"/>
    <cellStyle name="Note 7 4 4 2 2" xfId="34163" xr:uid="{86A2229A-7661-4438-874C-6B95549FDBD0}"/>
    <cellStyle name="Note 7 4 4 3" xfId="16760" xr:uid="{26B2366E-BA3C-4757-B9DB-95BE7849AD52}"/>
    <cellStyle name="Note 7 4 4 3 2" xfId="34164" xr:uid="{56FBC8EA-B234-45C5-8863-77AD7180E331}"/>
    <cellStyle name="Note 7 4 4 4" xfId="34162" xr:uid="{0FBD1070-935F-4766-B507-273437D8A93D}"/>
    <cellStyle name="Note 7 4 5" xfId="16761" xr:uid="{91A95A9C-3434-4F53-84E2-0615A6ABDE92}"/>
    <cellStyle name="Note 7 4 5 2" xfId="34165" xr:uid="{0F7E03AF-13A1-4316-ACAB-0845FDAC4414}"/>
    <cellStyle name="Note 7 4 6" xfId="16762" xr:uid="{AC262D66-101F-4487-BD26-C46320C8A28E}"/>
    <cellStyle name="Note 7 4 6 2" xfId="34166" xr:uid="{E8E95ECA-B44B-46EE-BB13-28A3CEF04825}"/>
    <cellStyle name="Note 7 4 7" xfId="16763" xr:uid="{39C5E78D-BDDE-4232-BC88-E746E08747F4}"/>
    <cellStyle name="Note 7 4 7 2" xfId="34167" xr:uid="{5EE6A318-6CEA-48EA-A389-7A7C2A92A44D}"/>
    <cellStyle name="Note 7 4 8" xfId="34147" xr:uid="{A87D006B-7386-428E-89C2-336B7ADC042E}"/>
    <cellStyle name="Note 7 5" xfId="16764" xr:uid="{6AA06C47-0AF8-4BC2-9BD4-DD544DAF6DE7}"/>
    <cellStyle name="Note 7 5 2" xfId="16765" xr:uid="{C3E77E45-9EA6-4139-AC1D-360BB3A0585C}"/>
    <cellStyle name="Note 7 5 2 2" xfId="16766" xr:uid="{2612EE67-B789-41EE-9C3A-E7E60C799D5A}"/>
    <cellStyle name="Note 7 5 2 2 2" xfId="34170" xr:uid="{3A2F0D89-C72B-4858-B44F-7EFF6EC1AD7D}"/>
    <cellStyle name="Note 7 5 2 3" xfId="16767" xr:uid="{1673AA84-FD09-4B4D-A261-3B2195597727}"/>
    <cellStyle name="Note 7 5 2 3 2" xfId="34171" xr:uid="{88042AEB-2B80-4A6E-88A2-108DCE9FBF58}"/>
    <cellStyle name="Note 7 5 2 4" xfId="34169" xr:uid="{D08B17A4-D0F4-4775-B76C-609557B2EEEE}"/>
    <cellStyle name="Note 7 5 3" xfId="16768" xr:uid="{CF78457F-1C1B-4465-827B-EA2DF3115ACB}"/>
    <cellStyle name="Note 7 5 3 2" xfId="34172" xr:uid="{5785DFFE-D33A-4862-B695-3DF76F9E0F87}"/>
    <cellStyle name="Note 7 5 4" xfId="16769" xr:uid="{4B21771C-6358-4779-AF8E-28289FC11DAE}"/>
    <cellStyle name="Note 7 5 4 2" xfId="34173" xr:uid="{C280A5CB-F819-4D00-8F84-B45DA3BC043E}"/>
    <cellStyle name="Note 7 5 5" xfId="16770" xr:uid="{BFF508DB-6D03-4431-91E4-0C3EFC66F8BF}"/>
    <cellStyle name="Note 7 5 5 2" xfId="34174" xr:uid="{F3F677DF-E32E-4303-B945-EAF6F627123D}"/>
    <cellStyle name="Note 7 5 6" xfId="34168" xr:uid="{27131C7D-DA82-442A-BE55-BF8FE49AC299}"/>
    <cellStyle name="Note 7 6" xfId="16771" xr:uid="{1BE3A48C-9885-4762-8F55-65F9B5138C6D}"/>
    <cellStyle name="Note 7 6 2" xfId="16772" xr:uid="{487E6132-D975-42B3-BE9F-F2CC5BFCDF17}"/>
    <cellStyle name="Note 7 6 2 2" xfId="16773" xr:uid="{1E5B08E5-C4D9-4E86-B410-B79E15913647}"/>
    <cellStyle name="Note 7 6 2 2 2" xfId="34177" xr:uid="{98C2B468-FC5F-484D-B5CE-E7C8A668B71F}"/>
    <cellStyle name="Note 7 6 2 3" xfId="16774" xr:uid="{82DEE935-1EE3-4E2A-BA97-DE63E533614D}"/>
    <cellStyle name="Note 7 6 2 3 2" xfId="34178" xr:uid="{341FE688-BF6B-490A-A042-5CCC2B6F1887}"/>
    <cellStyle name="Note 7 6 2 4" xfId="34176" xr:uid="{BE2C7DB0-222E-4F0E-871F-0271F412D894}"/>
    <cellStyle name="Note 7 6 3" xfId="16775" xr:uid="{ABDEBB19-FC09-4A08-B859-FF431C47950A}"/>
    <cellStyle name="Note 7 6 3 2" xfId="34179" xr:uid="{18B57347-E710-4A90-A825-1A043502D1B7}"/>
    <cellStyle name="Note 7 6 4" xfId="16776" xr:uid="{C2A79117-F4BF-4C0D-AB34-15B0B0294E9D}"/>
    <cellStyle name="Note 7 6 4 2" xfId="34180" xr:uid="{A78EEA66-94A7-4740-8DBE-8ECD22F2D613}"/>
    <cellStyle name="Note 7 6 5" xfId="16777" xr:uid="{089E873E-877C-4CF3-9A5E-62EDF77E6157}"/>
    <cellStyle name="Note 7 6 5 2" xfId="34181" xr:uid="{01D79164-1A29-4F2F-A604-444BF5C15ADB}"/>
    <cellStyle name="Note 7 6 6" xfId="34175" xr:uid="{6F7E9F60-F172-4B77-A333-E2877D9CEC6D}"/>
    <cellStyle name="Note 7 7" xfId="16778" xr:uid="{E5F90284-90C3-4924-ABAF-E3910F69AE78}"/>
    <cellStyle name="Note 7 7 2" xfId="16779" xr:uid="{B5D45DEC-7082-4DCA-ACBC-5FC1DCE247CB}"/>
    <cellStyle name="Note 7 7 2 2" xfId="34183" xr:uid="{47B6A5C6-88EA-47BE-A07D-436E1BC17E7B}"/>
    <cellStyle name="Note 7 7 3" xfId="16780" xr:uid="{837B6EB9-36CD-415E-8E49-96C42F222446}"/>
    <cellStyle name="Note 7 7 3 2" xfId="34184" xr:uid="{1DC30D0F-AB92-4DFE-A809-744C36F08721}"/>
    <cellStyle name="Note 7 7 4" xfId="34182" xr:uid="{055DB4D5-F27E-4EF1-9701-0AEFFBA8A1F3}"/>
    <cellStyle name="Note 7 8" xfId="16781" xr:uid="{5C9E8124-F202-4549-8CF4-55E0D5A87994}"/>
    <cellStyle name="Note 7 8 2" xfId="34185" xr:uid="{246BFB57-90F9-472C-83AE-9DE501173BFC}"/>
    <cellStyle name="Note 7 9" xfId="16782" xr:uid="{8E51F190-1499-4251-BE96-08619AE82E53}"/>
    <cellStyle name="Note 7 9 2" xfId="34186" xr:uid="{07949E0B-A6DC-48E0-A99A-C1D58DA27B4F}"/>
    <cellStyle name="Note 8" xfId="16783" xr:uid="{D383D08B-6271-4D10-9EA2-FF2DF1B49D97}"/>
    <cellStyle name="Note 8 2" xfId="16784" xr:uid="{F8AB3439-2B73-4634-83FC-2E0473E32E44}"/>
    <cellStyle name="Note 8 2 2" xfId="16785" xr:uid="{09E04057-F44F-4B10-8348-066235762E97}"/>
    <cellStyle name="Note 8 2 2 2" xfId="16786" xr:uid="{FB467849-5AC4-4DBA-B66F-3884A602E53E}"/>
    <cellStyle name="Note 8 2 2 2 2" xfId="34190" xr:uid="{0F99487B-1053-4DA2-8673-CD800CE4B10D}"/>
    <cellStyle name="Note 8 2 2 3" xfId="16787" xr:uid="{7E70D63E-74DF-463A-81C3-0657EA8EA0BF}"/>
    <cellStyle name="Note 8 2 2 3 2" xfId="34191" xr:uid="{C3544DB1-82F2-4C61-B293-434F2B5FC4A6}"/>
    <cellStyle name="Note 8 2 2 4" xfId="34189" xr:uid="{DEF93128-08EB-4C71-B87E-CE72D1B72F16}"/>
    <cellStyle name="Note 8 2 3" xfId="16788" xr:uid="{FBF825B2-721E-495D-820A-11D2064892A5}"/>
    <cellStyle name="Note 8 2 3 2" xfId="34192" xr:uid="{A6879B33-1444-4C0B-BD0D-1B992B0405A6}"/>
    <cellStyle name="Note 8 2 4" xfId="16789" xr:uid="{30F19017-C743-433F-B495-378AE9A56E55}"/>
    <cellStyle name="Note 8 2 4 2" xfId="34193" xr:uid="{4DD7EE32-4547-4476-8542-9DD2AEC35562}"/>
    <cellStyle name="Note 8 2 5" xfId="16790" xr:uid="{2051446E-9BA3-4F7F-A65B-11255967A6B0}"/>
    <cellStyle name="Note 8 2 5 2" xfId="34194" xr:uid="{57B06D67-9F25-4201-A98C-C8D60D705977}"/>
    <cellStyle name="Note 8 2 6" xfId="34188" xr:uid="{DE9C606B-8A21-479F-BD83-4036C4C9272D}"/>
    <cellStyle name="Note 8 3" xfId="16791" xr:uid="{1CE59CA5-F4FA-4656-888D-0BBBB54B854E}"/>
    <cellStyle name="Note 8 3 2" xfId="16792" xr:uid="{7F84C3F4-B679-440D-97A1-9EC91E25CC16}"/>
    <cellStyle name="Note 8 3 2 2" xfId="16793" xr:uid="{9AD8EC0E-284B-466C-9677-B952528EC1A2}"/>
    <cellStyle name="Note 8 3 2 2 2" xfId="34197" xr:uid="{5C2D4A2E-39A0-4198-B980-1ABD046F8BE1}"/>
    <cellStyle name="Note 8 3 2 3" xfId="16794" xr:uid="{4E8CF0CE-F993-4A1A-B9CD-08A7343AE310}"/>
    <cellStyle name="Note 8 3 2 3 2" xfId="34198" xr:uid="{39AFC316-1583-463A-98E9-8A1982085303}"/>
    <cellStyle name="Note 8 3 2 4" xfId="34196" xr:uid="{57EBFA85-DA78-462C-BE9D-F9F3CEF7B7CF}"/>
    <cellStyle name="Note 8 3 3" xfId="16795" xr:uid="{7E5DBA60-CED8-4F58-977D-44351BC689B4}"/>
    <cellStyle name="Note 8 3 3 2" xfId="34199" xr:uid="{A9E24AF5-6D4A-421A-8298-F419F1AB3CFD}"/>
    <cellStyle name="Note 8 3 4" xfId="16796" xr:uid="{B1D5D03A-F71C-4ECC-A0F0-C4E51F48551E}"/>
    <cellStyle name="Note 8 3 4 2" xfId="34200" xr:uid="{91BDAFB1-A553-4EDA-BEC1-1125159560BE}"/>
    <cellStyle name="Note 8 3 5" xfId="16797" xr:uid="{52B340E7-A847-491E-85C1-DF5B07DE7C3D}"/>
    <cellStyle name="Note 8 3 5 2" xfId="34201" xr:uid="{FCEB0901-7BAB-422D-9FC2-60D80CCD0FDC}"/>
    <cellStyle name="Note 8 3 6" xfId="34195" xr:uid="{CB6092B5-2A60-4BDA-B3D8-7671837C891D}"/>
    <cellStyle name="Note 8 4" xfId="16798" xr:uid="{412F14C4-29AA-4717-93BE-6318B15CC7E5}"/>
    <cellStyle name="Note 8 4 2" xfId="16799" xr:uid="{8A4AC0F9-E0E6-43DB-A995-C874620F675A}"/>
    <cellStyle name="Note 8 4 2 2" xfId="34203" xr:uid="{07ED4D87-760C-40EA-BA17-F4452DE090C3}"/>
    <cellStyle name="Note 8 4 3" xfId="16800" xr:uid="{886E4362-1A00-4BD9-84C0-E991A8B024AE}"/>
    <cellStyle name="Note 8 4 3 2" xfId="34204" xr:uid="{2EC1A0A4-23CA-4C82-A17B-CA9FB85D974E}"/>
    <cellStyle name="Note 8 4 4" xfId="34202" xr:uid="{4C5A5EB7-27FF-4BCD-947E-34E2AB09C9B3}"/>
    <cellStyle name="Note 8 5" xfId="16801" xr:uid="{C8B052EF-0724-46E7-BC6B-CECC71DAEBD2}"/>
    <cellStyle name="Note 8 5 2" xfId="34205" xr:uid="{1242978F-C986-4462-ADC1-4D9B6828D406}"/>
    <cellStyle name="Note 8 6" xfId="16802" xr:uid="{98E7C5BC-4B71-4633-891B-B9AAFD46805A}"/>
    <cellStyle name="Note 8 6 2" xfId="34206" xr:uid="{3DAEE41C-B477-43C1-887E-1E31CFCF13F0}"/>
    <cellStyle name="Note 8 7" xfId="16803" xr:uid="{F7341277-211C-4A7F-8F82-6E8EA9761C07}"/>
    <cellStyle name="Note 8 7 2" xfId="34207" xr:uid="{5E4DBE61-5091-4B47-99F0-5698CD4A867B}"/>
    <cellStyle name="Note 8 8" xfId="34187" xr:uid="{E6E924A3-911F-4BDE-A361-53D85A5C6BB1}"/>
    <cellStyle name="Note 9" xfId="16804" xr:uid="{34E5AAAB-59D9-4972-A20D-595D1C906183}"/>
    <cellStyle name="Note 9 2" xfId="16805" xr:uid="{99F1C101-E6B7-4E0E-A56A-3C0B0E58CF8F}"/>
    <cellStyle name="Note 9 2 2" xfId="16806" xr:uid="{F5335D65-D97B-4D87-AEFE-115BC018ED2C}"/>
    <cellStyle name="Note 9 2 2 2" xfId="16807" xr:uid="{E6110BC8-06F1-4601-9F8A-F8200DAF9594}"/>
    <cellStyle name="Note 9 2 2 2 2" xfId="34211" xr:uid="{8A267711-CC9B-454B-A0AE-BA245077F419}"/>
    <cellStyle name="Note 9 2 2 3" xfId="16808" xr:uid="{584B7E8E-C090-4037-B83E-EDCC48C06ED1}"/>
    <cellStyle name="Note 9 2 2 3 2" xfId="34212" xr:uid="{B318542D-2B1E-4C5A-8410-B9C5A3C4B902}"/>
    <cellStyle name="Note 9 2 2 4" xfId="34210" xr:uid="{1554E29B-C08B-413A-A7EF-92064F192A35}"/>
    <cellStyle name="Note 9 2 3" xfId="16809" xr:uid="{CBCB880C-4CF2-45E6-A0CE-1679065B6672}"/>
    <cellStyle name="Note 9 2 3 2" xfId="34213" xr:uid="{7CA6E041-3F37-4BF2-80C7-C0D0CEA9AAC3}"/>
    <cellStyle name="Note 9 2 4" xfId="16810" xr:uid="{4D107FBF-95AE-4167-9419-2719B148B228}"/>
    <cellStyle name="Note 9 2 4 2" xfId="34214" xr:uid="{A3E3E080-4CBE-4EF5-8D3B-0489B4F34F2A}"/>
    <cellStyle name="Note 9 2 5" xfId="16811" xr:uid="{BC0D666D-FA66-442B-B639-A67E2E5BED82}"/>
    <cellStyle name="Note 9 2 5 2" xfId="34215" xr:uid="{499D4001-C536-4700-80C5-0DA8356B98A1}"/>
    <cellStyle name="Note 9 2 6" xfId="34209" xr:uid="{498F8B1D-08DF-4F8C-A4D4-A956F73586C6}"/>
    <cellStyle name="Note 9 3" xfId="16812" xr:uid="{59949744-89DD-46ED-9475-C157D9484CF0}"/>
    <cellStyle name="Note 9 3 2" xfId="16813" xr:uid="{E0543614-8951-43FC-8BF9-0AC917EC0F37}"/>
    <cellStyle name="Note 9 3 2 2" xfId="16814" xr:uid="{9E8E6475-D6AC-4504-AC7F-1A43AD98493D}"/>
    <cellStyle name="Note 9 3 2 2 2" xfId="34218" xr:uid="{6521C837-E9CA-4F35-A7E1-E8F98B86AE35}"/>
    <cellStyle name="Note 9 3 2 3" xfId="16815" xr:uid="{32613DC9-BC45-4EEE-A8DD-CDE4ED126A36}"/>
    <cellStyle name="Note 9 3 2 3 2" xfId="34219" xr:uid="{D3A5D393-1338-4119-8F2A-47580C076E94}"/>
    <cellStyle name="Note 9 3 2 4" xfId="34217" xr:uid="{CF58144B-83B5-45C1-A03E-C4125E78D0AB}"/>
    <cellStyle name="Note 9 3 3" xfId="16816" xr:uid="{D757C15E-47EA-4C2D-9A93-C9F6D67FEB25}"/>
    <cellStyle name="Note 9 3 3 2" xfId="34220" xr:uid="{40387A1F-DDD3-46F3-9BA2-256A933A9225}"/>
    <cellStyle name="Note 9 3 4" xfId="16817" xr:uid="{48C5352B-60EB-4E05-8133-25D3B58232C3}"/>
    <cellStyle name="Note 9 3 4 2" xfId="34221" xr:uid="{D1A858B8-36B1-4A84-AC67-AC36E00E5BC8}"/>
    <cellStyle name="Note 9 3 5" xfId="16818" xr:uid="{48E9B22E-37A5-4F9F-8501-AA5737ADD325}"/>
    <cellStyle name="Note 9 3 5 2" xfId="34222" xr:uid="{A96F818D-31E3-4AC3-BD00-76D813A27BFB}"/>
    <cellStyle name="Note 9 3 6" xfId="34216" xr:uid="{B1139276-D06B-4978-AE7F-D3E814E08E37}"/>
    <cellStyle name="Note 9 4" xfId="16819" xr:uid="{DBE249B3-26FF-47F1-A426-2A74A01A9C9E}"/>
    <cellStyle name="Note 9 4 2" xfId="16820" xr:uid="{9758B784-D222-4C91-AD1A-ADD0C4E1DF4F}"/>
    <cellStyle name="Note 9 4 2 2" xfId="34224" xr:uid="{EBBA44A0-C519-4584-9433-DC235AE67C6C}"/>
    <cellStyle name="Note 9 4 3" xfId="16821" xr:uid="{C2D4FBD7-9073-4D1B-B306-0737F4FA1D5D}"/>
    <cellStyle name="Note 9 4 3 2" xfId="34225" xr:uid="{7871BD85-7CA1-45A1-BAEB-E8C518926AEA}"/>
    <cellStyle name="Note 9 4 4" xfId="34223" xr:uid="{E120AF45-5D53-47F3-937A-32E7CF6535F7}"/>
    <cellStyle name="Note 9 5" xfId="16822" xr:uid="{C56984DA-B1A2-4513-A613-F904E2F56F04}"/>
    <cellStyle name="Note 9 5 2" xfId="34226" xr:uid="{E4C579B1-B8B4-480D-A683-B882325A7A84}"/>
    <cellStyle name="Note 9 6" xfId="16823" xr:uid="{0E5253C0-060F-4655-8EE8-97820354528B}"/>
    <cellStyle name="Note 9 6 2" xfId="34227" xr:uid="{996B09A0-7AFF-4691-96ED-BE4CC6F63F63}"/>
    <cellStyle name="Note 9 7" xfId="16824" xr:uid="{78832C4A-10E2-41ED-AF85-E0B06EE6E3C8}"/>
    <cellStyle name="Note 9 7 2" xfId="34228" xr:uid="{A55F8541-D80C-4B88-A762-A0CA517F9C05}"/>
    <cellStyle name="Note 9 8" xfId="34208" xr:uid="{BFCA1897-1CBF-4786-9A63-643B9AEED050}"/>
    <cellStyle name="Numbers - size 10" xfId="742" xr:uid="{418407D5-44D1-4EE5-8732-DB199FE27365}"/>
    <cellStyle name="Numbers - size 10 2" xfId="17135" xr:uid="{4362A5B0-CFF6-491D-BE6D-A5F78C24004E}"/>
    <cellStyle name="Numbers - size 10 3" xfId="16825" xr:uid="{6D0CF17F-6F0E-4F33-9929-59B6B611075D}"/>
    <cellStyle name="Numbers - size 10 3 2" xfId="34229" xr:uid="{909923C0-7249-42F5-A755-99927174E6DB}"/>
    <cellStyle name="Numbers - size 11" xfId="743" xr:uid="{88D4C954-856E-47BA-BEC8-32E2FE46ADBD}"/>
    <cellStyle name="Numbers - size 11 2" xfId="17136" xr:uid="{F7E8AD30-3CB1-423D-BC2C-5FFDE6E58676}"/>
    <cellStyle name="Numbers - size 11 3" xfId="16826" xr:uid="{8CED4616-66FA-4B1C-A5DA-7EAA451B9995}"/>
    <cellStyle name="Numbers - size 11 3 2" xfId="34230" xr:uid="{F5CC0649-6C2B-4E3F-A5D5-F894CA903240}"/>
    <cellStyle name="Numbers - size 8" xfId="744" xr:uid="{15047232-1A3F-429F-884E-D1AA48DB58D0}"/>
    <cellStyle name="Numbers - size 8 2" xfId="17137" xr:uid="{06D805E6-49AE-410C-A446-E1E0CF2F6D6F}"/>
    <cellStyle name="Numbers - size 8 3" xfId="16827" xr:uid="{BBAF2432-21C4-449E-B4B2-7620989AD205}"/>
    <cellStyle name="Numbers - size 8 3 2" xfId="34231" xr:uid="{E51C7129-E35A-4758-A5E0-60C5773864FC}"/>
    <cellStyle name="Numbers - size 9" xfId="745" xr:uid="{229D0FC5-817C-4BE2-99B9-87551C54B84C}"/>
    <cellStyle name="Numbers - size 9 2" xfId="17138" xr:uid="{2DA4220D-DAC5-436B-8825-6CAAE49DE3EA}"/>
    <cellStyle name="Numbers - size 9 3" xfId="16828" xr:uid="{08927F26-48E7-4D2C-88C1-BC84ABB773AF}"/>
    <cellStyle name="Numbers - size 9 3 2" xfId="34232" xr:uid="{9F837316-F867-4717-AE96-236B282F60F8}"/>
    <cellStyle name="Output" xfId="12" builtinId="21" customBuiltin="1"/>
    <cellStyle name="Output 2" xfId="120" xr:uid="{A30E038D-31C6-42A8-9D71-E69C9E1B43D9}"/>
    <cellStyle name="Output 2 2" xfId="16831" xr:uid="{1319A9B7-84B8-42F9-A8EB-4FA9D797A945}"/>
    <cellStyle name="Output 2 2 2" xfId="34235" xr:uid="{A15445D3-03A3-423A-B22D-4BDBDB33C0BE}"/>
    <cellStyle name="Output 2 3" xfId="16970" xr:uid="{1E095389-AA2C-4F27-B7FA-1220CBE522CD}"/>
    <cellStyle name="Output 2 4" xfId="16830" xr:uid="{DCF4295B-E8C2-4C77-B07F-CBDB379CE8FD}"/>
    <cellStyle name="Output 2 4 2" xfId="34234" xr:uid="{FD9BED13-6896-44E1-9B35-01DC3EE57D28}"/>
    <cellStyle name="Output 2 5" xfId="2986" xr:uid="{7482EFDC-7479-4326-8AC5-66A8414B9B19}"/>
    <cellStyle name="Output 2 6" xfId="36789" xr:uid="{9CB9AAE9-724C-4405-AF05-125F1A6228F4}"/>
    <cellStyle name="Output 3" xfId="16829" xr:uid="{ACD57CFE-5595-4AEF-89B9-EFE60303F36F}"/>
    <cellStyle name="Output 3 2" xfId="34233" xr:uid="{5DF2C937-2D9C-4EBB-A30E-694C1832D6A6}"/>
    <cellStyle name="Output 3 3" xfId="36790" xr:uid="{62424D7C-5A8C-442F-8708-0C8425A575CF}"/>
    <cellStyle name="Output 4" xfId="37003" xr:uid="{7C21141E-E798-4289-B820-4467F7CF089D}"/>
    <cellStyle name="Output 5" xfId="36788" xr:uid="{D2E88EFA-7A20-4A20-A08A-7C1F0455E534}"/>
    <cellStyle name="Page Headings" xfId="746" xr:uid="{18571C77-0B01-4EE5-AEC6-FC0E63376F38}"/>
    <cellStyle name="Page Headings 2" xfId="17139" xr:uid="{E5035773-BA53-4CD5-9742-A85D6666BCC8}"/>
    <cellStyle name="Page Headings 3" xfId="16832" xr:uid="{A5EA7177-E190-4CE5-9668-E005CB1B4A37}"/>
    <cellStyle name="Page Headings 3 2" xfId="34236" xr:uid="{C324E827-35A0-4B4D-9BCE-A53DE76D0460}"/>
    <cellStyle name="Percent" xfId="4" builtinId="5"/>
    <cellStyle name="Percent - size 10 - 1 place" xfId="747" xr:uid="{ECBB437E-A000-458B-904A-B2404AB1F7F4}"/>
    <cellStyle name="Percent - size 10 - 1 place 2" xfId="17140" xr:uid="{6B960289-BF97-49DF-A193-F3BFC2FCD0A6}"/>
    <cellStyle name="Percent - size 10 - 1 place 3" xfId="16833" xr:uid="{5A5E0387-B697-489D-B2E5-C5B0A687F27B}"/>
    <cellStyle name="Percent - size 10 - 1 place 3 2" xfId="34237" xr:uid="{97730066-1D6B-4241-81FA-C564F5A4AB00}"/>
    <cellStyle name="Percent - size 10 - 2 places" xfId="748" xr:uid="{8701C255-2916-44AC-837B-418E9AC9D30A}"/>
    <cellStyle name="Percent - size 10 - 2 places 2" xfId="17141" xr:uid="{B1AE3FD6-0172-4CC0-9119-B68AA8E2E3D4}"/>
    <cellStyle name="Percent - size 10 - 2 places 3" xfId="16834" xr:uid="{3BC57CE6-07FD-461B-8233-0215419C7D5B}"/>
    <cellStyle name="Percent - size 10 - 2 places 3 2" xfId="34238" xr:uid="{11751B03-48CE-4CE5-8263-FABC8620EF25}"/>
    <cellStyle name="Percent - size 11 - 1 place" xfId="749" xr:uid="{E529BA0D-BBF4-46AF-97DB-EC2976F77509}"/>
    <cellStyle name="Percent - size 11 - 1 place 2" xfId="16836" xr:uid="{ED08B99E-429F-4A7C-8AB4-D99E345F3F83}"/>
    <cellStyle name="Percent - size 11 - 1 place 2 2" xfId="34240" xr:uid="{742CC956-9A7F-4E20-8DF9-C2DF58D6A093}"/>
    <cellStyle name="Percent - size 11 - 1 place 3" xfId="17142" xr:uid="{F608F343-FDF9-4758-B60F-225DDDE3824F}"/>
    <cellStyle name="Percent - size 11 - 1 place 4" xfId="16835" xr:uid="{D13DBAE9-2CA0-4C08-92AA-4D8D32BBFC28}"/>
    <cellStyle name="Percent - size 11 - 1 place 4 2" xfId="34239" xr:uid="{A4472598-F34C-4399-BEBD-2C18BD2DB558}"/>
    <cellStyle name="Percent - size 11 - 2 places" xfId="750" xr:uid="{D5F2BDFF-CC2F-4ADC-9D73-B4C93111C6DF}"/>
    <cellStyle name="Percent - size 11 - 2 places 2" xfId="17143" xr:uid="{C331DA96-CA01-419A-AD97-5E674863DC42}"/>
    <cellStyle name="Percent - size 11 - 2 places 3" xfId="16837" xr:uid="{980C0714-318A-4708-BF37-BB789388749B}"/>
    <cellStyle name="Percent - size 11 - 2 places 3 2" xfId="34241" xr:uid="{59AB2E3D-86BE-4854-9710-32B2104D8630}"/>
    <cellStyle name="Percent - size 8 - 1 place" xfId="751" xr:uid="{A0A52425-816B-4ABE-9836-626E805C7A02}"/>
    <cellStyle name="Percent - size 8 - 1 place 2" xfId="17144" xr:uid="{6F255EB7-A2A6-490D-BC19-189FEF43AC21}"/>
    <cellStyle name="Percent - size 8 - 1 place 3" xfId="16838" xr:uid="{FF1E799A-CCE1-4147-AE1D-5C3559839BB9}"/>
    <cellStyle name="Percent - size 8 - 1 place 3 2" xfId="34242" xr:uid="{FCE0CC7B-6948-4B79-96C6-D184EF065061}"/>
    <cellStyle name="Percent - size 8 - 2 places" xfId="752" xr:uid="{460AD3B3-1E55-4ADA-9C3E-2A3CA2FB1010}"/>
    <cellStyle name="Percent - size 8 - 2 places 2" xfId="17145" xr:uid="{48A6E0F6-3079-4342-A28F-5AC6F01B12D3}"/>
    <cellStyle name="Percent - size 8 - 2 places 3" xfId="16839" xr:uid="{6E33C9E2-66E2-46F8-95DD-E5D99449F500}"/>
    <cellStyle name="Percent - size 8 - 2 places 3 2" xfId="34243" xr:uid="{F1CF699E-EF35-4DF8-8DBD-1C6C50557152}"/>
    <cellStyle name="Percent - size 9 - 1 place" xfId="753" xr:uid="{7EF8E138-60B8-4138-998E-01ED35172F13}"/>
    <cellStyle name="Percent - size 9 - 1 place 2" xfId="17146" xr:uid="{561E2818-07CA-41EC-95D7-3EE978A99713}"/>
    <cellStyle name="Percent - size 9 - 1 place 3" xfId="16840" xr:uid="{468C28C7-680D-432C-8717-73786E36AD63}"/>
    <cellStyle name="Percent - size 9 - 1 place 3 2" xfId="34244" xr:uid="{4D6AD2DC-6D1D-4757-8975-4FE1132AE8B9}"/>
    <cellStyle name="Percent - size 9 - 2 places" xfId="754" xr:uid="{5DAD17EC-D493-441C-9DF5-57B8F4AF7E22}"/>
    <cellStyle name="Percent - size 9 - 2 places 2" xfId="17147" xr:uid="{B6971DD3-C11D-4D2C-8FB7-CF9BDC9DA13F}"/>
    <cellStyle name="Percent - size 9 - 2 places 3" xfId="16841" xr:uid="{7127302A-0BE4-4B3B-86BF-A641545820F5}"/>
    <cellStyle name="Percent - size 9 - 2 places 3 2" xfId="34245" xr:uid="{38A25F77-F1A5-4224-98C1-ECCD23F12591}"/>
    <cellStyle name="Percent 10" xfId="1041" xr:uid="{5A540365-8C30-4717-ACC7-DF0D3BA76445}"/>
    <cellStyle name="Percent 10 2" xfId="1355" xr:uid="{0A14634C-1F2A-4C60-B7E3-594139081F6A}"/>
    <cellStyle name="Percent 10 2 2" xfId="2400" xr:uid="{CF843654-78E6-448D-BEE0-F4F92914D4DE}"/>
    <cellStyle name="Percent 10 2 2 2" xfId="35811" xr:uid="{AAF46490-DE76-405A-A667-9EE0B1FBF9F1}"/>
    <cellStyle name="Percent 10 2 2 3" xfId="20000" xr:uid="{17165AE1-D68E-42D7-92DC-0916FFF90E64}"/>
    <cellStyle name="Percent 10 2 3" xfId="17463" xr:uid="{60F4FA4B-7A69-46D5-8719-75A165639673}"/>
    <cellStyle name="Percent 10 2 3 2" xfId="34825" xr:uid="{F2CB1D7A-AF30-4FFD-A3A6-543EBD815850}"/>
    <cellStyle name="Percent 10 2 4" xfId="16842" xr:uid="{C6B22B89-B4D1-433D-97F4-B278A6B31982}"/>
    <cellStyle name="Percent 10 2 4 2" xfId="34246" xr:uid="{FDB4DA3B-452C-4C98-9430-A79B112DFCEF}"/>
    <cellStyle name="Percent 10 2 5" xfId="18959" xr:uid="{E7254623-F7E4-474C-99AD-0C4D40C9A0AF}"/>
    <cellStyle name="Percent 10 3" xfId="1626" xr:uid="{814A94F0-37DF-43C2-990A-8F71409FA5FB}"/>
    <cellStyle name="Percent 10 3 2" xfId="2667" xr:uid="{403B9D33-CA8F-46C7-89E1-D51FEF143884}"/>
    <cellStyle name="Percent 10 3 2 2" xfId="36074" xr:uid="{8D6F314A-27AE-4B04-9604-022B5FCD9F5C}"/>
    <cellStyle name="Percent 10 3 2 3" xfId="20267" xr:uid="{8DC28D7F-92FB-4578-B85D-ED4CD30277C2}"/>
    <cellStyle name="Percent 10 3 3" xfId="35074" xr:uid="{6A72FA1A-DF79-4A1A-8E36-2E3FBF764E5A}"/>
    <cellStyle name="Percent 10 3 4" xfId="19229" xr:uid="{F0A20C4C-4564-4418-BDBF-07E1CA7A78C5}"/>
    <cellStyle name="Percent 10 4" xfId="2106" xr:uid="{F5F83766-463F-4720-A361-14A284CB5BE3}"/>
    <cellStyle name="Percent 10 4 2" xfId="35537" xr:uid="{A75FD308-2928-4505-8514-4A9D9AEBB6BD}"/>
    <cellStyle name="Percent 10 4 3" xfId="19706" xr:uid="{80D1AAB3-6210-43C8-94C0-2E493D9BD611}"/>
    <cellStyle name="Percent 10 5" xfId="17270" xr:uid="{8E9DD0D3-CF43-45A3-9EDC-196946A36777}"/>
    <cellStyle name="Percent 10 5 2" xfId="34561" xr:uid="{F5018813-85E4-497D-A73B-220BF6044D8E}"/>
    <cellStyle name="Percent 10 6" xfId="3048" xr:uid="{069E3525-43C3-4B47-A03A-5C1237C29F41}"/>
    <cellStyle name="Percent 10 6 2" xfId="36389" xr:uid="{DE957A5B-0869-4737-9502-4626530F37ED}"/>
    <cellStyle name="Percent 10 6 3" xfId="20521" xr:uid="{D53FE347-3540-4B41-A3E8-6949C550EEB2}"/>
    <cellStyle name="Percent 10 7" xfId="2987" xr:uid="{B584EDED-A619-476E-AD25-72F2CBECF55C}"/>
    <cellStyle name="Percent 10 8" xfId="18652" xr:uid="{9AD51074-36A1-4CC2-9DF3-39E2109548C8}"/>
    <cellStyle name="Percent 11" xfId="1091" xr:uid="{FA2DBEDD-73A5-4C4F-B773-4FE83FE2D6F4}"/>
    <cellStyle name="Percent 11 2" xfId="1378" xr:uid="{57B83D0D-F2D7-49B4-89C4-1E1125631426}"/>
    <cellStyle name="Percent 11 2 2" xfId="2419" xr:uid="{49532779-9948-40FD-8F7A-2F737CD39321}"/>
    <cellStyle name="Percent 11 2 2 2" xfId="35830" xr:uid="{107C7B93-EB61-4AD9-BF4D-EF5839FD61D8}"/>
    <cellStyle name="Percent 11 2 2 3" xfId="20019" xr:uid="{C12DBA40-46E2-439F-87B0-0805C346C546}"/>
    <cellStyle name="Percent 11 2 3" xfId="34846" xr:uid="{8FFA41EF-2093-4027-8332-5EEF4A9E6FEF}"/>
    <cellStyle name="Percent 11 2 4" xfId="18981" xr:uid="{54DDB274-101F-45BB-AE43-DC5EDCE2D9DC}"/>
    <cellStyle name="Percent 11 3" xfId="1645" xr:uid="{B0E476E7-D089-416C-BADA-AF2BF76CBCAB}"/>
    <cellStyle name="Percent 11 3 2" xfId="2686" xr:uid="{47E16C21-A474-4394-A6A5-F3FD32E615FA}"/>
    <cellStyle name="Percent 11 3 2 2" xfId="36093" xr:uid="{EECE9121-DED3-478D-837A-0CC08F495800}"/>
    <cellStyle name="Percent 11 3 2 3" xfId="20286" xr:uid="{02713F47-DB25-4795-8C88-0D0F197A9D95}"/>
    <cellStyle name="Percent 11 3 3" xfId="35093" xr:uid="{C6DA4F39-D6C6-48C8-AA8C-3A44930A6A0D}"/>
    <cellStyle name="Percent 11 3 4" xfId="19248" xr:uid="{8EEEE0EF-BCEA-43A2-BE2E-3E80CD0F84FA}"/>
    <cellStyle name="Percent 11 4" xfId="2149" xr:uid="{C41BF4C6-AA4E-4B4C-909B-01D604C01B5B}"/>
    <cellStyle name="Percent 11 4 2" xfId="35579" xr:uid="{5C3E5853-2959-4CDA-A508-EF17DC57D36C}"/>
    <cellStyle name="Percent 11 4 3" xfId="19749" xr:uid="{3752094A-C65F-453C-8B11-4A6E37CB9940}"/>
    <cellStyle name="Percent 11 5" xfId="17314" xr:uid="{CF10495B-B050-4F4F-ABE7-B22A46FC549F}"/>
    <cellStyle name="Percent 11 5 2" xfId="34603" xr:uid="{26C08F70-E4C0-488B-BCD6-98767566EDAD}"/>
    <cellStyle name="Percent 11 6" xfId="16843" xr:uid="{1261B775-3F6A-4C1C-BA99-CDA52B86927C}"/>
    <cellStyle name="Percent 11 6 2" xfId="34247" xr:uid="{AD8432E8-923E-4111-8018-0BA71E58F087}"/>
    <cellStyle name="Percent 11 7" xfId="18699" xr:uid="{CFCA2EE4-4E4B-41FF-A473-3DDAFC86C932}"/>
    <cellStyle name="Percent 12" xfId="1115" xr:uid="{FA1A1004-42AB-43C8-8C3F-937D8328D559}"/>
    <cellStyle name="Percent 12 2" xfId="1399" xr:uid="{0B45BDA5-C473-4023-AFF5-AF0AC532ECFD}"/>
    <cellStyle name="Percent 12 2 2" xfId="2440" xr:uid="{3FFEFBC1-37C8-4479-BBEB-0D3CE3076D6D}"/>
    <cellStyle name="Percent 12 2 2 2" xfId="35851" xr:uid="{C5AD1493-F4A5-4667-8597-A831B444A7BF}"/>
    <cellStyle name="Percent 12 2 2 3" xfId="20040" xr:uid="{69E40EC3-4BCF-4E78-A426-AB9F1277BB7F}"/>
    <cellStyle name="Percent 12 2 3" xfId="34866" xr:uid="{4894798A-E6B6-423B-AEA3-4B2CECB94519}"/>
    <cellStyle name="Percent 12 2 4" xfId="19002" xr:uid="{D5208913-11E7-4870-BE0D-60B99B5EE31D}"/>
    <cellStyle name="Percent 12 3" xfId="1666" xr:uid="{358100F4-FC3B-41DC-B941-521FF7C8B643}"/>
    <cellStyle name="Percent 12 3 2" xfId="2707" xr:uid="{5D52975B-008C-41A2-8CB5-800CF65DFC5E}"/>
    <cellStyle name="Percent 12 3 2 2" xfId="36114" xr:uid="{A8B90421-5C5D-4735-92D3-1BBA111A4481}"/>
    <cellStyle name="Percent 12 3 2 3" xfId="20307" xr:uid="{9B3D432C-C16B-4689-8BF6-C3C625F53AE7}"/>
    <cellStyle name="Percent 12 3 3" xfId="35114" xr:uid="{D4031825-9B70-45EE-812F-645FB1783D29}"/>
    <cellStyle name="Percent 12 3 4" xfId="19269" xr:uid="{DECFE42E-F7A5-4B3E-8F35-49A25ED23E05}"/>
    <cellStyle name="Percent 12 4" xfId="2173" xr:uid="{C01E3325-8C63-4416-A999-B3620BB4BF84}"/>
    <cellStyle name="Percent 12 4 2" xfId="35603" xr:uid="{EC2359D7-36D1-4E37-A6D1-90DD9B48B837}"/>
    <cellStyle name="Percent 12 4 3" xfId="19773" xr:uid="{AA95F407-05F1-495B-8CFA-6FD3F0A599BE}"/>
    <cellStyle name="Percent 12 5" xfId="17333" xr:uid="{C46EE2FD-4B6D-4F68-AA4F-159A61BEB4FE}"/>
    <cellStyle name="Percent 12 5 2" xfId="34623" xr:uid="{20A4115B-B6C4-49FA-B1D2-5AF5FDA5A685}"/>
    <cellStyle name="Percent 12 6" xfId="16844" xr:uid="{DDBA3B93-BF59-43EC-BA10-F3ECEE0BCC1E}"/>
    <cellStyle name="Percent 12 6 2" xfId="34248" xr:uid="{9817AE01-2423-4F4E-B9F2-4BFBD1BB9439}"/>
    <cellStyle name="Percent 12 7" xfId="18723" xr:uid="{F01CD8AA-4000-48AE-8E3A-F029EC7234A8}"/>
    <cellStyle name="Percent 13" xfId="1139" xr:uid="{918C7642-8A94-44CB-B969-C8DD4D7144FC}"/>
    <cellStyle name="Percent 13 2" xfId="1423" xr:uid="{734513A6-065F-48D7-8C9D-3E7362690C1D}"/>
    <cellStyle name="Percent 13 2 2" xfId="2464" xr:uid="{17997D63-82FF-48C7-BADD-A5469E538BA2}"/>
    <cellStyle name="Percent 13 2 2 2" xfId="35875" xr:uid="{ABF4C390-CCFB-40A7-8EC3-DE1942C1C242}"/>
    <cellStyle name="Percent 13 2 2 3" xfId="20064" xr:uid="{E273537E-B2AC-484E-8054-9701B708BBAA}"/>
    <cellStyle name="Percent 13 2 3" xfId="34890" xr:uid="{EEBDC7E3-0C9A-475C-B429-1E6872EA74C9}"/>
    <cellStyle name="Percent 13 2 4" xfId="19026" xr:uid="{BF6138C0-ED71-458A-8FBA-D90690599A9B}"/>
    <cellStyle name="Percent 13 3" xfId="1690" xr:uid="{0AC14266-DC8C-4128-8A78-22395E4C7B9B}"/>
    <cellStyle name="Percent 13 3 2" xfId="2731" xr:uid="{D0CC1B6D-6FE3-42E0-B0FA-C145232F5F79}"/>
    <cellStyle name="Percent 13 3 2 2" xfId="36138" xr:uid="{4248C06B-778D-4717-839B-BC90B2313680}"/>
    <cellStyle name="Percent 13 3 2 3" xfId="20331" xr:uid="{3C7B1290-0DAA-4254-94BA-35F1D42C1FEF}"/>
    <cellStyle name="Percent 13 3 3" xfId="35138" xr:uid="{A724259B-8789-43E6-8A0D-E8D46B552116}"/>
    <cellStyle name="Percent 13 3 4" xfId="19293" xr:uid="{E51DC5F8-C1AD-4833-8D43-BCA439BE0E81}"/>
    <cellStyle name="Percent 13 4" xfId="2197" xr:uid="{1A814C24-B753-405D-8EA6-D7C35307E657}"/>
    <cellStyle name="Percent 13 4 2" xfId="35627" xr:uid="{88B936D1-49BD-4A66-891A-99BBB73FF084}"/>
    <cellStyle name="Percent 13 4 3" xfId="19797" xr:uid="{AAC57AF0-6D06-4D1D-B34A-65A0FD5551AD}"/>
    <cellStyle name="Percent 13 5" xfId="17353" xr:uid="{6D987682-0CB8-47E3-B736-18BD173626B5}"/>
    <cellStyle name="Percent 13 5 2" xfId="34645" xr:uid="{05A20A9A-7AA8-456C-A9A9-A5E14FFE1306}"/>
    <cellStyle name="Percent 13 6" xfId="16845" xr:uid="{8BB4E4EF-2FBB-4BEF-98A4-84D8A49DF23F}"/>
    <cellStyle name="Percent 13 6 2" xfId="34249" xr:uid="{1A135F37-80A2-455F-AF25-AC330679E4A6}"/>
    <cellStyle name="Percent 13 7" xfId="18747" xr:uid="{037AB25D-C390-4CAF-8B77-FA06D73A48ED}"/>
    <cellStyle name="Percent 14" xfId="1166" xr:uid="{BE99234C-3801-4902-904E-725A7F277D38}"/>
    <cellStyle name="Percent 14 2" xfId="2221" xr:uid="{CBA44D69-BA28-4154-B14B-17A8BC1CFD6A}"/>
    <cellStyle name="Percent 14 2 2" xfId="35650" xr:uid="{15E785C2-F399-4325-B205-B3DAFE66658E}"/>
    <cellStyle name="Percent 14 2 3" xfId="19821" xr:uid="{8DD6969A-CE3B-4247-B98C-4D5046D0D2A0}"/>
    <cellStyle name="Percent 14 3" xfId="17374" xr:uid="{32F1C685-D77E-447D-8016-121D6677E2FF}"/>
    <cellStyle name="Percent 14 3 2" xfId="34666" xr:uid="{88A2BA5E-28DE-4606-A385-30B3DB491762}"/>
    <cellStyle name="Percent 14 4" xfId="16846" xr:uid="{817E5C55-A461-4D8C-AEEF-DC309537D5CF}"/>
    <cellStyle name="Percent 14 4 2" xfId="34250" xr:uid="{157E15C2-9C55-4EC0-B6E3-7A6D48E64251}"/>
    <cellStyle name="Percent 14 5" xfId="18771" xr:uid="{E3C73D63-02F7-4AA5-AC04-184B232C7ADD}"/>
    <cellStyle name="Percent 15" xfId="1447" xr:uid="{CCEBFB8A-1F4C-41AE-A60A-DE1D74CECA9A}"/>
    <cellStyle name="Percent 15 2" xfId="2488" xr:uid="{843AEBC5-3F27-44A3-BBB1-FDB9D1446CA6}"/>
    <cellStyle name="Percent 15 2 2" xfId="35898" xr:uid="{9072AF78-FD1A-4D92-9675-EB166395ED5E}"/>
    <cellStyle name="Percent 15 2 3" xfId="20088" xr:uid="{28377DEF-CB27-434E-B0F0-7213DCE23696}"/>
    <cellStyle name="Percent 15 3" xfId="17525" xr:uid="{ECF1BA18-5543-4D97-A213-BEFAB25FCD37}"/>
    <cellStyle name="Percent 15 3 2" xfId="34913" xr:uid="{72AF9AD1-FBBD-47B5-9CA5-26A88D9B4DEB}"/>
    <cellStyle name="Percent 15 4" xfId="16847" xr:uid="{1802040D-5E24-4EA6-B1C7-52BA07CCA5D4}"/>
    <cellStyle name="Percent 15 4 2" xfId="34251" xr:uid="{F96AF35B-412D-44A1-B51F-4772F33DBC8F}"/>
    <cellStyle name="Percent 15 5" xfId="19050" xr:uid="{E3778977-8932-4148-B37C-2E521375F9B1}"/>
    <cellStyle name="Percent 16" xfId="1694" xr:uid="{2BD98708-6324-41ED-97B1-98763314D61D}"/>
    <cellStyle name="Percent 16 2" xfId="2735" xr:uid="{0BFD8E74-EF1D-4F20-B2F9-5E134C2A84BB}"/>
    <cellStyle name="Percent 16 2 2" xfId="36142" xr:uid="{FBB32704-8838-46E0-85D8-961C38D528B8}"/>
    <cellStyle name="Percent 16 2 3" xfId="20335" xr:uid="{D312C08F-B0DC-4C3D-8D48-6A8FD75D7727}"/>
    <cellStyle name="Percent 16 3" xfId="17653" xr:uid="{DD7AA6F6-5645-464E-A9A2-8AB372790292}"/>
    <cellStyle name="Percent 16 3 2" xfId="35142" xr:uid="{5EA79F5E-57F9-42C2-8364-FD24BB8D5A14}"/>
    <cellStyle name="Percent 16 4" xfId="16848" xr:uid="{5B60821E-80C2-463F-BB82-4C405F49C3E3}"/>
    <cellStyle name="Percent 16 4 2" xfId="34252" xr:uid="{100878D8-8077-40BB-B146-41DDFBBE0DE2}"/>
    <cellStyle name="Percent 16 5" xfId="19297" xr:uid="{4C3DF177-8BA2-4B33-98C7-4955EA9B3BEE}"/>
    <cellStyle name="Percent 17" xfId="1719" xr:uid="{390AD864-C661-4D90-A4EA-827CE3A94FDD}"/>
    <cellStyle name="Percent 17 2" xfId="2760" xr:uid="{4752B65D-E9D2-4AB1-A973-E70630357B6D}"/>
    <cellStyle name="Percent 17 2 2" xfId="36166" xr:uid="{E3EFDC75-40BB-449F-A1D2-1827E6205396}"/>
    <cellStyle name="Percent 17 2 3" xfId="20360" xr:uid="{AE76E377-3384-4A9E-9C41-38427B362030}"/>
    <cellStyle name="Percent 17 3" xfId="17671" xr:uid="{51459C3A-67D1-4D2D-9ACD-AB810C5ED6D3}"/>
    <cellStyle name="Percent 17 3 2" xfId="35165" xr:uid="{59B39F8E-CB7C-4FFA-A5DD-FB741F4666FA}"/>
    <cellStyle name="Percent 17 4" xfId="16849" xr:uid="{2FB608F2-AF3C-4476-9625-DF412208EB9C}"/>
    <cellStyle name="Percent 17 4 2" xfId="34253" xr:uid="{CA62EF1D-C6D3-48C4-8F26-0FEC4783EDE3}"/>
    <cellStyle name="Percent 17 5" xfId="19322" xr:uid="{14515D2F-175C-4E76-ADEB-04AFE7271ACE}"/>
    <cellStyle name="Percent 18" xfId="1744" xr:uid="{00D8B633-2E47-45B2-AC04-092CBD28DD1F}"/>
    <cellStyle name="Percent 18 2" xfId="2785" xr:uid="{23559C7E-95F0-46FA-8E73-21D055009925}"/>
    <cellStyle name="Percent 18 2 2" xfId="36190" xr:uid="{5CE1B33E-836A-4A63-8D5C-4ACB387361AF}"/>
    <cellStyle name="Percent 18 2 3" xfId="20385" xr:uid="{C99C8C32-99CE-4DB0-913D-83907CC91926}"/>
    <cellStyle name="Percent 18 3" xfId="17688" xr:uid="{2B44C326-63DD-4CF5-A39C-E8EB62D5EF9D}"/>
    <cellStyle name="Percent 18 3 2" xfId="35188" xr:uid="{459672EE-14CF-473A-B090-F6F97CCF785F}"/>
    <cellStyle name="Percent 18 4" xfId="16850" xr:uid="{FF9D2BBF-B96C-43E5-9B65-3120662CBFFB}"/>
    <cellStyle name="Percent 18 4 2" xfId="34254" xr:uid="{1455BE75-33E0-4D10-B6B6-CBDD91525614}"/>
    <cellStyle name="Percent 18 5" xfId="19347" xr:uid="{9297307A-4EF2-4883-9C0F-C088A95D7B42}"/>
    <cellStyle name="Percent 19" xfId="1789" xr:uid="{6374D97D-9F0D-43B0-9400-8D6FEAFA7581}"/>
    <cellStyle name="Percent 19 2" xfId="2830" xr:uid="{81961CE8-63BC-4F41-A093-BB131C2C2193}"/>
    <cellStyle name="Percent 19 2 2" xfId="36233" xr:uid="{DA6071C9-82E0-4816-824A-E7A940BAA73B}"/>
    <cellStyle name="Percent 19 2 3" xfId="20430" xr:uid="{83E5839F-FB15-4E0A-BD2F-C6B177AD27F2}"/>
    <cellStyle name="Percent 19 3" xfId="17717" xr:uid="{71284612-4CCF-495B-9D7A-AF6A44BFF0D0}"/>
    <cellStyle name="Percent 19 3 2" xfId="35231" xr:uid="{6D74A767-50A2-4C10-B155-A6754783C0DA}"/>
    <cellStyle name="Percent 19 4" xfId="16851" xr:uid="{9D28BAC8-6892-4AE1-8E7D-969F062BEAC6}"/>
    <cellStyle name="Percent 19 4 2" xfId="34255" xr:uid="{F723E053-5A0D-497C-A6C3-C859DE753369}"/>
    <cellStyle name="Percent 19 5" xfId="19392" xr:uid="{238A06D0-A94C-4AD7-A309-86D4B5B17431}"/>
    <cellStyle name="Percent 2" xfId="53" xr:uid="{6B4C4CA8-6248-4C04-BFEE-54CFECF661D0}"/>
    <cellStyle name="Percent 2 10" xfId="1739" xr:uid="{29FD58F3-2B85-4C1D-8648-76EA530F235B}"/>
    <cellStyle name="Percent 2 10 2" xfId="2780" xr:uid="{5C8CD94D-E781-4FD9-A701-AB9B1C82A572}"/>
    <cellStyle name="Percent 2 10 2 2" xfId="36185" xr:uid="{D773E8B6-F862-44C4-A95A-C318A5D6E851}"/>
    <cellStyle name="Percent 2 10 2 3" xfId="20380" xr:uid="{10E40DEE-6F1B-4A7E-93E4-5FF8D241B5AF}"/>
    <cellStyle name="Percent 2 10 3" xfId="35183" xr:uid="{4CAAF7AE-F933-42B1-A972-A197C940F8C5}"/>
    <cellStyle name="Percent 2 10 4" xfId="19342" xr:uid="{BFE70936-91FD-42F5-9BD1-539824D6645B}"/>
    <cellStyle name="Percent 2 11" xfId="1764" xr:uid="{BCEC73EB-B60E-4EA1-8A13-26323745ED5D}"/>
    <cellStyle name="Percent 2 11 2" xfId="2805" xr:uid="{B4CC6BF5-9FB7-480B-A88E-93E30EF310AE}"/>
    <cellStyle name="Percent 2 11 2 2" xfId="36209" xr:uid="{28A9E4F5-0BC9-41F2-847F-C595F58AC486}"/>
    <cellStyle name="Percent 2 11 2 3" xfId="20405" xr:uid="{1890A813-6D81-4B53-ACAE-82E500DE7C6D}"/>
    <cellStyle name="Percent 2 11 3" xfId="35207" xr:uid="{5760612B-12E9-4DA3-9025-160DDF3C8925}"/>
    <cellStyle name="Percent 2 11 4" xfId="19367" xr:uid="{7D8D2C47-0488-4733-8AAD-18746F81E946}"/>
    <cellStyle name="Percent 2 12" xfId="1787" xr:uid="{3B7F6921-5758-4448-8FEB-9E21F578F4AF}"/>
    <cellStyle name="Percent 2 12 2" xfId="2828" xr:uid="{6D068733-7F8F-498D-B585-49985349A2D4}"/>
    <cellStyle name="Percent 2 12 2 2" xfId="36231" xr:uid="{E8759C54-6B03-4773-83BA-833DC1E0E52E}"/>
    <cellStyle name="Percent 2 12 2 3" xfId="20428" xr:uid="{6D64FCC7-7CFA-4ADF-A125-835E38EA1799}"/>
    <cellStyle name="Percent 2 12 3" xfId="35229" xr:uid="{33D30E48-12DE-460C-AB3D-80889A96AFA0}"/>
    <cellStyle name="Percent 2 12 4" xfId="19390" xr:uid="{EFE6DD46-E3F3-4927-A46F-0CC7424C34D6}"/>
    <cellStyle name="Percent 2 13" xfId="1811" xr:uid="{627FB9B4-D356-46B4-9E99-232124B29E64}"/>
    <cellStyle name="Percent 2 13 2" xfId="2852" xr:uid="{CC81622A-82EE-4A96-B8E4-E8D96F88345E}"/>
    <cellStyle name="Percent 2 13 2 2" xfId="36254" xr:uid="{ABABA4B1-2AC3-4B57-90CA-5A6AD478A5C4}"/>
    <cellStyle name="Percent 2 13 2 3" xfId="20452" xr:uid="{48D00E47-3EBD-4788-B3E5-5502E92F9183}"/>
    <cellStyle name="Percent 2 13 3" xfId="35252" xr:uid="{3E9DB744-5D17-424B-98B4-153FC06D3D46}"/>
    <cellStyle name="Percent 2 13 4" xfId="19414" xr:uid="{5634C9D9-5A81-4859-BECD-1D5EE4F55503}"/>
    <cellStyle name="Percent 2 14" xfId="1835" xr:uid="{E509526E-C40B-4EA4-BA08-108C348857EE}"/>
    <cellStyle name="Percent 2 14 2" xfId="2876" xr:uid="{F93A9470-280A-4D48-B576-44F9EE2EFAF1}"/>
    <cellStyle name="Percent 2 14 2 2" xfId="36277" xr:uid="{FDD3D4EE-4A05-480B-ABBE-822FB50F9CBE}"/>
    <cellStyle name="Percent 2 14 2 3" xfId="20476" xr:uid="{3B814426-D8B9-4E1F-B0FD-242ED6719331}"/>
    <cellStyle name="Percent 2 14 3" xfId="35275" xr:uid="{4FC1D1EA-C27D-4262-A01C-7C9BC2924D09}"/>
    <cellStyle name="Percent 2 14 4" xfId="19438" xr:uid="{523A006D-2E04-4075-9F17-599BE2069B8C}"/>
    <cellStyle name="Percent 2 15" xfId="1860" xr:uid="{33BE8474-8123-4CB7-95C2-3893D7023A3F}"/>
    <cellStyle name="Percent 2 15 2" xfId="35299" xr:uid="{E8C498D3-E4B0-4845-AE55-9ADBC8C50DC6}"/>
    <cellStyle name="Percent 2 15 3" xfId="19463" xr:uid="{F72FF057-E391-4306-A77A-F02B39D27596}"/>
    <cellStyle name="Percent 2 16" xfId="1884" xr:uid="{88042F4A-BC03-4430-AB41-34FDDF1A0ACA}"/>
    <cellStyle name="Percent 2 16 2" xfId="35322" xr:uid="{3BE12FD8-1484-437E-B912-2339234D7C9F}"/>
    <cellStyle name="Percent 2 16 3" xfId="19487" xr:uid="{3E320908-765A-4F08-B95E-27C44D5E1DDE}"/>
    <cellStyle name="Percent 2 17" xfId="1908" xr:uid="{D6D902FA-AEB3-42B0-BFC6-FACB0BB8EE77}"/>
    <cellStyle name="Percent 2 17 2" xfId="35346" xr:uid="{0B9944EC-0B9E-4522-A5BB-FE6CE269F7DD}"/>
    <cellStyle name="Percent 2 17 3" xfId="19511" xr:uid="{79689688-C764-4904-9DC0-BC2DA140C866}"/>
    <cellStyle name="Percent 2 18" xfId="1932" xr:uid="{6AAA5AA9-A02A-4B8E-99FA-36FD736DE8F2}"/>
    <cellStyle name="Percent 2 18 2" xfId="35370" xr:uid="{98A425EF-68C2-4F92-8350-6E26DE690866}"/>
    <cellStyle name="Percent 2 18 3" xfId="19535" xr:uid="{255F4473-182F-46DD-972E-A3DDF2FC23F2}"/>
    <cellStyle name="Percent 2 19" xfId="18503" xr:uid="{3341EC12-F997-40ED-A95B-47AA2CBF2584}"/>
    <cellStyle name="Percent 2 2" xfId="121" xr:uid="{6388E4A7-9723-40FC-BC8C-5F284599128C}"/>
    <cellStyle name="Percent 2 2 10" xfId="36792" xr:uid="{2BAE076C-BD36-4D5C-A773-DBBBE033C63A}"/>
    <cellStyle name="Percent 2 2 2" xfId="249" xr:uid="{03D599B6-7CD6-47F7-BD60-9F0E45877A83}"/>
    <cellStyle name="Percent 2 2 2 2" xfId="367" xr:uid="{5E5DCE4E-BFBD-455D-80A1-1DAF4BC2D23B}"/>
    <cellStyle name="Percent 2 2 2 2 2" xfId="586" xr:uid="{EB8ACF8E-8BBF-455B-9F78-128CE7BBDD2B}"/>
    <cellStyle name="Percent 2 2 2 3" xfId="476" xr:uid="{E5E8BFC9-B67F-41C7-9813-16AC086294B7}"/>
    <cellStyle name="Percent 2 2 2 4" xfId="981" xr:uid="{01CA0B1E-C303-45AF-9B6A-B37D074CDCA1}"/>
    <cellStyle name="Percent 2 2 3" xfId="270" xr:uid="{D2FC1B91-7C26-4F37-AA64-D414BADF62CF}"/>
    <cellStyle name="Percent 2 2 3 2" xfId="386" xr:uid="{78743D85-553C-41BA-8D21-0CB7563D9450}"/>
    <cellStyle name="Percent 2 2 3 2 2" xfId="605" xr:uid="{5BF994F3-8DD5-4926-B00F-FC569C8E1131}"/>
    <cellStyle name="Percent 2 2 3 2 2 2" xfId="36502" xr:uid="{E9B29CB6-CAD0-4F10-BC1D-E66E5E7C8885}"/>
    <cellStyle name="Percent 2 2 3 2 3" xfId="18349" xr:uid="{62C76445-C7AC-4ABB-A7E3-9D59B755C1C7}"/>
    <cellStyle name="Percent 2 2 3 3" xfId="495" xr:uid="{90A534F4-BF12-437F-8286-E11C000FBC57}"/>
    <cellStyle name="Percent 2 2 3 3 2" xfId="17228" xr:uid="{7A608942-E396-44B8-A47A-7AE55DF8DAEC}"/>
    <cellStyle name="Percent 2 2 3 4" xfId="2914" xr:uid="{BE04B770-B98C-4000-AAB4-65D3D9A8EF44}"/>
    <cellStyle name="Percent 2 2 3 5" xfId="18589" xr:uid="{9ED63ED3-10C6-4503-B748-E315F3E6EFE4}"/>
    <cellStyle name="Percent 2 2 4" xfId="228" xr:uid="{0A74D8F4-B417-4BF3-A9B6-1144FB7080F4}"/>
    <cellStyle name="Percent 2 2 4 2" xfId="348" xr:uid="{818A0221-A001-4670-A658-0A7D60C441B6}"/>
    <cellStyle name="Percent 2 2 4 2 2" xfId="567" xr:uid="{0AB8A3DA-EF6F-4D0F-8E7A-AC20E8E89132}"/>
    <cellStyle name="Percent 2 2 4 3" xfId="457" xr:uid="{94040ED3-1C1E-4695-8B3D-0A79FB38B05A}"/>
    <cellStyle name="Percent 2 2 4 4" xfId="16853" xr:uid="{ADF263B1-60F6-49B8-B23E-6FC3E9AE52FA}"/>
    <cellStyle name="Percent 2 2 4 5" xfId="34257" xr:uid="{CC16B16A-9D5F-46CF-9C6D-43A8A4D0A42F}"/>
    <cellStyle name="Percent 2 2 5" xfId="302" xr:uid="{C4B4B3B0-0DBC-4625-9F6D-B76C523F4F28}"/>
    <cellStyle name="Percent 2 2 5 2" xfId="521" xr:uid="{ACB54AF1-E845-4337-B792-D7B9B2F1904D}"/>
    <cellStyle name="Percent 2 2 6" xfId="411" xr:uid="{80597D66-823A-49CA-9091-9EE554FB9F45}"/>
    <cellStyle name="Percent 2 2 7" xfId="179" xr:uid="{AE382951-F23F-44AE-979A-D30918591396}"/>
    <cellStyle name="Percent 2 2 8" xfId="976" xr:uid="{EEA432A7-4FF1-4B74-92A0-0F9A5A7BD44A}"/>
    <cellStyle name="Percent 2 2 9" xfId="18411" xr:uid="{F0EFCF5C-1394-47D1-9332-F22E1E9983EE}"/>
    <cellStyle name="Percent 2 20" xfId="18410" xr:uid="{D1567564-19ED-4766-BFEA-3B8D1AB62C0A}"/>
    <cellStyle name="Percent 2 21" xfId="36791" xr:uid="{471603E7-80B2-4DB0-93EF-A90BCFADF74D}"/>
    <cellStyle name="Percent 2 3" xfId="152" xr:uid="{B613F4AA-3645-4D09-AA55-8588A138C0B8}"/>
    <cellStyle name="Percent 2 3 2" xfId="222" xr:uid="{AAB40056-1346-439D-B3F9-F17D210EA1A2}"/>
    <cellStyle name="Percent 2 3 2 2" xfId="2375" xr:uid="{6EE60233-90A8-47AE-8D54-3A5C85A7CA26}"/>
    <cellStyle name="Percent 2 3 2 2 2" xfId="18015" xr:uid="{DC4306E6-A520-4701-974D-F16FADE499E7}"/>
    <cellStyle name="Percent 2 3 2 2 2 2" xfId="35786" xr:uid="{F41AA140-4BCC-46EC-955C-9765F19CB669}"/>
    <cellStyle name="Percent 2 3 2 2 3" xfId="17040" xr:uid="{81FA4186-3DEA-4FB2-8B1C-03649EF97B7C}"/>
    <cellStyle name="Percent 2 3 2 2 4" xfId="19975" xr:uid="{3C9B56F4-3B75-4FE5-B805-8F722370FC9E}"/>
    <cellStyle name="Percent 2 3 2 3" xfId="17445" xr:uid="{67534C48-56DF-4F65-9313-B108F2F2A316}"/>
    <cellStyle name="Percent 2 3 2 3 2" xfId="34803" xr:uid="{37EDAC63-2236-4934-8E98-48D9EF81FD8D}"/>
    <cellStyle name="Percent 2 3 2 4" xfId="16855" xr:uid="{7C06CE6F-2034-4746-9FA3-4F28A38247D6}"/>
    <cellStyle name="Percent 2 3 2 4 2" xfId="34259" xr:uid="{2A186A0D-EDB3-4195-A6AD-AF401C7C8690}"/>
    <cellStyle name="Percent 2 3 2 5" xfId="1330" xr:uid="{C420CE93-1A08-49EB-9168-CE464D13B1D8}"/>
    <cellStyle name="Percent 2 3 2 6" xfId="18934" xr:uid="{848BD223-6993-47D9-B2E6-98BBE244FE72}"/>
    <cellStyle name="Percent 2 3 3" xfId="276" xr:uid="{911CA99D-FBD1-4624-A3F8-B7DD83986072}"/>
    <cellStyle name="Percent 2 3 3 2" xfId="392" xr:uid="{F84B51AD-08AF-4109-867D-A91C50B127B8}"/>
    <cellStyle name="Percent 2 3 3 2 2" xfId="611" xr:uid="{DAF7E1CF-7204-46C4-B01A-E705BC2B1733}"/>
    <cellStyle name="Percent 2 3 3 2 2 2" xfId="36049" xr:uid="{B3256A5C-2D5C-43F9-83BB-533D56EAE803}"/>
    <cellStyle name="Percent 2 3 3 2 3" xfId="2642" xr:uid="{20497388-4EE3-4585-AC75-458A1F6EE88A}"/>
    <cellStyle name="Percent 2 3 3 2 4" xfId="20242" xr:uid="{DB29FB0B-7F06-47CE-9571-0F49808BA6D1}"/>
    <cellStyle name="Percent 2 3 3 3" xfId="501" xr:uid="{919AFF01-86DE-425E-A3E9-583FD7C61119}"/>
    <cellStyle name="Percent 2 3 3 3 2" xfId="17593" xr:uid="{334C7C07-DBCB-4650-89FF-DA1C0E5E16DF}"/>
    <cellStyle name="Percent 2 3 3 3 3" xfId="35050" xr:uid="{AE92444F-22FE-4D82-B558-F6BAA5B80374}"/>
    <cellStyle name="Percent 2 3 3 4" xfId="16856" xr:uid="{ABF1D27E-6843-4785-98B0-B127A2DE104A}"/>
    <cellStyle name="Percent 2 3 3 4 2" xfId="34260" xr:uid="{748E8DBD-0EE3-44A3-A2C1-DA6CF9F35B88}"/>
    <cellStyle name="Percent 2 3 3 5" xfId="1601" xr:uid="{66F7EEA3-6F61-4565-8DC4-45BAD54A66B0}"/>
    <cellStyle name="Percent 2 3 3 6" xfId="19204" xr:uid="{AA410CB9-59CE-4EA3-B310-68F8BF806128}"/>
    <cellStyle name="Percent 2 3 4" xfId="323" xr:uid="{AF2E42B1-9AAF-4CAA-B861-16038BFA4B7E}"/>
    <cellStyle name="Percent 2 3 4 2" xfId="542" xr:uid="{28D1F952-A87F-4E2C-9323-46A86CCE2299}"/>
    <cellStyle name="Percent 2 3 4 2 2" xfId="17898" xr:uid="{E197F204-5C3C-4008-AAD2-3F94D5AF406D}"/>
    <cellStyle name="Percent 2 3 4 2 3" xfId="35554" xr:uid="{C15DF2E8-D1E9-4D8E-BCF7-8AB222287687}"/>
    <cellStyle name="Percent 2 3 4 3" xfId="16973" xr:uid="{EEB1181D-15CE-447E-B7D1-98A746455FCC}"/>
    <cellStyle name="Percent 2 3 4 4" xfId="2124" xr:uid="{783A36E0-E179-4EA8-8818-96C9745563A2}"/>
    <cellStyle name="Percent 2 3 4 5" xfId="19724" xr:uid="{8B2048A3-2AB1-41EB-A1CA-4F47A7CD8EA0}"/>
    <cellStyle name="Percent 2 3 5" xfId="432" xr:uid="{12FBDF79-07E0-41E9-BB50-6496C44D1D16}"/>
    <cellStyle name="Percent 2 3 5 2" xfId="17287" xr:uid="{E9CC26AB-ED80-4F5B-9F49-495B060AAF66}"/>
    <cellStyle name="Percent 2 3 5 3" xfId="34578" xr:uid="{3E487BA8-C8C4-401E-A0A4-4C47773A2EE7}"/>
    <cellStyle name="Percent 2 3 6" xfId="200" xr:uid="{81A043C7-F5EA-490E-ACA6-2E88EE51C709}"/>
    <cellStyle name="Percent 2 3 6 2" xfId="16854" xr:uid="{9F3D63CE-0B12-46DA-8C04-6F7D314B0385}"/>
    <cellStyle name="Percent 2 3 6 3" xfId="34258" xr:uid="{A9E4C475-B875-45B7-8150-8AAB6B12398C}"/>
    <cellStyle name="Percent 2 3 7" xfId="1060" xr:uid="{59F5F593-6B4D-473D-A8EE-C39924390B7C}"/>
    <cellStyle name="Percent 2 3 8" xfId="18670" xr:uid="{CFDECB6D-5D5D-4C37-8EFB-8E8754D29E32}"/>
    <cellStyle name="Percent 2 4" xfId="208" xr:uid="{6FE9945E-8959-409C-9CA7-6F99E4E244FE}"/>
    <cellStyle name="Percent 2 4 2" xfId="331" xr:uid="{AA850E54-119C-42B1-BB4E-14B132C20DF9}"/>
    <cellStyle name="Percent 2 4 2 2" xfId="550" xr:uid="{F21FFD21-A724-47AF-9CF5-9849A8EFA60E}"/>
    <cellStyle name="Percent 2 4 2 2 2" xfId="2396" xr:uid="{D97CA117-6AF0-4571-9B0D-D1EF29F69502}"/>
    <cellStyle name="Percent 2 4 2 2 2 2" xfId="35807" xr:uid="{E2A84889-C362-438D-A19B-42F2B4B652A1}"/>
    <cellStyle name="Percent 2 4 2 2 3" xfId="19996" xr:uid="{B95FBDB0-A545-485B-AB0E-98F1937D7C80}"/>
    <cellStyle name="Percent 2 4 2 3" xfId="17461" xr:uid="{D17DE261-F4E1-4AC7-9D99-E91D09D65BE8}"/>
    <cellStyle name="Percent 2 4 2 3 2" xfId="34822" xr:uid="{12869984-07DD-4C31-AA0C-C718F798AE76}"/>
    <cellStyle name="Percent 2 4 2 4" xfId="17039" xr:uid="{CE0AF4BA-C439-4188-91B1-D0FE38462E20}"/>
    <cellStyle name="Percent 2 4 2 5" xfId="1351" xr:uid="{EB4E1C5A-C63A-492A-B0D0-8D458119DDCF}"/>
    <cellStyle name="Percent 2 4 2 6" xfId="18955" xr:uid="{2341A76B-5201-4E90-9D0F-795EAE9F71F7}"/>
    <cellStyle name="Percent 2 4 3" xfId="440" xr:uid="{CE8A52C9-E450-4A4F-901B-9E5A1DBDCE5F}"/>
    <cellStyle name="Percent 2 4 3 2" xfId="2663" xr:uid="{1B004AD7-D184-4938-B1D8-D4DBFD19723A}"/>
    <cellStyle name="Percent 2 4 3 2 2" xfId="36070" xr:uid="{404AB3C9-6997-4372-A7C7-AE74B7441459}"/>
    <cellStyle name="Percent 2 4 3 2 3" xfId="20263" xr:uid="{E3726D3F-38C3-44BE-85DC-33310B9FC7A5}"/>
    <cellStyle name="Percent 2 4 3 3" xfId="1622" xr:uid="{8FD5199C-4D2A-4564-8106-84960224B1E3}"/>
    <cellStyle name="Percent 2 4 3 3 2" xfId="35070" xr:uid="{3D34DA96-7576-43F5-B194-B3B11A685332}"/>
    <cellStyle name="Percent 2 4 3 4" xfId="19225" xr:uid="{53B30397-C825-4986-A538-02343FA6D32C}"/>
    <cellStyle name="Percent 2 4 4" xfId="2147" xr:uid="{EB0B6CEA-9318-4F66-A571-A68323572AFF}"/>
    <cellStyle name="Percent 2 4 4 2" xfId="35577" xr:uid="{82BFD596-23EC-48F0-90BB-298FD528004B}"/>
    <cellStyle name="Percent 2 4 4 3" xfId="19747" xr:uid="{35012DE7-A942-42C4-9938-B57EFBCD5EA7}"/>
    <cellStyle name="Percent 2 4 5" xfId="17310" xr:uid="{A6D4D25F-77BE-455D-8B66-0731B0CBA0AC}"/>
    <cellStyle name="Percent 2 4 5 2" xfId="34601" xr:uid="{7A73A499-B176-4EE7-B3BF-950F1FE00E42}"/>
    <cellStyle name="Percent 2 4 6" xfId="16857" xr:uid="{BFF79D64-9EA5-4BE5-93BE-DFBF6E3C736B}"/>
    <cellStyle name="Percent 2 4 6 2" xfId="34261" xr:uid="{9133F1EB-7446-4C3B-9026-FB39D64F13F9}"/>
    <cellStyle name="Percent 2 4 7" xfId="1086" xr:uid="{759775E5-F293-4311-9DBC-CB719074B9CB}"/>
    <cellStyle name="Percent 2 4 8" xfId="18696" xr:uid="{09239566-0379-46D6-8B26-C2E8A62526F1}"/>
    <cellStyle name="Percent 2 4 9" xfId="37004" xr:uid="{C60C7C3F-19AB-4D93-B804-B8A29FF2F974}"/>
    <cellStyle name="Percent 2 5" xfId="1113" xr:uid="{D56148AE-0D25-4365-A4F5-AD7FAE1BC2C2}"/>
    <cellStyle name="Percent 2 5 2" xfId="1397" xr:uid="{F1753D00-47EC-4A20-ADD7-FC33E94DE627}"/>
    <cellStyle name="Percent 2 5 2 2" xfId="1664" xr:uid="{EC924CA4-B200-4AAB-96D0-9BA210122D71}"/>
    <cellStyle name="Percent 2 5 2 2 2" xfId="2705" xr:uid="{04F32D55-5068-4F52-969A-6BEA55D5E39D}"/>
    <cellStyle name="Percent 2 5 2 2 2 2" xfId="36112" xr:uid="{21BE7914-850F-4B8D-88F8-6967252D38CC}"/>
    <cellStyle name="Percent 2 5 2 2 2 3" xfId="20305" xr:uid="{6B7367BF-D69D-4676-8449-CF25A26FEE5F}"/>
    <cellStyle name="Percent 2 5 2 2 3" xfId="35112" xr:uid="{4E8239E8-897D-4B98-8A43-8BEEFEFA1463}"/>
    <cellStyle name="Percent 2 5 2 2 4" xfId="19267" xr:uid="{9DA27BD0-450A-4876-8B8C-EB7213B2D667}"/>
    <cellStyle name="Percent 2 5 2 3" xfId="2438" xr:uid="{B8E80B01-BBF2-4CC5-97D8-FB60DD2E3DDB}"/>
    <cellStyle name="Percent 2 5 2 3 2" xfId="35849" xr:uid="{E690E742-073C-473D-852E-D7FC34A4FD5C}"/>
    <cellStyle name="Percent 2 5 2 3 3" xfId="20038" xr:uid="{4A29E264-7802-4C64-A853-DFCF94AED267}"/>
    <cellStyle name="Percent 2 5 2 4" xfId="34358" xr:uid="{59FB1D4B-0EAD-4C5D-B620-BE4E1F055831}"/>
    <cellStyle name="Percent 2 5 2 5" xfId="19000" xr:uid="{B2B623DF-E91D-4E5D-B73A-9F040ED2001E}"/>
    <cellStyle name="Percent 2 5 3" xfId="1175" xr:uid="{1877802E-D33A-4999-A408-D0BDAC2220CE}"/>
    <cellStyle name="Percent 2 5 4" xfId="2171" xr:uid="{8D8E3CD3-1403-44C5-8246-F29D5AD7F0F5}"/>
    <cellStyle name="Percent 2 5 4 2" xfId="35601" xr:uid="{B26F4673-6571-4D3F-8C8C-BA77D5CF8459}"/>
    <cellStyle name="Percent 2 5 4 3" xfId="19771" xr:uid="{0364651B-AF69-4F47-9506-8FE0CF8BE90A}"/>
    <cellStyle name="Percent 2 5 5" xfId="16858" xr:uid="{7C203810-AC41-4B25-8836-1A9BFAE3BE66}"/>
    <cellStyle name="Percent 2 5 5 2" xfId="34262" xr:uid="{2C9D9A29-C255-4EC8-9C67-C4E6C76D4D10}"/>
    <cellStyle name="Percent 2 5 6" xfId="18721" xr:uid="{3507497D-59EB-4440-94DF-1AFC1554FC4F}"/>
    <cellStyle name="Percent 2 6" xfId="1137" xr:uid="{E372E5CE-4ACB-4ECE-8287-EE61076016D9}"/>
    <cellStyle name="Percent 2 6 2" xfId="1421" xr:uid="{9C13BE14-1FCE-4917-B823-01E4C11FD025}"/>
    <cellStyle name="Percent 2 6 2 2" xfId="2462" xr:uid="{8BC98EAE-D4FF-4AD5-880D-A4835C970B66}"/>
    <cellStyle name="Percent 2 6 2 2 2" xfId="35873" xr:uid="{407B55D8-BC45-48CA-9A08-8AFEB591FAD7}"/>
    <cellStyle name="Percent 2 6 2 2 3" xfId="20062" xr:uid="{CFD9810E-D410-45C9-AD8E-EA857D21B0B1}"/>
    <cellStyle name="Percent 2 6 2 3" xfId="34888" xr:uid="{576CBB75-3554-4FBF-B4CC-087AA3264C67}"/>
    <cellStyle name="Percent 2 6 2 4" xfId="19024" xr:uid="{DA5B6D5A-A23D-4637-AACC-132ED71EF406}"/>
    <cellStyle name="Percent 2 6 3" xfId="1688" xr:uid="{A3F2BC00-27B8-45C5-B8C8-39B94433B8B4}"/>
    <cellStyle name="Percent 2 6 3 2" xfId="2729" xr:uid="{7304E011-E287-423F-9B7D-EDC7B2D51A95}"/>
    <cellStyle name="Percent 2 6 3 2 2" xfId="36136" xr:uid="{CC7EAA3E-AAF8-4CC7-B110-EAB26F3D0482}"/>
    <cellStyle name="Percent 2 6 3 2 3" xfId="20329" xr:uid="{6633B6D5-7BB6-464F-90B4-857609494C8C}"/>
    <cellStyle name="Percent 2 6 3 3" xfId="35136" xr:uid="{0DE04499-C9E8-4536-9E6A-14E07297B84B}"/>
    <cellStyle name="Percent 2 6 3 4" xfId="19291" xr:uid="{EC6B0F7A-6581-4FB8-99DF-F94FFCD7323B}"/>
    <cellStyle name="Percent 2 6 4" xfId="2195" xr:uid="{0FB8B26B-CF3F-44C4-8AF6-4AECE8F7A67D}"/>
    <cellStyle name="Percent 2 6 4 2" xfId="35625" xr:uid="{56C9EDF9-69A5-4ACB-9FBC-7C8020768AAD}"/>
    <cellStyle name="Percent 2 6 4 3" xfId="19795" xr:uid="{2A2D9184-A635-48C6-B556-4F22FBBB7B00}"/>
    <cellStyle name="Percent 2 6 5" xfId="17352" xr:uid="{B1991AFA-52FB-432B-9088-F94B9B536734}"/>
    <cellStyle name="Percent 2 6 5 2" xfId="34644" xr:uid="{21786C57-4260-44F0-86E7-15A02DF58A4A}"/>
    <cellStyle name="Percent 2 6 6" xfId="16972" xr:uid="{82D43C17-A2C3-4135-A294-F5FEC1AE3C02}"/>
    <cellStyle name="Percent 2 6 7" xfId="18745" xr:uid="{D25F5014-5F76-4695-B527-C516819ACAC7}"/>
    <cellStyle name="Percent 2 7" xfId="1163" xr:uid="{5F2CC242-9AB6-4CA2-90BF-6CB6574A0A8D}"/>
    <cellStyle name="Percent 2 7 2" xfId="2219" xr:uid="{3AE7411E-4F96-4ADD-BA53-254ADCEE89B2}"/>
    <cellStyle name="Percent 2 7 2 2" xfId="35648" xr:uid="{E557951E-01C1-4F14-8AE1-F5AA1CA30E10}"/>
    <cellStyle name="Percent 2 7 2 3" xfId="19819" xr:uid="{2A8871F3-0D79-441F-AB7D-FA467DDF3F95}"/>
    <cellStyle name="Percent 2 7 3" xfId="17371" xr:uid="{B504D272-8E4E-40C4-A74E-3F4A046DB9EF}"/>
    <cellStyle name="Percent 2 7 3 2" xfId="34664" xr:uid="{9D7414A9-02D8-4032-91EC-B9C30E44C642}"/>
    <cellStyle name="Percent 2 7 4" xfId="16852" xr:uid="{91665A4F-606B-4C6E-8A73-0E18C656169C}"/>
    <cellStyle name="Percent 2 7 4 2" xfId="34256" xr:uid="{88E67DE6-3978-48F4-9DD2-E60C743DFB74}"/>
    <cellStyle name="Percent 2 7 5" xfId="18769" xr:uid="{70A72055-1C94-419F-9D76-05C4ED084556}"/>
    <cellStyle name="Percent 2 8" xfId="1445" xr:uid="{C57E37F0-419B-408D-A4AE-F5A9732A7441}"/>
    <cellStyle name="Percent 2 8 2" xfId="2486" xr:uid="{907636B4-2EC3-4693-9EDC-B09FA682CE28}"/>
    <cellStyle name="Percent 2 8 2 2" xfId="35896" xr:uid="{32DF359D-8FBB-4B8C-9932-10BB67C8598A}"/>
    <cellStyle name="Percent 2 8 2 3" xfId="20086" xr:uid="{B9EEDCB9-0E4A-47C5-BD3B-1AC8AA53D57F}"/>
    <cellStyle name="Percent 2 8 3" xfId="34911" xr:uid="{5B3AEBB5-0EC4-40A3-AFB1-3DBB383DB0A6}"/>
    <cellStyle name="Percent 2 8 4" xfId="19048" xr:uid="{45D4CE1B-C833-4A16-9317-BDF57400AE18}"/>
    <cellStyle name="Percent 2 9" xfId="1714" xr:uid="{875133A5-4D36-4D6C-ABF7-4891AD5DC145}"/>
    <cellStyle name="Percent 2 9 2" xfId="2755" xr:uid="{5332D5AD-2337-4593-AA48-1790B5CDD995}"/>
    <cellStyle name="Percent 2 9 2 2" xfId="36161" xr:uid="{4D89298D-F842-4543-98C8-50DD377B6456}"/>
    <cellStyle name="Percent 2 9 2 3" xfId="20355" xr:uid="{6B43761E-24E9-4B46-948C-EA507E4AE144}"/>
    <cellStyle name="Percent 2 9 3" xfId="35160" xr:uid="{39986A61-E595-4ED1-B9DF-B5D8DD5BF131}"/>
    <cellStyle name="Percent 2 9 4" xfId="19317" xr:uid="{423AACCC-A1E1-421A-B288-93E207675CB5}"/>
    <cellStyle name="Percent 20" xfId="1813" xr:uid="{A67D050D-C879-40F6-BD61-06794CD619E0}"/>
    <cellStyle name="Percent 20 2" xfId="2854" xr:uid="{8398B190-F125-4BB3-A4A7-4D0D475C7553}"/>
    <cellStyle name="Percent 20 2 2" xfId="36256" xr:uid="{209A4BEF-D19D-4077-BB31-A9C644922F0A}"/>
    <cellStyle name="Percent 20 2 3" xfId="20454" xr:uid="{8AC8227D-4749-4910-AC54-8CA6422B7E6E}"/>
    <cellStyle name="Percent 20 3" xfId="17732" xr:uid="{AAAF93E1-95D7-4B7D-BA3D-F6A8E4EC4D0B}"/>
    <cellStyle name="Percent 20 3 2" xfId="35254" xr:uid="{6F190500-5799-4292-8AA6-C7AE006225C2}"/>
    <cellStyle name="Percent 20 4" xfId="16859" xr:uid="{FFAC4892-A6C1-4803-8C5D-D803346A0FAE}"/>
    <cellStyle name="Percent 20 4 2" xfId="34263" xr:uid="{4F8C8286-9EED-498B-BB84-A5CC3345CB9A}"/>
    <cellStyle name="Percent 20 5" xfId="19416" xr:uid="{CDAC43DD-26DB-4791-AF01-3121DFB58563}"/>
    <cellStyle name="Percent 21" xfId="1837" xr:uid="{C8A3C39C-3644-486D-BD26-382A382F647D}"/>
    <cellStyle name="Percent 21 2" xfId="2878" xr:uid="{A37C4E69-1A84-4A9E-875B-F2168B5E03F8}"/>
    <cellStyle name="Percent 21 2 2" xfId="36279" xr:uid="{5AAB7244-5B41-4425-98F5-C4D1FD16A52B}"/>
    <cellStyle name="Percent 21 2 3" xfId="20478" xr:uid="{E9979D4D-C021-406A-9EEE-66B8E979DB82}"/>
    <cellStyle name="Percent 21 3" xfId="17747" xr:uid="{4C2412D7-1FE0-45DD-B828-ED5D960522C5}"/>
    <cellStyle name="Percent 21 3 2" xfId="35277" xr:uid="{FD917D3E-E2FE-476B-A291-048422215D5A}"/>
    <cellStyle name="Percent 21 4" xfId="16860" xr:uid="{47CEF8D1-9CA7-4B5D-BF13-3E9343114748}"/>
    <cellStyle name="Percent 21 4 2" xfId="34264" xr:uid="{26EE432C-ADC4-4D61-95B6-733C020E6415}"/>
    <cellStyle name="Percent 21 5" xfId="19440" xr:uid="{D7A5FB0A-82F3-4C50-81B4-659AF57C2348}"/>
    <cellStyle name="Percent 22" xfId="1840" xr:uid="{3B1BC98C-D8BE-4BE6-A5A0-BEB3661267A1}"/>
    <cellStyle name="Percent 22 2" xfId="17748" xr:uid="{97CC1C93-E75B-4E54-BD59-84F878CE3C6B}"/>
    <cellStyle name="Percent 22 2 2" xfId="35280" xr:uid="{F262ACE0-930A-43E5-BE41-706E1F7E9019}"/>
    <cellStyle name="Percent 22 3" xfId="16861" xr:uid="{92D1AD6B-64EF-4D8E-9EA8-039E1A9EF69E}"/>
    <cellStyle name="Percent 22 3 2" xfId="34265" xr:uid="{9AA39DCE-9BD1-4317-BAAF-7402B0A54CEE}"/>
    <cellStyle name="Percent 22 4" xfId="19443" xr:uid="{72E5F5F8-44DC-4D90-BC86-FAFC2FF15FA5}"/>
    <cellStyle name="Percent 23" xfId="1864" xr:uid="{2E67CE87-9083-4179-88E1-BD824BC3F8C9}"/>
    <cellStyle name="Percent 23 2" xfId="17760" xr:uid="{64242362-BC8B-4E8B-98FC-3C4E2EAD2AA3}"/>
    <cellStyle name="Percent 23 2 2" xfId="35303" xr:uid="{FC1ADF3A-2920-44CF-AE45-384F072088C0}"/>
    <cellStyle name="Percent 23 3" xfId="16971" xr:uid="{9F77526F-BD36-4924-9AF9-BD7D4E1CEF01}"/>
    <cellStyle name="Percent 23 4" xfId="19467" xr:uid="{02C68724-A859-44B3-9C2A-F82B32B9EC44}"/>
    <cellStyle name="Percent 24" xfId="1888" xr:uid="{7DCAC5AE-530D-4355-8566-D01A6ECC56A7}"/>
    <cellStyle name="Percent 24 2" xfId="17772" xr:uid="{771320FF-CFE9-4DE0-B5D0-55CE66F43C4A}"/>
    <cellStyle name="Percent 24 2 2" xfId="35326" xr:uid="{BF6460AD-9782-4E5B-8D44-B05857240CC3}"/>
    <cellStyle name="Percent 24 3" xfId="16981" xr:uid="{A04CDA98-6A38-42F9-B97E-27F873CD9968}"/>
    <cellStyle name="Percent 24 4" xfId="19491" xr:uid="{FFBFFF68-1805-490A-9256-F29379E2D0C5}"/>
    <cellStyle name="Percent 25" xfId="1912" xr:uid="{17F28706-CCD4-415E-BB24-E4D1BBA2FD1F}"/>
    <cellStyle name="Percent 25 2" xfId="17785" xr:uid="{364231BE-95AD-474C-8210-92C2D0C841A7}"/>
    <cellStyle name="Percent 25 2 2" xfId="35350" xr:uid="{A21EBEA2-B7AF-41EF-B253-CB2927C4ACB7}"/>
    <cellStyle name="Percent 25 3" xfId="16980" xr:uid="{4DEA5C84-D803-4CF9-AC02-45769178EB57}"/>
    <cellStyle name="Percent 25 4" xfId="19515" xr:uid="{0E4957E4-042F-41E3-8075-5B271302DC6E}"/>
    <cellStyle name="Percent 26" xfId="1934" xr:uid="{5FB8689C-D343-44C2-B334-EC112E61EC6D}"/>
    <cellStyle name="Percent 26 2" xfId="2903" xr:uid="{8DF10968-9AAB-4397-8320-9085EAE8A6CA}"/>
    <cellStyle name="Percent 26 2 2" xfId="18278" xr:uid="{35770309-6512-4E67-A3D5-FBAF0ABF0420}"/>
    <cellStyle name="Percent 26 2 3" xfId="35372" xr:uid="{F288E8D1-9258-4236-9C27-972EDFA93910}"/>
    <cellStyle name="Percent 26 2 3 2" xfId="36363" xr:uid="{4AE6484E-A4FF-4AE2-A9CE-0BE257623080}"/>
    <cellStyle name="Percent 26 3" xfId="2932" xr:uid="{B4B4F912-1930-4CA3-B7AF-EF1CB85BC1DA}"/>
    <cellStyle name="Percent 26 3 2" xfId="18367" xr:uid="{DF30D896-A771-4D96-B630-39BAA7C70191}"/>
    <cellStyle name="Percent 26 3 3" xfId="36431" xr:uid="{B79A814D-07DC-4D6C-A200-FBE13FF0F081}"/>
    <cellStyle name="Percent 26 3 4" xfId="36520" xr:uid="{3E354471-B241-4FCA-AA85-078F9208C64B}"/>
    <cellStyle name="Percent 26 4" xfId="19537" xr:uid="{FC6677A9-0A19-4C79-9F43-EDD5F0B0B31B}"/>
    <cellStyle name="Percent 27" xfId="2898" xr:uid="{A318B9A7-797E-4742-AC69-2ADBB94CA9F4}"/>
    <cellStyle name="Percent 27 2" xfId="933" xr:uid="{A13CE771-9BCE-4222-B844-1C767866049A}"/>
    <cellStyle name="Percent 27 2 2" xfId="18273" xr:uid="{9805FBDA-2DD9-4CF3-947B-B15766D564F9}"/>
    <cellStyle name="Percent 27 2 3" xfId="36280" xr:uid="{05344F89-8C7A-4B61-A905-EEF501F4F9B5}"/>
    <cellStyle name="Percent 27 2 3 2" xfId="36387" xr:uid="{2240D50F-FFB0-45B4-A01F-15966376B6A4}"/>
    <cellStyle name="Percent 27 3" xfId="2933" xr:uid="{9A431598-6AA8-4A70-ACF2-9AF118CF740E}"/>
    <cellStyle name="Percent 27 3 2" xfId="18368" xr:uid="{54B7C50B-82EF-4C28-B7DA-6DAC463667F5}"/>
    <cellStyle name="Percent 27 3 3" xfId="36430" xr:uid="{D82A36AB-BB37-4878-86B6-325081ED3675}"/>
    <cellStyle name="Percent 27 3 4" xfId="36521" xr:uid="{049CE42A-E54C-405A-AEA4-4527A43769D4}"/>
    <cellStyle name="Percent 27 4" xfId="20479" xr:uid="{A170620B-76E1-41F2-BF5D-CD416817A35E}"/>
    <cellStyle name="Percent 28" xfId="2900" xr:uid="{9F9F632B-3BC2-43B4-A4D8-7FBFA589E369}"/>
    <cellStyle name="Percent 29" xfId="2901" xr:uid="{D2AADE66-E125-4C37-A47A-07D31D0F7BFD}"/>
    <cellStyle name="Percent 3" xfId="122" xr:uid="{F915F12C-3386-4069-811B-2BA6765F6CF6}"/>
    <cellStyle name="Percent 3 10" xfId="1758" xr:uid="{34D96362-BB39-4EE9-9CD7-1A0FA3DD56BB}"/>
    <cellStyle name="Percent 3 10 2" xfId="2799" xr:uid="{33922D78-7402-49D6-9906-1A23E9BC7B2B}"/>
    <cellStyle name="Percent 3 10 2 2" xfId="36203" xr:uid="{0CA0137B-C83F-4B87-AEBA-C0CA45AFFAED}"/>
    <cellStyle name="Percent 3 10 2 3" xfId="20399" xr:uid="{9701E7C1-E7F9-4C67-89A7-A06023DE83D1}"/>
    <cellStyle name="Percent 3 10 3" xfId="35201" xr:uid="{276C2A03-0CF6-4807-86EE-A7F749D3B8E7}"/>
    <cellStyle name="Percent 3 10 4" xfId="19361" xr:uid="{A0300763-C3C1-4BAE-9E08-349257177B5F}"/>
    <cellStyle name="Percent 3 11" xfId="1781" xr:uid="{2F825332-3164-4CD6-8795-46D3912FFA63}"/>
    <cellStyle name="Percent 3 11 2" xfId="2822" xr:uid="{C21FB3F4-4863-4227-B4AF-B1FC7E590175}"/>
    <cellStyle name="Percent 3 11 2 2" xfId="36225" xr:uid="{BC9EDE23-397A-4CE1-993E-7FE022B3760B}"/>
    <cellStyle name="Percent 3 11 2 3" xfId="20422" xr:uid="{01F402FD-B6D3-4CF9-A7FE-F7FADD137CDA}"/>
    <cellStyle name="Percent 3 11 3" xfId="35223" xr:uid="{6E986B0E-2C01-4889-BBD6-3237566787FE}"/>
    <cellStyle name="Percent 3 11 4" xfId="19384" xr:uid="{09D0CA40-027A-4114-9D4F-7120BEB5ED7B}"/>
    <cellStyle name="Percent 3 12" xfId="1805" xr:uid="{079B60E1-7AD3-4789-9924-86B58A8B43D6}"/>
    <cellStyle name="Percent 3 12 2" xfId="2846" xr:uid="{07761D3C-DFEC-4469-99B8-57C9A4D08469}"/>
    <cellStyle name="Percent 3 12 2 2" xfId="36248" xr:uid="{2FA6EA48-7055-49F4-B8F5-EF27FAFC49F2}"/>
    <cellStyle name="Percent 3 12 2 3" xfId="20446" xr:uid="{25F1428E-8186-4340-9A7A-846728D6E413}"/>
    <cellStyle name="Percent 3 12 3" xfId="35246" xr:uid="{0F431EC6-2249-4FE1-80A3-8EC4FC10AB20}"/>
    <cellStyle name="Percent 3 12 4" xfId="19408" xr:uid="{9C79E697-B894-4D09-BB5E-C4505E6D61E1}"/>
    <cellStyle name="Percent 3 13" xfId="1829" xr:uid="{8E3DC252-9BEF-4693-B94A-673B41BC42F8}"/>
    <cellStyle name="Percent 3 13 2" xfId="2870" xr:uid="{9819C9EB-CC2F-4A92-A1F1-761387243203}"/>
    <cellStyle name="Percent 3 13 2 2" xfId="36271" xr:uid="{59EBCB0A-8DAC-4C6D-8134-12FFDAD4A676}"/>
    <cellStyle name="Percent 3 13 2 3" xfId="20470" xr:uid="{FC7E622C-708E-438F-ABD4-18B1C78D9D87}"/>
    <cellStyle name="Percent 3 13 3" xfId="35269" xr:uid="{749E8CE8-8FC2-4986-8C19-477381065FDD}"/>
    <cellStyle name="Percent 3 13 4" xfId="19432" xr:uid="{B366A5FB-12BB-4C2E-A1B5-BBF091D07758}"/>
    <cellStyle name="Percent 3 14" xfId="1854" xr:uid="{7D0DD25F-85CC-4C6A-89CA-9DDE4B185510}"/>
    <cellStyle name="Percent 3 14 2" xfId="35293" xr:uid="{395C3741-9356-4A77-8A59-CAA0E7D996AD}"/>
    <cellStyle name="Percent 3 14 3" xfId="19457" xr:uid="{A5D7791F-A05D-4C68-A387-F14C9BD0A883}"/>
    <cellStyle name="Percent 3 15" xfId="1878" xr:uid="{081779A3-EB63-45BF-B9CE-80EDE552AA00}"/>
    <cellStyle name="Percent 3 15 2" xfId="35316" xr:uid="{4C78E07E-36C0-4998-A0FB-1F11AC24341F}"/>
    <cellStyle name="Percent 3 15 3" xfId="19481" xr:uid="{CE2CDB2B-7055-4992-9311-C6BC3FFBC5D5}"/>
    <cellStyle name="Percent 3 16" xfId="1902" xr:uid="{43627A64-9F56-42EB-9258-B9336EE309AE}"/>
    <cellStyle name="Percent 3 16 2" xfId="35340" xr:uid="{811842F7-9E92-424C-94C1-04C401DFC219}"/>
    <cellStyle name="Percent 3 16 3" xfId="19505" xr:uid="{BF7EB683-54D6-4A5C-A148-5D0DE2F8ADCD}"/>
    <cellStyle name="Percent 3 17" xfId="1926" xr:uid="{F9BFAFD1-ABCB-4302-8BAD-46005FD2E050}"/>
    <cellStyle name="Percent 3 17 2" xfId="35364" xr:uid="{DF62CB6F-BDBF-4D9B-9AD9-37BD280BC0A2}"/>
    <cellStyle name="Percent 3 17 3" xfId="19529" xr:uid="{F72AE2C0-C02C-42C6-B47E-0EE66DDDF4E2}"/>
    <cellStyle name="Percent 3 18" xfId="1955" xr:uid="{8ED5C5C2-134D-4820-88FC-15F90D0F44D6}"/>
    <cellStyle name="Percent 3 18 2" xfId="35391" xr:uid="{9032F869-3830-4C82-9685-9A8BDEC9D6C7}"/>
    <cellStyle name="Percent 3 18 3" xfId="19557" xr:uid="{AA6E171A-FDFC-4D55-A041-03A1F213B296}"/>
    <cellStyle name="Percent 3 19" xfId="941" xr:uid="{207099AF-E8DA-46C0-8FF8-06FD4FF2B2C5}"/>
    <cellStyle name="Percent 3 19 2" xfId="34503" xr:uid="{98FC8AF4-BFD1-4563-9242-81ECCB85A320}"/>
    <cellStyle name="Percent 3 19 3" xfId="18557" xr:uid="{E984F17D-B5BC-47D2-B838-10428EAF495B}"/>
    <cellStyle name="Percent 3 2" xfId="229" xr:uid="{984BCE62-9458-4542-B1A2-A87EE116DA8E}"/>
    <cellStyle name="Percent 3 2 2" xfId="1265" xr:uid="{B504A6CE-972B-4BF6-848E-8614CD92D749}"/>
    <cellStyle name="Percent 3 2 2 2" xfId="2311" xr:uid="{F75F9D17-C9D2-41EE-A2D9-AC9AC8AFF5F2}"/>
    <cellStyle name="Percent 3 2 2 2 2" xfId="35726" xr:uid="{19746994-1E57-45EB-A458-9E5906099E1C}"/>
    <cellStyle name="Percent 3 2 2 2 3" xfId="19911" xr:uid="{D9DBD66D-30C4-49D4-91B2-20469C3026FE}"/>
    <cellStyle name="Percent 3 2 2 3" xfId="17394" xr:uid="{D7BE7677-ED20-420F-879C-D2D1462EAE08}"/>
    <cellStyle name="Percent 3 2 2 3 2" xfId="34744" xr:uid="{2CC6C6F3-69A6-4FDD-A424-04F569241C8C}"/>
    <cellStyle name="Percent 3 2 2 4" xfId="16864" xr:uid="{9CBCFC38-2D86-424B-9E43-A202AAE6E9D6}"/>
    <cellStyle name="Percent 3 2 2 4 2" xfId="34268" xr:uid="{8D88C5D5-E924-4BF3-A8EB-609AB4F4696D}"/>
    <cellStyle name="Percent 3 2 2 5" xfId="18869" xr:uid="{E371B1E4-B5CF-4AE4-BFAE-9CEB2987A45C}"/>
    <cellStyle name="Percent 3 2 3" xfId="1537" xr:uid="{D84B4311-CC3C-4932-BBC8-1E78AE76057B}"/>
    <cellStyle name="Percent 3 2 3 2" xfId="2578" xr:uid="{1977BB15-C5E0-4BFA-889A-96179BE6E09A}"/>
    <cellStyle name="Percent 3 2 3 2 2" xfId="35987" xr:uid="{6DCF91DB-CB22-489D-A25D-7703F03AFB40}"/>
    <cellStyle name="Percent 3 2 3 2 3" xfId="20178" xr:uid="{9E2266AD-9DB4-49E5-BAE3-96AF1899CF52}"/>
    <cellStyle name="Percent 3 2 3 3" xfId="17546" xr:uid="{36465C89-E35F-480B-8EC9-091657F94AA2}"/>
    <cellStyle name="Percent 3 2 3 3 2" xfId="34990" xr:uid="{30EEF887-9223-4DDE-BDF7-02DDE2229C1F}"/>
    <cellStyle name="Percent 3 2 3 4" xfId="17041" xr:uid="{8878C3BE-51C6-45E0-B104-146228BCF611}"/>
    <cellStyle name="Percent 3 2 3 5" xfId="19140" xr:uid="{50796CB1-9562-497C-95AD-6311224A1EEC}"/>
    <cellStyle name="Percent 3 2 4" xfId="2044" xr:uid="{B171439D-E4AB-450B-889F-EE81A4888987}"/>
    <cellStyle name="Percent 3 2 4 2" xfId="35479" xr:uid="{9D30DCDB-6F6A-445A-9784-F429A3E2646D}"/>
    <cellStyle name="Percent 3 2 4 3" xfId="19644" xr:uid="{FBD7ABCD-FACB-4249-9492-A58DEF1C2EAA}"/>
    <cellStyle name="Percent 3 2 5" xfId="975" xr:uid="{0FC64050-57F2-4B65-A5ED-0E21A498DAB0}"/>
    <cellStyle name="Percent 3 2 5 2" xfId="34517" xr:uid="{118ED468-217D-4424-B45D-1F30DC314CD0}"/>
    <cellStyle name="Percent 3 2 5 3" xfId="18588" xr:uid="{48294454-E5EC-4677-8184-7676CA20C4B0}"/>
    <cellStyle name="Percent 3 2 6" xfId="16863" xr:uid="{01B61127-D36A-4137-B055-B1D450853A1B}"/>
    <cellStyle name="Percent 3 2 6 2" xfId="34267" xr:uid="{74137651-A15B-447D-9FA8-EF60973B8887}"/>
    <cellStyle name="Percent 3 20" xfId="17117" xr:uid="{3EE40BE0-A920-4D71-BA3A-E7C9220DF4C2}"/>
    <cellStyle name="Percent 3 20 2" xfId="36402" xr:uid="{82E53FB3-D716-4659-87AD-AE8477DB8AFE}"/>
    <cellStyle name="Percent 3 20 3" xfId="18502" xr:uid="{08D90411-8BCD-41C5-9C1B-CD8AE8078BE0}"/>
    <cellStyle name="Percent 3 21" xfId="18295" xr:uid="{88DABE93-271F-4811-92DE-180D9CEF1771}"/>
    <cellStyle name="Percent 3 21 2" xfId="36528" xr:uid="{6E33A3CE-7F40-4D91-A733-611D21130581}"/>
    <cellStyle name="Percent 3 21 3" xfId="36448" xr:uid="{C101C1D2-026E-4F10-8215-D63FCC7DAD2A}"/>
    <cellStyle name="Percent 3 22" xfId="18412" xr:uid="{7B3596EE-4BA3-4D0F-BFD8-4F2960FB0A64}"/>
    <cellStyle name="Percent 3 3" xfId="1079" xr:uid="{652F5B00-7585-4AB5-858E-BC92F17E1E39}"/>
    <cellStyle name="Percent 3 3 2" xfId="1324" xr:uid="{9C8747C2-08E0-418F-9B93-89F99962B599}"/>
    <cellStyle name="Percent 3 3 2 2" xfId="2369" xr:uid="{05E4CEE7-D117-459F-8945-28CB5B467410}"/>
    <cellStyle name="Percent 3 3 2 2 2" xfId="35781" xr:uid="{988842A1-3918-498D-8477-FB316403F67F}"/>
    <cellStyle name="Percent 3 3 2 2 3" xfId="19969" xr:uid="{209EEB84-442D-4852-BFED-5D6FC351BC66}"/>
    <cellStyle name="Percent 3 3 2 3" xfId="17442" xr:uid="{CD99DDA5-6576-4411-BFE2-7D6671476A45}"/>
    <cellStyle name="Percent 3 3 2 3 2" xfId="34798" xr:uid="{A9D7ECD6-02AE-4DB0-A326-683098C9365F}"/>
    <cellStyle name="Percent 3 3 2 4" xfId="16866" xr:uid="{D92CE755-2117-4CBE-955D-A0B10AC6B9C1}"/>
    <cellStyle name="Percent 3 3 2 4 2" xfId="34270" xr:uid="{E090547B-9745-42EB-96AF-5BD89F82E594}"/>
    <cellStyle name="Percent 3 3 2 5" xfId="18928" xr:uid="{FC3B31A9-965E-47F3-A232-757F125277BD}"/>
    <cellStyle name="Percent 3 3 3" xfId="1595" xr:uid="{3F19132E-F55F-428D-9B81-B323B6B6B79C}"/>
    <cellStyle name="Percent 3 3 3 2" xfId="2636" xr:uid="{6966D4CA-1AE7-4613-A505-D4A0B5B7FF04}"/>
    <cellStyle name="Percent 3 3 3 2 2" xfId="36043" xr:uid="{4C7C8A83-A2A7-4F0A-A9E4-52C65117DE30}"/>
    <cellStyle name="Percent 3 3 3 2 3" xfId="20236" xr:uid="{B2049869-223C-4659-8ECD-CDB4A841E6F3}"/>
    <cellStyle name="Percent 3 3 3 3" xfId="35045" xr:uid="{1504A836-017A-4AE8-8AC0-16FBEC7D740A}"/>
    <cellStyle name="Percent 3 3 3 4" xfId="19198" xr:uid="{7D139C09-8462-432F-807B-330A5A91CBE9}"/>
    <cellStyle name="Percent 3 3 4" xfId="2141" xr:uid="{3C9517C6-77FC-4731-A957-E53131E96042}"/>
    <cellStyle name="Percent 3 3 4 2" xfId="35571" xr:uid="{9E859954-A731-402F-B747-BCFDD22AF85B}"/>
    <cellStyle name="Percent 3 3 4 3" xfId="19741" xr:uid="{695DFA74-CA75-43A9-A0C0-70F3A48778E2}"/>
    <cellStyle name="Percent 3 3 5" xfId="17304" xr:uid="{E967CCB2-2D3D-496F-BB43-EB1E49DF535C}"/>
    <cellStyle name="Percent 3 3 5 2" xfId="34595" xr:uid="{55CEE9AD-7796-4B36-9906-600780EE77B0}"/>
    <cellStyle name="Percent 3 3 6" xfId="16865" xr:uid="{076E670D-1436-4498-8725-F1B84B8FED3D}"/>
    <cellStyle name="Percent 3 3 6 2" xfId="34269" xr:uid="{62550D26-1BE7-42FF-86D8-0D8D6BD80D41}"/>
    <cellStyle name="Percent 3 3 7" xfId="18689" xr:uid="{D880EB3D-4FD0-4905-8BA9-0F46066F0C64}"/>
    <cellStyle name="Percent 3 4" xfId="1107" xr:uid="{C0E9763F-845B-4600-AABB-8C18B1764FB9}"/>
    <cellStyle name="Percent 3 4 2" xfId="1345" xr:uid="{A345F487-80E1-44D6-B365-E1D9DF16A370}"/>
    <cellStyle name="Percent 3 4 2 2" xfId="2390" xr:uid="{29E246C2-296E-4BA8-817B-14137205F7E1}"/>
    <cellStyle name="Percent 3 4 2 2 2" xfId="35801" xr:uid="{E081D83E-CD06-4DA1-A0E6-2A36A712489A}"/>
    <cellStyle name="Percent 3 4 2 2 3" xfId="19990" xr:uid="{6B52BD82-ED46-4D6A-B59B-33824432394B}"/>
    <cellStyle name="Percent 3 4 2 3" xfId="34817" xr:uid="{0DB490C4-4AD4-4961-99E9-A9D3EBC8EE03}"/>
    <cellStyle name="Percent 3 4 2 4" xfId="18949" xr:uid="{7B381E40-CFA8-429F-A38A-0B44AEFE97EB}"/>
    <cellStyle name="Percent 3 4 3" xfId="1616" xr:uid="{56173EAA-3E12-47FC-B69D-EA558B479CA8}"/>
    <cellStyle name="Percent 3 4 3 2" xfId="2657" xr:uid="{8CC28E9F-F556-486F-A7C2-5F4149D5A68E}"/>
    <cellStyle name="Percent 3 4 3 2 2" xfId="36064" xr:uid="{4B0792F8-D702-4B14-8C9E-EC658308A7FA}"/>
    <cellStyle name="Percent 3 4 3 2 3" xfId="20257" xr:uid="{41221297-5CFB-4592-A9A2-776ACC6B6319}"/>
    <cellStyle name="Percent 3 4 3 3" xfId="35065" xr:uid="{4B034077-9D6C-45DA-9ACA-B49E0F6D67D7}"/>
    <cellStyle name="Percent 3 4 3 4" xfId="19219" xr:uid="{D3147F7F-47EB-4C09-856C-59D73EBCCBF2}"/>
    <cellStyle name="Percent 3 4 4" xfId="2165" xr:uid="{EB0B2C2B-238D-4C85-B1F9-FBEA40E138E0}"/>
    <cellStyle name="Percent 3 4 4 2" xfId="35595" xr:uid="{8C223C9A-A0EE-485A-A0BB-9332281F4E1D}"/>
    <cellStyle name="Percent 3 4 4 3" xfId="19765" xr:uid="{87396610-7680-49D5-9116-1090891358C6}"/>
    <cellStyle name="Percent 3 4 5" xfId="17328" xr:uid="{5E6D040F-6BF7-4AAF-B762-768E229FE5AA}"/>
    <cellStyle name="Percent 3 4 5 2" xfId="34618" xr:uid="{896AB62D-5479-41D5-A9F7-1AEBA30BCF56}"/>
    <cellStyle name="Percent 3 4 6" xfId="16867" xr:uid="{734FDD6E-3F42-4382-8AAF-F921DD9986D9}"/>
    <cellStyle name="Percent 3 4 6 2" xfId="34271" xr:uid="{D4EFACAC-CD0F-4758-8E20-0FDA1F03AAEA}"/>
    <cellStyle name="Percent 3 4 7" xfId="18715" xr:uid="{AE1156CA-52F9-4187-92CE-821CC482883F}"/>
    <cellStyle name="Percent 3 5" xfId="1131" xr:uid="{DA41571D-916E-4965-AAA5-7AC6F9ECE824}"/>
    <cellStyle name="Percent 3 5 2" xfId="1415" xr:uid="{7396EC93-3296-49BC-99BC-D399D80A9F1E}"/>
    <cellStyle name="Percent 3 5 2 2" xfId="2456" xr:uid="{4CF6C9B7-28BC-4681-8B59-05622DFDD0DA}"/>
    <cellStyle name="Percent 3 5 2 2 2" xfId="35867" xr:uid="{F2E25A37-1122-4FC6-8451-F4C0156381A1}"/>
    <cellStyle name="Percent 3 5 2 2 3" xfId="20056" xr:uid="{64B5E641-C7EA-4FFA-A26A-BEA29910BFA4}"/>
    <cellStyle name="Percent 3 5 2 3" xfId="34882" xr:uid="{45E65EA2-85A1-42CB-9552-378E4B6EBF6F}"/>
    <cellStyle name="Percent 3 5 2 4" xfId="19018" xr:uid="{8805AFEE-FA18-462C-8D48-5B97FE080921}"/>
    <cellStyle name="Percent 3 5 3" xfId="1682" xr:uid="{035D1E4E-FE6A-41A5-BDB4-757AD1E66D18}"/>
    <cellStyle name="Percent 3 5 3 2" xfId="2723" xr:uid="{BAE4628D-E6AE-4385-A7B5-48DE85B1553F}"/>
    <cellStyle name="Percent 3 5 3 2 2" xfId="36130" xr:uid="{C54625E1-C389-4285-9723-CC51656316C1}"/>
    <cellStyle name="Percent 3 5 3 2 3" xfId="20323" xr:uid="{D78453F8-3447-465A-9C94-AB1FE967C84A}"/>
    <cellStyle name="Percent 3 5 3 3" xfId="35130" xr:uid="{641DB3E3-3FC9-41CF-AE0B-060BD9E79248}"/>
    <cellStyle name="Percent 3 5 3 4" xfId="19285" xr:uid="{FCFEFC9D-C828-4E47-81CA-513FDC182261}"/>
    <cellStyle name="Percent 3 5 4" xfId="2189" xr:uid="{F78198F9-6041-4077-A4A4-077470BFFDE9}"/>
    <cellStyle name="Percent 3 5 4 2" xfId="35619" xr:uid="{449E5F96-2554-49D7-9D12-579361DC9315}"/>
    <cellStyle name="Percent 3 5 4 3" xfId="19789" xr:uid="{B2AFA9EB-52C2-481E-BF5A-39934ADF5DE8}"/>
    <cellStyle name="Percent 3 5 5" xfId="17348" xr:uid="{ACA3ABFF-DE61-433A-BB25-334B5B9F7D22}"/>
    <cellStyle name="Percent 3 5 5 2" xfId="34639" xr:uid="{7F8E4B57-A973-451E-9A63-993034F723E9}"/>
    <cellStyle name="Percent 3 5 6" xfId="16974" xr:uid="{9D644AF8-E50D-4A5E-A8B5-2067FDD21020}"/>
    <cellStyle name="Percent 3 5 7" xfId="18739" xr:uid="{B72D05B4-C39B-45BF-8E88-6F66BA21C8ED}"/>
    <cellStyle name="Percent 3 6" xfId="1157" xr:uid="{BC8A672B-7262-4575-BA1A-3B94AF661E44}"/>
    <cellStyle name="Percent 3 6 2" xfId="2213" xr:uid="{14D3B1E5-C3BD-4FA6-867F-54AFFC66B51C}"/>
    <cellStyle name="Percent 3 6 2 2" xfId="35642" xr:uid="{909DB4DF-E02B-42B0-9271-470BC3E2C0B0}"/>
    <cellStyle name="Percent 3 6 2 3" xfId="19813" xr:uid="{E979EFDC-397B-433D-9F0B-E205E11B5D26}"/>
    <cellStyle name="Percent 3 6 3" xfId="17368" xr:uid="{90F2D0C4-16A1-4B10-9227-6BB57EC2E98E}"/>
    <cellStyle name="Percent 3 6 3 2" xfId="34659" xr:uid="{070445BB-4688-45D4-AC32-41A498FD7D2F}"/>
    <cellStyle name="Percent 3 6 4" xfId="16862" xr:uid="{931F4839-B4A1-43F7-9F5A-55C33C368C70}"/>
    <cellStyle name="Percent 3 6 4 2" xfId="34266" xr:uid="{81D986D0-C7D3-4885-93D8-705110D1915D}"/>
    <cellStyle name="Percent 3 6 5" xfId="18763" xr:uid="{D341588D-C0B6-4C2B-ACA0-F42DA5DDE65E}"/>
    <cellStyle name="Percent 3 7" xfId="1439" xr:uid="{F6796399-8A80-4C0A-8970-0B4D8FCC6CA9}"/>
    <cellStyle name="Percent 3 7 2" xfId="2480" xr:uid="{475FE83F-E388-414F-8DA5-5A8AF15CF774}"/>
    <cellStyle name="Percent 3 7 2 2" xfId="35890" xr:uid="{2AD506D0-3B99-496A-978D-6A14BB274AAE}"/>
    <cellStyle name="Percent 3 7 2 3" xfId="20080" xr:uid="{942652FC-BDA8-49B5-B592-738E6F682ADE}"/>
    <cellStyle name="Percent 3 7 3" xfId="34905" xr:uid="{1F9CC543-2CAA-411A-BBD1-C4E8B525668E}"/>
    <cellStyle name="Percent 3 7 4" xfId="19042" xr:uid="{B64AACC6-8447-4D39-8963-7D67F7C16B89}"/>
    <cellStyle name="Percent 3 8" xfId="1708" xr:uid="{5BD320DC-FA75-4517-AB54-5A501A5D73D6}"/>
    <cellStyle name="Percent 3 8 2" xfId="2749" xr:uid="{B7995DE6-4B46-438D-9F89-ED454988FD7A}"/>
    <cellStyle name="Percent 3 8 2 2" xfId="36155" xr:uid="{66A05AB6-3533-4F42-BA15-660A6FCBBD0D}"/>
    <cellStyle name="Percent 3 8 2 3" xfId="20349" xr:uid="{6F2F5CFF-0268-4114-8AEA-BB067C166599}"/>
    <cellStyle name="Percent 3 8 3" xfId="35155" xr:uid="{6095327F-94E7-4397-BD68-A34E77BC18F0}"/>
    <cellStyle name="Percent 3 8 4" xfId="19311" xr:uid="{9C5FBCD0-398F-4C4D-845E-C195CA443CEF}"/>
    <cellStyle name="Percent 3 9" xfId="1733" xr:uid="{3EB268D5-56D7-43CD-A31D-BCEECD5E085F}"/>
    <cellStyle name="Percent 3 9 2" xfId="2774" xr:uid="{9ADFC25D-0D5E-4015-9485-34429F27CA07}"/>
    <cellStyle name="Percent 3 9 2 2" xfId="36179" xr:uid="{BA39EF53-2FDB-468E-AEA3-68C0E6087CBB}"/>
    <cellStyle name="Percent 3 9 2 3" xfId="20374" xr:uid="{3057EAD5-85FB-4BC7-8D34-BBA7200D5E86}"/>
    <cellStyle name="Percent 3 9 3" xfId="35178" xr:uid="{6EEC6DAE-F88D-4D85-B83A-C76C79F56CD8}"/>
    <cellStyle name="Percent 3 9 4" xfId="19336" xr:uid="{9C49FCF0-690E-4019-9A8F-7A8969476D95}"/>
    <cellStyle name="Percent 30" xfId="2896" xr:uid="{1A30A4E0-F6B6-4142-851D-A44F70579112}"/>
    <cellStyle name="Percent 31" xfId="16993" xr:uid="{5A6C9219-EC34-4484-B3D7-B3A0CCBF5978}"/>
    <cellStyle name="Percent 32" xfId="16990" xr:uid="{1A952697-ED45-4BFC-B6EB-AD4F9943B5C9}"/>
    <cellStyle name="Percent 33" xfId="931" xr:uid="{A39CF05B-E6DB-4B28-85AF-04398DEF7257}"/>
    <cellStyle name="Percent 33 2" xfId="20499" xr:uid="{A6298176-CF3F-4691-B2DE-879A2E45189C}"/>
    <cellStyle name="Percent 34" xfId="18370" xr:uid="{66006A41-BDA9-483A-B89D-AFDAA150729C}"/>
    <cellStyle name="Percent 34 2" xfId="35414" xr:uid="{D2ACFCE8-1D83-4C05-A50E-B504415FCBED}"/>
    <cellStyle name="Percent 35" xfId="39" xr:uid="{445BDCB3-73C5-4BB7-9DD4-993279F7A5D9}"/>
    <cellStyle name="Percent 36" xfId="42" xr:uid="{114EE21B-EAFD-41AB-A257-43FE2F109073}"/>
    <cellStyle name="Percent 37" xfId="18373" xr:uid="{44254FBD-6B45-4625-942C-A27F5C3CE4B9}"/>
    <cellStyle name="Percent 37 2" xfId="36373" xr:uid="{AAA2EDE5-4BC4-4F89-9D7C-AB71BE6884CD}"/>
    <cellStyle name="Percent 38" xfId="36388" xr:uid="{31C6A865-736B-4EAE-A13B-BABF4216834B}"/>
    <cellStyle name="Percent 39" xfId="36303" xr:uid="{A31642BE-F7F9-4D00-9510-337ADA42DBAB}"/>
    <cellStyle name="Percent 4" xfId="297" xr:uid="{3FC79557-1ECE-453C-9874-50239FE6ECFC}"/>
    <cellStyle name="Percent 4 2" xfId="1088" xr:uid="{1D1C663A-18C1-4550-8D88-412FA0CC3F14}"/>
    <cellStyle name="Percent 4 2 2" xfId="1376" xr:uid="{18236EC6-2C16-4747-982F-F44476019563}"/>
    <cellStyle name="Percent 4 2 2 2" xfId="2894" xr:uid="{55F147D0-5443-4603-8526-E859D3494C79}"/>
    <cellStyle name="Percent 4 2 2 3" xfId="2931" xr:uid="{F0BD0786-80C4-4A83-B3B5-3532BC937897}"/>
    <cellStyle name="Percent 4 2 2 3 2" xfId="18366" xr:uid="{9979C64A-834D-4204-9407-025BC80428EE}"/>
    <cellStyle name="Percent 4 2 2 3 2 2" xfId="36519" xr:uid="{A65BB64A-8159-4C0E-A20B-282C3EF43C18}"/>
    <cellStyle name="Percent 4 2 2 3 3" xfId="17478" xr:uid="{704D92EA-53E2-40B0-BB69-C9EBC51A6CC6}"/>
    <cellStyle name="Percent 4 2 2 3 4" xfId="34845" xr:uid="{7190C50E-7D45-420E-AC6F-96953F2AA826}"/>
    <cellStyle name="Percent 4 2 2 4" xfId="16870" xr:uid="{B6285E65-115E-4186-AED4-19BE48A82A46}"/>
    <cellStyle name="Percent 4 2 2 4 2" xfId="34274" xr:uid="{2476E2CB-5A4A-495F-BADA-302943B11491}"/>
    <cellStyle name="Percent 4 2 2 5" xfId="18980" xr:uid="{13295474-8836-47B3-B2CE-9F8363D4EBA4}"/>
    <cellStyle name="Percent 4 2 3" xfId="1165" xr:uid="{A84F6CEA-4D61-4C14-B380-FCDC76A21634}"/>
    <cellStyle name="Percent 4 2 3 2" xfId="17373" xr:uid="{04ECA566-F007-4AA2-B628-DCFAAE1D7513}"/>
    <cellStyle name="Percent 4 2 3 3" xfId="16871" xr:uid="{B6AD649C-92A5-44F3-854D-2DF17A0924B9}"/>
    <cellStyle name="Percent 4 2 3 3 2" xfId="34275" xr:uid="{D00A507C-8C31-4D46-86F1-EC9017FAD994}"/>
    <cellStyle name="Percent 4 2 4" xfId="2919" xr:uid="{649841B3-0B1F-4545-8F0A-C1660E0AA4BE}"/>
    <cellStyle name="Percent 4 2 4 2" xfId="18354" xr:uid="{86482165-B075-462D-A489-7AAED86A44B1}"/>
    <cellStyle name="Percent 4 2 4 2 2" xfId="36581" xr:uid="{A30E8AC5-52D5-4678-BC1B-00B429BD2D27}"/>
    <cellStyle name="Percent 4 2 4 2 3" xfId="36507" xr:uid="{94F27C8F-76DD-4B2F-8A86-11015ED9F28E}"/>
    <cellStyle name="Percent 4 2 4 3" xfId="16872" xr:uid="{58915C7A-4C8D-4207-82D1-9639FEE079D7}"/>
    <cellStyle name="Percent 4 2 4 3 2" xfId="36407" xr:uid="{1201066D-F88F-4391-B4E1-33B3ED1A4FBA}"/>
    <cellStyle name="Percent 4 2 4 4" xfId="36428" xr:uid="{01C1183B-713B-4DF0-A7A2-FEF5CDD1AFE8}"/>
    <cellStyle name="Percent 4 2 4 5" xfId="34276" xr:uid="{95D3350C-95A6-4CA9-828E-F7500518C640}"/>
    <cellStyle name="Percent 4 2 5" xfId="17042" xr:uid="{D5F7D0C0-EABC-4E29-871D-C16EF25EEEBF}"/>
    <cellStyle name="Percent 4 2 6" xfId="17311" xr:uid="{48849DEC-8C6D-4B32-A6E5-66DBC307FC40}"/>
    <cellStyle name="Percent 4 2 6 2" xfId="36382" xr:uid="{2F0698EF-99E4-4469-B22B-7463BB2781FB}"/>
    <cellStyle name="Percent 4 2 6 3" xfId="34602" xr:uid="{21CF8873-C2E7-4DD8-9882-914AEE8A4635}"/>
    <cellStyle name="Percent 4 2 7" xfId="16869" xr:uid="{95C28D94-DA80-40D4-B55A-4FE4989D5176}"/>
    <cellStyle name="Percent 4 2 7 2" xfId="34273" xr:uid="{DA6C1539-41C8-41F5-8E57-C527134D0FD6}"/>
    <cellStyle name="Percent 4 2 8" xfId="18698" xr:uid="{C89D986B-A3B7-4D67-8512-5B37E4E04C74}"/>
    <cellStyle name="Percent 4 3" xfId="1269" xr:uid="{364BAA14-B3B3-4CD4-8C34-68A6943FC2D5}"/>
    <cellStyle name="Percent 4 3 2" xfId="1540" xr:uid="{2EF74A31-C5C2-499D-B46A-5C6C3CA8C326}"/>
    <cellStyle name="Percent 4 3 2 2" xfId="2581" xr:uid="{7C97C142-97A6-4056-BD95-8AC7E66CFA5B}"/>
    <cellStyle name="Percent 4 3 2 2 2" xfId="35990" xr:uid="{17C7E816-33DE-4BF9-8524-6A21512E9BEE}"/>
    <cellStyle name="Percent 4 3 2 2 3" xfId="20181" xr:uid="{A1058088-9B80-4E2F-AD6E-8D400778162A}"/>
    <cellStyle name="Percent 4 3 2 3" xfId="34993" xr:uid="{2810983B-D90B-4540-8252-EF3EDD0712E1}"/>
    <cellStyle name="Percent 4 3 2 4" xfId="19143" xr:uid="{CCC907A1-C4B7-4296-B149-0DAB974C10DF}"/>
    <cellStyle name="Percent 4 3 3" xfId="2314" xr:uid="{7DA4C6CE-824D-4AAE-A899-3E148C2C7D25}"/>
    <cellStyle name="Percent 4 3 3 2" xfId="35729" xr:uid="{283B53E4-EFE4-4321-BA54-FB337EE7F6AF}"/>
    <cellStyle name="Percent 4 3 3 3" xfId="19914" xr:uid="{B971769F-4213-4E9C-9F75-91DCF3A4C581}"/>
    <cellStyle name="Percent 4 3 4" xfId="17396" xr:uid="{5E3527AF-3658-4043-9BE0-244B330D16D4}"/>
    <cellStyle name="Percent 4 3 4 2" xfId="34747" xr:uid="{67B576CB-D954-4E72-AE8E-AA659DB62904}"/>
    <cellStyle name="Percent 4 3 5" xfId="16873" xr:uid="{1EEDEF57-8719-43D2-BF2B-C702DB56870E}"/>
    <cellStyle name="Percent 4 3 5 2" xfId="34277" xr:uid="{BB61C1EC-C1E4-4A6C-8F6F-2ABA8B8F8ECD}"/>
    <cellStyle name="Percent 4 3 6" xfId="18873" xr:uid="{524E98AF-433D-4ADF-B813-FBF54B055C38}"/>
    <cellStyle name="Percent 4 4" xfId="2047" xr:uid="{48993B54-2C8E-4C26-B53D-7FC66FAE33D6}"/>
    <cellStyle name="Percent 4 4 2" xfId="17841" xr:uid="{8B6D78E7-6FA9-453F-91B1-E43D56C0DB8A}"/>
    <cellStyle name="Percent 4 4 2 2" xfId="35482" xr:uid="{BE9C5A5C-36AC-406B-A07C-92A5E4DC2585}"/>
    <cellStyle name="Percent 4 4 3" xfId="16874" xr:uid="{54D2E56B-6CF5-4008-8BEC-871919822F3C}"/>
    <cellStyle name="Percent 4 4 3 2" xfId="34278" xr:uid="{D4BBC7DA-672C-4AC3-AE86-3FB6C04885EA}"/>
    <cellStyle name="Percent 4 4 4" xfId="19647" xr:uid="{7B78713A-22AB-4601-8CE7-F85BD5AE98CC}"/>
    <cellStyle name="Percent 4 5" xfId="980" xr:uid="{3138074D-6FAF-4F32-8AF4-074C62FC53B6}"/>
    <cellStyle name="Percent 4 5 2" xfId="18277" xr:uid="{343A299D-DE47-4FED-BD4B-7006834A9845}"/>
    <cellStyle name="Percent 4 5 2 2" xfId="36283" xr:uid="{F1A1B594-4A46-45AB-B204-7945A0B2789E}"/>
    <cellStyle name="Percent 4 5 3" xfId="16875" xr:uid="{2175403A-5824-4F2B-A034-DB9C086AB4A9}"/>
    <cellStyle name="Percent 4 5 3 2" xfId="34279" xr:uid="{539B9D0D-FDE4-4FC3-9287-75DCCEEF4FAD}"/>
    <cellStyle name="Percent 4 5 4" xfId="18593" xr:uid="{B967DDB1-CA72-4B0F-8BFB-0ABA23493E2B}"/>
    <cellStyle name="Percent 4 6" xfId="16876" xr:uid="{E445910C-8C49-47B1-91F7-5F8E1BD0E5BA}"/>
    <cellStyle name="Percent 4 6 2" xfId="34280" xr:uid="{02B96614-A24C-4ACF-8ADD-9230B75C132A}"/>
    <cellStyle name="Percent 4 7" xfId="16975" xr:uid="{78979C7C-CFC0-44E5-BE5F-B81431A2398C}"/>
    <cellStyle name="Percent 4 8" xfId="16868" xr:uid="{70B83108-359F-4BF4-BD50-D9ECE7442127}"/>
    <cellStyle name="Percent 4 8 2" xfId="34272" xr:uid="{E02E35D2-2DE0-4685-AA41-8D02D6E38B17}"/>
    <cellStyle name="Percent 4 9" xfId="17232" xr:uid="{615D7EE6-240C-4E0C-ACDA-D206CADF1BE9}"/>
    <cellStyle name="Percent 4 9 2" xfId="34521" xr:uid="{E7BD8771-E769-4466-AEC1-7032DA212948}"/>
    <cellStyle name="Percent 40" xfId="36370" xr:uid="{1C1B3EFA-89F4-4308-8AE5-22F630B614A1}"/>
    <cellStyle name="Percent 41" xfId="36306" xr:uid="{8483F99E-8286-4777-B2FC-41970615EE5D}"/>
    <cellStyle name="Percent 42" xfId="36301" xr:uid="{F9EA0695-A893-4F57-9DD8-72A2674655BB}"/>
    <cellStyle name="Percent 43" xfId="36310" xr:uid="{8DA697FE-D623-4F94-B414-C9D3E451F383}"/>
    <cellStyle name="Percent 44" xfId="36371" xr:uid="{3BE588A7-60AA-42F4-A2D1-913B22294406}"/>
    <cellStyle name="Percent 45" xfId="36294" xr:uid="{40B1DF93-DDBC-4488-99CD-EB5CF3BD1B20}"/>
    <cellStyle name="Percent 46" xfId="36304" xr:uid="{24B31996-8996-49F1-8B65-94C13D3F195E}"/>
    <cellStyle name="Percent 47" xfId="36312" xr:uid="{CC16AA05-72B7-4BA3-8D80-1F3F1702E584}"/>
    <cellStyle name="Percent 48" xfId="36316" xr:uid="{01305473-B64A-402D-AE44-03518F8F72BF}"/>
    <cellStyle name="Percent 49" xfId="36299" xr:uid="{923A00ED-7947-4E02-81C6-EA00D338E4AC}"/>
    <cellStyle name="Percent 5" xfId="916" xr:uid="{888B431F-F21C-4392-9516-9743B2AEF33B}"/>
    <cellStyle name="Percent 5 2" xfId="1090" xr:uid="{1C1691D7-9CA1-4E97-9A7B-2F67327489B5}"/>
    <cellStyle name="Percent 5 2 2" xfId="1377" xr:uid="{ED447947-EC05-4EF5-B60D-9FC556F2C710}"/>
    <cellStyle name="Percent 5 2 3" xfId="1266" xr:uid="{5077CD55-A699-42C1-AC9F-0375CEA5536D}"/>
    <cellStyle name="Percent 5 2 3 2" xfId="2891" xr:uid="{93B6499C-F149-4800-80F0-9D95F75C5535}"/>
    <cellStyle name="Percent 5 2 3 3" xfId="2928" xr:uid="{10BEB979-6764-42B9-B5B1-AFAAEC228165}"/>
    <cellStyle name="Percent 5 2 3 3 2" xfId="18363" xr:uid="{DCAD8532-9779-4C1A-9F1F-062433F1A360}"/>
    <cellStyle name="Percent 5 2 3 3 3" xfId="36415" xr:uid="{84410354-7E6D-4557-BAAC-7F4CFC19D4A3}"/>
    <cellStyle name="Percent 5 2 3 3 4" xfId="36516" xr:uid="{70438144-3048-4DA6-8A17-33484766D285}"/>
    <cellStyle name="Percent 5 2 3 4" xfId="18870" xr:uid="{AF6966B7-E573-491B-8107-21F7C9B1014D}"/>
    <cellStyle name="Percent 5 2 4" xfId="17313" xr:uid="{68C1202A-417F-4781-B414-B4A4D1A74838}"/>
    <cellStyle name="Percent 5 2 5" xfId="16878" xr:uid="{3AEE00C6-3A56-4CFC-A0B3-B3810A7945E0}"/>
    <cellStyle name="Percent 5 2 5 2" xfId="34282" xr:uid="{78B0500E-EAD8-4D34-800B-B800044FF638}"/>
    <cellStyle name="Percent 5 3" xfId="2883" xr:uid="{B8369626-64D1-4EED-AA0A-9622D1BBE7D7}"/>
    <cellStyle name="Percent 5 3 2" xfId="18268" xr:uid="{30509C86-304D-4D85-AC64-261FEF357420}"/>
    <cellStyle name="Percent 5 3 3" xfId="16879" xr:uid="{2C2CA628-831C-41A8-B930-70D72400EA14}"/>
    <cellStyle name="Percent 5 3 3 2" xfId="34283" xr:uid="{18392F99-7541-4472-9B5A-327E79AEA8B7}"/>
    <cellStyle name="Percent 5 4" xfId="977" xr:uid="{AE6039D0-B042-452A-87A3-844ED6627820}"/>
    <cellStyle name="Percent 5 4 2" xfId="2915" xr:uid="{37CA816E-B950-47F4-AB9C-426B221F6998}"/>
    <cellStyle name="Percent 5 4 2 2" xfId="18350" xr:uid="{372056DD-B4E6-405F-BF92-3F4BFB649BA1}"/>
    <cellStyle name="Percent 5 4 2 2 2" xfId="36503" xr:uid="{2D8BECFE-8B37-4B79-AB50-5CE7B826117E}"/>
    <cellStyle name="Percent 5 4 2 3" xfId="18276" xr:uid="{0ACD1EAC-D0BD-453B-975E-8579DDD5011B}"/>
    <cellStyle name="Percent 5 4 2 4" xfId="36282" xr:uid="{47CE18AD-20EC-412B-8C02-4089F79BD697}"/>
    <cellStyle name="Percent 5 4 3" xfId="18289" xr:uid="{C81D46A4-ADE8-4693-9074-2AA58530D8CC}"/>
    <cellStyle name="Percent 5 4 3 2" xfId="36442" xr:uid="{5503AE6B-2CB2-4898-B957-3671D6D93E94}"/>
    <cellStyle name="Percent 5 4 3 3" xfId="34392" xr:uid="{44C4B43D-4870-4F18-ADA4-C3CED0B8B284}"/>
    <cellStyle name="Percent 5 4 4" xfId="17038" xr:uid="{C9C81E06-8643-4428-B6E6-C8B40D1EEDF8}"/>
    <cellStyle name="Percent 5 4 4 2" xfId="36522" xr:uid="{36C9C636-2662-4085-85F6-272C00FB9AA6}"/>
    <cellStyle name="Percent 5 4 4 3" xfId="36401" xr:uid="{A418931D-4B37-4919-88C8-CF0FDB971698}"/>
    <cellStyle name="Percent 5 4 5" xfId="18590" xr:uid="{3864D869-29E6-400C-9852-133A272C6E6A}"/>
    <cellStyle name="Percent 5 5" xfId="16877" xr:uid="{B7A37A27-1068-4D76-925E-3DE0D172FD21}"/>
    <cellStyle name="Percent 5 5 2" xfId="34281" xr:uid="{C00F1F69-FFD3-4FB8-AE27-CCB2414839C9}"/>
    <cellStyle name="Percent 5 6" xfId="17229" xr:uid="{FB10AE9E-4A45-4B6A-9039-87CB4600242D}"/>
    <cellStyle name="Percent 5 6 2" xfId="36360" xr:uid="{43A53F5D-CFAB-4476-BA65-8FBABC923453}"/>
    <cellStyle name="Percent 5 6 3" xfId="34518" xr:uid="{3FDC7D25-F581-4830-A5FD-4C7AE3A14133}"/>
    <cellStyle name="Percent 5 7" xfId="3049" xr:uid="{8DD51645-6929-4D1B-BBEA-F70D445AA9F6}"/>
    <cellStyle name="Percent 5 8" xfId="3023" xr:uid="{E20B11CA-BB86-43C7-B6AB-CFE58602D461}"/>
    <cellStyle name="Percent 5 9" xfId="2988" xr:uid="{8ECD7793-7199-4EDB-8026-E09F1D2B120A}"/>
    <cellStyle name="Percent 50" xfId="36307" xr:uid="{0AA19223-58E6-4532-BB69-9CCF2DFEC75A}"/>
    <cellStyle name="Percent 51" xfId="18385" xr:uid="{F877AE69-5F23-4D50-BF51-CB3A0F607CC8}"/>
    <cellStyle name="Percent 6" xfId="968" xr:uid="{5B3C9FDB-9749-4D91-9138-4DAF0BD3B916}"/>
    <cellStyle name="Percent 6 2" xfId="1261" xr:uid="{688D55FF-3588-40C1-B365-71DC55776C1B}"/>
    <cellStyle name="Percent 6 2 2" xfId="2308" xr:uid="{E59C4EF3-9374-45B5-B9C5-3ECD1A355734}"/>
    <cellStyle name="Percent 6 2 2 2" xfId="35724" xr:uid="{8A9E99E4-CD5F-43D6-91F3-10C5FE7B39AF}"/>
    <cellStyle name="Percent 6 2 2 3" xfId="19908" xr:uid="{2DEBFE10-4667-4F2B-93AF-8294378C4B5E}"/>
    <cellStyle name="Percent 6 2 3" xfId="17393" xr:uid="{FDB63553-9E3A-4F61-90C7-E47DD6736609}"/>
    <cellStyle name="Percent 6 2 3 2" xfId="34742" xr:uid="{2A41250B-9D60-46B9-99D4-FEF197C9B842}"/>
    <cellStyle name="Percent 6 2 4" xfId="16881" xr:uid="{3E47DCA1-DF56-49B3-BE53-3D4E3A3DB513}"/>
    <cellStyle name="Percent 6 2 4 2" xfId="34285" xr:uid="{B299F77B-CE4C-46F0-864F-49D3CA6BE511}"/>
    <cellStyle name="Percent 6 2 5" xfId="18865" xr:uid="{61B6ABB5-8587-447F-ACB1-3095C4E9B4E2}"/>
    <cellStyle name="Percent 6 3" xfId="1534" xr:uid="{0D1CE868-0AE2-4050-B2F2-26CC0C0FB229}"/>
    <cellStyle name="Percent 6 3 2" xfId="2575" xr:uid="{455FBEE2-72D4-488A-85BE-FF6250492858}"/>
    <cellStyle name="Percent 6 3 2 2" xfId="35984" xr:uid="{C3BAE9F0-6981-4B58-83A6-84B582338A69}"/>
    <cellStyle name="Percent 6 3 2 3" xfId="20175" xr:uid="{0518B4A6-700E-40DC-95B9-675E1098E238}"/>
    <cellStyle name="Percent 6 3 3" xfId="17544" xr:uid="{60C0870E-295E-4581-928E-6B8F7F83866A}"/>
    <cellStyle name="Percent 6 3 3 2" xfId="34987" xr:uid="{768A2194-2FC4-4710-9E4C-445A8DA6CDB1}"/>
    <cellStyle name="Percent 6 3 4" xfId="16997" xr:uid="{8D8A57DF-05BA-4778-8379-0C2B89371739}"/>
    <cellStyle name="Percent 6 3 4 2" xfId="36335" xr:uid="{0F56D54F-60EA-46A3-8303-62E1423AC71B}"/>
    <cellStyle name="Percent 6 3 4 3" xfId="34355" xr:uid="{C409ABFA-1019-4DB8-AED4-43805FC55F8C}"/>
    <cellStyle name="Percent 6 3 5" xfId="19137" xr:uid="{B979BD7D-50B7-403A-B06E-F13403C4BD10}"/>
    <cellStyle name="Percent 6 4" xfId="2041" xr:uid="{474E0DAE-5DA9-4E67-975F-0DBA5D07E2B2}"/>
    <cellStyle name="Percent 6 4 2" xfId="17839" xr:uid="{60DF8462-303E-41A5-8FD6-5AE06E1A1F46}"/>
    <cellStyle name="Percent 6 4 2 2" xfId="35476" xr:uid="{74A72D3C-591B-4912-A772-93C0488CDD1E}"/>
    <cellStyle name="Percent 6 4 3" xfId="16880" xr:uid="{05C2DD18-9401-44C5-B3AF-40CF049F9EE9}"/>
    <cellStyle name="Percent 6 4 3 2" xfId="34284" xr:uid="{7DAC47D4-8BC6-4AAB-867A-AC5CEE4A8C33}"/>
    <cellStyle name="Percent 6 4 4" xfId="19641" xr:uid="{1565B76F-4E26-4D1C-9C1D-871C255C7DE7}"/>
    <cellStyle name="Percent 6 5" xfId="17226" xr:uid="{FBBA1FE6-3B5C-4875-89BD-914A9763B959}"/>
    <cellStyle name="Percent 6 5 2" xfId="34514" xr:uid="{5FA5B0A2-3C9C-45C1-8A06-45079D91BC05}"/>
    <cellStyle name="Percent 6 6" xfId="2989" xr:uid="{0F6E4980-B795-48D6-924E-08794DF79BE2}"/>
    <cellStyle name="Percent 6 7" xfId="18582" xr:uid="{17CDA52F-5268-4ADC-B8E1-8CAFC315EC9E}"/>
    <cellStyle name="Percent 7" xfId="1002" xr:uid="{6BC22BF0-09B9-4636-864D-0C8B331B7725}"/>
    <cellStyle name="Percent 7 2" xfId="1289" xr:uid="{E51AFF7A-43B4-4170-9CAF-7EA13F5D9977}"/>
    <cellStyle name="Percent 7 2 2" xfId="2334" xr:uid="{53A84FF4-467E-4B3B-9023-CF25A6E6B83C}"/>
    <cellStyle name="Percent 7 2 2 2" xfId="35747" xr:uid="{E804CF0A-BB12-40FB-B0E1-9E2390E85302}"/>
    <cellStyle name="Percent 7 2 2 3" xfId="19934" xr:uid="{A9548816-1858-4B5B-9153-285653C0AFD9}"/>
    <cellStyle name="Percent 7 2 3" xfId="17412" xr:uid="{42D16E2E-E6D5-4F99-A8BA-C7E3ACF0D0F3}"/>
    <cellStyle name="Percent 7 2 3 2" xfId="34764" xr:uid="{14EA958C-F90A-45A4-A473-7B31D591449C}"/>
    <cellStyle name="Percent 7 2 4" xfId="16883" xr:uid="{B957DC8C-7DFC-4670-AC5C-F0C2B18CF82B}"/>
    <cellStyle name="Percent 7 2 4 2" xfId="34287" xr:uid="{6ABE9F37-2348-495A-A089-89BABFCB1E53}"/>
    <cellStyle name="Percent 7 2 5" xfId="18893" xr:uid="{8C10AF21-5764-4C71-B550-BE3E59AF1693}"/>
    <cellStyle name="Percent 7 3" xfId="1560" xr:uid="{D50585AD-9A3C-4D87-887E-120D9B321AE2}"/>
    <cellStyle name="Percent 7 3 2" xfId="2601" xr:uid="{E9033C35-F415-4524-8578-A738E6BEE1F1}"/>
    <cellStyle name="Percent 7 3 2 2" xfId="36008" xr:uid="{59B13B27-3D8D-414C-9771-1A6591998AE2}"/>
    <cellStyle name="Percent 7 3 2 3" xfId="20201" xr:uid="{0F08C274-C7EF-4856-8C8F-77C182867D49}"/>
    <cellStyle name="Percent 7 3 3" xfId="17563" xr:uid="{8D66526F-066F-4C95-B4A7-4E85BAC8375D}"/>
    <cellStyle name="Percent 7 3 3 2" xfId="35011" xr:uid="{467F8B93-57A8-406A-8823-55EDEE9644AE}"/>
    <cellStyle name="Percent 7 3 4" xfId="17044" xr:uid="{85F7EE31-9D9C-4FD1-AAD8-F4DC213770BE}"/>
    <cellStyle name="Percent 7 3 5" xfId="19163" xr:uid="{42C539B4-642E-43FE-A6A1-B8E3301F9223}"/>
    <cellStyle name="Percent 7 4" xfId="2067" xr:uid="{61CB4CEE-54EA-44DE-BBDB-C00BC34E0AC5}"/>
    <cellStyle name="Percent 7 4 2" xfId="17857" xr:uid="{6EE1D807-4AAD-4E01-B0B1-2A29FACB26D6}"/>
    <cellStyle name="Percent 7 4 2 2" xfId="35500" xr:uid="{EB2ED17E-FEF4-4A70-A64F-A92F40486AA9}"/>
    <cellStyle name="Percent 7 4 3" xfId="16882" xr:uid="{A3B95F7B-E853-4941-AF79-424C0B77FBB1}"/>
    <cellStyle name="Percent 7 4 3 2" xfId="34286" xr:uid="{4C8D49EF-631E-4011-A2A7-9673AA7DF79B}"/>
    <cellStyle name="Percent 7 4 4" xfId="19667" xr:uid="{41C00BE8-D15F-4667-9FE0-1BEFA12DF8C4}"/>
    <cellStyle name="Percent 7 5" xfId="17248" xr:uid="{73C9FC3D-3A68-46B0-8C6A-95B6C0ABC429}"/>
    <cellStyle name="Percent 7 5 2" xfId="34537" xr:uid="{CAADEA0B-B483-4ADB-A11B-4D2CA53737EC}"/>
    <cellStyle name="Percent 7 6" xfId="2990" xr:uid="{3AF73178-DE82-430A-88C4-948643BB7190}"/>
    <cellStyle name="Percent 7 7" xfId="18613" xr:uid="{B4F2F0A1-F6BE-4C5C-84CC-BEC616B1A954}"/>
    <cellStyle name="Percent 8" xfId="1020" xr:uid="{7BBD7AC8-92A2-46D5-86CF-6AFBD5F1F4B3}"/>
    <cellStyle name="Percent 8 2" xfId="1307" xr:uid="{96BDCA0A-7A47-45A0-9657-4896FB2696F6}"/>
    <cellStyle name="Percent 8 2 2" xfId="2352" xr:uid="{D91891CC-CC05-40FA-B83E-A383A909F4AD}"/>
    <cellStyle name="Percent 8 2 2 2" xfId="35764" xr:uid="{C4113AAD-770E-4C12-B21D-75DBA905792D}"/>
    <cellStyle name="Percent 8 2 2 3" xfId="19952" xr:uid="{ECE37A5A-2275-46FE-87FC-423CE9B35F76}"/>
    <cellStyle name="Percent 8 2 3" xfId="17427" xr:uid="{B0794143-3D58-451E-9179-78DF16BAADD8}"/>
    <cellStyle name="Percent 8 2 3 2" xfId="34781" xr:uid="{2E1C3595-20D7-4611-AA02-06F442C7A6A1}"/>
    <cellStyle name="Percent 8 2 4" xfId="16884" xr:uid="{57DEF36E-6D6B-4231-867C-4F0B0A6E5955}"/>
    <cellStyle name="Percent 8 2 4 2" xfId="34288" xr:uid="{AF9846E7-305F-46C9-B1FC-880F045728C8}"/>
    <cellStyle name="Percent 8 2 5" xfId="18911" xr:uid="{B0B49D7E-2F08-4252-9EF9-142E7FC32DFC}"/>
    <cellStyle name="Percent 8 3" xfId="1578" xr:uid="{4C78CE50-42B1-45DB-8307-41586C19F53C}"/>
    <cellStyle name="Percent 8 3 2" xfId="2619" xr:uid="{27C22260-B2B8-425C-8F1D-D6D209653B92}"/>
    <cellStyle name="Percent 8 3 2 2" xfId="36026" xr:uid="{2E9585EC-E057-4417-8DFB-0701B31667EC}"/>
    <cellStyle name="Percent 8 3 2 3" xfId="20219" xr:uid="{EFC7EE4F-0651-4806-A585-ADD35A1E72D2}"/>
    <cellStyle name="Percent 8 3 3" xfId="35028" xr:uid="{47D41A01-D7BB-47F4-ABF3-2B3BEA27CC12}"/>
    <cellStyle name="Percent 8 3 4" xfId="19181" xr:uid="{101378E7-ABD6-4E07-AD98-C2FBA580526E}"/>
    <cellStyle name="Percent 8 4" xfId="2085" xr:uid="{F6F9DD97-E0DE-481B-BAA1-F974410E6F8F}"/>
    <cellStyle name="Percent 8 4 2" xfId="35517" xr:uid="{4834DE80-9846-4E4E-9550-AEA4725359CA}"/>
    <cellStyle name="Percent 8 4 3" xfId="19685" xr:uid="{F5FA4FBD-1D8D-4070-AA20-8A18CBEBC484}"/>
    <cellStyle name="Percent 8 5" xfId="17252" xr:uid="{33597A50-078F-4F96-8E7E-EA89B97D3031}"/>
    <cellStyle name="Percent 8 5 2" xfId="34542" xr:uid="{933E03B0-FEBD-424F-A36E-BB3D18CA1D4F}"/>
    <cellStyle name="Percent 8 6" xfId="2991" xr:uid="{638EED5C-1833-49AC-B8EB-16878E03A5AA}"/>
    <cellStyle name="Percent 8 7" xfId="18631" xr:uid="{C74944A2-B83A-4F75-AE3E-E0408EEA9D9E}"/>
    <cellStyle name="Percent 9" xfId="1023" xr:uid="{19F0EBA4-42C9-4A74-99D9-FBF43703D09E}"/>
    <cellStyle name="Percent 9 2" xfId="1353" xr:uid="{77F9AD85-0FEA-4A49-AA45-3C788D9D0DDB}"/>
    <cellStyle name="Percent 9 2 2" xfId="2398" xr:uid="{093BC023-5B13-4AEF-820A-BFE8C8774E67}"/>
    <cellStyle name="Percent 9 2 2 2" xfId="35809" xr:uid="{C259BC98-B2CC-44E9-A195-1471D7B7F1CE}"/>
    <cellStyle name="Percent 9 2 2 3" xfId="19998" xr:uid="{53C4B084-D951-4163-BCD8-B676F06C2C81}"/>
    <cellStyle name="Percent 9 2 3" xfId="17462" xr:uid="{EEB4355D-FCE4-4145-8EBF-E36A46D09DEB}"/>
    <cellStyle name="Percent 9 2 3 2" xfId="34823" xr:uid="{17E007DB-26B2-4021-A13D-69D74A63DD7F}"/>
    <cellStyle name="Percent 9 2 4" xfId="16885" xr:uid="{16819E04-21E4-4443-8CF1-E08B26CB93CA}"/>
    <cellStyle name="Percent 9 2 4 2" xfId="34289" xr:uid="{B8FF99DF-B7A4-4C58-BB8A-7B81E895E87E}"/>
    <cellStyle name="Percent 9 2 5" xfId="18957" xr:uid="{589B3079-5DA3-401E-AA93-EDE90B4F93DC}"/>
    <cellStyle name="Percent 9 3" xfId="1624" xr:uid="{F7466C52-16C4-4546-99D1-9F8111F8B23B}"/>
    <cellStyle name="Percent 9 3 2" xfId="2665" xr:uid="{E39080BF-A8C2-45CE-93A9-FC95D18C2842}"/>
    <cellStyle name="Percent 9 3 2 2" xfId="36072" xr:uid="{06C5E25F-3218-4017-BC2D-39AE5D5E5167}"/>
    <cellStyle name="Percent 9 3 2 3" xfId="20265" xr:uid="{D3E31BAA-D3FD-48A5-9FF6-746D55AF5EC3}"/>
    <cellStyle name="Percent 9 3 3" xfId="35072" xr:uid="{528F72D7-099F-4448-B52C-8E86E03CD982}"/>
    <cellStyle name="Percent 9 3 4" xfId="19227" xr:uid="{B290C4B2-7A55-4060-A138-DCBF088D38ED}"/>
    <cellStyle name="Percent 9 4" xfId="2088" xr:uid="{81A3547D-E811-48FA-ADEB-4AC652EADE1D}"/>
    <cellStyle name="Percent 9 4 2" xfId="35520" xr:uid="{543CB997-927C-4A58-81C0-129ED1956209}"/>
    <cellStyle name="Percent 9 4 3" xfId="19688" xr:uid="{A02B443D-29B5-44DA-BCA1-53DB5946A1BA}"/>
    <cellStyle name="Percent 9 5" xfId="17254" xr:uid="{FA922D91-290A-474B-9D78-0C2D5EE5CBC4}"/>
    <cellStyle name="Percent 9 5 2" xfId="34544" xr:uid="{71EB2C08-8C13-42A8-A1BD-6CAFC8EBEF9F}"/>
    <cellStyle name="Percent 9 6" xfId="3050" xr:uid="{59B8D19C-96FC-40B3-8F8C-860B883AE6B6}"/>
    <cellStyle name="Percent 9 6 2" xfId="36298" xr:uid="{9D122513-7CE2-4A56-B837-A6A5089FC95C}"/>
    <cellStyle name="Percent 9 6 3" xfId="20522" xr:uid="{BBB7AADA-2DD0-4EB4-8164-59592E9FCB2D}"/>
    <cellStyle name="Percent 9 7" xfId="2992" xr:uid="{CF3D2459-6A40-4F1A-BB9D-55F75E5E5EDC}"/>
    <cellStyle name="Percent 9 8" xfId="18634" xr:uid="{3B04178F-CB54-424C-8352-B487CC460BB4}"/>
    <cellStyle name="Reset " xfId="36793" xr:uid="{8E58C06F-36FB-4E50-B855-3429ADEB7244}"/>
    <cellStyle name="Single underline" xfId="36794" xr:uid="{ADE55FEB-43FC-4BA1-B6E2-68658404DDAA}"/>
    <cellStyle name="Subheads" xfId="755" xr:uid="{30F5D1CA-648F-4805-B587-CD12B4A962B9}"/>
    <cellStyle name="Subheads 2" xfId="17148" xr:uid="{B8950FFA-B3B5-4F54-99C8-6C34C9302956}"/>
    <cellStyle name="Subheads 3" xfId="16886" xr:uid="{074EB232-D1D6-40BA-BE20-9162561E84C6}"/>
    <cellStyle name="Subheads 3 2" xfId="34290" xr:uid="{DABE6185-1E2D-4961-AB03-FBE83ABD0E7D}"/>
    <cellStyle name="Table " xfId="36795" xr:uid="{1B7FC36F-F8F9-45C8-AAEF-3A654AA5AB62}"/>
    <cellStyle name="Title" xfId="18375" builtinId="15" customBuiltin="1"/>
    <cellStyle name="Title " xfId="36797" xr:uid="{99229B58-E546-429C-B03B-5604405DA63A}"/>
    <cellStyle name="Title 10" xfId="36798" xr:uid="{3054CAA8-112A-4BF7-867F-C34EE490B96D}"/>
    <cellStyle name="Title 11" xfId="36799" xr:uid="{84B77495-D3CA-4284-8CE2-3E47D59FD8A4}"/>
    <cellStyle name="Title 12" xfId="36800" xr:uid="{839C0AF3-2978-408E-BBAE-BE0B7E5AE07D}"/>
    <cellStyle name="Title 13" xfId="36801" xr:uid="{8E1DEB86-79E5-4499-9E92-B95EC1758BA5}"/>
    <cellStyle name="Title 14" xfId="36802" xr:uid="{BDFAB947-5051-42DF-BA4C-C84C55B881CF}"/>
    <cellStyle name="Title 15" xfId="36803" xr:uid="{1AF4E55E-AD45-46AD-8B35-E5EF768EC685}"/>
    <cellStyle name="Title 16" xfId="36804" xr:uid="{FBB3E95F-3826-4A39-ADD6-7053C42B83AF}"/>
    <cellStyle name="Title 17" xfId="36805" xr:uid="{73067CC9-42E2-444B-8840-7F8CBB8747E3}"/>
    <cellStyle name="Title 18" xfId="36806" xr:uid="{AEE3ADA5-2ED7-41F7-9937-E309D724A42D}"/>
    <cellStyle name="Title 19" xfId="36807" xr:uid="{12485F7B-9EE3-436A-B25F-3718E22E063B}"/>
    <cellStyle name="Title 2" xfId="123" xr:uid="{8A5AF515-1B26-4BED-A4E1-4E2E46F69D03}"/>
    <cellStyle name="Title 2 2" xfId="16986" xr:uid="{C665A9FE-A16F-4286-924F-71952464FC12}"/>
    <cellStyle name="Title 2 3" xfId="16888" xr:uid="{0F113778-CFD1-4380-8F73-1C00B84EDB4E}"/>
    <cellStyle name="Title 2 3 2" xfId="34292" xr:uid="{E5250008-5B2E-41D2-9215-F38B3C741DE2}"/>
    <cellStyle name="Title 2 4" xfId="3051" xr:uid="{3404351D-4E3E-45AB-A892-376A325F52FC}"/>
    <cellStyle name="Title 2 5" xfId="3014" xr:uid="{72566DEC-FEB3-4026-ADEA-A6EE69BD2C2F}"/>
    <cellStyle name="Title 2 6" xfId="2993" xr:uid="{A15F62E7-A661-4B5F-8623-1DCFD7467D0C}"/>
    <cellStyle name="Title 2 7" xfId="899" xr:uid="{A2798239-5C60-4906-9703-71E214EA1471}"/>
    <cellStyle name="Title 2 8" xfId="36808" xr:uid="{FF20CB9A-3180-4CB1-98C7-9815869BA26B}"/>
    <cellStyle name="Title 20" xfId="36809" xr:uid="{F3323057-E708-493E-9028-F9673FB4B37E}"/>
    <cellStyle name="Title 21" xfId="36810" xr:uid="{8D2FFEBF-840C-48F7-8C26-81C583982BAF}"/>
    <cellStyle name="Title 22" xfId="36811" xr:uid="{0F00ACD8-7876-465B-B0B0-FDA24738E468}"/>
    <cellStyle name="Title 23" xfId="37005" xr:uid="{1D7B0646-24ED-4C7B-8B92-622AD5DF70C9}"/>
    <cellStyle name="Title 24" xfId="36796" xr:uid="{2E23384D-96AD-4A38-8F60-C6EB85B003B2}"/>
    <cellStyle name="Title 25" xfId="37091" xr:uid="{FB9B455C-99E5-483C-8E50-ABA027A9FC11}"/>
    <cellStyle name="Title 26" xfId="37106" xr:uid="{E43295E9-6D8A-456F-AF0E-2158C2A61193}"/>
    <cellStyle name="Title 27" xfId="37096" xr:uid="{6578F8D9-C8C2-4518-BE25-AE1D151751E6}"/>
    <cellStyle name="Title 28" xfId="37098" xr:uid="{E1CC158D-46DB-4FF0-9E3C-3414E67A0EEE}"/>
    <cellStyle name="Title 29" xfId="37082" xr:uid="{5D36D4E0-FD50-4D5E-BA10-34B8361EE481}"/>
    <cellStyle name="Title 3" xfId="902" xr:uid="{25AF7CC6-0025-4A9C-A0CD-CB5CEBFB8347}"/>
    <cellStyle name="Title 3 2" xfId="16976" xr:uid="{20ADCD82-0412-4308-BBF4-38B6C25E247F}"/>
    <cellStyle name="Title 30" xfId="37094" xr:uid="{61551A83-DFE8-4394-9AFC-F7FA076D8BDC}"/>
    <cellStyle name="Title 4" xfId="898" xr:uid="{4ACB9FB1-46D5-45D4-A379-430122699D91}"/>
    <cellStyle name="Title 4 2" xfId="16984" xr:uid="{DB2742FB-6D54-42D6-8262-62E5C0EB7B38}"/>
    <cellStyle name="Title 4 3" xfId="2941" xr:uid="{64F1FA40-D6A8-40A0-A1CF-F09D521FE030}"/>
    <cellStyle name="Title 5" xfId="16887" xr:uid="{7EB6DEC7-0397-4F3E-868F-E2690EADBE98}"/>
    <cellStyle name="Title 5 2" xfId="34291" xr:uid="{9E1B8998-9272-4AAA-95AC-B7A4CB12AD06}"/>
    <cellStyle name="Title 5 3" xfId="36812" xr:uid="{D88CF554-BA72-4A1D-BDA8-4E3A7D9609F6}"/>
    <cellStyle name="Title 6" xfId="40" xr:uid="{EC1CC0D3-C29B-4DE2-BB69-200583363B6E}"/>
    <cellStyle name="Title 7" xfId="36813" xr:uid="{17830D18-2DBC-4DDA-9A76-B0C5E96C88D4}"/>
    <cellStyle name="Title 8" xfId="36814" xr:uid="{AA0A74B6-CDB8-4D90-BE87-30084A1236B3}"/>
    <cellStyle name="Title 9" xfId="36815" xr:uid="{B928D41E-19FC-4104-84C2-83C4DC689290}"/>
    <cellStyle name="Total" xfId="18" builtinId="25" customBuiltin="1"/>
    <cellStyle name="Total 2" xfId="124" xr:uid="{1ADF8CE5-840C-4D3B-9885-7EBB7004393F}"/>
    <cellStyle name="Total 2 2" xfId="125" xr:uid="{29A32940-4071-45DC-BE6A-93C6E1075C81}"/>
    <cellStyle name="Total 2 2 2" xfId="17149" xr:uid="{5E97C4DE-4026-4D42-A235-5666C0FC8C09}"/>
    <cellStyle name="Total 2 2 3" xfId="16891" xr:uid="{18F9A48D-28BE-411F-87A5-FFDFC43C9D70}"/>
    <cellStyle name="Total 2 2 3 2" xfId="34295" xr:uid="{3E69FF1F-A65D-4094-BF46-BBCAC4E25B6E}"/>
    <cellStyle name="Total 2 2 4" xfId="36818" xr:uid="{AFAD75EA-79D7-4088-BFB3-F2FA0D35FBC6}"/>
    <cellStyle name="Total 2 3" xfId="160" xr:uid="{1BE8412F-01E2-4A8F-92A7-57A82963E673}"/>
    <cellStyle name="Total 2 3 2" xfId="16977" xr:uid="{B7A21716-2B6B-4B9C-B330-1E3611A19297}"/>
    <cellStyle name="Total 2 4" xfId="16890" xr:uid="{B7803C8E-352A-4B26-BCF6-9ED03076B70F}"/>
    <cellStyle name="Total 2 4 2" xfId="34294" xr:uid="{B65BADB4-788F-4E2A-8C6A-EAE3E912075D}"/>
    <cellStyle name="Total 2 5" xfId="3052" xr:uid="{B9DFA473-49D3-4619-AFEA-00E7194E5402}"/>
    <cellStyle name="Total 2 6" xfId="3020" xr:uid="{6E734ABB-4A82-4BBC-8E4F-BF7D389CD5EC}"/>
    <cellStyle name="Total 2 7" xfId="2994" xr:uid="{2D3225D5-93A7-469D-B36D-5E9C256E53B7}"/>
    <cellStyle name="Total 2 8" xfId="702" xr:uid="{CC13BD6B-8D6B-4BB9-9BC1-FA65E2AB81DF}"/>
    <cellStyle name="Total 2 9" xfId="36817" xr:uid="{1EF07E5C-EE59-4E88-9410-ABA78E6DAAB8}"/>
    <cellStyle name="Total 3" xfId="126" xr:uid="{719D00C7-AAF7-4404-9765-7B9670155C7E}"/>
    <cellStyle name="Total 3 2" xfId="127" xr:uid="{C48C833F-1AF9-449D-81F2-B64F5D8C3D56}"/>
    <cellStyle name="Total 3 2 2" xfId="2306" xr:uid="{B889EAA9-F2B4-4F79-81E0-EEF01C1FD2EF}"/>
    <cellStyle name="Total 3 2 2 2" xfId="35722" xr:uid="{1F76E499-10B9-47EA-A26A-A368759DFDD5}"/>
    <cellStyle name="Total 3 2 2 3" xfId="19906" xr:uid="{C40E85E4-8EA4-48B4-850D-75D585CF7B82}"/>
    <cellStyle name="Total 3 2 3" xfId="1259" xr:uid="{5E93545A-0724-44D2-8FB8-6CC684259F89}"/>
    <cellStyle name="Total 3 2 3 2" xfId="34740" xr:uid="{67B751CE-F64D-4D1B-99B4-681779B97F04}"/>
    <cellStyle name="Total 3 2 4" xfId="18863" xr:uid="{8CDD6922-A919-4893-BFF8-2577A9997979}"/>
    <cellStyle name="Total 3 3" xfId="1532" xr:uid="{AF098048-CFE7-4497-8116-2B53DA543548}"/>
    <cellStyle name="Total 3 3 2" xfId="2573" xr:uid="{0DBC01B8-A283-46BC-B04D-09FF63FABE6B}"/>
    <cellStyle name="Total 3 3 2 2" xfId="35982" xr:uid="{917B8F0C-1F26-4CA8-B80A-AD01B7C1EA6B}"/>
    <cellStyle name="Total 3 3 2 3" xfId="20173" xr:uid="{E2F98483-5594-4A53-AC27-D1B1B2C838D1}"/>
    <cellStyle name="Total 3 3 3" xfId="34985" xr:uid="{2C3C43C8-5B13-43A7-966A-E56603769EEF}"/>
    <cellStyle name="Total 3 3 4" xfId="19135" xr:uid="{7B5F650D-870A-4125-A4FF-290E175067F3}"/>
    <cellStyle name="Total 3 4" xfId="2037" xr:uid="{B1ECF314-C01D-49B8-97AE-FC591B2C98FA}"/>
    <cellStyle name="Total 3 4 2" xfId="35473" xr:uid="{EDD357FD-0E84-4246-A09B-7B0770FCAD50}"/>
    <cellStyle name="Total 3 4 3" xfId="19638" xr:uid="{E933D38A-07FA-4CF0-BA3A-3AEDA2A5B338}"/>
    <cellStyle name="Total 3 5" xfId="17108" xr:uid="{54671C2D-CEF6-4746-85A2-0707DCF29A8A}"/>
    <cellStyle name="Total 3 5 2" xfId="34454" xr:uid="{A3F40289-87C8-43E6-9A37-BCC8B0C9D1FE}"/>
    <cellStyle name="Total 3 6" xfId="16889" xr:uid="{19562CA5-972F-4C02-ACA4-A7BBD8D531E4}"/>
    <cellStyle name="Total 3 6 2" xfId="34293" xr:uid="{C98CAD39-E1C6-4709-AF0C-7DB1D47A18F0}"/>
    <cellStyle name="Total 3 7" xfId="701" xr:uid="{429984BD-508C-4151-A4F8-4C06DE9C5541}"/>
    <cellStyle name="Total 3 8" xfId="18495" xr:uid="{21DF7FEF-8F57-406F-A12D-A12A46EE1BC1}"/>
    <cellStyle name="Total 3 9" xfId="36819" xr:uid="{81DDC9F9-D40B-4B3A-8F17-8F4CE51C4FAB}"/>
    <cellStyle name="Total 4" xfId="714" xr:uid="{AE90B066-9899-4A23-A93A-1286359EB212}"/>
    <cellStyle name="Total 4 2" xfId="890" xr:uid="{17C26314-6223-4FE4-96C6-5A532A27D7DB}"/>
    <cellStyle name="Total 4 3" xfId="18303" xr:uid="{29D7A4BB-3E99-4837-BEC3-3831D3D45B1E}"/>
    <cellStyle name="Total 4 3 2" xfId="36536" xr:uid="{AD1F7A6E-13A3-4558-80DF-4B9265226B4B}"/>
    <cellStyle name="Total 4 3 3" xfId="36456" xr:uid="{A345EFF0-BD24-4ADD-BA4C-BFB30886B3C1}"/>
    <cellStyle name="Total 4 4" xfId="18507" xr:uid="{D3B6BB5C-2129-41A2-9079-95FEB7E56FD8}"/>
    <cellStyle name="Total 4 5" xfId="37008" xr:uid="{C16FF12E-B4D0-4042-AA30-1F6394142FD9}"/>
    <cellStyle name="Total 5" xfId="1938" xr:uid="{5F9FF3A5-9B9B-48DA-A8C2-4A0A031C5E0B}"/>
    <cellStyle name="Total 6" xfId="36816" xr:uid="{95C8B876-8AD6-4C4D-B4BD-8F73A14758B7}"/>
    <cellStyle name="TotCol" xfId="36820" xr:uid="{3C80D22F-BCCF-4F71-8712-A1E8453E1B20}"/>
    <cellStyle name="TotRow" xfId="36821" xr:uid="{F1B9C4D2-050A-47CB-BE66-7288CD0BC8CE}"/>
    <cellStyle name="Warning Text" xfId="16" builtinId="11" customBuiltin="1"/>
    <cellStyle name="Warning Text 2" xfId="128" xr:uid="{2B63293B-BCD7-4BAD-B3C9-E0015D7909B5}"/>
    <cellStyle name="Warning Text 2 2" xfId="16894" xr:uid="{E8137BAA-FF8F-47E4-AC28-F3CC9736AD01}"/>
    <cellStyle name="Warning Text 2 2 2" xfId="34298" xr:uid="{87395F02-6076-4D37-8EE2-34BC79C0F12E}"/>
    <cellStyle name="Warning Text 2 3" xfId="16978" xr:uid="{331DFC5B-CD93-48CC-9E32-D9C81A742E72}"/>
    <cellStyle name="Warning Text 2 4" xfId="16893" xr:uid="{18C1B6C8-B109-44A0-939A-DA57DF11EAA8}"/>
    <cellStyle name="Warning Text 2 4 2" xfId="34297" xr:uid="{AEE88E0F-86F2-4235-BD3D-C3367A8D4333}"/>
    <cellStyle name="Warning Text 2 5" xfId="2995" xr:uid="{4EAC8898-F07E-46C3-868B-2CBFC4A0A3A4}"/>
    <cellStyle name="Warning Text 2 6" xfId="36823" xr:uid="{293CA3C2-4997-46E1-B409-90B44514F576}"/>
    <cellStyle name="Warning Text 3" xfId="16892" xr:uid="{145F2668-6D72-484D-9F80-F7CA2F8D810B}"/>
    <cellStyle name="Warning Text 3 2" xfId="34296" xr:uid="{6A141B98-CDC1-4031-A667-CB921E8352AA}"/>
    <cellStyle name="Warning Text 3 3" xfId="36824" xr:uid="{04F95F1C-7402-4F55-ACEC-69168A266052}"/>
    <cellStyle name="Warning Text 4" xfId="37009" xr:uid="{D48FD866-AF23-4B08-8E16-18CB8A4EA12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CC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ft.wa.gov/" TargetMode="External"/><Relationship Id="rId2" Type="http://schemas.openxmlformats.org/officeDocument/2006/relationships/hyperlink" Target="https://sft.wa.gov/" TargetMode="External"/><Relationship Id="rId1" Type="http://schemas.openxmlformats.org/officeDocument/2006/relationships/hyperlink" Target="mailto:hos@doh.wa.gov"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s://sft.wa.gov/" TargetMode="External"/><Relationship Id="rId2" Type="http://schemas.openxmlformats.org/officeDocument/2006/relationships/hyperlink" Target="https://sft.wa.gov/" TargetMode="External"/><Relationship Id="rId1" Type="http://schemas.openxmlformats.org/officeDocument/2006/relationships/hyperlink" Target="mailto:hos@doh.wa.gov" TargetMode="Externa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3AF3-0A71-4451-84C1-124DE99DA219}">
  <sheetPr syncVertical="1" syncRef="A85" transitionEvaluation="1" transitionEntry="1" codeName="Sheet1">
    <tabColor rgb="FF92D050"/>
    <pageSetUpPr autoPageBreaks="0" fitToPage="1"/>
  </sheetPr>
  <dimension ref="A1:CF716"/>
  <sheetViews>
    <sheetView tabSelected="1" topLeftCell="A85" workbookViewId="0">
      <selection activeCell="D258" sqref="D258"/>
    </sheetView>
  </sheetViews>
  <sheetFormatPr defaultColWidth="11.75" defaultRowHeight="14.5"/>
  <cols>
    <col min="1" max="1" width="44.4140625" style="12" customWidth="1"/>
    <col min="2" max="84" width="13.58203125" style="12" customWidth="1"/>
    <col min="85" max="86" width="11.75" style="12" customWidth="1"/>
    <col min="87" max="16384" width="11.75" style="12"/>
  </cols>
  <sheetData>
    <row r="1" spans="1:3">
      <c r="A1" s="69" t="s">
        <v>1350</v>
      </c>
      <c r="C1" s="17"/>
    </row>
    <row r="2" spans="1:3">
      <c r="A2" s="69" t="s">
        <v>2</v>
      </c>
      <c r="C2" s="17"/>
    </row>
    <row r="3" spans="1:3">
      <c r="A3" s="12" t="s">
        <v>3</v>
      </c>
      <c r="C3" s="17"/>
    </row>
    <row r="4" spans="1:3">
      <c r="C4" s="17"/>
    </row>
    <row r="5" spans="1:3">
      <c r="A5" s="12" t="s">
        <v>1329</v>
      </c>
    </row>
    <row r="6" spans="1:3">
      <c r="A6" s="12" t="s">
        <v>4</v>
      </c>
    </row>
    <row r="7" spans="1:3">
      <c r="A7" s="12" t="s">
        <v>1351</v>
      </c>
    </row>
    <row r="8" spans="1:3">
      <c r="C8" s="17"/>
    </row>
    <row r="9" spans="1:3">
      <c r="A9" s="69" t="s">
        <v>5</v>
      </c>
      <c r="C9" s="17"/>
    </row>
    <row r="10" spans="1:3">
      <c r="A10" s="12" t="s">
        <v>1352</v>
      </c>
      <c r="C10" s="17"/>
    </row>
    <row r="11" spans="1:3">
      <c r="A11" s="18" t="s">
        <v>6</v>
      </c>
      <c r="C11" s="17"/>
    </row>
    <row r="12" spans="1:3">
      <c r="A12" s="16" t="s">
        <v>7</v>
      </c>
      <c r="C12" s="17"/>
    </row>
    <row r="13" spans="1:3">
      <c r="A13" s="12" t="s">
        <v>8</v>
      </c>
      <c r="C13" s="17"/>
    </row>
    <row r="14" spans="1:3">
      <c r="C14" s="17"/>
    </row>
    <row r="15" spans="1:3">
      <c r="A15" s="73" t="s">
        <v>9</v>
      </c>
    </row>
    <row r="16" spans="1:3">
      <c r="A16" s="16" t="s">
        <v>10</v>
      </c>
    </row>
    <row r="17" spans="1:10">
      <c r="A17" s="18" t="s">
        <v>1353</v>
      </c>
    </row>
    <row r="18" spans="1:10" ht="14.5" customHeight="1">
      <c r="A18" s="18" t="s">
        <v>1354</v>
      </c>
    </row>
    <row r="19" spans="1:10" ht="14.5" customHeight="1">
      <c r="A19" s="18" t="s">
        <v>1355</v>
      </c>
    </row>
    <row r="20" spans="1:10" ht="14.5" customHeight="1">
      <c r="A20" s="16"/>
      <c r="E20" s="72"/>
      <c r="F20" s="72"/>
      <c r="G20" s="72"/>
    </row>
    <row r="21" spans="1:10" ht="14.5" customHeight="1">
      <c r="A21" s="74" t="s">
        <v>11</v>
      </c>
      <c r="E21" s="72"/>
      <c r="F21" s="72"/>
      <c r="G21" s="72"/>
      <c r="I21" s="72"/>
      <c r="J21" s="72"/>
    </row>
    <row r="22" spans="1:10">
      <c r="A22" s="18" t="s">
        <v>12</v>
      </c>
      <c r="E22" s="71"/>
      <c r="F22" s="71"/>
      <c r="G22" s="71"/>
      <c r="I22" s="71"/>
      <c r="J22" s="71"/>
    </row>
    <row r="23" spans="1:10">
      <c r="A23" s="18" t="s">
        <v>1356</v>
      </c>
      <c r="E23" s="71"/>
      <c r="F23" s="71"/>
      <c r="G23" s="71"/>
      <c r="I23" s="71"/>
      <c r="J23" s="71"/>
    </row>
    <row r="24" spans="1:10">
      <c r="A24" s="18" t="s">
        <v>1357</v>
      </c>
    </row>
    <row r="25" spans="1:10">
      <c r="A25" s="18" t="s">
        <v>1358</v>
      </c>
    </row>
    <row r="26" spans="1:10">
      <c r="A26" s="18"/>
    </row>
    <row r="27" spans="1:10">
      <c r="A27" s="16" t="s">
        <v>13</v>
      </c>
      <c r="C27" s="17"/>
    </row>
    <row r="28" spans="1:10">
      <c r="A28" s="18" t="s">
        <v>1359</v>
      </c>
      <c r="C28" s="17"/>
    </row>
    <row r="29" spans="1:10">
      <c r="C29" s="17"/>
    </row>
    <row r="30" spans="1:10">
      <c r="A30" s="12" t="s">
        <v>1348</v>
      </c>
      <c r="C30" s="333" t="s">
        <v>1349</v>
      </c>
      <c r="F30" s="19"/>
    </row>
    <row r="31" spans="1:10">
      <c r="C31" s="17"/>
    </row>
    <row r="32" spans="1:10">
      <c r="A32" s="69" t="s">
        <v>15</v>
      </c>
      <c r="B32" s="72"/>
      <c r="C32" s="72"/>
      <c r="D32" s="72"/>
    </row>
    <row r="33" spans="1:83">
      <c r="A33" s="18" t="s">
        <v>16</v>
      </c>
      <c r="B33" s="72"/>
      <c r="C33" s="72"/>
      <c r="D33" s="72"/>
    </row>
    <row r="34" spans="1:83">
      <c r="A34" s="18" t="s">
        <v>17</v>
      </c>
      <c r="B34" s="71"/>
      <c r="C34" s="71"/>
      <c r="D34" s="71"/>
    </row>
    <row r="35" spans="1:83">
      <c r="B35" s="71"/>
      <c r="C35" s="71"/>
      <c r="D35" s="71"/>
    </row>
    <row r="36" spans="1:83">
      <c r="A36" s="334" t="s">
        <v>18</v>
      </c>
      <c r="B36" s="335"/>
      <c r="C36" s="336"/>
      <c r="D36" s="335"/>
      <c r="E36" s="335"/>
      <c r="F36" s="335"/>
      <c r="G36" s="335"/>
    </row>
    <row r="37" spans="1:83">
      <c r="A37" s="337" t="s">
        <v>1341</v>
      </c>
      <c r="B37" s="338"/>
      <c r="C37" s="336"/>
      <c r="D37" s="335"/>
      <c r="E37" s="335"/>
      <c r="F37" s="335"/>
      <c r="G37" s="335"/>
    </row>
    <row r="38" spans="1:83">
      <c r="A38" s="341" t="s">
        <v>1360</v>
      </c>
      <c r="B38" s="338"/>
      <c r="C38" s="336"/>
      <c r="D38" s="335"/>
      <c r="E38" s="335"/>
      <c r="F38" s="335"/>
      <c r="G38" s="335"/>
    </row>
    <row r="39" spans="1:83">
      <c r="A39" s="340" t="s">
        <v>1342</v>
      </c>
      <c r="B39" s="335"/>
      <c r="C39" s="336"/>
      <c r="D39" s="335"/>
      <c r="E39" s="335"/>
      <c r="F39" s="335"/>
      <c r="G39" s="335"/>
    </row>
    <row r="40" spans="1:83">
      <c r="A40" s="341" t="s">
        <v>1361</v>
      </c>
      <c r="B40" s="335"/>
      <c r="C40" s="336"/>
      <c r="D40" s="335"/>
      <c r="E40" s="335"/>
      <c r="F40" s="335"/>
      <c r="G40" s="335"/>
    </row>
    <row r="41" spans="1:83">
      <c r="C41" s="17"/>
    </row>
    <row r="42" spans="1:83">
      <c r="A42" s="12" t="s">
        <v>19</v>
      </c>
      <c r="C42" s="17"/>
      <c r="F42" s="19" t="s">
        <v>14</v>
      </c>
    </row>
    <row r="43" spans="1:83">
      <c r="A43" s="19" t="s">
        <v>20</v>
      </c>
      <c r="C43" s="17"/>
    </row>
    <row r="44" spans="1:83">
      <c r="A44" s="20"/>
      <c r="B44" s="20"/>
      <c r="C44" s="21" t="s">
        <v>21</v>
      </c>
      <c r="D44" s="22" t="s">
        <v>22</v>
      </c>
      <c r="E44" s="22" t="s">
        <v>23</v>
      </c>
      <c r="F44" s="22" t="s">
        <v>24</v>
      </c>
      <c r="G44" s="22" t="s">
        <v>25</v>
      </c>
      <c r="H44" s="22" t="s">
        <v>26</v>
      </c>
      <c r="I44" s="22" t="s">
        <v>27</v>
      </c>
      <c r="J44" s="22" t="s">
        <v>28</v>
      </c>
      <c r="K44" s="22" t="s">
        <v>29</v>
      </c>
      <c r="L44" s="22" t="s">
        <v>30</v>
      </c>
      <c r="M44" s="22" t="s">
        <v>31</v>
      </c>
      <c r="N44" s="22" t="s">
        <v>32</v>
      </c>
      <c r="O44" s="22" t="s">
        <v>33</v>
      </c>
      <c r="P44" s="22" t="s">
        <v>34</v>
      </c>
      <c r="Q44" s="22" t="s">
        <v>35</v>
      </c>
      <c r="R44" s="22" t="s">
        <v>36</v>
      </c>
      <c r="S44" s="22" t="s">
        <v>37</v>
      </c>
      <c r="T44" s="22" t="s">
        <v>38</v>
      </c>
      <c r="U44" s="22" t="s">
        <v>39</v>
      </c>
      <c r="V44" s="22" t="s">
        <v>40</v>
      </c>
      <c r="W44" s="22" t="s">
        <v>41</v>
      </c>
      <c r="X44" s="22" t="s">
        <v>42</v>
      </c>
      <c r="Y44" s="22" t="s">
        <v>43</v>
      </c>
      <c r="Z44" s="22" t="s">
        <v>44</v>
      </c>
      <c r="AA44" s="22" t="s">
        <v>45</v>
      </c>
      <c r="AB44" s="22" t="s">
        <v>46</v>
      </c>
      <c r="AC44" s="22" t="s">
        <v>47</v>
      </c>
      <c r="AD44" s="22" t="s">
        <v>48</v>
      </c>
      <c r="AE44" s="22" t="s">
        <v>49</v>
      </c>
      <c r="AF44" s="22" t="s">
        <v>50</v>
      </c>
      <c r="AG44" s="22" t="s">
        <v>51</v>
      </c>
      <c r="AH44" s="22" t="s">
        <v>52</v>
      </c>
      <c r="AI44" s="22" t="s">
        <v>53</v>
      </c>
      <c r="AJ44" s="22" t="s">
        <v>54</v>
      </c>
      <c r="AK44" s="22" t="s">
        <v>55</v>
      </c>
      <c r="AL44" s="22" t="s">
        <v>56</v>
      </c>
      <c r="AM44" s="22" t="s">
        <v>57</v>
      </c>
      <c r="AN44" s="22" t="s">
        <v>58</v>
      </c>
      <c r="AO44" s="22" t="s">
        <v>59</v>
      </c>
      <c r="AP44" s="22" t="s">
        <v>60</v>
      </c>
      <c r="AQ44" s="22" t="s">
        <v>61</v>
      </c>
      <c r="AR44" s="22" t="s">
        <v>62</v>
      </c>
      <c r="AS44" s="22" t="s">
        <v>63</v>
      </c>
      <c r="AT44" s="22" t="s">
        <v>64</v>
      </c>
      <c r="AU44" s="22" t="s">
        <v>65</v>
      </c>
      <c r="AV44" s="22" t="s">
        <v>66</v>
      </c>
      <c r="AW44" s="22" t="s">
        <v>67</v>
      </c>
      <c r="AX44" s="22" t="s">
        <v>68</v>
      </c>
      <c r="AY44" s="22" t="s">
        <v>69</v>
      </c>
      <c r="AZ44" s="22" t="s">
        <v>70</v>
      </c>
      <c r="BA44" s="22" t="s">
        <v>71</v>
      </c>
      <c r="BB44" s="22" t="s">
        <v>72</v>
      </c>
      <c r="BC44" s="22" t="s">
        <v>73</v>
      </c>
      <c r="BD44" s="22" t="s">
        <v>74</v>
      </c>
      <c r="BE44" s="22" t="s">
        <v>75</v>
      </c>
      <c r="BF44" s="22" t="s">
        <v>76</v>
      </c>
      <c r="BG44" s="22" t="s">
        <v>77</v>
      </c>
      <c r="BH44" s="22" t="s">
        <v>78</v>
      </c>
      <c r="BI44" s="22" t="s">
        <v>79</v>
      </c>
      <c r="BJ44" s="22" t="s">
        <v>80</v>
      </c>
      <c r="BK44" s="22" t="s">
        <v>81</v>
      </c>
      <c r="BL44" s="22" t="s">
        <v>82</v>
      </c>
      <c r="BM44" s="22" t="s">
        <v>83</v>
      </c>
      <c r="BN44" s="22" t="s">
        <v>84</v>
      </c>
      <c r="BO44" s="22" t="s">
        <v>85</v>
      </c>
      <c r="BP44" s="22" t="s">
        <v>86</v>
      </c>
      <c r="BQ44" s="22" t="s">
        <v>87</v>
      </c>
      <c r="BR44" s="22" t="s">
        <v>88</v>
      </c>
      <c r="BS44" s="22" t="s">
        <v>89</v>
      </c>
      <c r="BT44" s="22" t="s">
        <v>90</v>
      </c>
      <c r="BU44" s="22" t="s">
        <v>91</v>
      </c>
      <c r="BV44" s="22" t="s">
        <v>92</v>
      </c>
      <c r="BW44" s="22" t="s">
        <v>93</v>
      </c>
      <c r="BX44" s="22" t="s">
        <v>94</v>
      </c>
      <c r="BY44" s="22" t="s">
        <v>95</v>
      </c>
      <c r="BZ44" s="22" t="s">
        <v>96</v>
      </c>
      <c r="CA44" s="22" t="s">
        <v>97</v>
      </c>
      <c r="CB44" s="22" t="s">
        <v>98</v>
      </c>
      <c r="CC44" s="22" t="s">
        <v>99</v>
      </c>
      <c r="CD44" s="22" t="s">
        <v>100</v>
      </c>
      <c r="CE44" s="22" t="s">
        <v>101</v>
      </c>
    </row>
    <row r="45" spans="1:83">
      <c r="A45" s="20"/>
      <c r="B45" s="23" t="s">
        <v>102</v>
      </c>
      <c r="C45" s="21" t="s">
        <v>103</v>
      </c>
      <c r="D45" s="22" t="s">
        <v>104</v>
      </c>
      <c r="E45" s="22" t="s">
        <v>105</v>
      </c>
      <c r="F45" s="22" t="s">
        <v>106</v>
      </c>
      <c r="G45" s="22" t="s">
        <v>107</v>
      </c>
      <c r="H45" s="22" t="s">
        <v>108</v>
      </c>
      <c r="I45" s="22" t="s">
        <v>109</v>
      </c>
      <c r="J45" s="22" t="s">
        <v>110</v>
      </c>
      <c r="K45" s="22" t="s">
        <v>111</v>
      </c>
      <c r="L45" s="22" t="s">
        <v>112</v>
      </c>
      <c r="M45" s="22" t="s">
        <v>113</v>
      </c>
      <c r="N45" s="22" t="s">
        <v>114</v>
      </c>
      <c r="O45" s="22" t="s">
        <v>115</v>
      </c>
      <c r="P45" s="22" t="s">
        <v>116</v>
      </c>
      <c r="Q45" s="22" t="s">
        <v>117</v>
      </c>
      <c r="R45" s="22" t="s">
        <v>118</v>
      </c>
      <c r="S45" s="22" t="s">
        <v>119</v>
      </c>
      <c r="T45" s="22" t="s">
        <v>120</v>
      </c>
      <c r="U45" s="22" t="s">
        <v>121</v>
      </c>
      <c r="V45" s="22" t="s">
        <v>122</v>
      </c>
      <c r="W45" s="22" t="s">
        <v>123</v>
      </c>
      <c r="X45" s="22" t="s">
        <v>124</v>
      </c>
      <c r="Y45" s="22" t="s">
        <v>125</v>
      </c>
      <c r="Z45" s="22" t="s">
        <v>125</v>
      </c>
      <c r="AA45" s="22" t="s">
        <v>126</v>
      </c>
      <c r="AB45" s="22" t="s">
        <v>127</v>
      </c>
      <c r="AC45" s="22" t="s">
        <v>128</v>
      </c>
      <c r="AD45" s="22" t="s">
        <v>129</v>
      </c>
      <c r="AE45" s="22" t="s">
        <v>107</v>
      </c>
      <c r="AF45" s="22" t="s">
        <v>108</v>
      </c>
      <c r="AG45" s="22" t="s">
        <v>130</v>
      </c>
      <c r="AH45" s="22" t="s">
        <v>131</v>
      </c>
      <c r="AI45" s="22" t="s">
        <v>132</v>
      </c>
      <c r="AJ45" s="22" t="s">
        <v>133</v>
      </c>
      <c r="AK45" s="22" t="s">
        <v>134</v>
      </c>
      <c r="AL45" s="22" t="s">
        <v>135</v>
      </c>
      <c r="AM45" s="22" t="s">
        <v>136</v>
      </c>
      <c r="AN45" s="22" t="s">
        <v>122</v>
      </c>
      <c r="AO45" s="22" t="s">
        <v>137</v>
      </c>
      <c r="AP45" s="22" t="s">
        <v>138</v>
      </c>
      <c r="AQ45" s="22" t="s">
        <v>139</v>
      </c>
      <c r="AR45" s="22" t="s">
        <v>140</v>
      </c>
      <c r="AS45" s="22" t="s">
        <v>141</v>
      </c>
      <c r="AT45" s="22" t="s">
        <v>142</v>
      </c>
      <c r="AU45" s="22" t="s">
        <v>143</v>
      </c>
      <c r="AV45" s="22" t="s">
        <v>144</v>
      </c>
      <c r="AW45" s="22" t="s">
        <v>145</v>
      </c>
      <c r="AX45" s="22" t="s">
        <v>146</v>
      </c>
      <c r="AY45" s="22" t="s">
        <v>147</v>
      </c>
      <c r="AZ45" s="22" t="s">
        <v>148</v>
      </c>
      <c r="BA45" s="22" t="s">
        <v>149</v>
      </c>
      <c r="BB45" s="22" t="s">
        <v>150</v>
      </c>
      <c r="BC45" s="22" t="s">
        <v>119</v>
      </c>
      <c r="BD45" s="22" t="s">
        <v>151</v>
      </c>
      <c r="BE45" s="22" t="s">
        <v>152</v>
      </c>
      <c r="BF45" s="22" t="s">
        <v>153</v>
      </c>
      <c r="BG45" s="22" t="s">
        <v>154</v>
      </c>
      <c r="BH45" s="22" t="s">
        <v>155</v>
      </c>
      <c r="BI45" s="22" t="s">
        <v>156</v>
      </c>
      <c r="BJ45" s="22" t="s">
        <v>157</v>
      </c>
      <c r="BK45" s="22" t="s">
        <v>158</v>
      </c>
      <c r="BL45" s="22" t="s">
        <v>159</v>
      </c>
      <c r="BM45" s="22" t="s">
        <v>144</v>
      </c>
      <c r="BN45" s="22" t="s">
        <v>160</v>
      </c>
      <c r="BO45" s="22" t="s">
        <v>161</v>
      </c>
      <c r="BP45" s="22" t="s">
        <v>162</v>
      </c>
      <c r="BQ45" s="22" t="s">
        <v>163</v>
      </c>
      <c r="BR45" s="22" t="s">
        <v>164</v>
      </c>
      <c r="BS45" s="22" t="s">
        <v>165</v>
      </c>
      <c r="BT45" s="22" t="s">
        <v>166</v>
      </c>
      <c r="BU45" s="22" t="s">
        <v>167</v>
      </c>
      <c r="BV45" s="22" t="s">
        <v>167</v>
      </c>
      <c r="BW45" s="22" t="s">
        <v>167</v>
      </c>
      <c r="BX45" s="22" t="s">
        <v>168</v>
      </c>
      <c r="BY45" s="22" t="s">
        <v>169</v>
      </c>
      <c r="BZ45" s="22" t="s">
        <v>170</v>
      </c>
      <c r="CA45" s="22" t="s">
        <v>171</v>
      </c>
      <c r="CB45" s="22" t="s">
        <v>172</v>
      </c>
      <c r="CC45" s="22" t="s">
        <v>144</v>
      </c>
      <c r="CD45" s="22"/>
      <c r="CE45" s="22" t="s">
        <v>173</v>
      </c>
    </row>
    <row r="46" spans="1:83">
      <c r="A46" s="20" t="s">
        <v>9</v>
      </c>
      <c r="B46" s="22" t="s">
        <v>174</v>
      </c>
      <c r="C46" s="21" t="s">
        <v>175</v>
      </c>
      <c r="D46" s="22" t="s">
        <v>175</v>
      </c>
      <c r="E46" s="22" t="s">
        <v>175</v>
      </c>
      <c r="F46" s="22" t="s">
        <v>176</v>
      </c>
      <c r="G46" s="22" t="s">
        <v>177</v>
      </c>
      <c r="H46" s="22" t="s">
        <v>175</v>
      </c>
      <c r="I46" s="22" t="s">
        <v>178</v>
      </c>
      <c r="J46" s="22"/>
      <c r="K46" s="22" t="s">
        <v>169</v>
      </c>
      <c r="L46" s="22" t="s">
        <v>179</v>
      </c>
      <c r="M46" s="22" t="s">
        <v>180</v>
      </c>
      <c r="N46" s="22" t="s">
        <v>181</v>
      </c>
      <c r="O46" s="22" t="s">
        <v>182</v>
      </c>
      <c r="P46" s="22" t="s">
        <v>181</v>
      </c>
      <c r="Q46" s="22" t="s">
        <v>183</v>
      </c>
      <c r="R46" s="22"/>
      <c r="S46" s="22" t="s">
        <v>181</v>
      </c>
      <c r="T46" s="22" t="s">
        <v>184</v>
      </c>
      <c r="U46" s="22"/>
      <c r="V46" s="22" t="s">
        <v>185</v>
      </c>
      <c r="W46" s="22" t="s">
        <v>186</v>
      </c>
      <c r="X46" s="22" t="s">
        <v>187</v>
      </c>
      <c r="Y46" s="22" t="s">
        <v>188</v>
      </c>
      <c r="Z46" s="22" t="s">
        <v>189</v>
      </c>
      <c r="AA46" s="22" t="s">
        <v>190</v>
      </c>
      <c r="AB46" s="22"/>
      <c r="AC46" s="22" t="s">
        <v>184</v>
      </c>
      <c r="AD46" s="22"/>
      <c r="AE46" s="22" t="s">
        <v>184</v>
      </c>
      <c r="AF46" s="22" t="s">
        <v>191</v>
      </c>
      <c r="AG46" s="22" t="s">
        <v>183</v>
      </c>
      <c r="AH46" s="22"/>
      <c r="AI46" s="22" t="s">
        <v>192</v>
      </c>
      <c r="AJ46" s="22"/>
      <c r="AK46" s="22" t="s">
        <v>184</v>
      </c>
      <c r="AL46" s="22" t="s">
        <v>184</v>
      </c>
      <c r="AM46" s="22" t="s">
        <v>184</v>
      </c>
      <c r="AN46" s="22" t="s">
        <v>193</v>
      </c>
      <c r="AO46" s="22" t="s">
        <v>194</v>
      </c>
      <c r="AP46" s="22" t="s">
        <v>133</v>
      </c>
      <c r="AQ46" s="22" t="s">
        <v>195</v>
      </c>
      <c r="AR46" s="22" t="s">
        <v>181</v>
      </c>
      <c r="AS46" s="22"/>
      <c r="AT46" s="22" t="s">
        <v>196</v>
      </c>
      <c r="AU46" s="22" t="s">
        <v>197</v>
      </c>
      <c r="AV46" s="22" t="s">
        <v>198</v>
      </c>
      <c r="AW46" s="22" t="s">
        <v>199</v>
      </c>
      <c r="AX46" s="22" t="s">
        <v>200</v>
      </c>
      <c r="AY46" s="22"/>
      <c r="AZ46" s="22"/>
      <c r="BA46" s="22" t="s">
        <v>201</v>
      </c>
      <c r="BB46" s="22" t="s">
        <v>181</v>
      </c>
      <c r="BC46" s="22" t="s">
        <v>195</v>
      </c>
      <c r="BD46" s="22"/>
      <c r="BE46" s="22"/>
      <c r="BF46" s="22"/>
      <c r="BG46" s="22"/>
      <c r="BH46" s="22" t="s">
        <v>202</v>
      </c>
      <c r="BI46" s="22" t="s">
        <v>181</v>
      </c>
      <c r="BJ46" s="22"/>
      <c r="BK46" s="22" t="s">
        <v>203</v>
      </c>
      <c r="BL46" s="22"/>
      <c r="BM46" s="22" t="s">
        <v>204</v>
      </c>
      <c r="BN46" s="22" t="s">
        <v>205</v>
      </c>
      <c r="BO46" s="22" t="s">
        <v>206</v>
      </c>
      <c r="BP46" s="22" t="s">
        <v>207</v>
      </c>
      <c r="BQ46" s="22" t="s">
        <v>208</v>
      </c>
      <c r="BR46" s="22"/>
      <c r="BS46" s="22" t="s">
        <v>209</v>
      </c>
      <c r="BT46" s="22" t="s">
        <v>181</v>
      </c>
      <c r="BU46" s="22" t="s">
        <v>210</v>
      </c>
      <c r="BV46" s="22" t="s">
        <v>211</v>
      </c>
      <c r="BW46" s="22" t="s">
        <v>212</v>
      </c>
      <c r="BX46" s="22" t="s">
        <v>163</v>
      </c>
      <c r="BY46" s="22" t="s">
        <v>205</v>
      </c>
      <c r="BZ46" s="22" t="s">
        <v>164</v>
      </c>
      <c r="CA46" s="22" t="s">
        <v>213</v>
      </c>
      <c r="CB46" s="22" t="s">
        <v>213</v>
      </c>
      <c r="CC46" s="22" t="s">
        <v>214</v>
      </c>
      <c r="CD46" s="22"/>
      <c r="CE46" s="22" t="s">
        <v>215</v>
      </c>
    </row>
    <row r="47" spans="1:83">
      <c r="A47" s="20" t="s">
        <v>216</v>
      </c>
      <c r="B47" s="311"/>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0"/>
      <c r="CE47" s="32">
        <f>SUM(C47:CC47)</f>
        <v>0</v>
      </c>
    </row>
    <row r="48" spans="1:83">
      <c r="A48" s="32" t="s">
        <v>217</v>
      </c>
      <c r="B48" s="311">
        <v>3240433</v>
      </c>
      <c r="C48" s="32">
        <f>IF($B$48,(ROUND((($B$48/$CE$61)*C61),0)))</f>
        <v>0</v>
      </c>
      <c r="D48" s="32">
        <f t="shared" ref="D48:BO48" si="0">IF($B$48,(ROUND((($B$48/$CE$61)*D61),0)))</f>
        <v>0</v>
      </c>
      <c r="E48" s="32">
        <f t="shared" si="0"/>
        <v>70846</v>
      </c>
      <c r="F48" s="32">
        <f t="shared" si="0"/>
        <v>0</v>
      </c>
      <c r="G48" s="32">
        <f t="shared" si="0"/>
        <v>0</v>
      </c>
      <c r="H48" s="32">
        <f t="shared" si="0"/>
        <v>0</v>
      </c>
      <c r="I48" s="32">
        <f t="shared" si="0"/>
        <v>0</v>
      </c>
      <c r="J48" s="32">
        <f t="shared" si="0"/>
        <v>0</v>
      </c>
      <c r="K48" s="32">
        <f t="shared" si="0"/>
        <v>353361</v>
      </c>
      <c r="L48" s="32">
        <f t="shared" si="0"/>
        <v>483077</v>
      </c>
      <c r="M48" s="32">
        <f t="shared" si="0"/>
        <v>0</v>
      </c>
      <c r="N48" s="32">
        <f t="shared" si="0"/>
        <v>0</v>
      </c>
      <c r="O48" s="32">
        <f t="shared" si="0"/>
        <v>0</v>
      </c>
      <c r="P48" s="32">
        <f t="shared" si="0"/>
        <v>0</v>
      </c>
      <c r="Q48" s="32">
        <f t="shared" si="0"/>
        <v>0</v>
      </c>
      <c r="R48" s="32">
        <f t="shared" si="0"/>
        <v>0</v>
      </c>
      <c r="S48" s="32">
        <f t="shared" si="0"/>
        <v>0</v>
      </c>
      <c r="T48" s="32">
        <f t="shared" si="0"/>
        <v>0</v>
      </c>
      <c r="U48" s="32">
        <f t="shared" si="0"/>
        <v>104004</v>
      </c>
      <c r="V48" s="32">
        <f t="shared" si="0"/>
        <v>0</v>
      </c>
      <c r="W48" s="32">
        <f t="shared" si="0"/>
        <v>6442</v>
      </c>
      <c r="X48" s="32">
        <f t="shared" si="0"/>
        <v>21555</v>
      </c>
      <c r="Y48" s="32">
        <f t="shared" si="0"/>
        <v>48427</v>
      </c>
      <c r="Z48" s="32">
        <f t="shared" si="0"/>
        <v>0</v>
      </c>
      <c r="AA48" s="32">
        <f t="shared" si="0"/>
        <v>0</v>
      </c>
      <c r="AB48" s="32">
        <f t="shared" si="0"/>
        <v>48237</v>
      </c>
      <c r="AC48" s="32">
        <f t="shared" si="0"/>
        <v>37669</v>
      </c>
      <c r="AD48" s="32">
        <f t="shared" si="0"/>
        <v>0</v>
      </c>
      <c r="AE48" s="32">
        <f t="shared" si="0"/>
        <v>171923</v>
      </c>
      <c r="AF48" s="32">
        <f t="shared" si="0"/>
        <v>0</v>
      </c>
      <c r="AG48" s="32">
        <f t="shared" si="0"/>
        <v>62594</v>
      </c>
      <c r="AH48" s="32">
        <f t="shared" si="0"/>
        <v>0</v>
      </c>
      <c r="AI48" s="32">
        <f t="shared" si="0"/>
        <v>0</v>
      </c>
      <c r="AJ48" s="32">
        <f t="shared" si="0"/>
        <v>586436</v>
      </c>
      <c r="AK48" s="32">
        <f t="shared" si="0"/>
        <v>67710</v>
      </c>
      <c r="AL48" s="32">
        <f t="shared" si="0"/>
        <v>-670</v>
      </c>
      <c r="AM48" s="32">
        <f t="shared" si="0"/>
        <v>0</v>
      </c>
      <c r="AN48" s="32">
        <f t="shared" si="0"/>
        <v>0</v>
      </c>
      <c r="AO48" s="32">
        <f t="shared" si="0"/>
        <v>13792</v>
      </c>
      <c r="AP48" s="32">
        <f t="shared" si="0"/>
        <v>0</v>
      </c>
      <c r="AQ48" s="32">
        <f t="shared" si="0"/>
        <v>0</v>
      </c>
      <c r="AR48" s="32">
        <f t="shared" si="0"/>
        <v>0</v>
      </c>
      <c r="AS48" s="32">
        <f t="shared" si="0"/>
        <v>0</v>
      </c>
      <c r="AT48" s="32">
        <f t="shared" si="0"/>
        <v>0</v>
      </c>
      <c r="AU48" s="32">
        <f t="shared" si="0"/>
        <v>0</v>
      </c>
      <c r="AV48" s="32">
        <f t="shared" si="0"/>
        <v>89291</v>
      </c>
      <c r="AW48" s="32">
        <f t="shared" si="0"/>
        <v>0</v>
      </c>
      <c r="AX48" s="32">
        <f t="shared" si="0"/>
        <v>0</v>
      </c>
      <c r="AY48" s="32">
        <f t="shared" si="0"/>
        <v>152718</v>
      </c>
      <c r="AZ48" s="32">
        <f t="shared" si="0"/>
        <v>0</v>
      </c>
      <c r="BA48" s="32">
        <f t="shared" si="0"/>
        <v>10233</v>
      </c>
      <c r="BB48" s="32">
        <f t="shared" si="0"/>
        <v>36611</v>
      </c>
      <c r="BC48" s="32">
        <f t="shared" si="0"/>
        <v>0</v>
      </c>
      <c r="BD48" s="32">
        <f t="shared" si="0"/>
        <v>18761</v>
      </c>
      <c r="BE48" s="32">
        <f t="shared" si="0"/>
        <v>48045</v>
      </c>
      <c r="BF48" s="32">
        <f t="shared" si="0"/>
        <v>88259</v>
      </c>
      <c r="BG48" s="32">
        <f t="shared" si="0"/>
        <v>0</v>
      </c>
      <c r="BH48" s="32">
        <f t="shared" si="0"/>
        <v>80361</v>
      </c>
      <c r="BI48" s="32">
        <f t="shared" si="0"/>
        <v>0</v>
      </c>
      <c r="BJ48" s="32">
        <f t="shared" si="0"/>
        <v>84096</v>
      </c>
      <c r="BK48" s="32">
        <f t="shared" si="0"/>
        <v>144015</v>
      </c>
      <c r="BL48" s="32">
        <f t="shared" si="0"/>
        <v>34265</v>
      </c>
      <c r="BM48" s="32">
        <f t="shared" si="0"/>
        <v>0</v>
      </c>
      <c r="BN48" s="32">
        <f t="shared" si="0"/>
        <v>295553</v>
      </c>
      <c r="BO48" s="32">
        <f t="shared" si="0"/>
        <v>0</v>
      </c>
      <c r="BP48" s="32">
        <f t="shared" ref="BP48:CD48" si="1">IF($B$48,(ROUND((($B$48/$CE$61)*BP61),0)))</f>
        <v>24283</v>
      </c>
      <c r="BQ48" s="32">
        <f t="shared" si="1"/>
        <v>0</v>
      </c>
      <c r="BR48" s="32">
        <f t="shared" si="1"/>
        <v>0</v>
      </c>
      <c r="BS48" s="32">
        <f t="shared" si="1"/>
        <v>0</v>
      </c>
      <c r="BT48" s="32">
        <f t="shared" si="1"/>
        <v>0</v>
      </c>
      <c r="BU48" s="32">
        <f t="shared" si="1"/>
        <v>0</v>
      </c>
      <c r="BV48" s="32">
        <f t="shared" si="1"/>
        <v>26307</v>
      </c>
      <c r="BW48" s="32">
        <f t="shared" si="1"/>
        <v>0</v>
      </c>
      <c r="BX48" s="32">
        <f t="shared" si="1"/>
        <v>0</v>
      </c>
      <c r="BY48" s="32">
        <f t="shared" si="1"/>
        <v>32233</v>
      </c>
      <c r="BZ48" s="32">
        <f t="shared" si="1"/>
        <v>0</v>
      </c>
      <c r="CA48" s="32">
        <f t="shared" si="1"/>
        <v>0</v>
      </c>
      <c r="CB48" s="32">
        <f t="shared" si="1"/>
        <v>0</v>
      </c>
      <c r="CC48" s="32">
        <f t="shared" si="1"/>
        <v>0</v>
      </c>
      <c r="CD48" s="32">
        <f t="shared" si="1"/>
        <v>0</v>
      </c>
      <c r="CE48" s="32">
        <f>SUM(C48:CD48)</f>
        <v>3240434</v>
      </c>
    </row>
    <row r="49" spans="1:83">
      <c r="A49" s="20" t="s">
        <v>218</v>
      </c>
      <c r="B49" s="32">
        <f>B47+B48</f>
        <v>3240433</v>
      </c>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row>
    <row r="50" spans="1:83">
      <c r="A50" s="20" t="s">
        <v>11</v>
      </c>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row>
    <row r="51" spans="1:83">
      <c r="A51" s="26" t="s">
        <v>219</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0"/>
      <c r="CE51" s="32">
        <f>SUM(C51:CD51)</f>
        <v>0</v>
      </c>
    </row>
    <row r="52" spans="1:83">
      <c r="A52" s="39" t="s">
        <v>220</v>
      </c>
      <c r="B52" s="312">
        <v>1071356</v>
      </c>
      <c r="C52" s="32">
        <f>IF($B$52,ROUND(($B$52/($CE$90+$CF$90)*C90),0))</f>
        <v>0</v>
      </c>
      <c r="D52" s="32">
        <f t="shared" ref="D52:BO52" si="2">IF($B$52,ROUND(($B$52/($CE$90+$CF$90)*D90),0))</f>
        <v>0</v>
      </c>
      <c r="E52" s="32">
        <f t="shared" si="2"/>
        <v>16512</v>
      </c>
      <c r="F52" s="32">
        <f t="shared" si="2"/>
        <v>0</v>
      </c>
      <c r="G52" s="32">
        <f t="shared" si="2"/>
        <v>0</v>
      </c>
      <c r="H52" s="32">
        <f t="shared" si="2"/>
        <v>0</v>
      </c>
      <c r="I52" s="32">
        <f t="shared" si="2"/>
        <v>0</v>
      </c>
      <c r="J52" s="32">
        <f t="shared" si="2"/>
        <v>0</v>
      </c>
      <c r="K52" s="32">
        <f t="shared" si="2"/>
        <v>76020</v>
      </c>
      <c r="L52" s="32">
        <f t="shared" si="2"/>
        <v>112545</v>
      </c>
      <c r="M52" s="32">
        <f t="shared" si="2"/>
        <v>0</v>
      </c>
      <c r="N52" s="32">
        <f t="shared" si="2"/>
        <v>0</v>
      </c>
      <c r="O52" s="32">
        <f t="shared" si="2"/>
        <v>0</v>
      </c>
      <c r="P52" s="32">
        <f t="shared" si="2"/>
        <v>0</v>
      </c>
      <c r="Q52" s="32">
        <f t="shared" si="2"/>
        <v>0</v>
      </c>
      <c r="R52" s="32">
        <f t="shared" si="2"/>
        <v>0</v>
      </c>
      <c r="S52" s="32">
        <f t="shared" si="2"/>
        <v>0</v>
      </c>
      <c r="T52" s="32">
        <f t="shared" si="2"/>
        <v>0</v>
      </c>
      <c r="U52" s="32">
        <f t="shared" si="2"/>
        <v>16973</v>
      </c>
      <c r="V52" s="32">
        <f t="shared" si="2"/>
        <v>0</v>
      </c>
      <c r="W52" s="32">
        <f t="shared" si="2"/>
        <v>2169</v>
      </c>
      <c r="X52" s="32">
        <f t="shared" si="2"/>
        <v>7257</v>
      </c>
      <c r="Y52" s="32">
        <f t="shared" si="2"/>
        <v>16290</v>
      </c>
      <c r="Z52" s="32">
        <f t="shared" si="2"/>
        <v>0</v>
      </c>
      <c r="AA52" s="32">
        <f t="shared" si="2"/>
        <v>0</v>
      </c>
      <c r="AB52" s="32">
        <f t="shared" si="2"/>
        <v>6574</v>
      </c>
      <c r="AC52" s="32">
        <f t="shared" si="2"/>
        <v>7325</v>
      </c>
      <c r="AD52" s="32">
        <f t="shared" si="2"/>
        <v>0</v>
      </c>
      <c r="AE52" s="32">
        <f t="shared" si="2"/>
        <v>81894</v>
      </c>
      <c r="AF52" s="32">
        <f t="shared" si="2"/>
        <v>0</v>
      </c>
      <c r="AG52" s="32">
        <f t="shared" si="2"/>
        <v>27116</v>
      </c>
      <c r="AH52" s="32">
        <f t="shared" si="2"/>
        <v>0</v>
      </c>
      <c r="AI52" s="32">
        <f t="shared" si="2"/>
        <v>0</v>
      </c>
      <c r="AJ52" s="32">
        <f t="shared" si="2"/>
        <v>88588</v>
      </c>
      <c r="AK52" s="32">
        <f t="shared" si="2"/>
        <v>3091</v>
      </c>
      <c r="AL52" s="32">
        <f t="shared" si="2"/>
        <v>2169</v>
      </c>
      <c r="AM52" s="32">
        <f t="shared" si="2"/>
        <v>0</v>
      </c>
      <c r="AN52" s="32">
        <f t="shared" si="2"/>
        <v>0</v>
      </c>
      <c r="AO52" s="32">
        <f t="shared" si="2"/>
        <v>3210</v>
      </c>
      <c r="AP52" s="32">
        <f t="shared" si="2"/>
        <v>0</v>
      </c>
      <c r="AQ52" s="32">
        <f t="shared" si="2"/>
        <v>0</v>
      </c>
      <c r="AR52" s="32">
        <f t="shared" si="2"/>
        <v>0</v>
      </c>
      <c r="AS52" s="32">
        <f t="shared" si="2"/>
        <v>0</v>
      </c>
      <c r="AT52" s="32">
        <f t="shared" si="2"/>
        <v>0</v>
      </c>
      <c r="AU52" s="32">
        <f t="shared" si="2"/>
        <v>0</v>
      </c>
      <c r="AV52" s="32">
        <f t="shared" si="2"/>
        <v>18629</v>
      </c>
      <c r="AW52" s="32">
        <f t="shared" si="2"/>
        <v>0</v>
      </c>
      <c r="AX52" s="32">
        <f t="shared" si="2"/>
        <v>0</v>
      </c>
      <c r="AY52" s="32">
        <f t="shared" si="2"/>
        <v>35295</v>
      </c>
      <c r="AZ52" s="32">
        <f t="shared" si="2"/>
        <v>0</v>
      </c>
      <c r="BA52" s="32">
        <f t="shared" si="2"/>
        <v>19978</v>
      </c>
      <c r="BB52" s="32">
        <f t="shared" si="2"/>
        <v>6028</v>
      </c>
      <c r="BC52" s="32">
        <f t="shared" si="2"/>
        <v>0</v>
      </c>
      <c r="BD52" s="32">
        <f t="shared" si="2"/>
        <v>0</v>
      </c>
      <c r="BE52" s="32">
        <f t="shared" si="2"/>
        <v>325922</v>
      </c>
      <c r="BF52" s="32">
        <f t="shared" si="2"/>
        <v>67619</v>
      </c>
      <c r="BG52" s="32">
        <f t="shared" si="2"/>
        <v>0</v>
      </c>
      <c r="BH52" s="32">
        <f t="shared" si="2"/>
        <v>5481</v>
      </c>
      <c r="BI52" s="32">
        <f t="shared" si="2"/>
        <v>0</v>
      </c>
      <c r="BJ52" s="32">
        <f t="shared" si="2"/>
        <v>5703</v>
      </c>
      <c r="BK52" s="32">
        <f t="shared" si="2"/>
        <v>0</v>
      </c>
      <c r="BL52" s="32">
        <f t="shared" si="2"/>
        <v>0</v>
      </c>
      <c r="BM52" s="32">
        <f t="shared" si="2"/>
        <v>0</v>
      </c>
      <c r="BN52" s="32">
        <f t="shared" si="2"/>
        <v>81536</v>
      </c>
      <c r="BO52" s="32">
        <f t="shared" si="2"/>
        <v>0</v>
      </c>
      <c r="BP52" s="32">
        <f t="shared" ref="BP52:CD52" si="3">IF($B$52,ROUND(($B$52/($CE$90+$CF$90)*BP90),0))</f>
        <v>0</v>
      </c>
      <c r="BQ52" s="32">
        <f t="shared" si="3"/>
        <v>0</v>
      </c>
      <c r="BR52" s="32">
        <f t="shared" si="3"/>
        <v>0</v>
      </c>
      <c r="BS52" s="32">
        <f t="shared" si="3"/>
        <v>0</v>
      </c>
      <c r="BT52" s="32">
        <f t="shared" si="3"/>
        <v>0</v>
      </c>
      <c r="BU52" s="32">
        <f t="shared" si="3"/>
        <v>0</v>
      </c>
      <c r="BV52" s="32">
        <f t="shared" si="3"/>
        <v>33861</v>
      </c>
      <c r="BW52" s="32">
        <f t="shared" si="3"/>
        <v>0</v>
      </c>
      <c r="BX52" s="32">
        <f t="shared" si="3"/>
        <v>0</v>
      </c>
      <c r="BY52" s="32">
        <f t="shared" si="3"/>
        <v>3569</v>
      </c>
      <c r="BZ52" s="32">
        <f t="shared" si="3"/>
        <v>0</v>
      </c>
      <c r="CA52" s="32">
        <f t="shared" si="3"/>
        <v>0</v>
      </c>
      <c r="CB52" s="32">
        <f t="shared" si="3"/>
        <v>0</v>
      </c>
      <c r="CC52" s="32">
        <f t="shared" si="3"/>
        <v>0</v>
      </c>
      <c r="CD52" s="32">
        <f t="shared" si="3"/>
        <v>0</v>
      </c>
      <c r="CE52" s="32">
        <f>SUM(C52:CD52)</f>
        <v>1071354</v>
      </c>
    </row>
    <row r="53" spans="1:83">
      <c r="A53" s="20" t="s">
        <v>218</v>
      </c>
      <c r="B53" s="32">
        <f>B51+B52</f>
        <v>1071356</v>
      </c>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row>
    <row r="54" spans="1:83">
      <c r="A54" s="20"/>
      <c r="B54" s="20"/>
      <c r="C54" s="27"/>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row>
    <row r="55" spans="1:83">
      <c r="A55" s="26" t="s">
        <v>221</v>
      </c>
      <c r="B55" s="20"/>
      <c r="C55" s="21" t="s">
        <v>21</v>
      </c>
      <c r="D55" s="22" t="s">
        <v>22</v>
      </c>
      <c r="E55" s="22" t="s">
        <v>23</v>
      </c>
      <c r="F55" s="22" t="s">
        <v>24</v>
      </c>
      <c r="G55" s="22" t="s">
        <v>25</v>
      </c>
      <c r="H55" s="22" t="s">
        <v>26</v>
      </c>
      <c r="I55" s="22" t="s">
        <v>27</v>
      </c>
      <c r="J55" s="22" t="s">
        <v>28</v>
      </c>
      <c r="K55" s="22" t="s">
        <v>29</v>
      </c>
      <c r="L55" s="22" t="s">
        <v>30</v>
      </c>
      <c r="M55" s="22" t="s">
        <v>31</v>
      </c>
      <c r="N55" s="22" t="s">
        <v>32</v>
      </c>
      <c r="O55" s="22" t="s">
        <v>33</v>
      </c>
      <c r="P55" s="22" t="s">
        <v>34</v>
      </c>
      <c r="Q55" s="22" t="s">
        <v>35</v>
      </c>
      <c r="R55" s="22" t="s">
        <v>36</v>
      </c>
      <c r="S55" s="22" t="s">
        <v>37</v>
      </c>
      <c r="T55" s="28" t="s">
        <v>38</v>
      </c>
      <c r="U55" s="22" t="s">
        <v>39</v>
      </c>
      <c r="V55" s="22" t="s">
        <v>40</v>
      </c>
      <c r="W55" s="22" t="s">
        <v>41</v>
      </c>
      <c r="X55" s="22" t="s">
        <v>42</v>
      </c>
      <c r="Y55" s="22" t="s">
        <v>43</v>
      </c>
      <c r="Z55" s="22" t="s">
        <v>44</v>
      </c>
      <c r="AA55" s="22" t="s">
        <v>45</v>
      </c>
      <c r="AB55" s="22" t="s">
        <v>46</v>
      </c>
      <c r="AC55" s="22" t="s">
        <v>47</v>
      </c>
      <c r="AD55" s="22" t="s">
        <v>48</v>
      </c>
      <c r="AE55" s="22" t="s">
        <v>49</v>
      </c>
      <c r="AF55" s="22" t="s">
        <v>50</v>
      </c>
      <c r="AG55" s="22" t="s">
        <v>51</v>
      </c>
      <c r="AH55" s="22" t="s">
        <v>52</v>
      </c>
      <c r="AI55" s="22" t="s">
        <v>53</v>
      </c>
      <c r="AJ55" s="22" t="s">
        <v>54</v>
      </c>
      <c r="AK55" s="22" t="s">
        <v>55</v>
      </c>
      <c r="AL55" s="22" t="s">
        <v>56</v>
      </c>
      <c r="AM55" s="22" t="s">
        <v>57</v>
      </c>
      <c r="AN55" s="22" t="s">
        <v>58</v>
      </c>
      <c r="AO55" s="22" t="s">
        <v>59</v>
      </c>
      <c r="AP55" s="22" t="s">
        <v>60</v>
      </c>
      <c r="AQ55" s="22" t="s">
        <v>61</v>
      </c>
      <c r="AR55" s="22" t="s">
        <v>62</v>
      </c>
      <c r="AS55" s="22" t="s">
        <v>63</v>
      </c>
      <c r="AT55" s="22" t="s">
        <v>64</v>
      </c>
      <c r="AU55" s="22" t="s">
        <v>65</v>
      </c>
      <c r="AV55" s="22" t="s">
        <v>66</v>
      </c>
      <c r="AW55" s="22" t="s">
        <v>67</v>
      </c>
      <c r="AX55" s="22" t="s">
        <v>68</v>
      </c>
      <c r="AY55" s="22" t="s">
        <v>69</v>
      </c>
      <c r="AZ55" s="22" t="s">
        <v>70</v>
      </c>
      <c r="BA55" s="22" t="s">
        <v>71</v>
      </c>
      <c r="BB55" s="22" t="s">
        <v>72</v>
      </c>
      <c r="BC55" s="22" t="s">
        <v>73</v>
      </c>
      <c r="BD55" s="22" t="s">
        <v>74</v>
      </c>
      <c r="BE55" s="22" t="s">
        <v>75</v>
      </c>
      <c r="BF55" s="22" t="s">
        <v>76</v>
      </c>
      <c r="BG55" s="22" t="s">
        <v>77</v>
      </c>
      <c r="BH55" s="22" t="s">
        <v>78</v>
      </c>
      <c r="BI55" s="22" t="s">
        <v>79</v>
      </c>
      <c r="BJ55" s="22" t="s">
        <v>80</v>
      </c>
      <c r="BK55" s="22" t="s">
        <v>81</v>
      </c>
      <c r="BL55" s="22" t="s">
        <v>82</v>
      </c>
      <c r="BM55" s="22" t="s">
        <v>83</v>
      </c>
      <c r="BN55" s="22" t="s">
        <v>84</v>
      </c>
      <c r="BO55" s="22" t="s">
        <v>85</v>
      </c>
      <c r="BP55" s="22" t="s">
        <v>86</v>
      </c>
      <c r="BQ55" s="22" t="s">
        <v>87</v>
      </c>
      <c r="BR55" s="22" t="s">
        <v>88</v>
      </c>
      <c r="BS55" s="22" t="s">
        <v>89</v>
      </c>
      <c r="BT55" s="22" t="s">
        <v>90</v>
      </c>
      <c r="BU55" s="22" t="s">
        <v>91</v>
      </c>
      <c r="BV55" s="22" t="s">
        <v>92</v>
      </c>
      <c r="BW55" s="22" t="s">
        <v>93</v>
      </c>
      <c r="BX55" s="22" t="s">
        <v>94</v>
      </c>
      <c r="BY55" s="22" t="s">
        <v>95</v>
      </c>
      <c r="BZ55" s="22" t="s">
        <v>96</v>
      </c>
      <c r="CA55" s="22" t="s">
        <v>97</v>
      </c>
      <c r="CB55" s="22" t="s">
        <v>98</v>
      </c>
      <c r="CC55" s="22" t="s">
        <v>99</v>
      </c>
      <c r="CD55" s="22" t="s">
        <v>100</v>
      </c>
      <c r="CE55" s="22" t="s">
        <v>101</v>
      </c>
    </row>
    <row r="56" spans="1:83">
      <c r="A56" s="26" t="s">
        <v>222</v>
      </c>
      <c r="B56" s="20"/>
      <c r="C56" s="21" t="s">
        <v>103</v>
      </c>
      <c r="D56" s="22" t="s">
        <v>104</v>
      </c>
      <c r="E56" s="22" t="s">
        <v>105</v>
      </c>
      <c r="F56" s="22" t="s">
        <v>106</v>
      </c>
      <c r="G56" s="22" t="s">
        <v>107</v>
      </c>
      <c r="H56" s="22" t="s">
        <v>108</v>
      </c>
      <c r="I56" s="22" t="s">
        <v>109</v>
      </c>
      <c r="J56" s="22" t="s">
        <v>110</v>
      </c>
      <c r="K56" s="22" t="s">
        <v>111</v>
      </c>
      <c r="L56" s="22" t="s">
        <v>112</v>
      </c>
      <c r="M56" s="22" t="s">
        <v>113</v>
      </c>
      <c r="N56" s="22" t="s">
        <v>114</v>
      </c>
      <c r="O56" s="22" t="s">
        <v>115</v>
      </c>
      <c r="P56" s="22" t="s">
        <v>116</v>
      </c>
      <c r="Q56" s="22" t="s">
        <v>117</v>
      </c>
      <c r="R56" s="22" t="s">
        <v>118</v>
      </c>
      <c r="S56" s="22" t="s">
        <v>119</v>
      </c>
      <c r="T56" s="22" t="s">
        <v>120</v>
      </c>
      <c r="U56" s="22" t="s">
        <v>121</v>
      </c>
      <c r="V56" s="22" t="s">
        <v>122</v>
      </c>
      <c r="W56" s="22" t="s">
        <v>123</v>
      </c>
      <c r="X56" s="22" t="s">
        <v>124</v>
      </c>
      <c r="Y56" s="22" t="s">
        <v>125</v>
      </c>
      <c r="Z56" s="22" t="s">
        <v>125</v>
      </c>
      <c r="AA56" s="22" t="s">
        <v>126</v>
      </c>
      <c r="AB56" s="22" t="s">
        <v>127</v>
      </c>
      <c r="AC56" s="22" t="s">
        <v>128</v>
      </c>
      <c r="AD56" s="22" t="s">
        <v>129</v>
      </c>
      <c r="AE56" s="22" t="s">
        <v>107</v>
      </c>
      <c r="AF56" s="22" t="s">
        <v>108</v>
      </c>
      <c r="AG56" s="22" t="s">
        <v>130</v>
      </c>
      <c r="AH56" s="22" t="s">
        <v>131</v>
      </c>
      <c r="AI56" s="22" t="s">
        <v>132</v>
      </c>
      <c r="AJ56" s="22" t="s">
        <v>133</v>
      </c>
      <c r="AK56" s="22" t="s">
        <v>134</v>
      </c>
      <c r="AL56" s="22" t="s">
        <v>135</v>
      </c>
      <c r="AM56" s="22" t="s">
        <v>136</v>
      </c>
      <c r="AN56" s="22" t="s">
        <v>122</v>
      </c>
      <c r="AO56" s="22" t="s">
        <v>137</v>
      </c>
      <c r="AP56" s="22" t="s">
        <v>138</v>
      </c>
      <c r="AQ56" s="22" t="s">
        <v>139</v>
      </c>
      <c r="AR56" s="22" t="s">
        <v>140</v>
      </c>
      <c r="AS56" s="22" t="s">
        <v>141</v>
      </c>
      <c r="AT56" s="22" t="s">
        <v>142</v>
      </c>
      <c r="AU56" s="22" t="s">
        <v>143</v>
      </c>
      <c r="AV56" s="22" t="s">
        <v>144</v>
      </c>
      <c r="AW56" s="22" t="s">
        <v>145</v>
      </c>
      <c r="AX56" s="22" t="s">
        <v>146</v>
      </c>
      <c r="AY56" s="22" t="s">
        <v>147</v>
      </c>
      <c r="AZ56" s="22" t="s">
        <v>148</v>
      </c>
      <c r="BA56" s="22" t="s">
        <v>149</v>
      </c>
      <c r="BB56" s="22" t="s">
        <v>150</v>
      </c>
      <c r="BC56" s="22" t="s">
        <v>119</v>
      </c>
      <c r="BD56" s="22" t="s">
        <v>151</v>
      </c>
      <c r="BE56" s="22" t="s">
        <v>152</v>
      </c>
      <c r="BF56" s="22" t="s">
        <v>153</v>
      </c>
      <c r="BG56" s="22" t="s">
        <v>154</v>
      </c>
      <c r="BH56" s="22" t="s">
        <v>155</v>
      </c>
      <c r="BI56" s="22" t="s">
        <v>156</v>
      </c>
      <c r="BJ56" s="22" t="s">
        <v>157</v>
      </c>
      <c r="BK56" s="22" t="s">
        <v>158</v>
      </c>
      <c r="BL56" s="22" t="s">
        <v>159</v>
      </c>
      <c r="BM56" s="22" t="s">
        <v>144</v>
      </c>
      <c r="BN56" s="22" t="s">
        <v>160</v>
      </c>
      <c r="BO56" s="22" t="s">
        <v>161</v>
      </c>
      <c r="BP56" s="22" t="s">
        <v>162</v>
      </c>
      <c r="BQ56" s="22" t="s">
        <v>163</v>
      </c>
      <c r="BR56" s="22" t="s">
        <v>164</v>
      </c>
      <c r="BS56" s="22" t="s">
        <v>165</v>
      </c>
      <c r="BT56" s="22" t="s">
        <v>166</v>
      </c>
      <c r="BU56" s="22" t="s">
        <v>167</v>
      </c>
      <c r="BV56" s="22" t="s">
        <v>167</v>
      </c>
      <c r="BW56" s="22" t="s">
        <v>167</v>
      </c>
      <c r="BX56" s="22" t="s">
        <v>168</v>
      </c>
      <c r="BY56" s="22" t="s">
        <v>169</v>
      </c>
      <c r="BZ56" s="22" t="s">
        <v>170</v>
      </c>
      <c r="CA56" s="22" t="s">
        <v>171</v>
      </c>
      <c r="CB56" s="22" t="s">
        <v>172</v>
      </c>
      <c r="CC56" s="22" t="s">
        <v>144</v>
      </c>
      <c r="CD56" s="22" t="s">
        <v>223</v>
      </c>
      <c r="CE56" s="22" t="s">
        <v>173</v>
      </c>
    </row>
    <row r="57" spans="1:83">
      <c r="A57" s="26" t="s">
        <v>224</v>
      </c>
      <c r="B57" s="20"/>
      <c r="C57" s="21" t="s">
        <v>175</v>
      </c>
      <c r="D57" s="22" t="s">
        <v>175</v>
      </c>
      <c r="E57" s="22" t="s">
        <v>175</v>
      </c>
      <c r="F57" s="22" t="s">
        <v>176</v>
      </c>
      <c r="G57" s="22" t="s">
        <v>177</v>
      </c>
      <c r="H57" s="22" t="s">
        <v>175</v>
      </c>
      <c r="I57" s="22" t="s">
        <v>178</v>
      </c>
      <c r="J57" s="22"/>
      <c r="K57" s="22" t="s">
        <v>169</v>
      </c>
      <c r="L57" s="22" t="s">
        <v>179</v>
      </c>
      <c r="M57" s="22" t="s">
        <v>180</v>
      </c>
      <c r="N57" s="22" t="s">
        <v>181</v>
      </c>
      <c r="O57" s="22" t="s">
        <v>182</v>
      </c>
      <c r="P57" s="22" t="s">
        <v>181</v>
      </c>
      <c r="Q57" s="22" t="s">
        <v>183</v>
      </c>
      <c r="R57" s="22"/>
      <c r="S57" s="22" t="s">
        <v>181</v>
      </c>
      <c r="T57" s="22" t="s">
        <v>184</v>
      </c>
      <c r="U57" s="22"/>
      <c r="V57" s="22" t="s">
        <v>185</v>
      </c>
      <c r="W57" s="22" t="s">
        <v>186</v>
      </c>
      <c r="X57" s="22" t="s">
        <v>187</v>
      </c>
      <c r="Y57" s="22" t="s">
        <v>188</v>
      </c>
      <c r="Z57" s="22" t="s">
        <v>189</v>
      </c>
      <c r="AA57" s="22" t="s">
        <v>190</v>
      </c>
      <c r="AB57" s="22"/>
      <c r="AC57" s="22" t="s">
        <v>184</v>
      </c>
      <c r="AD57" s="22"/>
      <c r="AE57" s="22" t="s">
        <v>184</v>
      </c>
      <c r="AF57" s="22" t="s">
        <v>191</v>
      </c>
      <c r="AG57" s="22" t="s">
        <v>183</v>
      </c>
      <c r="AH57" s="22"/>
      <c r="AI57" s="22" t="s">
        <v>192</v>
      </c>
      <c r="AJ57" s="22"/>
      <c r="AK57" s="22" t="s">
        <v>184</v>
      </c>
      <c r="AL57" s="22" t="s">
        <v>184</v>
      </c>
      <c r="AM57" s="22" t="s">
        <v>184</v>
      </c>
      <c r="AN57" s="22" t="s">
        <v>193</v>
      </c>
      <c r="AO57" s="22" t="s">
        <v>194</v>
      </c>
      <c r="AP57" s="22" t="s">
        <v>133</v>
      </c>
      <c r="AQ57" s="22" t="s">
        <v>195</v>
      </c>
      <c r="AR57" s="22" t="s">
        <v>181</v>
      </c>
      <c r="AS57" s="22"/>
      <c r="AT57" s="22" t="s">
        <v>196</v>
      </c>
      <c r="AU57" s="22" t="s">
        <v>197</v>
      </c>
      <c r="AV57" s="22" t="s">
        <v>198</v>
      </c>
      <c r="AW57" s="22" t="s">
        <v>199</v>
      </c>
      <c r="AX57" s="22" t="s">
        <v>200</v>
      </c>
      <c r="AY57" s="22"/>
      <c r="AZ57" s="22"/>
      <c r="BA57" s="22" t="s">
        <v>201</v>
      </c>
      <c r="BB57" s="22" t="s">
        <v>181</v>
      </c>
      <c r="BC57" s="22" t="s">
        <v>195</v>
      </c>
      <c r="BD57" s="22"/>
      <c r="BE57" s="22"/>
      <c r="BF57" s="22"/>
      <c r="BG57" s="22"/>
      <c r="BH57" s="22" t="s">
        <v>202</v>
      </c>
      <c r="BI57" s="22" t="s">
        <v>181</v>
      </c>
      <c r="BJ57" s="22"/>
      <c r="BK57" s="22" t="s">
        <v>203</v>
      </c>
      <c r="BL57" s="22"/>
      <c r="BM57" s="22" t="s">
        <v>204</v>
      </c>
      <c r="BN57" s="22" t="s">
        <v>205</v>
      </c>
      <c r="BO57" s="22" t="s">
        <v>206</v>
      </c>
      <c r="BP57" s="22" t="s">
        <v>207</v>
      </c>
      <c r="BQ57" s="22" t="s">
        <v>208</v>
      </c>
      <c r="BR57" s="22"/>
      <c r="BS57" s="22" t="s">
        <v>209</v>
      </c>
      <c r="BT57" s="22" t="s">
        <v>181</v>
      </c>
      <c r="BU57" s="22" t="s">
        <v>210</v>
      </c>
      <c r="BV57" s="22" t="s">
        <v>211</v>
      </c>
      <c r="BW57" s="22" t="s">
        <v>212</v>
      </c>
      <c r="BX57" s="22" t="s">
        <v>163</v>
      </c>
      <c r="BY57" s="22" t="s">
        <v>205</v>
      </c>
      <c r="BZ57" s="22" t="s">
        <v>164</v>
      </c>
      <c r="CA57" s="22" t="s">
        <v>213</v>
      </c>
      <c r="CB57" s="22" t="s">
        <v>213</v>
      </c>
      <c r="CC57" s="22" t="s">
        <v>214</v>
      </c>
      <c r="CD57" s="22" t="s">
        <v>225</v>
      </c>
      <c r="CE57" s="22" t="s">
        <v>215</v>
      </c>
    </row>
    <row r="58" spans="1:83">
      <c r="A58" s="26" t="s">
        <v>226</v>
      </c>
      <c r="B58" s="20"/>
      <c r="C58" s="21" t="s">
        <v>227</v>
      </c>
      <c r="D58" s="22" t="s">
        <v>227</v>
      </c>
      <c r="E58" s="22" t="s">
        <v>227</v>
      </c>
      <c r="F58" s="22" t="s">
        <v>227</v>
      </c>
      <c r="G58" s="22" t="s">
        <v>227</v>
      </c>
      <c r="H58" s="22" t="s">
        <v>227</v>
      </c>
      <c r="I58" s="22" t="s">
        <v>227</v>
      </c>
      <c r="J58" s="22" t="s">
        <v>228</v>
      </c>
      <c r="K58" s="22" t="s">
        <v>227</v>
      </c>
      <c r="L58" s="22" t="s">
        <v>227</v>
      </c>
      <c r="M58" s="22" t="s">
        <v>227</v>
      </c>
      <c r="N58" s="22" t="s">
        <v>227</v>
      </c>
      <c r="O58" s="22" t="s">
        <v>229</v>
      </c>
      <c r="P58" s="22" t="s">
        <v>230</v>
      </c>
      <c r="Q58" s="22" t="s">
        <v>231</v>
      </c>
      <c r="R58" s="23" t="s">
        <v>232</v>
      </c>
      <c r="S58" s="29" t="s">
        <v>233</v>
      </c>
      <c r="T58" s="29" t="s">
        <v>233</v>
      </c>
      <c r="U58" s="22" t="s">
        <v>234</v>
      </c>
      <c r="V58" s="22" t="s">
        <v>234</v>
      </c>
      <c r="W58" s="22" t="s">
        <v>235</v>
      </c>
      <c r="X58" s="22" t="s">
        <v>236</v>
      </c>
      <c r="Y58" s="22" t="s">
        <v>237</v>
      </c>
      <c r="Z58" s="22" t="s">
        <v>237</v>
      </c>
      <c r="AA58" s="22" t="s">
        <v>237</v>
      </c>
      <c r="AB58" s="29" t="s">
        <v>233</v>
      </c>
      <c r="AC58" s="22" t="s">
        <v>238</v>
      </c>
      <c r="AD58" s="22" t="s">
        <v>239</v>
      </c>
      <c r="AE58" s="22" t="s">
        <v>238</v>
      </c>
      <c r="AF58" s="22" t="s">
        <v>240</v>
      </c>
      <c r="AG58" s="22" t="s">
        <v>240</v>
      </c>
      <c r="AH58" s="22" t="s">
        <v>241</v>
      </c>
      <c r="AI58" s="22" t="s">
        <v>242</v>
      </c>
      <c r="AJ58" s="22" t="s">
        <v>240</v>
      </c>
      <c r="AK58" s="22" t="s">
        <v>238</v>
      </c>
      <c r="AL58" s="22" t="s">
        <v>238</v>
      </c>
      <c r="AM58" s="22" t="s">
        <v>238</v>
      </c>
      <c r="AN58" s="22" t="s">
        <v>229</v>
      </c>
      <c r="AO58" s="22" t="s">
        <v>239</v>
      </c>
      <c r="AP58" s="22" t="s">
        <v>240</v>
      </c>
      <c r="AQ58" s="22" t="s">
        <v>241</v>
      </c>
      <c r="AR58" s="22" t="s">
        <v>240</v>
      </c>
      <c r="AS58" s="22" t="s">
        <v>238</v>
      </c>
      <c r="AT58" s="22" t="s">
        <v>243</v>
      </c>
      <c r="AU58" s="22" t="s">
        <v>240</v>
      </c>
      <c r="AV58" s="29" t="s">
        <v>233</v>
      </c>
      <c r="AW58" s="29" t="s">
        <v>233</v>
      </c>
      <c r="AX58" s="29" t="s">
        <v>233</v>
      </c>
      <c r="AY58" s="22" t="s">
        <v>244</v>
      </c>
      <c r="AZ58" s="22" t="s">
        <v>244</v>
      </c>
      <c r="BA58" s="29" t="s">
        <v>233</v>
      </c>
      <c r="BB58" s="29" t="s">
        <v>233</v>
      </c>
      <c r="BC58" s="29" t="s">
        <v>233</v>
      </c>
      <c r="BD58" s="29" t="s">
        <v>233</v>
      </c>
      <c r="BE58" s="22" t="s">
        <v>245</v>
      </c>
      <c r="BF58" s="29" t="s">
        <v>233</v>
      </c>
      <c r="BG58" s="29" t="s">
        <v>233</v>
      </c>
      <c r="BH58" s="29" t="s">
        <v>233</v>
      </c>
      <c r="BI58" s="29" t="s">
        <v>233</v>
      </c>
      <c r="BJ58" s="29" t="s">
        <v>233</v>
      </c>
      <c r="BK58" s="29" t="s">
        <v>233</v>
      </c>
      <c r="BL58" s="29" t="s">
        <v>233</v>
      </c>
      <c r="BM58" s="29" t="s">
        <v>233</v>
      </c>
      <c r="BN58" s="29" t="s">
        <v>233</v>
      </c>
      <c r="BO58" s="29" t="s">
        <v>233</v>
      </c>
      <c r="BP58" s="29" t="s">
        <v>233</v>
      </c>
      <c r="BQ58" s="29" t="s">
        <v>233</v>
      </c>
      <c r="BR58" s="29" t="s">
        <v>233</v>
      </c>
      <c r="BS58" s="29" t="s">
        <v>233</v>
      </c>
      <c r="BT58" s="29" t="s">
        <v>233</v>
      </c>
      <c r="BU58" s="29" t="s">
        <v>233</v>
      </c>
      <c r="BV58" s="29" t="s">
        <v>233</v>
      </c>
      <c r="BW58" s="29" t="s">
        <v>233</v>
      </c>
      <c r="BX58" s="29" t="s">
        <v>233</v>
      </c>
      <c r="BY58" s="29" t="s">
        <v>233</v>
      </c>
      <c r="BZ58" s="29" t="s">
        <v>233</v>
      </c>
      <c r="CA58" s="29" t="s">
        <v>233</v>
      </c>
      <c r="CB58" s="29" t="s">
        <v>233</v>
      </c>
      <c r="CC58" s="29" t="s">
        <v>233</v>
      </c>
      <c r="CD58" s="29" t="s">
        <v>233</v>
      </c>
      <c r="CE58" s="29" t="s">
        <v>233</v>
      </c>
    </row>
    <row r="59" spans="1:83">
      <c r="A59" s="39" t="s">
        <v>246</v>
      </c>
      <c r="B59" s="32"/>
      <c r="C59" s="24"/>
      <c r="D59" s="24"/>
      <c r="E59" s="24">
        <v>375</v>
      </c>
      <c r="F59" s="24"/>
      <c r="G59" s="24"/>
      <c r="H59" s="24"/>
      <c r="I59" s="24"/>
      <c r="J59" s="24"/>
      <c r="K59" s="24">
        <v>7192</v>
      </c>
      <c r="L59" s="24">
        <v>2557</v>
      </c>
      <c r="M59" s="24"/>
      <c r="N59" s="24"/>
      <c r="O59" s="24"/>
      <c r="P59" s="30"/>
      <c r="Q59" s="30"/>
      <c r="R59" s="30"/>
      <c r="S59" s="313"/>
      <c r="T59" s="313"/>
      <c r="U59" s="31">
        <v>39281</v>
      </c>
      <c r="V59" s="30"/>
      <c r="W59" s="30">
        <v>292</v>
      </c>
      <c r="X59" s="30">
        <v>977</v>
      </c>
      <c r="Y59" s="30">
        <v>2195</v>
      </c>
      <c r="Z59" s="30"/>
      <c r="AA59" s="30"/>
      <c r="AB59" s="313"/>
      <c r="AC59" s="30">
        <v>2584</v>
      </c>
      <c r="AD59" s="30"/>
      <c r="AE59" s="30">
        <v>34429</v>
      </c>
      <c r="AF59" s="30"/>
      <c r="AG59" s="30">
        <v>2336</v>
      </c>
      <c r="AH59" s="30"/>
      <c r="AI59" s="30"/>
      <c r="AJ59" s="30">
        <v>14559</v>
      </c>
      <c r="AK59" s="30">
        <v>11223</v>
      </c>
      <c r="AL59" s="30">
        <v>384</v>
      </c>
      <c r="AM59" s="30"/>
      <c r="AN59" s="30"/>
      <c r="AO59" s="30">
        <v>1752</v>
      </c>
      <c r="AP59" s="30"/>
      <c r="AQ59" s="30"/>
      <c r="AR59" s="30"/>
      <c r="AS59" s="30"/>
      <c r="AT59" s="30"/>
      <c r="AU59" s="30"/>
      <c r="AV59" s="313"/>
      <c r="AW59" s="313"/>
      <c r="AX59" s="313"/>
      <c r="AY59" s="30">
        <v>83577</v>
      </c>
      <c r="AZ59" s="30"/>
      <c r="BA59" s="313"/>
      <c r="BB59" s="313"/>
      <c r="BC59" s="313"/>
      <c r="BD59" s="313"/>
      <c r="BE59" s="30">
        <v>62742</v>
      </c>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263"/>
      <c r="CE59" s="32"/>
    </row>
    <row r="60" spans="1:83" s="225" customFormat="1">
      <c r="A60" s="240" t="s">
        <v>247</v>
      </c>
      <c r="B60" s="241"/>
      <c r="C60" s="314"/>
      <c r="D60" s="314"/>
      <c r="E60" s="314">
        <v>3.77</v>
      </c>
      <c r="F60" s="314"/>
      <c r="G60" s="314"/>
      <c r="H60" s="314"/>
      <c r="I60" s="314"/>
      <c r="J60" s="314"/>
      <c r="K60" s="314">
        <v>25.11</v>
      </c>
      <c r="L60" s="314">
        <v>25.71</v>
      </c>
      <c r="M60" s="314"/>
      <c r="N60" s="314"/>
      <c r="O60" s="314"/>
      <c r="P60" s="315"/>
      <c r="Q60" s="315"/>
      <c r="R60" s="315"/>
      <c r="S60" s="316"/>
      <c r="T60" s="316"/>
      <c r="U60" s="317">
        <v>6.86</v>
      </c>
      <c r="V60" s="315"/>
      <c r="W60" s="315">
        <v>0.54</v>
      </c>
      <c r="X60" s="315">
        <v>1.79</v>
      </c>
      <c r="Y60" s="315">
        <v>4.03</v>
      </c>
      <c r="Z60" s="315"/>
      <c r="AA60" s="315"/>
      <c r="AB60" s="316">
        <v>2.08</v>
      </c>
      <c r="AC60" s="315">
        <v>1.92</v>
      </c>
      <c r="AD60" s="315"/>
      <c r="AE60" s="315">
        <v>11.21</v>
      </c>
      <c r="AF60" s="315"/>
      <c r="AG60" s="315">
        <v>1.1399999999999999</v>
      </c>
      <c r="AH60" s="315"/>
      <c r="AI60" s="315"/>
      <c r="AJ60" s="315">
        <v>31.18</v>
      </c>
      <c r="AK60" s="315">
        <v>2.97</v>
      </c>
      <c r="AL60" s="315"/>
      <c r="AM60" s="315"/>
      <c r="AN60" s="315"/>
      <c r="AO60" s="315">
        <v>0.73</v>
      </c>
      <c r="AP60" s="315"/>
      <c r="AQ60" s="315"/>
      <c r="AR60" s="315"/>
      <c r="AS60" s="315"/>
      <c r="AT60" s="315"/>
      <c r="AU60" s="315"/>
      <c r="AV60" s="316">
        <v>4.9000000000000004</v>
      </c>
      <c r="AW60" s="316"/>
      <c r="AX60" s="316"/>
      <c r="AY60" s="315">
        <v>17.809999999999999</v>
      </c>
      <c r="AZ60" s="315"/>
      <c r="BA60" s="316">
        <v>0.88</v>
      </c>
      <c r="BB60" s="316">
        <v>3.34</v>
      </c>
      <c r="BC60" s="316"/>
      <c r="BD60" s="316">
        <v>1.82</v>
      </c>
      <c r="BE60" s="315">
        <v>5.9</v>
      </c>
      <c r="BF60" s="316">
        <v>11.06</v>
      </c>
      <c r="BG60" s="316"/>
      <c r="BH60" s="316">
        <v>8.67</v>
      </c>
      <c r="BI60" s="316"/>
      <c r="BJ60" s="316">
        <v>4.03</v>
      </c>
      <c r="BK60" s="316">
        <v>12.67</v>
      </c>
      <c r="BL60" s="316">
        <v>3.47</v>
      </c>
      <c r="BM60" s="316"/>
      <c r="BN60" s="316">
        <v>15.28</v>
      </c>
      <c r="BO60" s="316"/>
      <c r="BP60" s="316">
        <v>0.46</v>
      </c>
      <c r="BQ60" s="316"/>
      <c r="BR60" s="316"/>
      <c r="BS60" s="316"/>
      <c r="BT60" s="316"/>
      <c r="BU60" s="316"/>
      <c r="BV60" s="316">
        <v>2.29</v>
      </c>
      <c r="BW60" s="316"/>
      <c r="BX60" s="316"/>
      <c r="BY60" s="316">
        <v>1.73</v>
      </c>
      <c r="BZ60" s="316"/>
      <c r="CA60" s="316"/>
      <c r="CB60" s="316"/>
      <c r="CC60" s="316"/>
      <c r="CD60" s="246" t="s">
        <v>233</v>
      </c>
      <c r="CE60" s="267">
        <f t="shared" ref="CE60:CE68" si="4">SUM(C60:CD60)</f>
        <v>213.34999999999997</v>
      </c>
    </row>
    <row r="61" spans="1:83">
      <c r="A61" s="39" t="s">
        <v>248</v>
      </c>
      <c r="B61" s="20"/>
      <c r="C61" s="24"/>
      <c r="D61" s="24"/>
      <c r="E61" s="24">
        <v>316045</v>
      </c>
      <c r="F61" s="24"/>
      <c r="G61" s="24"/>
      <c r="H61" s="24"/>
      <c r="I61" s="24"/>
      <c r="J61" s="24"/>
      <c r="K61" s="24">
        <v>1576344</v>
      </c>
      <c r="L61" s="24">
        <v>2155007</v>
      </c>
      <c r="M61" s="24"/>
      <c r="N61" s="24"/>
      <c r="O61" s="24"/>
      <c r="P61" s="30"/>
      <c r="Q61" s="30"/>
      <c r="R61" s="30"/>
      <c r="S61" s="318"/>
      <c r="T61" s="318"/>
      <c r="U61" s="31">
        <v>463960</v>
      </c>
      <c r="V61" s="30"/>
      <c r="W61" s="30">
        <v>28739</v>
      </c>
      <c r="X61" s="30">
        <v>96156</v>
      </c>
      <c r="Y61" s="30">
        <v>216032</v>
      </c>
      <c r="Z61" s="30"/>
      <c r="AA61" s="30"/>
      <c r="AB61" s="319">
        <v>215187</v>
      </c>
      <c r="AC61" s="30">
        <v>168043</v>
      </c>
      <c r="AD61" s="30"/>
      <c r="AE61" s="30">
        <v>766947</v>
      </c>
      <c r="AF61" s="30"/>
      <c r="AG61" s="30">
        <v>279233</v>
      </c>
      <c r="AH61" s="30"/>
      <c r="AI61" s="30"/>
      <c r="AJ61" s="30">
        <v>2616090</v>
      </c>
      <c r="AK61" s="30">
        <v>302054</v>
      </c>
      <c r="AL61" s="30">
        <v>-2991</v>
      </c>
      <c r="AM61" s="30"/>
      <c r="AN61" s="30"/>
      <c r="AO61" s="30">
        <v>61524</v>
      </c>
      <c r="AP61" s="30"/>
      <c r="AQ61" s="30"/>
      <c r="AR61" s="30"/>
      <c r="AS61" s="30"/>
      <c r="AT61" s="30"/>
      <c r="AU61" s="30"/>
      <c r="AV61" s="318">
        <v>398327</v>
      </c>
      <c r="AW61" s="318"/>
      <c r="AX61" s="318"/>
      <c r="AY61" s="30">
        <v>681273</v>
      </c>
      <c r="AZ61" s="30"/>
      <c r="BA61" s="318">
        <v>45648</v>
      </c>
      <c r="BB61" s="318">
        <v>163320</v>
      </c>
      <c r="BC61" s="318"/>
      <c r="BD61" s="318">
        <v>83693</v>
      </c>
      <c r="BE61" s="30">
        <v>214331</v>
      </c>
      <c r="BF61" s="318">
        <v>393723</v>
      </c>
      <c r="BG61" s="318"/>
      <c r="BH61" s="318">
        <v>358491</v>
      </c>
      <c r="BI61" s="318"/>
      <c r="BJ61" s="318">
        <v>375152</v>
      </c>
      <c r="BK61" s="318">
        <v>642452</v>
      </c>
      <c r="BL61" s="318">
        <v>152856</v>
      </c>
      <c r="BM61" s="318"/>
      <c r="BN61" s="318">
        <v>1318462</v>
      </c>
      <c r="BO61" s="318"/>
      <c r="BP61" s="318">
        <v>108328</v>
      </c>
      <c r="BQ61" s="318"/>
      <c r="BR61" s="318"/>
      <c r="BS61" s="318"/>
      <c r="BT61" s="318"/>
      <c r="BU61" s="318"/>
      <c r="BV61" s="318">
        <v>117356</v>
      </c>
      <c r="BW61" s="318"/>
      <c r="BX61" s="318"/>
      <c r="BY61" s="318">
        <v>143792</v>
      </c>
      <c r="BZ61" s="318"/>
      <c r="CA61" s="318"/>
      <c r="CB61" s="318"/>
      <c r="CC61" s="318"/>
      <c r="CD61" s="29" t="s">
        <v>233</v>
      </c>
      <c r="CE61" s="32">
        <f t="shared" si="4"/>
        <v>14455574</v>
      </c>
    </row>
    <row r="62" spans="1:83">
      <c r="A62" s="39" t="s">
        <v>9</v>
      </c>
      <c r="B62" s="20"/>
      <c r="C62" s="32">
        <f>ROUND(C47+C48,0)</f>
        <v>0</v>
      </c>
      <c r="D62" s="32">
        <f t="shared" ref="D62:BO62" si="5">ROUND(D47+D48,0)</f>
        <v>0</v>
      </c>
      <c r="E62" s="32">
        <f>ROUND(E47+E48,0)</f>
        <v>70846</v>
      </c>
      <c r="F62" s="32">
        <f t="shared" si="5"/>
        <v>0</v>
      </c>
      <c r="G62" s="32">
        <f t="shared" si="5"/>
        <v>0</v>
      </c>
      <c r="H62" s="32">
        <f t="shared" si="5"/>
        <v>0</v>
      </c>
      <c r="I62" s="32">
        <f t="shared" si="5"/>
        <v>0</v>
      </c>
      <c r="J62" s="32">
        <f t="shared" si="5"/>
        <v>0</v>
      </c>
      <c r="K62" s="32">
        <f t="shared" si="5"/>
        <v>353361</v>
      </c>
      <c r="L62" s="32">
        <f t="shared" si="5"/>
        <v>483077</v>
      </c>
      <c r="M62" s="32">
        <f t="shared" si="5"/>
        <v>0</v>
      </c>
      <c r="N62" s="32">
        <f t="shared" si="5"/>
        <v>0</v>
      </c>
      <c r="O62" s="32">
        <f t="shared" si="5"/>
        <v>0</v>
      </c>
      <c r="P62" s="32">
        <f t="shared" si="5"/>
        <v>0</v>
      </c>
      <c r="Q62" s="32">
        <f t="shared" si="5"/>
        <v>0</v>
      </c>
      <c r="R62" s="32">
        <f t="shared" si="5"/>
        <v>0</v>
      </c>
      <c r="S62" s="32">
        <f t="shared" si="5"/>
        <v>0</v>
      </c>
      <c r="T62" s="32">
        <f t="shared" si="5"/>
        <v>0</v>
      </c>
      <c r="U62" s="32">
        <f t="shared" si="5"/>
        <v>104004</v>
      </c>
      <c r="V62" s="32">
        <f t="shared" si="5"/>
        <v>0</v>
      </c>
      <c r="W62" s="32">
        <f t="shared" si="5"/>
        <v>6442</v>
      </c>
      <c r="X62" s="32">
        <f t="shared" si="5"/>
        <v>21555</v>
      </c>
      <c r="Y62" s="32">
        <f t="shared" si="5"/>
        <v>48427</v>
      </c>
      <c r="Z62" s="32">
        <f t="shared" si="5"/>
        <v>0</v>
      </c>
      <c r="AA62" s="32">
        <f t="shared" si="5"/>
        <v>0</v>
      </c>
      <c r="AB62" s="32">
        <f t="shared" si="5"/>
        <v>48237</v>
      </c>
      <c r="AC62" s="32">
        <f t="shared" si="5"/>
        <v>37669</v>
      </c>
      <c r="AD62" s="32">
        <f t="shared" si="5"/>
        <v>0</v>
      </c>
      <c r="AE62" s="32">
        <f t="shared" si="5"/>
        <v>171923</v>
      </c>
      <c r="AF62" s="32">
        <f t="shared" si="5"/>
        <v>0</v>
      </c>
      <c r="AG62" s="32">
        <f t="shared" si="5"/>
        <v>62594</v>
      </c>
      <c r="AH62" s="32">
        <f t="shared" si="5"/>
        <v>0</v>
      </c>
      <c r="AI62" s="32">
        <f t="shared" si="5"/>
        <v>0</v>
      </c>
      <c r="AJ62" s="32">
        <f t="shared" si="5"/>
        <v>586436</v>
      </c>
      <c r="AK62" s="32">
        <f t="shared" si="5"/>
        <v>67710</v>
      </c>
      <c r="AL62" s="32">
        <f t="shared" si="5"/>
        <v>-670</v>
      </c>
      <c r="AM62" s="32">
        <f t="shared" si="5"/>
        <v>0</v>
      </c>
      <c r="AN62" s="32">
        <f t="shared" si="5"/>
        <v>0</v>
      </c>
      <c r="AO62" s="32">
        <f t="shared" si="5"/>
        <v>13792</v>
      </c>
      <c r="AP62" s="32">
        <f t="shared" si="5"/>
        <v>0</v>
      </c>
      <c r="AQ62" s="32">
        <f t="shared" si="5"/>
        <v>0</v>
      </c>
      <c r="AR62" s="32">
        <f t="shared" si="5"/>
        <v>0</v>
      </c>
      <c r="AS62" s="32">
        <f t="shared" si="5"/>
        <v>0</v>
      </c>
      <c r="AT62" s="32">
        <f t="shared" si="5"/>
        <v>0</v>
      </c>
      <c r="AU62" s="32">
        <f t="shared" si="5"/>
        <v>0</v>
      </c>
      <c r="AV62" s="32">
        <f t="shared" si="5"/>
        <v>89291</v>
      </c>
      <c r="AW62" s="32">
        <f t="shared" si="5"/>
        <v>0</v>
      </c>
      <c r="AX62" s="32">
        <f t="shared" si="5"/>
        <v>0</v>
      </c>
      <c r="AY62" s="32">
        <f t="shared" si="5"/>
        <v>152718</v>
      </c>
      <c r="AZ62" s="32">
        <f t="shared" si="5"/>
        <v>0</v>
      </c>
      <c r="BA62" s="32">
        <f t="shared" si="5"/>
        <v>10233</v>
      </c>
      <c r="BB62" s="32">
        <f t="shared" si="5"/>
        <v>36611</v>
      </c>
      <c r="BC62" s="32">
        <f t="shared" si="5"/>
        <v>0</v>
      </c>
      <c r="BD62" s="32">
        <f t="shared" si="5"/>
        <v>18761</v>
      </c>
      <c r="BE62" s="32">
        <f t="shared" si="5"/>
        <v>48045</v>
      </c>
      <c r="BF62" s="32">
        <f t="shared" si="5"/>
        <v>88259</v>
      </c>
      <c r="BG62" s="32">
        <f t="shared" si="5"/>
        <v>0</v>
      </c>
      <c r="BH62" s="32">
        <f t="shared" si="5"/>
        <v>80361</v>
      </c>
      <c r="BI62" s="32">
        <f t="shared" si="5"/>
        <v>0</v>
      </c>
      <c r="BJ62" s="32">
        <f t="shared" si="5"/>
        <v>84096</v>
      </c>
      <c r="BK62" s="32">
        <f t="shared" si="5"/>
        <v>144015</v>
      </c>
      <c r="BL62" s="32">
        <f t="shared" si="5"/>
        <v>34265</v>
      </c>
      <c r="BM62" s="32">
        <f t="shared" si="5"/>
        <v>0</v>
      </c>
      <c r="BN62" s="32">
        <f t="shared" si="5"/>
        <v>295553</v>
      </c>
      <c r="BO62" s="32">
        <f t="shared" si="5"/>
        <v>0</v>
      </c>
      <c r="BP62" s="32">
        <f t="shared" ref="BP62:CC62" si="6">ROUND(BP47+BP48,0)</f>
        <v>24283</v>
      </c>
      <c r="BQ62" s="32">
        <f t="shared" si="6"/>
        <v>0</v>
      </c>
      <c r="BR62" s="32">
        <f t="shared" si="6"/>
        <v>0</v>
      </c>
      <c r="BS62" s="32">
        <f t="shared" si="6"/>
        <v>0</v>
      </c>
      <c r="BT62" s="32">
        <f t="shared" si="6"/>
        <v>0</v>
      </c>
      <c r="BU62" s="32">
        <f t="shared" si="6"/>
        <v>0</v>
      </c>
      <c r="BV62" s="32">
        <f t="shared" si="6"/>
        <v>26307</v>
      </c>
      <c r="BW62" s="32">
        <f t="shared" si="6"/>
        <v>0</v>
      </c>
      <c r="BX62" s="32">
        <f t="shared" si="6"/>
        <v>0</v>
      </c>
      <c r="BY62" s="32">
        <f t="shared" si="6"/>
        <v>32233</v>
      </c>
      <c r="BZ62" s="32">
        <f t="shared" si="6"/>
        <v>0</v>
      </c>
      <c r="CA62" s="32">
        <f t="shared" si="6"/>
        <v>0</v>
      </c>
      <c r="CB62" s="32">
        <f t="shared" si="6"/>
        <v>0</v>
      </c>
      <c r="CC62" s="32">
        <f t="shared" si="6"/>
        <v>0</v>
      </c>
      <c r="CD62" s="29" t="s">
        <v>233</v>
      </c>
      <c r="CE62" s="32">
        <f t="shared" si="4"/>
        <v>3240434</v>
      </c>
    </row>
    <row r="63" spans="1:83">
      <c r="A63" s="39" t="s">
        <v>249</v>
      </c>
      <c r="B63" s="20"/>
      <c r="C63" s="24"/>
      <c r="D63" s="24"/>
      <c r="E63" s="24">
        <v>49708</v>
      </c>
      <c r="F63" s="24"/>
      <c r="G63" s="24"/>
      <c r="H63" s="24"/>
      <c r="I63" s="24"/>
      <c r="J63" s="24"/>
      <c r="K63" s="24">
        <v>28727</v>
      </c>
      <c r="L63" s="24">
        <v>338942</v>
      </c>
      <c r="M63" s="24"/>
      <c r="N63" s="24"/>
      <c r="O63" s="24"/>
      <c r="P63" s="30"/>
      <c r="Q63" s="30"/>
      <c r="R63" s="30"/>
      <c r="S63" s="318"/>
      <c r="T63" s="318"/>
      <c r="U63" s="31">
        <v>8100</v>
      </c>
      <c r="V63" s="30"/>
      <c r="W63" s="30"/>
      <c r="X63" s="30"/>
      <c r="Y63" s="30">
        <v>137742</v>
      </c>
      <c r="Z63" s="30"/>
      <c r="AA63" s="30"/>
      <c r="AB63" s="319">
        <v>9540</v>
      </c>
      <c r="AC63" s="30"/>
      <c r="AD63" s="30"/>
      <c r="AE63" s="30">
        <v>-630</v>
      </c>
      <c r="AF63" s="30"/>
      <c r="AG63" s="30">
        <v>1532242</v>
      </c>
      <c r="AH63" s="30"/>
      <c r="AI63" s="30"/>
      <c r="AJ63" s="30">
        <v>239807</v>
      </c>
      <c r="AK63" s="30"/>
      <c r="AL63" s="30"/>
      <c r="AM63" s="30"/>
      <c r="AN63" s="30"/>
      <c r="AO63" s="30">
        <v>9677</v>
      </c>
      <c r="AP63" s="30"/>
      <c r="AQ63" s="30"/>
      <c r="AR63" s="30"/>
      <c r="AS63" s="30"/>
      <c r="AT63" s="30"/>
      <c r="AU63" s="30"/>
      <c r="AV63" s="318"/>
      <c r="AW63" s="318"/>
      <c r="AX63" s="318"/>
      <c r="AY63" s="30"/>
      <c r="AZ63" s="30"/>
      <c r="BA63" s="318"/>
      <c r="BB63" s="318"/>
      <c r="BC63" s="318"/>
      <c r="BD63" s="318"/>
      <c r="BE63" s="30"/>
      <c r="BF63" s="318"/>
      <c r="BG63" s="318"/>
      <c r="BH63" s="318"/>
      <c r="BI63" s="318"/>
      <c r="BJ63" s="318">
        <v>114610</v>
      </c>
      <c r="BK63" s="318"/>
      <c r="BL63" s="318"/>
      <c r="BM63" s="318"/>
      <c r="BN63" s="318">
        <v>30868</v>
      </c>
      <c r="BO63" s="318"/>
      <c r="BP63" s="318"/>
      <c r="BQ63" s="318"/>
      <c r="BR63" s="318"/>
      <c r="BS63" s="318"/>
      <c r="BT63" s="318"/>
      <c r="BU63" s="318"/>
      <c r="BV63" s="318"/>
      <c r="BW63" s="318"/>
      <c r="BX63" s="318"/>
      <c r="BY63" s="318"/>
      <c r="BZ63" s="318"/>
      <c r="CA63" s="318"/>
      <c r="CB63" s="318"/>
      <c r="CC63" s="318"/>
      <c r="CD63" s="29" t="s">
        <v>233</v>
      </c>
      <c r="CE63" s="32">
        <f t="shared" si="4"/>
        <v>2499333</v>
      </c>
    </row>
    <row r="64" spans="1:83">
      <c r="A64" s="39" t="s">
        <v>250</v>
      </c>
      <c r="B64" s="20"/>
      <c r="C64" s="24"/>
      <c r="D64" s="24"/>
      <c r="E64" s="24">
        <v>35570</v>
      </c>
      <c r="F64" s="24"/>
      <c r="G64" s="24"/>
      <c r="H64" s="24"/>
      <c r="I64" s="24"/>
      <c r="J64" s="24"/>
      <c r="K64" s="24">
        <v>59385</v>
      </c>
      <c r="L64" s="24">
        <v>242542</v>
      </c>
      <c r="M64" s="24"/>
      <c r="N64" s="24"/>
      <c r="O64" s="24"/>
      <c r="P64" s="30"/>
      <c r="Q64" s="30"/>
      <c r="R64" s="30"/>
      <c r="S64" s="318">
        <v>123582</v>
      </c>
      <c r="T64" s="318"/>
      <c r="U64" s="31">
        <v>457333</v>
      </c>
      <c r="V64" s="30"/>
      <c r="W64" s="30">
        <v>2271</v>
      </c>
      <c r="X64" s="30">
        <v>7598</v>
      </c>
      <c r="Y64" s="30">
        <v>17070</v>
      </c>
      <c r="Z64" s="30"/>
      <c r="AA64" s="30"/>
      <c r="AB64" s="319">
        <v>419034</v>
      </c>
      <c r="AC64" s="30">
        <v>19183</v>
      </c>
      <c r="AD64" s="30"/>
      <c r="AE64" s="30">
        <v>44155</v>
      </c>
      <c r="AF64" s="30"/>
      <c r="AG64" s="30">
        <v>88418</v>
      </c>
      <c r="AH64" s="30"/>
      <c r="AI64" s="30"/>
      <c r="AJ64" s="30">
        <v>133535</v>
      </c>
      <c r="AK64" s="30">
        <v>11393</v>
      </c>
      <c r="AL64" s="30">
        <v>809</v>
      </c>
      <c r="AM64" s="30"/>
      <c r="AN64" s="30"/>
      <c r="AO64" s="30">
        <v>6925</v>
      </c>
      <c r="AP64" s="30"/>
      <c r="AQ64" s="30"/>
      <c r="AR64" s="30"/>
      <c r="AS64" s="30"/>
      <c r="AT64" s="30"/>
      <c r="AU64" s="30"/>
      <c r="AV64" s="318">
        <v>4357</v>
      </c>
      <c r="AW64" s="318"/>
      <c r="AX64" s="318"/>
      <c r="AY64" s="30">
        <v>381440</v>
      </c>
      <c r="AZ64" s="30"/>
      <c r="BA64" s="318">
        <v>4967</v>
      </c>
      <c r="BB64" s="318">
        <v>3911</v>
      </c>
      <c r="BC64" s="318"/>
      <c r="BD64" s="318">
        <v>6378</v>
      </c>
      <c r="BE64" s="30">
        <v>42102</v>
      </c>
      <c r="BF64" s="318">
        <v>60314</v>
      </c>
      <c r="BG64" s="318"/>
      <c r="BH64" s="318">
        <v>320882</v>
      </c>
      <c r="BI64" s="318"/>
      <c r="BJ64" s="318">
        <v>2166</v>
      </c>
      <c r="BK64" s="318">
        <v>5145</v>
      </c>
      <c r="BL64" s="318">
        <v>2897</v>
      </c>
      <c r="BM64" s="318"/>
      <c r="BN64" s="318">
        <v>110361</v>
      </c>
      <c r="BO64" s="318"/>
      <c r="BP64" s="318">
        <v>6517</v>
      </c>
      <c r="BQ64" s="318"/>
      <c r="BR64" s="318"/>
      <c r="BS64" s="318"/>
      <c r="BT64" s="318"/>
      <c r="BU64" s="318"/>
      <c r="BV64" s="318">
        <v>2059</v>
      </c>
      <c r="BW64" s="318"/>
      <c r="BX64" s="318"/>
      <c r="BY64" s="318">
        <v>520</v>
      </c>
      <c r="BZ64" s="318"/>
      <c r="CA64" s="318"/>
      <c r="CB64" s="318"/>
      <c r="CC64" s="318"/>
      <c r="CD64" s="29" t="s">
        <v>233</v>
      </c>
      <c r="CE64" s="32">
        <f t="shared" si="4"/>
        <v>2622819</v>
      </c>
    </row>
    <row r="65" spans="1:83">
      <c r="A65" s="39" t="s">
        <v>251</v>
      </c>
      <c r="B65" s="20"/>
      <c r="C65" s="24"/>
      <c r="D65" s="24"/>
      <c r="E65" s="24">
        <v>508</v>
      </c>
      <c r="F65" s="24"/>
      <c r="G65" s="24"/>
      <c r="H65" s="24"/>
      <c r="I65" s="24"/>
      <c r="J65" s="24"/>
      <c r="K65" s="24">
        <v>2036</v>
      </c>
      <c r="L65" s="24">
        <v>3465</v>
      </c>
      <c r="M65" s="24"/>
      <c r="N65" s="24"/>
      <c r="O65" s="24"/>
      <c r="P65" s="30"/>
      <c r="Q65" s="30"/>
      <c r="R65" s="30"/>
      <c r="S65" s="318"/>
      <c r="T65" s="318"/>
      <c r="U65" s="31"/>
      <c r="V65" s="30"/>
      <c r="W65" s="30">
        <v>25170</v>
      </c>
      <c r="X65" s="30"/>
      <c r="Y65" s="30"/>
      <c r="Z65" s="30"/>
      <c r="AA65" s="30"/>
      <c r="AB65" s="319"/>
      <c r="AC65" s="30"/>
      <c r="AD65" s="30"/>
      <c r="AE65" s="30"/>
      <c r="AF65" s="30"/>
      <c r="AG65" s="30"/>
      <c r="AH65" s="30"/>
      <c r="AI65" s="30"/>
      <c r="AJ65" s="30">
        <v>7072</v>
      </c>
      <c r="AK65" s="30"/>
      <c r="AL65" s="30"/>
      <c r="AM65" s="30"/>
      <c r="AN65" s="30"/>
      <c r="AO65" s="30">
        <v>99</v>
      </c>
      <c r="AP65" s="30"/>
      <c r="AQ65" s="30"/>
      <c r="AR65" s="30"/>
      <c r="AS65" s="30"/>
      <c r="AT65" s="30"/>
      <c r="AU65" s="30"/>
      <c r="AV65" s="318"/>
      <c r="AW65" s="318"/>
      <c r="AX65" s="318"/>
      <c r="AY65" s="30"/>
      <c r="AZ65" s="30"/>
      <c r="BA65" s="318"/>
      <c r="BB65" s="318"/>
      <c r="BC65" s="318"/>
      <c r="BD65" s="318"/>
      <c r="BE65" s="30">
        <v>397638</v>
      </c>
      <c r="BF65" s="318"/>
      <c r="BG65" s="318"/>
      <c r="BH65" s="318">
        <v>154668</v>
      </c>
      <c r="BI65" s="318"/>
      <c r="BJ65" s="318"/>
      <c r="BK65" s="318"/>
      <c r="BL65" s="318"/>
      <c r="BM65" s="318"/>
      <c r="BN65" s="318">
        <v>4426</v>
      </c>
      <c r="BO65" s="318"/>
      <c r="BP65" s="318"/>
      <c r="BQ65" s="318"/>
      <c r="BR65" s="318"/>
      <c r="BS65" s="318"/>
      <c r="BT65" s="318"/>
      <c r="BU65" s="318"/>
      <c r="BV65" s="318"/>
      <c r="BW65" s="318"/>
      <c r="BX65" s="318"/>
      <c r="BY65" s="318"/>
      <c r="BZ65" s="318"/>
      <c r="CA65" s="318"/>
      <c r="CB65" s="318"/>
      <c r="CC65" s="318"/>
      <c r="CD65" s="29" t="s">
        <v>233</v>
      </c>
      <c r="CE65" s="32">
        <f t="shared" si="4"/>
        <v>595082</v>
      </c>
    </row>
    <row r="66" spans="1:83">
      <c r="A66" s="39" t="s">
        <v>252</v>
      </c>
      <c r="B66" s="20"/>
      <c r="C66" s="24"/>
      <c r="D66" s="24"/>
      <c r="E66" s="24">
        <v>185016</v>
      </c>
      <c r="F66" s="24"/>
      <c r="G66" s="24"/>
      <c r="H66" s="24"/>
      <c r="I66" s="24"/>
      <c r="J66" s="24"/>
      <c r="K66" s="24">
        <v>40245</v>
      </c>
      <c r="L66" s="24">
        <v>1261559</v>
      </c>
      <c r="M66" s="24"/>
      <c r="N66" s="24"/>
      <c r="O66" s="24"/>
      <c r="P66" s="30"/>
      <c r="Q66" s="30"/>
      <c r="R66" s="30"/>
      <c r="S66" s="318"/>
      <c r="T66" s="318"/>
      <c r="U66" s="31">
        <v>150468</v>
      </c>
      <c r="V66" s="30"/>
      <c r="W66" s="30"/>
      <c r="X66" s="30">
        <v>105929</v>
      </c>
      <c r="Y66" s="30">
        <v>13326</v>
      </c>
      <c r="Z66" s="30"/>
      <c r="AA66" s="30"/>
      <c r="AB66" s="319">
        <v>158337</v>
      </c>
      <c r="AC66" s="30">
        <v>3354</v>
      </c>
      <c r="AD66" s="30"/>
      <c r="AE66" s="30">
        <v>776862</v>
      </c>
      <c r="AF66" s="30"/>
      <c r="AG66" s="30">
        <v>4607</v>
      </c>
      <c r="AH66" s="30"/>
      <c r="AI66" s="30"/>
      <c r="AJ66" s="30">
        <v>175239</v>
      </c>
      <c r="AK66" s="30">
        <v>87886</v>
      </c>
      <c r="AL66" s="30">
        <v>118299</v>
      </c>
      <c r="AM66" s="30"/>
      <c r="AN66" s="30"/>
      <c r="AO66" s="30">
        <v>36016</v>
      </c>
      <c r="AP66" s="30"/>
      <c r="AQ66" s="30"/>
      <c r="AR66" s="30"/>
      <c r="AS66" s="30"/>
      <c r="AT66" s="30"/>
      <c r="AU66" s="30"/>
      <c r="AV66" s="318">
        <v>341966</v>
      </c>
      <c r="AW66" s="318"/>
      <c r="AX66" s="318"/>
      <c r="AY66" s="30">
        <v>77808</v>
      </c>
      <c r="AZ66" s="30"/>
      <c r="BA66" s="318">
        <v>89022</v>
      </c>
      <c r="BB66" s="318">
        <v>11980</v>
      </c>
      <c r="BC66" s="318"/>
      <c r="BD66" s="318">
        <v>5682</v>
      </c>
      <c r="BE66" s="30">
        <v>184199</v>
      </c>
      <c r="BF66" s="318">
        <v>6264</v>
      </c>
      <c r="BG66" s="318"/>
      <c r="BH66" s="318">
        <v>680418</v>
      </c>
      <c r="BI66" s="318"/>
      <c r="BJ66" s="318">
        <v>39631</v>
      </c>
      <c r="BK66" s="318">
        <v>270988</v>
      </c>
      <c r="BL66" s="318">
        <v>21925</v>
      </c>
      <c r="BM66" s="318"/>
      <c r="BN66" s="318">
        <v>884734</v>
      </c>
      <c r="BO66" s="318"/>
      <c r="BP66" s="318">
        <v>10322</v>
      </c>
      <c r="BQ66" s="318"/>
      <c r="BR66" s="318"/>
      <c r="BS66" s="318"/>
      <c r="BT66" s="318"/>
      <c r="BU66" s="318"/>
      <c r="BV66" s="318">
        <v>1030</v>
      </c>
      <c r="BW66" s="318"/>
      <c r="BX66" s="318"/>
      <c r="BY66" s="318">
        <v>8925</v>
      </c>
      <c r="BZ66" s="318"/>
      <c r="CA66" s="318"/>
      <c r="CB66" s="318"/>
      <c r="CC66" s="318"/>
      <c r="CD66" s="29" t="s">
        <v>233</v>
      </c>
      <c r="CE66" s="32">
        <f t="shared" si="4"/>
        <v>5752037</v>
      </c>
    </row>
    <row r="67" spans="1:83">
      <c r="A67" s="39" t="s">
        <v>11</v>
      </c>
      <c r="B67" s="20"/>
      <c r="C67" s="32">
        <f t="shared" ref="C67:BN67" si="7">ROUND(C51+C52,0)</f>
        <v>0</v>
      </c>
      <c r="D67" s="32">
        <f t="shared" si="7"/>
        <v>0</v>
      </c>
      <c r="E67" s="32">
        <f t="shared" si="7"/>
        <v>16512</v>
      </c>
      <c r="F67" s="32">
        <f t="shared" si="7"/>
        <v>0</v>
      </c>
      <c r="G67" s="32">
        <f t="shared" si="7"/>
        <v>0</v>
      </c>
      <c r="H67" s="32">
        <f t="shared" si="7"/>
        <v>0</v>
      </c>
      <c r="I67" s="32">
        <f t="shared" si="7"/>
        <v>0</v>
      </c>
      <c r="J67" s="32">
        <f t="shared" si="7"/>
        <v>0</v>
      </c>
      <c r="K67" s="32">
        <f t="shared" si="7"/>
        <v>76020</v>
      </c>
      <c r="L67" s="32">
        <f t="shared" si="7"/>
        <v>112545</v>
      </c>
      <c r="M67" s="32">
        <f t="shared" si="7"/>
        <v>0</v>
      </c>
      <c r="N67" s="32">
        <f t="shared" si="7"/>
        <v>0</v>
      </c>
      <c r="O67" s="32">
        <f t="shared" si="7"/>
        <v>0</v>
      </c>
      <c r="P67" s="32">
        <f t="shared" si="7"/>
        <v>0</v>
      </c>
      <c r="Q67" s="32">
        <f t="shared" si="7"/>
        <v>0</v>
      </c>
      <c r="R67" s="32">
        <f t="shared" si="7"/>
        <v>0</v>
      </c>
      <c r="S67" s="32">
        <f t="shared" si="7"/>
        <v>0</v>
      </c>
      <c r="T67" s="32">
        <f t="shared" si="7"/>
        <v>0</v>
      </c>
      <c r="U67" s="32">
        <f t="shared" si="7"/>
        <v>16973</v>
      </c>
      <c r="V67" s="32">
        <f t="shared" si="7"/>
        <v>0</v>
      </c>
      <c r="W67" s="32">
        <f t="shared" si="7"/>
        <v>2169</v>
      </c>
      <c r="X67" s="32">
        <f t="shared" si="7"/>
        <v>7257</v>
      </c>
      <c r="Y67" s="32">
        <f t="shared" si="7"/>
        <v>16290</v>
      </c>
      <c r="Z67" s="32">
        <f t="shared" si="7"/>
        <v>0</v>
      </c>
      <c r="AA67" s="32">
        <f t="shared" si="7"/>
        <v>0</v>
      </c>
      <c r="AB67" s="32">
        <f t="shared" si="7"/>
        <v>6574</v>
      </c>
      <c r="AC67" s="32">
        <f t="shared" si="7"/>
        <v>7325</v>
      </c>
      <c r="AD67" s="32">
        <f t="shared" si="7"/>
        <v>0</v>
      </c>
      <c r="AE67" s="32">
        <f t="shared" si="7"/>
        <v>81894</v>
      </c>
      <c r="AF67" s="32">
        <f t="shared" si="7"/>
        <v>0</v>
      </c>
      <c r="AG67" s="32">
        <f t="shared" si="7"/>
        <v>27116</v>
      </c>
      <c r="AH67" s="32">
        <f t="shared" si="7"/>
        <v>0</v>
      </c>
      <c r="AI67" s="32">
        <f t="shared" si="7"/>
        <v>0</v>
      </c>
      <c r="AJ67" s="32">
        <f t="shared" si="7"/>
        <v>88588</v>
      </c>
      <c r="AK67" s="32">
        <f t="shared" si="7"/>
        <v>3091</v>
      </c>
      <c r="AL67" s="32">
        <f t="shared" si="7"/>
        <v>2169</v>
      </c>
      <c r="AM67" s="32">
        <f t="shared" si="7"/>
        <v>0</v>
      </c>
      <c r="AN67" s="32">
        <f t="shared" si="7"/>
        <v>0</v>
      </c>
      <c r="AO67" s="32">
        <f t="shared" si="7"/>
        <v>3210</v>
      </c>
      <c r="AP67" s="32">
        <f t="shared" si="7"/>
        <v>0</v>
      </c>
      <c r="AQ67" s="32">
        <f t="shared" si="7"/>
        <v>0</v>
      </c>
      <c r="AR67" s="32">
        <f t="shared" si="7"/>
        <v>0</v>
      </c>
      <c r="AS67" s="32">
        <f t="shared" si="7"/>
        <v>0</v>
      </c>
      <c r="AT67" s="32">
        <f t="shared" si="7"/>
        <v>0</v>
      </c>
      <c r="AU67" s="32">
        <f t="shared" si="7"/>
        <v>0</v>
      </c>
      <c r="AV67" s="32">
        <f t="shared" si="7"/>
        <v>18629</v>
      </c>
      <c r="AW67" s="32">
        <f t="shared" si="7"/>
        <v>0</v>
      </c>
      <c r="AX67" s="32">
        <f t="shared" si="7"/>
        <v>0</v>
      </c>
      <c r="AY67" s="32">
        <f t="shared" si="7"/>
        <v>35295</v>
      </c>
      <c r="AZ67" s="32">
        <f t="shared" si="7"/>
        <v>0</v>
      </c>
      <c r="BA67" s="32">
        <f t="shared" si="7"/>
        <v>19978</v>
      </c>
      <c r="BB67" s="32">
        <f t="shared" si="7"/>
        <v>6028</v>
      </c>
      <c r="BC67" s="32">
        <f t="shared" si="7"/>
        <v>0</v>
      </c>
      <c r="BD67" s="32">
        <f t="shared" si="7"/>
        <v>0</v>
      </c>
      <c r="BE67" s="32">
        <f t="shared" si="7"/>
        <v>325922</v>
      </c>
      <c r="BF67" s="32">
        <f t="shared" si="7"/>
        <v>67619</v>
      </c>
      <c r="BG67" s="32">
        <f t="shared" si="7"/>
        <v>0</v>
      </c>
      <c r="BH67" s="32">
        <f t="shared" si="7"/>
        <v>5481</v>
      </c>
      <c r="BI67" s="32">
        <f t="shared" si="7"/>
        <v>0</v>
      </c>
      <c r="BJ67" s="32">
        <f t="shared" si="7"/>
        <v>5703</v>
      </c>
      <c r="BK67" s="32">
        <f t="shared" si="7"/>
        <v>0</v>
      </c>
      <c r="BL67" s="32">
        <f t="shared" si="7"/>
        <v>0</v>
      </c>
      <c r="BM67" s="32">
        <f t="shared" si="7"/>
        <v>0</v>
      </c>
      <c r="BN67" s="32">
        <f t="shared" si="7"/>
        <v>81536</v>
      </c>
      <c r="BO67" s="32">
        <f t="shared" ref="BO67:CC67" si="8">ROUND(BO51+BO52,0)</f>
        <v>0</v>
      </c>
      <c r="BP67" s="32">
        <f t="shared" si="8"/>
        <v>0</v>
      </c>
      <c r="BQ67" s="32">
        <f t="shared" si="8"/>
        <v>0</v>
      </c>
      <c r="BR67" s="32">
        <f t="shared" si="8"/>
        <v>0</v>
      </c>
      <c r="BS67" s="32">
        <f t="shared" si="8"/>
        <v>0</v>
      </c>
      <c r="BT67" s="32">
        <f t="shared" si="8"/>
        <v>0</v>
      </c>
      <c r="BU67" s="32">
        <f t="shared" si="8"/>
        <v>0</v>
      </c>
      <c r="BV67" s="32">
        <f t="shared" si="8"/>
        <v>33861</v>
      </c>
      <c r="BW67" s="32">
        <f t="shared" si="8"/>
        <v>0</v>
      </c>
      <c r="BX67" s="32">
        <f t="shared" si="8"/>
        <v>0</v>
      </c>
      <c r="BY67" s="32">
        <f t="shared" si="8"/>
        <v>3569</v>
      </c>
      <c r="BZ67" s="32">
        <f t="shared" si="8"/>
        <v>0</v>
      </c>
      <c r="CA67" s="32">
        <f t="shared" si="8"/>
        <v>0</v>
      </c>
      <c r="CB67" s="32">
        <f t="shared" si="8"/>
        <v>0</v>
      </c>
      <c r="CC67" s="32">
        <f t="shared" si="8"/>
        <v>0</v>
      </c>
      <c r="CD67" s="29" t="s">
        <v>233</v>
      </c>
      <c r="CE67" s="32">
        <f t="shared" si="4"/>
        <v>1071354</v>
      </c>
    </row>
    <row r="68" spans="1:83">
      <c r="A68" s="39" t="s">
        <v>253</v>
      </c>
      <c r="B68" s="32"/>
      <c r="C68" s="24"/>
      <c r="D68" s="24"/>
      <c r="E68" s="24">
        <v>8168</v>
      </c>
      <c r="F68" s="24"/>
      <c r="G68" s="24"/>
      <c r="H68" s="24"/>
      <c r="I68" s="24"/>
      <c r="J68" s="24"/>
      <c r="K68" s="24">
        <v>8745</v>
      </c>
      <c r="L68" s="24">
        <v>55697</v>
      </c>
      <c r="M68" s="24"/>
      <c r="N68" s="24"/>
      <c r="O68" s="24"/>
      <c r="P68" s="30"/>
      <c r="Q68" s="30"/>
      <c r="R68" s="30"/>
      <c r="S68" s="318"/>
      <c r="T68" s="318"/>
      <c r="U68" s="31">
        <v>8193</v>
      </c>
      <c r="V68" s="30"/>
      <c r="W68" s="30">
        <v>205492</v>
      </c>
      <c r="X68" s="30">
        <v>7227</v>
      </c>
      <c r="Y68" s="30"/>
      <c r="Z68" s="30"/>
      <c r="AA68" s="30"/>
      <c r="AB68" s="319">
        <v>48249</v>
      </c>
      <c r="AC68" s="30"/>
      <c r="AD68" s="30"/>
      <c r="AE68" s="30">
        <v>3717</v>
      </c>
      <c r="AF68" s="30"/>
      <c r="AG68" s="30">
        <v>4001</v>
      </c>
      <c r="AH68" s="30"/>
      <c r="AI68" s="30"/>
      <c r="AJ68" s="30">
        <v>9803</v>
      </c>
      <c r="AK68" s="30"/>
      <c r="AL68" s="30"/>
      <c r="AM68" s="30"/>
      <c r="AN68" s="30"/>
      <c r="AO68" s="30">
        <v>1590</v>
      </c>
      <c r="AP68" s="30"/>
      <c r="AQ68" s="30"/>
      <c r="AR68" s="30"/>
      <c r="AS68" s="30"/>
      <c r="AT68" s="30"/>
      <c r="AU68" s="30"/>
      <c r="AV68" s="318">
        <v>2304</v>
      </c>
      <c r="AW68" s="318"/>
      <c r="AX68" s="318"/>
      <c r="AY68" s="30">
        <v>801</v>
      </c>
      <c r="AZ68" s="30"/>
      <c r="BA68" s="318"/>
      <c r="BB68" s="318"/>
      <c r="BC68" s="318"/>
      <c r="BD68" s="318"/>
      <c r="BE68" s="30">
        <v>16889</v>
      </c>
      <c r="BF68" s="318"/>
      <c r="BG68" s="318"/>
      <c r="BH68" s="318">
        <v>2978</v>
      </c>
      <c r="BI68" s="318"/>
      <c r="BJ68" s="318">
        <v>2703</v>
      </c>
      <c r="BK68" s="318">
        <v>5623</v>
      </c>
      <c r="BL68" s="318"/>
      <c r="BM68" s="318"/>
      <c r="BN68" s="318">
        <v>77911</v>
      </c>
      <c r="BO68" s="318"/>
      <c r="BP68" s="318">
        <v>10122</v>
      </c>
      <c r="BQ68" s="318"/>
      <c r="BR68" s="318"/>
      <c r="BS68" s="318"/>
      <c r="BT68" s="318"/>
      <c r="BU68" s="318"/>
      <c r="BV68" s="318">
        <v>5115</v>
      </c>
      <c r="BW68" s="318"/>
      <c r="BX68" s="318"/>
      <c r="BY68" s="318"/>
      <c r="BZ68" s="318"/>
      <c r="CA68" s="318"/>
      <c r="CB68" s="318"/>
      <c r="CC68" s="318"/>
      <c r="CD68" s="29" t="s">
        <v>233</v>
      </c>
      <c r="CE68" s="32">
        <f t="shared" si="4"/>
        <v>485328</v>
      </c>
    </row>
    <row r="69" spans="1:83">
      <c r="A69" s="39" t="s">
        <v>254</v>
      </c>
      <c r="B69" s="20"/>
      <c r="C69" s="32">
        <f t="shared" ref="C69:BN69" si="9">SUM(C70:C83)</f>
        <v>0</v>
      </c>
      <c r="D69" s="32">
        <f t="shared" si="9"/>
        <v>0</v>
      </c>
      <c r="E69" s="32">
        <f t="shared" si="9"/>
        <v>10972</v>
      </c>
      <c r="F69" s="32">
        <f t="shared" si="9"/>
        <v>0</v>
      </c>
      <c r="G69" s="32">
        <f t="shared" si="9"/>
        <v>0</v>
      </c>
      <c r="H69" s="32">
        <f t="shared" si="9"/>
        <v>0</v>
      </c>
      <c r="I69" s="32">
        <f t="shared" si="9"/>
        <v>0</v>
      </c>
      <c r="J69" s="32">
        <f t="shared" si="9"/>
        <v>0</v>
      </c>
      <c r="K69" s="32">
        <f t="shared" si="9"/>
        <v>5138</v>
      </c>
      <c r="L69" s="32">
        <f t="shared" si="9"/>
        <v>74816</v>
      </c>
      <c r="M69" s="32">
        <f t="shared" si="9"/>
        <v>0</v>
      </c>
      <c r="N69" s="32">
        <f t="shared" si="9"/>
        <v>0</v>
      </c>
      <c r="O69" s="32">
        <f t="shared" si="9"/>
        <v>0</v>
      </c>
      <c r="P69" s="32">
        <f t="shared" si="9"/>
        <v>0</v>
      </c>
      <c r="Q69" s="32">
        <f t="shared" si="9"/>
        <v>0</v>
      </c>
      <c r="R69" s="32">
        <f t="shared" si="9"/>
        <v>0</v>
      </c>
      <c r="S69" s="32">
        <f t="shared" si="9"/>
        <v>0</v>
      </c>
      <c r="T69" s="32">
        <f t="shared" si="9"/>
        <v>0</v>
      </c>
      <c r="U69" s="32">
        <f t="shared" si="9"/>
        <v>5744</v>
      </c>
      <c r="V69" s="32">
        <f t="shared" si="9"/>
        <v>0</v>
      </c>
      <c r="W69" s="32">
        <f t="shared" si="9"/>
        <v>27.56</v>
      </c>
      <c r="X69" s="32">
        <f t="shared" si="9"/>
        <v>92.23</v>
      </c>
      <c r="Y69" s="32">
        <f t="shared" si="9"/>
        <v>207.21</v>
      </c>
      <c r="Z69" s="32">
        <f t="shared" si="9"/>
        <v>0</v>
      </c>
      <c r="AA69" s="32">
        <f t="shared" si="9"/>
        <v>0</v>
      </c>
      <c r="AB69" s="32">
        <f t="shared" si="9"/>
        <v>10648</v>
      </c>
      <c r="AC69" s="32">
        <f t="shared" si="9"/>
        <v>3147</v>
      </c>
      <c r="AD69" s="32">
        <f t="shared" si="9"/>
        <v>0</v>
      </c>
      <c r="AE69" s="32">
        <f t="shared" si="9"/>
        <v>15451</v>
      </c>
      <c r="AF69" s="32">
        <f t="shared" si="9"/>
        <v>0</v>
      </c>
      <c r="AG69" s="32">
        <f t="shared" si="9"/>
        <v>43028</v>
      </c>
      <c r="AH69" s="32">
        <f t="shared" si="9"/>
        <v>0</v>
      </c>
      <c r="AI69" s="32">
        <f t="shared" si="9"/>
        <v>0</v>
      </c>
      <c r="AJ69" s="32">
        <f t="shared" si="9"/>
        <v>58688</v>
      </c>
      <c r="AK69" s="32">
        <f t="shared" si="9"/>
        <v>9840</v>
      </c>
      <c r="AL69" s="32">
        <f t="shared" si="9"/>
        <v>1528</v>
      </c>
      <c r="AM69" s="32">
        <f t="shared" si="9"/>
        <v>0</v>
      </c>
      <c r="AN69" s="32">
        <f t="shared" si="9"/>
        <v>0</v>
      </c>
      <c r="AO69" s="32">
        <f t="shared" si="9"/>
        <v>2136</v>
      </c>
      <c r="AP69" s="32">
        <f t="shared" si="9"/>
        <v>0</v>
      </c>
      <c r="AQ69" s="32">
        <f t="shared" si="9"/>
        <v>0</v>
      </c>
      <c r="AR69" s="32">
        <f t="shared" si="9"/>
        <v>0</v>
      </c>
      <c r="AS69" s="32">
        <f t="shared" si="9"/>
        <v>0</v>
      </c>
      <c r="AT69" s="32">
        <f t="shared" si="9"/>
        <v>0</v>
      </c>
      <c r="AU69" s="32">
        <f t="shared" si="9"/>
        <v>0</v>
      </c>
      <c r="AV69" s="32">
        <f t="shared" si="9"/>
        <v>3298</v>
      </c>
      <c r="AW69" s="32">
        <f t="shared" si="9"/>
        <v>0</v>
      </c>
      <c r="AX69" s="32">
        <f t="shared" si="9"/>
        <v>0</v>
      </c>
      <c r="AY69" s="32">
        <f t="shared" si="9"/>
        <v>0</v>
      </c>
      <c r="AZ69" s="32">
        <f t="shared" si="9"/>
        <v>0</v>
      </c>
      <c r="BA69" s="32">
        <f t="shared" si="9"/>
        <v>2866</v>
      </c>
      <c r="BB69" s="32">
        <f t="shared" si="9"/>
        <v>4692</v>
      </c>
      <c r="BC69" s="32">
        <f t="shared" si="9"/>
        <v>0</v>
      </c>
      <c r="BD69" s="32">
        <f t="shared" si="9"/>
        <v>106</v>
      </c>
      <c r="BE69" s="32">
        <f t="shared" si="9"/>
        <v>2403</v>
      </c>
      <c r="BF69" s="32">
        <f t="shared" si="9"/>
        <v>3761</v>
      </c>
      <c r="BG69" s="32">
        <f t="shared" si="9"/>
        <v>0</v>
      </c>
      <c r="BH69" s="32">
        <f t="shared" si="9"/>
        <v>12864</v>
      </c>
      <c r="BI69" s="32">
        <f t="shared" si="9"/>
        <v>0</v>
      </c>
      <c r="BJ69" s="32">
        <f t="shared" si="9"/>
        <v>48491</v>
      </c>
      <c r="BK69" s="32">
        <f t="shared" si="9"/>
        <v>25477</v>
      </c>
      <c r="BL69" s="32">
        <f t="shared" si="9"/>
        <v>0</v>
      </c>
      <c r="BM69" s="32">
        <f t="shared" si="9"/>
        <v>0</v>
      </c>
      <c r="BN69" s="32">
        <f t="shared" si="9"/>
        <v>300298</v>
      </c>
      <c r="BO69" s="32">
        <f t="shared" ref="BO69:CD69" si="10">SUM(BO70:BO83)</f>
        <v>0</v>
      </c>
      <c r="BP69" s="32">
        <f t="shared" si="10"/>
        <v>40773</v>
      </c>
      <c r="BQ69" s="32">
        <f t="shared" si="10"/>
        <v>0</v>
      </c>
      <c r="BR69" s="32">
        <f t="shared" si="10"/>
        <v>0</v>
      </c>
      <c r="BS69" s="32">
        <f t="shared" si="10"/>
        <v>0</v>
      </c>
      <c r="BT69" s="32">
        <f t="shared" si="10"/>
        <v>0</v>
      </c>
      <c r="BU69" s="32">
        <f t="shared" si="10"/>
        <v>0</v>
      </c>
      <c r="BV69" s="32">
        <f t="shared" si="10"/>
        <v>894</v>
      </c>
      <c r="BW69" s="32">
        <f t="shared" si="10"/>
        <v>0</v>
      </c>
      <c r="BX69" s="32">
        <f t="shared" si="10"/>
        <v>0</v>
      </c>
      <c r="BY69" s="32">
        <f t="shared" si="10"/>
        <v>1887</v>
      </c>
      <c r="BZ69" s="32">
        <f t="shared" si="10"/>
        <v>0</v>
      </c>
      <c r="CA69" s="32">
        <f t="shared" si="10"/>
        <v>0</v>
      </c>
      <c r="CB69" s="32">
        <f t="shared" si="10"/>
        <v>0</v>
      </c>
      <c r="CC69" s="32">
        <f t="shared" si="10"/>
        <v>0</v>
      </c>
      <c r="CD69" s="32">
        <f t="shared" si="10"/>
        <v>772234</v>
      </c>
      <c r="CE69" s="32">
        <f>SUM(CE70:CE84)</f>
        <v>3506966</v>
      </c>
    </row>
    <row r="70" spans="1:83">
      <c r="A70" s="33" t="s">
        <v>255</v>
      </c>
      <c r="B70" s="34"/>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32">
        <f>SUM(C70:CD70)</f>
        <v>0</v>
      </c>
    </row>
    <row r="71" spans="1:83">
      <c r="A71" s="33" t="s">
        <v>256</v>
      </c>
      <c r="B71" s="34"/>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32">
        <f t="shared" ref="CE71:CE85" si="11">SUM(C71:CD71)</f>
        <v>0</v>
      </c>
    </row>
    <row r="72" spans="1:83">
      <c r="A72" s="33" t="s">
        <v>257</v>
      </c>
      <c r="B72" s="34"/>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32">
        <f t="shared" si="11"/>
        <v>0</v>
      </c>
    </row>
    <row r="73" spans="1:83">
      <c r="A73" s="33" t="s">
        <v>258</v>
      </c>
      <c r="B73" s="34"/>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32">
        <f t="shared" si="11"/>
        <v>0</v>
      </c>
    </row>
    <row r="74" spans="1:83">
      <c r="A74" s="33" t="s">
        <v>259</v>
      </c>
      <c r="B74" s="34"/>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32">
        <f t="shared" si="11"/>
        <v>0</v>
      </c>
    </row>
    <row r="75" spans="1:83">
      <c r="A75" s="33" t="s">
        <v>260</v>
      </c>
      <c r="B75" s="34"/>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32">
        <f t="shared" si="11"/>
        <v>0</v>
      </c>
    </row>
    <row r="76" spans="1:83">
      <c r="A76" s="33" t="s">
        <v>261</v>
      </c>
      <c r="B76" s="232"/>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32">
        <f t="shared" si="11"/>
        <v>0</v>
      </c>
    </row>
    <row r="77" spans="1:83">
      <c r="A77" s="33" t="s">
        <v>262</v>
      </c>
      <c r="B77" s="34"/>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32">
        <f t="shared" si="11"/>
        <v>0</v>
      </c>
    </row>
    <row r="78" spans="1:83">
      <c r="A78" s="33" t="s">
        <v>263</v>
      </c>
      <c r="B78" s="20"/>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32">
        <f t="shared" si="11"/>
        <v>0</v>
      </c>
    </row>
    <row r="79" spans="1:83">
      <c r="A79" s="33" t="s">
        <v>264</v>
      </c>
      <c r="B79" s="20"/>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32">
        <f t="shared" si="11"/>
        <v>0</v>
      </c>
    </row>
    <row r="80" spans="1:83">
      <c r="A80" s="33" t="s">
        <v>265</v>
      </c>
      <c r="B80" s="20"/>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32">
        <f t="shared" si="11"/>
        <v>0</v>
      </c>
    </row>
    <row r="81" spans="1:84">
      <c r="A81" s="33" t="s">
        <v>266</v>
      </c>
      <c r="B81" s="20"/>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32">
        <f t="shared" si="11"/>
        <v>0</v>
      </c>
    </row>
    <row r="82" spans="1:84">
      <c r="A82" s="33" t="s">
        <v>267</v>
      </c>
      <c r="B82" s="20"/>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32">
        <f t="shared" si="11"/>
        <v>0</v>
      </c>
    </row>
    <row r="83" spans="1:84">
      <c r="A83" s="33" t="s">
        <v>268</v>
      </c>
      <c r="B83" s="20"/>
      <c r="C83" s="24"/>
      <c r="D83" s="24"/>
      <c r="E83" s="30">
        <v>10972</v>
      </c>
      <c r="F83" s="30"/>
      <c r="G83" s="24"/>
      <c r="H83" s="24"/>
      <c r="I83" s="30"/>
      <c r="J83" s="30"/>
      <c r="K83" s="30">
        <v>5138</v>
      </c>
      <c r="L83" s="30">
        <v>74816</v>
      </c>
      <c r="M83" s="24"/>
      <c r="N83" s="24"/>
      <c r="O83" s="24"/>
      <c r="P83" s="30"/>
      <c r="Q83" s="30"/>
      <c r="R83" s="31"/>
      <c r="S83" s="30"/>
      <c r="T83" s="24"/>
      <c r="U83" s="30">
        <v>5744</v>
      </c>
      <c r="V83" s="30"/>
      <c r="W83" s="24">
        <v>27.56</v>
      </c>
      <c r="X83" s="30">
        <v>92.23</v>
      </c>
      <c r="Y83" s="30">
        <v>207.21</v>
      </c>
      <c r="Z83" s="30"/>
      <c r="AA83" s="30"/>
      <c r="AB83" s="30">
        <v>10648</v>
      </c>
      <c r="AC83" s="30">
        <v>3147</v>
      </c>
      <c r="AD83" s="30"/>
      <c r="AE83" s="30">
        <v>15451</v>
      </c>
      <c r="AF83" s="30"/>
      <c r="AG83" s="30">
        <v>43028</v>
      </c>
      <c r="AH83" s="30"/>
      <c r="AI83" s="30"/>
      <c r="AJ83" s="30">
        <v>58688</v>
      </c>
      <c r="AK83" s="30">
        <v>9840</v>
      </c>
      <c r="AL83" s="30">
        <v>1528</v>
      </c>
      <c r="AM83" s="30"/>
      <c r="AN83" s="30"/>
      <c r="AO83" s="24">
        <v>2136</v>
      </c>
      <c r="AP83" s="30"/>
      <c r="AQ83" s="24"/>
      <c r="AR83" s="24"/>
      <c r="AS83" s="24"/>
      <c r="AT83" s="24"/>
      <c r="AU83" s="30"/>
      <c r="AV83" s="30">
        <v>3298</v>
      </c>
      <c r="AW83" s="30"/>
      <c r="AX83" s="30"/>
      <c r="AY83" s="30"/>
      <c r="AZ83" s="30"/>
      <c r="BA83" s="30">
        <v>2866</v>
      </c>
      <c r="BB83" s="30">
        <v>4692</v>
      </c>
      <c r="BC83" s="30"/>
      <c r="BD83" s="30">
        <v>106</v>
      </c>
      <c r="BE83" s="30">
        <v>2403</v>
      </c>
      <c r="BF83" s="30">
        <v>3761</v>
      </c>
      <c r="BG83" s="30"/>
      <c r="BH83" s="31">
        <v>12864</v>
      </c>
      <c r="BI83" s="30"/>
      <c r="BJ83" s="30">
        <v>48491</v>
      </c>
      <c r="BK83" s="30">
        <v>25477</v>
      </c>
      <c r="BL83" s="30"/>
      <c r="BM83" s="30"/>
      <c r="BN83" s="30">
        <v>300298</v>
      </c>
      <c r="BO83" s="30"/>
      <c r="BP83" s="30">
        <v>40773</v>
      </c>
      <c r="BQ83" s="30"/>
      <c r="BR83" s="30"/>
      <c r="BS83" s="30"/>
      <c r="BT83" s="30"/>
      <c r="BU83" s="30"/>
      <c r="BV83" s="30">
        <v>894</v>
      </c>
      <c r="BW83" s="30"/>
      <c r="BX83" s="30"/>
      <c r="BY83" s="30">
        <v>1887</v>
      </c>
      <c r="BZ83" s="30"/>
      <c r="CA83" s="30"/>
      <c r="CB83" s="30"/>
      <c r="CC83" s="30"/>
      <c r="CD83" s="35">
        <v>772234</v>
      </c>
      <c r="CE83" s="32">
        <f t="shared" si="11"/>
        <v>1461507</v>
      </c>
    </row>
    <row r="84" spans="1:84">
      <c r="A84" s="39" t="s">
        <v>269</v>
      </c>
      <c r="B84" s="20"/>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35">
        <v>2045459</v>
      </c>
      <c r="CE84" s="32">
        <f t="shared" si="11"/>
        <v>2045459</v>
      </c>
    </row>
    <row r="85" spans="1:84">
      <c r="A85" s="39" t="s">
        <v>270</v>
      </c>
      <c r="B85" s="32"/>
      <c r="C85" s="32">
        <f>SUM(C61:C69)-C84</f>
        <v>0</v>
      </c>
      <c r="D85" s="32">
        <f t="shared" ref="D85:BO85" si="12">SUM(D61:D69)-D84</f>
        <v>0</v>
      </c>
      <c r="E85" s="32">
        <f>SUM(E61:E69)-E84</f>
        <v>693345</v>
      </c>
      <c r="F85" s="32">
        <f t="shared" si="12"/>
        <v>0</v>
      </c>
      <c r="G85" s="32">
        <f t="shared" si="12"/>
        <v>0</v>
      </c>
      <c r="H85" s="32">
        <f t="shared" si="12"/>
        <v>0</v>
      </c>
      <c r="I85" s="32">
        <f t="shared" si="12"/>
        <v>0</v>
      </c>
      <c r="J85" s="32">
        <f t="shared" si="12"/>
        <v>0</v>
      </c>
      <c r="K85" s="32">
        <f t="shared" si="12"/>
        <v>2150001</v>
      </c>
      <c r="L85" s="32">
        <f t="shared" si="12"/>
        <v>4727650</v>
      </c>
      <c r="M85" s="32">
        <f t="shared" si="12"/>
        <v>0</v>
      </c>
      <c r="N85" s="32">
        <f t="shared" si="12"/>
        <v>0</v>
      </c>
      <c r="O85" s="32">
        <f t="shared" si="12"/>
        <v>0</v>
      </c>
      <c r="P85" s="32">
        <f t="shared" si="12"/>
        <v>0</v>
      </c>
      <c r="Q85" s="32">
        <f t="shared" si="12"/>
        <v>0</v>
      </c>
      <c r="R85" s="32">
        <f t="shared" si="12"/>
        <v>0</v>
      </c>
      <c r="S85" s="32">
        <f t="shared" si="12"/>
        <v>123582</v>
      </c>
      <c r="T85" s="32">
        <f t="shared" si="12"/>
        <v>0</v>
      </c>
      <c r="U85" s="32">
        <f t="shared" si="12"/>
        <v>1214775</v>
      </c>
      <c r="V85" s="32">
        <f t="shared" si="12"/>
        <v>0</v>
      </c>
      <c r="W85" s="32">
        <f t="shared" si="12"/>
        <v>270310.56</v>
      </c>
      <c r="X85" s="32">
        <f t="shared" si="12"/>
        <v>245814.23</v>
      </c>
      <c r="Y85" s="32">
        <f t="shared" si="12"/>
        <v>449094.21</v>
      </c>
      <c r="Z85" s="32">
        <f t="shared" si="12"/>
        <v>0</v>
      </c>
      <c r="AA85" s="32">
        <f t="shared" si="12"/>
        <v>0</v>
      </c>
      <c r="AB85" s="32">
        <f t="shared" si="12"/>
        <v>915806</v>
      </c>
      <c r="AC85" s="32">
        <f t="shared" si="12"/>
        <v>238721</v>
      </c>
      <c r="AD85" s="32">
        <f t="shared" si="12"/>
        <v>0</v>
      </c>
      <c r="AE85" s="32">
        <f t="shared" si="12"/>
        <v>1860319</v>
      </c>
      <c r="AF85" s="32">
        <f t="shared" si="12"/>
        <v>0</v>
      </c>
      <c r="AG85" s="32">
        <f t="shared" si="12"/>
        <v>2041239</v>
      </c>
      <c r="AH85" s="32">
        <f t="shared" si="12"/>
        <v>0</v>
      </c>
      <c r="AI85" s="32">
        <f t="shared" si="12"/>
        <v>0</v>
      </c>
      <c r="AJ85" s="32">
        <f t="shared" si="12"/>
        <v>3915258</v>
      </c>
      <c r="AK85" s="32">
        <f t="shared" si="12"/>
        <v>481974</v>
      </c>
      <c r="AL85" s="32">
        <f t="shared" si="12"/>
        <v>119144</v>
      </c>
      <c r="AM85" s="32">
        <f t="shared" si="12"/>
        <v>0</v>
      </c>
      <c r="AN85" s="32">
        <f t="shared" si="12"/>
        <v>0</v>
      </c>
      <c r="AO85" s="32">
        <f t="shared" si="12"/>
        <v>134969</v>
      </c>
      <c r="AP85" s="32">
        <f t="shared" si="12"/>
        <v>0</v>
      </c>
      <c r="AQ85" s="32">
        <f t="shared" si="12"/>
        <v>0</v>
      </c>
      <c r="AR85" s="32">
        <f t="shared" si="12"/>
        <v>0</v>
      </c>
      <c r="AS85" s="32">
        <f t="shared" si="12"/>
        <v>0</v>
      </c>
      <c r="AT85" s="32">
        <f t="shared" si="12"/>
        <v>0</v>
      </c>
      <c r="AU85" s="32">
        <f t="shared" si="12"/>
        <v>0</v>
      </c>
      <c r="AV85" s="32">
        <f t="shared" si="12"/>
        <v>858172</v>
      </c>
      <c r="AW85" s="32">
        <f t="shared" si="12"/>
        <v>0</v>
      </c>
      <c r="AX85" s="32">
        <f t="shared" si="12"/>
        <v>0</v>
      </c>
      <c r="AY85" s="32">
        <f t="shared" si="12"/>
        <v>1329335</v>
      </c>
      <c r="AZ85" s="32">
        <f t="shared" si="12"/>
        <v>0</v>
      </c>
      <c r="BA85" s="32">
        <f t="shared" si="12"/>
        <v>172714</v>
      </c>
      <c r="BB85" s="32">
        <f t="shared" si="12"/>
        <v>226542</v>
      </c>
      <c r="BC85" s="32">
        <f t="shared" si="12"/>
        <v>0</v>
      </c>
      <c r="BD85" s="32">
        <f t="shared" si="12"/>
        <v>114620</v>
      </c>
      <c r="BE85" s="32">
        <f t="shared" si="12"/>
        <v>1231529</v>
      </c>
      <c r="BF85" s="32">
        <f t="shared" si="12"/>
        <v>619940</v>
      </c>
      <c r="BG85" s="32">
        <f t="shared" si="12"/>
        <v>0</v>
      </c>
      <c r="BH85" s="32">
        <f t="shared" si="12"/>
        <v>1616143</v>
      </c>
      <c r="BI85" s="32">
        <f t="shared" si="12"/>
        <v>0</v>
      </c>
      <c r="BJ85" s="32">
        <f t="shared" si="12"/>
        <v>672552</v>
      </c>
      <c r="BK85" s="32">
        <f t="shared" si="12"/>
        <v>1093700</v>
      </c>
      <c r="BL85" s="32">
        <f t="shared" si="12"/>
        <v>211943</v>
      </c>
      <c r="BM85" s="32">
        <f t="shared" si="12"/>
        <v>0</v>
      </c>
      <c r="BN85" s="32">
        <f t="shared" si="12"/>
        <v>3104149</v>
      </c>
      <c r="BO85" s="32">
        <f t="shared" si="12"/>
        <v>0</v>
      </c>
      <c r="BP85" s="32">
        <f t="shared" ref="BP85:CD85" si="13">SUM(BP61:BP69)-BP84</f>
        <v>200345</v>
      </c>
      <c r="BQ85" s="32">
        <f t="shared" si="13"/>
        <v>0</v>
      </c>
      <c r="BR85" s="32">
        <f t="shared" si="13"/>
        <v>0</v>
      </c>
      <c r="BS85" s="32">
        <f t="shared" si="13"/>
        <v>0</v>
      </c>
      <c r="BT85" s="32">
        <f t="shared" si="13"/>
        <v>0</v>
      </c>
      <c r="BU85" s="32">
        <f t="shared" si="13"/>
        <v>0</v>
      </c>
      <c r="BV85" s="32">
        <f t="shared" si="13"/>
        <v>186622</v>
      </c>
      <c r="BW85" s="32">
        <f t="shared" si="13"/>
        <v>0</v>
      </c>
      <c r="BX85" s="32">
        <f t="shared" si="13"/>
        <v>0</v>
      </c>
      <c r="BY85" s="32">
        <f t="shared" si="13"/>
        <v>190926</v>
      </c>
      <c r="BZ85" s="32">
        <f t="shared" si="13"/>
        <v>0</v>
      </c>
      <c r="CA85" s="32">
        <f t="shared" si="13"/>
        <v>0</v>
      </c>
      <c r="CB85" s="32">
        <f t="shared" si="13"/>
        <v>0</v>
      </c>
      <c r="CC85" s="32">
        <f t="shared" si="13"/>
        <v>0</v>
      </c>
      <c r="CD85" s="32">
        <f t="shared" si="13"/>
        <v>-1273225</v>
      </c>
      <c r="CE85" s="32">
        <f t="shared" si="11"/>
        <v>30138009</v>
      </c>
    </row>
    <row r="86" spans="1:84">
      <c r="A86" s="39" t="s">
        <v>271</v>
      </c>
      <c r="B86" s="32"/>
      <c r="C86" s="29" t="s">
        <v>233</v>
      </c>
      <c r="D86" s="29" t="s">
        <v>233</v>
      </c>
      <c r="E86" s="29" t="s">
        <v>233</v>
      </c>
      <c r="F86" s="29" t="s">
        <v>233</v>
      </c>
      <c r="G86" s="29" t="s">
        <v>233</v>
      </c>
      <c r="H86" s="29" t="s">
        <v>233</v>
      </c>
      <c r="I86" s="29" t="s">
        <v>233</v>
      </c>
      <c r="J86" s="29" t="s">
        <v>233</v>
      </c>
      <c r="K86" s="36" t="s">
        <v>233</v>
      </c>
      <c r="L86" s="29" t="s">
        <v>233</v>
      </c>
      <c r="M86" s="29" t="s">
        <v>233</v>
      </c>
      <c r="N86" s="29" t="s">
        <v>233</v>
      </c>
      <c r="O86" s="29" t="s">
        <v>233</v>
      </c>
      <c r="P86" s="29" t="s">
        <v>233</v>
      </c>
      <c r="Q86" s="29" t="s">
        <v>233</v>
      </c>
      <c r="R86" s="29" t="s">
        <v>233</v>
      </c>
      <c r="S86" s="29" t="s">
        <v>233</v>
      </c>
      <c r="T86" s="29" t="s">
        <v>233</v>
      </c>
      <c r="U86" s="29" t="s">
        <v>233</v>
      </c>
      <c r="V86" s="29" t="s">
        <v>233</v>
      </c>
      <c r="W86" s="29" t="s">
        <v>233</v>
      </c>
      <c r="X86" s="29" t="s">
        <v>233</v>
      </c>
      <c r="Y86" s="29" t="s">
        <v>233</v>
      </c>
      <c r="Z86" s="29" t="s">
        <v>233</v>
      </c>
      <c r="AA86" s="29" t="s">
        <v>233</v>
      </c>
      <c r="AB86" s="29" t="s">
        <v>233</v>
      </c>
      <c r="AC86" s="29" t="s">
        <v>233</v>
      </c>
      <c r="AD86" s="29" t="s">
        <v>233</v>
      </c>
      <c r="AE86" s="29" t="s">
        <v>233</v>
      </c>
      <c r="AF86" s="29" t="s">
        <v>233</v>
      </c>
      <c r="AG86" s="29" t="s">
        <v>233</v>
      </c>
      <c r="AH86" s="29" t="s">
        <v>233</v>
      </c>
      <c r="AI86" s="29" t="s">
        <v>233</v>
      </c>
      <c r="AJ86" s="29" t="s">
        <v>233</v>
      </c>
      <c r="AK86" s="29" t="s">
        <v>233</v>
      </c>
      <c r="AL86" s="29" t="s">
        <v>233</v>
      </c>
      <c r="AM86" s="29" t="s">
        <v>233</v>
      </c>
      <c r="AN86" s="29" t="s">
        <v>233</v>
      </c>
      <c r="AO86" s="29" t="s">
        <v>233</v>
      </c>
      <c r="AP86" s="29" t="s">
        <v>233</v>
      </c>
      <c r="AQ86" s="29" t="s">
        <v>233</v>
      </c>
      <c r="AR86" s="29" t="s">
        <v>233</v>
      </c>
      <c r="AS86" s="29" t="s">
        <v>233</v>
      </c>
      <c r="AT86" s="29" t="s">
        <v>233</v>
      </c>
      <c r="AU86" s="29" t="s">
        <v>233</v>
      </c>
      <c r="AV86" s="29" t="s">
        <v>233</v>
      </c>
      <c r="AW86" s="29" t="s">
        <v>233</v>
      </c>
      <c r="AX86" s="29" t="s">
        <v>233</v>
      </c>
      <c r="AY86" s="29" t="s">
        <v>233</v>
      </c>
      <c r="AZ86" s="29" t="s">
        <v>233</v>
      </c>
      <c r="BA86" s="29" t="s">
        <v>233</v>
      </c>
      <c r="BB86" s="29" t="s">
        <v>233</v>
      </c>
      <c r="BC86" s="29" t="s">
        <v>233</v>
      </c>
      <c r="BD86" s="29" t="s">
        <v>233</v>
      </c>
      <c r="BE86" s="29" t="s">
        <v>233</v>
      </c>
      <c r="BF86" s="29" t="s">
        <v>233</v>
      </c>
      <c r="BG86" s="29" t="s">
        <v>233</v>
      </c>
      <c r="BH86" s="29" t="s">
        <v>233</v>
      </c>
      <c r="BI86" s="29" t="s">
        <v>233</v>
      </c>
      <c r="BJ86" s="29" t="s">
        <v>233</v>
      </c>
      <c r="BK86" s="29" t="s">
        <v>233</v>
      </c>
      <c r="BL86" s="29" t="s">
        <v>233</v>
      </c>
      <c r="BM86" s="29" t="s">
        <v>233</v>
      </c>
      <c r="BN86" s="29" t="s">
        <v>233</v>
      </c>
      <c r="BO86" s="29" t="s">
        <v>233</v>
      </c>
      <c r="BP86" s="29" t="s">
        <v>233</v>
      </c>
      <c r="BQ86" s="29" t="s">
        <v>233</v>
      </c>
      <c r="BR86" s="29" t="s">
        <v>233</v>
      </c>
      <c r="BS86" s="29" t="s">
        <v>233</v>
      </c>
      <c r="BT86" s="29" t="s">
        <v>233</v>
      </c>
      <c r="BU86" s="29" t="s">
        <v>233</v>
      </c>
      <c r="BV86" s="29" t="s">
        <v>233</v>
      </c>
      <c r="BW86" s="29" t="s">
        <v>233</v>
      </c>
      <c r="BX86" s="29" t="s">
        <v>233</v>
      </c>
      <c r="BY86" s="29" t="s">
        <v>233</v>
      </c>
      <c r="BZ86" s="29" t="s">
        <v>233</v>
      </c>
      <c r="CA86" s="29" t="s">
        <v>233</v>
      </c>
      <c r="CB86" s="29" t="s">
        <v>233</v>
      </c>
      <c r="CC86" s="29" t="s">
        <v>233</v>
      </c>
      <c r="CD86" s="29" t="s">
        <v>233</v>
      </c>
      <c r="CE86" s="35">
        <v>-1393781</v>
      </c>
    </row>
    <row r="87" spans="1:84">
      <c r="A87" s="26" t="s">
        <v>272</v>
      </c>
      <c r="B87" s="20"/>
      <c r="C87" s="24"/>
      <c r="D87" s="24"/>
      <c r="E87" s="24">
        <v>164040</v>
      </c>
      <c r="F87" s="24"/>
      <c r="G87" s="24"/>
      <c r="H87" s="24"/>
      <c r="I87" s="24"/>
      <c r="J87" s="24"/>
      <c r="K87" s="24">
        <v>3146076</v>
      </c>
      <c r="L87" s="24">
        <v>1118537</v>
      </c>
      <c r="M87" s="24"/>
      <c r="N87" s="24"/>
      <c r="O87" s="24"/>
      <c r="P87" s="24"/>
      <c r="Q87" s="24"/>
      <c r="R87" s="24"/>
      <c r="S87" s="24">
        <v>554041</v>
      </c>
      <c r="T87" s="24"/>
      <c r="U87" s="24">
        <v>966523</v>
      </c>
      <c r="V87" s="24"/>
      <c r="W87" s="24">
        <v>47386</v>
      </c>
      <c r="X87" s="24">
        <v>158551</v>
      </c>
      <c r="Y87" s="24">
        <v>356212</v>
      </c>
      <c r="Z87" s="24"/>
      <c r="AA87" s="24"/>
      <c r="AB87" s="24">
        <v>1050384</v>
      </c>
      <c r="AC87" s="24">
        <v>439748</v>
      </c>
      <c r="AD87" s="24"/>
      <c r="AE87" s="24">
        <v>397544</v>
      </c>
      <c r="AF87" s="24"/>
      <c r="AG87" s="24">
        <v>137067</v>
      </c>
      <c r="AH87" s="24"/>
      <c r="AI87" s="24"/>
      <c r="AJ87" s="24">
        <v>239475</v>
      </c>
      <c r="AK87" s="24">
        <v>375706</v>
      </c>
      <c r="AL87" s="24">
        <v>35452</v>
      </c>
      <c r="AM87" s="24"/>
      <c r="AN87" s="24"/>
      <c r="AO87" s="24">
        <v>16035</v>
      </c>
      <c r="AP87" s="24"/>
      <c r="AQ87" s="24"/>
      <c r="AR87" s="24"/>
      <c r="AS87" s="24"/>
      <c r="AT87" s="24"/>
      <c r="AU87" s="24"/>
      <c r="AV87" s="24">
        <v>221209</v>
      </c>
      <c r="AW87" s="29" t="s">
        <v>233</v>
      </c>
      <c r="AX87" s="29" t="s">
        <v>233</v>
      </c>
      <c r="AY87" s="29" t="s">
        <v>233</v>
      </c>
      <c r="AZ87" s="29" t="s">
        <v>233</v>
      </c>
      <c r="BA87" s="29" t="s">
        <v>233</v>
      </c>
      <c r="BB87" s="29" t="s">
        <v>233</v>
      </c>
      <c r="BC87" s="29" t="s">
        <v>233</v>
      </c>
      <c r="BD87" s="29" t="s">
        <v>233</v>
      </c>
      <c r="BE87" s="29" t="s">
        <v>233</v>
      </c>
      <c r="BF87" s="29" t="s">
        <v>233</v>
      </c>
      <c r="BG87" s="29" t="s">
        <v>233</v>
      </c>
      <c r="BH87" s="29" t="s">
        <v>233</v>
      </c>
      <c r="BI87" s="29" t="s">
        <v>233</v>
      </c>
      <c r="BJ87" s="29" t="s">
        <v>233</v>
      </c>
      <c r="BK87" s="29" t="s">
        <v>233</v>
      </c>
      <c r="BL87" s="29" t="s">
        <v>233</v>
      </c>
      <c r="BM87" s="29" t="s">
        <v>233</v>
      </c>
      <c r="BN87" s="29" t="s">
        <v>233</v>
      </c>
      <c r="BO87" s="29" t="s">
        <v>233</v>
      </c>
      <c r="BP87" s="29" t="s">
        <v>233</v>
      </c>
      <c r="BQ87" s="29" t="s">
        <v>233</v>
      </c>
      <c r="BR87" s="29" t="s">
        <v>233</v>
      </c>
      <c r="BS87" s="29" t="s">
        <v>233</v>
      </c>
      <c r="BT87" s="29" t="s">
        <v>233</v>
      </c>
      <c r="BU87" s="29" t="s">
        <v>233</v>
      </c>
      <c r="BV87" s="29" t="s">
        <v>233</v>
      </c>
      <c r="BW87" s="29" t="s">
        <v>233</v>
      </c>
      <c r="BX87" s="29" t="s">
        <v>233</v>
      </c>
      <c r="BY87" s="29" t="s">
        <v>233</v>
      </c>
      <c r="BZ87" s="29" t="s">
        <v>233</v>
      </c>
      <c r="CA87" s="29" t="s">
        <v>233</v>
      </c>
      <c r="CB87" s="29" t="s">
        <v>233</v>
      </c>
      <c r="CC87" s="29" t="s">
        <v>233</v>
      </c>
      <c r="CD87" s="29" t="s">
        <v>233</v>
      </c>
      <c r="CE87" s="32">
        <f t="shared" ref="CE87:CE94" si="14">SUM(C87:CD87)</f>
        <v>9423986</v>
      </c>
    </row>
    <row r="88" spans="1:84">
      <c r="A88" s="26" t="s">
        <v>273</v>
      </c>
      <c r="B88" s="20"/>
      <c r="C88" s="24"/>
      <c r="D88" s="24"/>
      <c r="E88" s="24">
        <v>869</v>
      </c>
      <c r="F88" s="24"/>
      <c r="G88" s="24"/>
      <c r="H88" s="24"/>
      <c r="I88" s="24"/>
      <c r="J88" s="24"/>
      <c r="K88" s="24">
        <v>16659</v>
      </c>
      <c r="L88" s="24">
        <v>5923</v>
      </c>
      <c r="M88" s="24"/>
      <c r="N88" s="24"/>
      <c r="O88" s="24"/>
      <c r="P88" s="24"/>
      <c r="Q88" s="24"/>
      <c r="R88" s="24"/>
      <c r="S88" s="24">
        <v>150206</v>
      </c>
      <c r="T88" s="24"/>
      <c r="U88" s="24">
        <v>3978051</v>
      </c>
      <c r="V88" s="24"/>
      <c r="W88" s="24">
        <v>452702</v>
      </c>
      <c r="X88" s="24">
        <v>1514694</v>
      </c>
      <c r="Y88" s="24">
        <v>3403022</v>
      </c>
      <c r="Z88" s="24"/>
      <c r="AA88" s="24"/>
      <c r="AB88" s="24">
        <v>1809823</v>
      </c>
      <c r="AC88" s="24">
        <v>225913</v>
      </c>
      <c r="AD88" s="24"/>
      <c r="AE88" s="24">
        <v>4699826</v>
      </c>
      <c r="AF88" s="24"/>
      <c r="AG88" s="24">
        <v>5288262</v>
      </c>
      <c r="AH88" s="24"/>
      <c r="AI88" s="24"/>
      <c r="AJ88" s="24">
        <v>4778951</v>
      </c>
      <c r="AK88" s="24">
        <v>1264523</v>
      </c>
      <c r="AL88" s="24">
        <v>169781</v>
      </c>
      <c r="AM88" s="24"/>
      <c r="AN88" s="24"/>
      <c r="AO88" s="24">
        <v>178831</v>
      </c>
      <c r="AP88" s="24"/>
      <c r="AQ88" s="24"/>
      <c r="AR88" s="24"/>
      <c r="AS88" s="24"/>
      <c r="AT88" s="24"/>
      <c r="AU88" s="24"/>
      <c r="AV88" s="24">
        <v>1928619</v>
      </c>
      <c r="AW88" s="29" t="s">
        <v>233</v>
      </c>
      <c r="AX88" s="29" t="s">
        <v>233</v>
      </c>
      <c r="AY88" s="29" t="s">
        <v>233</v>
      </c>
      <c r="AZ88" s="29" t="s">
        <v>233</v>
      </c>
      <c r="BA88" s="29" t="s">
        <v>233</v>
      </c>
      <c r="BB88" s="29" t="s">
        <v>233</v>
      </c>
      <c r="BC88" s="29" t="s">
        <v>233</v>
      </c>
      <c r="BD88" s="29" t="s">
        <v>233</v>
      </c>
      <c r="BE88" s="29" t="s">
        <v>233</v>
      </c>
      <c r="BF88" s="29" t="s">
        <v>233</v>
      </c>
      <c r="BG88" s="29" t="s">
        <v>233</v>
      </c>
      <c r="BH88" s="29" t="s">
        <v>233</v>
      </c>
      <c r="BI88" s="29" t="s">
        <v>233</v>
      </c>
      <c r="BJ88" s="29" t="s">
        <v>233</v>
      </c>
      <c r="BK88" s="29" t="s">
        <v>233</v>
      </c>
      <c r="BL88" s="29" t="s">
        <v>233</v>
      </c>
      <c r="BM88" s="29" t="s">
        <v>233</v>
      </c>
      <c r="BN88" s="29" t="s">
        <v>233</v>
      </c>
      <c r="BO88" s="29" t="s">
        <v>233</v>
      </c>
      <c r="BP88" s="29" t="s">
        <v>233</v>
      </c>
      <c r="BQ88" s="29" t="s">
        <v>233</v>
      </c>
      <c r="BR88" s="29" t="s">
        <v>233</v>
      </c>
      <c r="BS88" s="29" t="s">
        <v>233</v>
      </c>
      <c r="BT88" s="29" t="s">
        <v>233</v>
      </c>
      <c r="BU88" s="29" t="s">
        <v>233</v>
      </c>
      <c r="BV88" s="29" t="s">
        <v>233</v>
      </c>
      <c r="BW88" s="29" t="s">
        <v>233</v>
      </c>
      <c r="BX88" s="29" t="s">
        <v>233</v>
      </c>
      <c r="BY88" s="29" t="s">
        <v>233</v>
      </c>
      <c r="BZ88" s="29" t="s">
        <v>233</v>
      </c>
      <c r="CA88" s="29" t="s">
        <v>233</v>
      </c>
      <c r="CB88" s="29" t="s">
        <v>233</v>
      </c>
      <c r="CC88" s="29" t="s">
        <v>233</v>
      </c>
      <c r="CD88" s="29" t="s">
        <v>233</v>
      </c>
      <c r="CE88" s="32">
        <f t="shared" si="14"/>
        <v>29866655</v>
      </c>
    </row>
    <row r="89" spans="1:84">
      <c r="A89" s="26" t="s">
        <v>274</v>
      </c>
      <c r="B89" s="20"/>
      <c r="C89" s="32">
        <f>C87+C88</f>
        <v>0</v>
      </c>
      <c r="D89" s="32">
        <f t="shared" ref="D89:AV89" si="15">D87+D88</f>
        <v>0</v>
      </c>
      <c r="E89" s="32">
        <f t="shared" si="15"/>
        <v>164909</v>
      </c>
      <c r="F89" s="32">
        <f t="shared" si="15"/>
        <v>0</v>
      </c>
      <c r="G89" s="32">
        <f t="shared" si="15"/>
        <v>0</v>
      </c>
      <c r="H89" s="32">
        <f t="shared" si="15"/>
        <v>0</v>
      </c>
      <c r="I89" s="32">
        <f t="shared" si="15"/>
        <v>0</v>
      </c>
      <c r="J89" s="32">
        <f t="shared" si="15"/>
        <v>0</v>
      </c>
      <c r="K89" s="32">
        <f t="shared" si="15"/>
        <v>3162735</v>
      </c>
      <c r="L89" s="32">
        <f t="shared" si="15"/>
        <v>1124460</v>
      </c>
      <c r="M89" s="32">
        <f t="shared" si="15"/>
        <v>0</v>
      </c>
      <c r="N89" s="32">
        <f t="shared" si="15"/>
        <v>0</v>
      </c>
      <c r="O89" s="32">
        <f t="shared" si="15"/>
        <v>0</v>
      </c>
      <c r="P89" s="32">
        <f t="shared" si="15"/>
        <v>0</v>
      </c>
      <c r="Q89" s="32">
        <f t="shared" si="15"/>
        <v>0</v>
      </c>
      <c r="R89" s="32">
        <f t="shared" si="15"/>
        <v>0</v>
      </c>
      <c r="S89" s="32">
        <f t="shared" si="15"/>
        <v>704247</v>
      </c>
      <c r="T89" s="32">
        <f t="shared" si="15"/>
        <v>0</v>
      </c>
      <c r="U89" s="32">
        <f t="shared" si="15"/>
        <v>4944574</v>
      </c>
      <c r="V89" s="32">
        <f t="shared" si="15"/>
        <v>0</v>
      </c>
      <c r="W89" s="32">
        <f t="shared" si="15"/>
        <v>500088</v>
      </c>
      <c r="X89" s="32">
        <f t="shared" si="15"/>
        <v>1673245</v>
      </c>
      <c r="Y89" s="32">
        <f t="shared" si="15"/>
        <v>3759234</v>
      </c>
      <c r="Z89" s="32">
        <f t="shared" si="15"/>
        <v>0</v>
      </c>
      <c r="AA89" s="32">
        <f t="shared" si="15"/>
        <v>0</v>
      </c>
      <c r="AB89" s="32">
        <f t="shared" si="15"/>
        <v>2860207</v>
      </c>
      <c r="AC89" s="32">
        <f t="shared" si="15"/>
        <v>665661</v>
      </c>
      <c r="AD89" s="32">
        <f t="shared" si="15"/>
        <v>0</v>
      </c>
      <c r="AE89" s="32">
        <f t="shared" si="15"/>
        <v>5097370</v>
      </c>
      <c r="AF89" s="32">
        <f t="shared" si="15"/>
        <v>0</v>
      </c>
      <c r="AG89" s="32">
        <f t="shared" si="15"/>
        <v>5425329</v>
      </c>
      <c r="AH89" s="32">
        <f t="shared" si="15"/>
        <v>0</v>
      </c>
      <c r="AI89" s="32">
        <f t="shared" si="15"/>
        <v>0</v>
      </c>
      <c r="AJ89" s="32">
        <f t="shared" si="15"/>
        <v>5018426</v>
      </c>
      <c r="AK89" s="32">
        <f t="shared" si="15"/>
        <v>1640229</v>
      </c>
      <c r="AL89" s="32">
        <f t="shared" si="15"/>
        <v>205233</v>
      </c>
      <c r="AM89" s="32">
        <f t="shared" si="15"/>
        <v>0</v>
      </c>
      <c r="AN89" s="32">
        <f t="shared" si="15"/>
        <v>0</v>
      </c>
      <c r="AO89" s="32">
        <f t="shared" si="15"/>
        <v>194866</v>
      </c>
      <c r="AP89" s="32">
        <f t="shared" si="15"/>
        <v>0</v>
      </c>
      <c r="AQ89" s="32">
        <f t="shared" si="15"/>
        <v>0</v>
      </c>
      <c r="AR89" s="32">
        <f t="shared" si="15"/>
        <v>0</v>
      </c>
      <c r="AS89" s="32">
        <f t="shared" si="15"/>
        <v>0</v>
      </c>
      <c r="AT89" s="32">
        <f t="shared" si="15"/>
        <v>0</v>
      </c>
      <c r="AU89" s="32">
        <f t="shared" si="15"/>
        <v>0</v>
      </c>
      <c r="AV89" s="32">
        <f t="shared" si="15"/>
        <v>2149828</v>
      </c>
      <c r="AW89" s="29" t="s">
        <v>233</v>
      </c>
      <c r="AX89" s="29" t="s">
        <v>233</v>
      </c>
      <c r="AY89" s="29" t="s">
        <v>233</v>
      </c>
      <c r="AZ89" s="29" t="s">
        <v>233</v>
      </c>
      <c r="BA89" s="29" t="s">
        <v>233</v>
      </c>
      <c r="BB89" s="29" t="s">
        <v>233</v>
      </c>
      <c r="BC89" s="29" t="s">
        <v>233</v>
      </c>
      <c r="BD89" s="29" t="s">
        <v>233</v>
      </c>
      <c r="BE89" s="29" t="s">
        <v>233</v>
      </c>
      <c r="BF89" s="29" t="s">
        <v>233</v>
      </c>
      <c r="BG89" s="29" t="s">
        <v>233</v>
      </c>
      <c r="BH89" s="29" t="s">
        <v>233</v>
      </c>
      <c r="BI89" s="29" t="s">
        <v>233</v>
      </c>
      <c r="BJ89" s="29" t="s">
        <v>233</v>
      </c>
      <c r="BK89" s="29" t="s">
        <v>233</v>
      </c>
      <c r="BL89" s="29" t="s">
        <v>233</v>
      </c>
      <c r="BM89" s="29" t="s">
        <v>233</v>
      </c>
      <c r="BN89" s="29" t="s">
        <v>233</v>
      </c>
      <c r="BO89" s="29" t="s">
        <v>233</v>
      </c>
      <c r="BP89" s="29" t="s">
        <v>233</v>
      </c>
      <c r="BQ89" s="29" t="s">
        <v>233</v>
      </c>
      <c r="BR89" s="29" t="s">
        <v>233</v>
      </c>
      <c r="BS89" s="29" t="s">
        <v>233</v>
      </c>
      <c r="BT89" s="29" t="s">
        <v>233</v>
      </c>
      <c r="BU89" s="29" t="s">
        <v>233</v>
      </c>
      <c r="BV89" s="29" t="s">
        <v>233</v>
      </c>
      <c r="BW89" s="29" t="s">
        <v>233</v>
      </c>
      <c r="BX89" s="29" t="s">
        <v>233</v>
      </c>
      <c r="BY89" s="29" t="s">
        <v>233</v>
      </c>
      <c r="BZ89" s="29" t="s">
        <v>233</v>
      </c>
      <c r="CA89" s="29" t="s">
        <v>233</v>
      </c>
      <c r="CB89" s="29" t="s">
        <v>233</v>
      </c>
      <c r="CC89" s="29" t="s">
        <v>233</v>
      </c>
      <c r="CD89" s="29" t="s">
        <v>233</v>
      </c>
      <c r="CE89" s="32">
        <f t="shared" si="14"/>
        <v>39290641</v>
      </c>
    </row>
    <row r="90" spans="1:84">
      <c r="A90" s="39" t="s">
        <v>275</v>
      </c>
      <c r="B90" s="32"/>
      <c r="C90" s="24"/>
      <c r="D90" s="24"/>
      <c r="E90" s="30">
        <v>967</v>
      </c>
      <c r="F90" s="24"/>
      <c r="G90" s="24"/>
      <c r="H90" s="24"/>
      <c r="I90" s="24"/>
      <c r="J90" s="24"/>
      <c r="K90" s="24">
        <v>4452</v>
      </c>
      <c r="L90" s="30">
        <v>6591</v>
      </c>
      <c r="M90" s="24"/>
      <c r="N90" s="24"/>
      <c r="O90" s="24"/>
      <c r="P90" s="24"/>
      <c r="Q90" s="24"/>
      <c r="R90" s="24"/>
      <c r="S90" s="24"/>
      <c r="T90" s="24"/>
      <c r="U90" s="24">
        <v>994</v>
      </c>
      <c r="V90" s="24"/>
      <c r="W90" s="24">
        <v>127</v>
      </c>
      <c r="X90" s="24">
        <v>425</v>
      </c>
      <c r="Y90" s="24">
        <v>954</v>
      </c>
      <c r="Z90" s="24"/>
      <c r="AA90" s="24"/>
      <c r="AB90" s="24">
        <v>385</v>
      </c>
      <c r="AC90" s="24">
        <v>429</v>
      </c>
      <c r="AD90" s="24"/>
      <c r="AE90" s="24">
        <v>4796</v>
      </c>
      <c r="AF90" s="24"/>
      <c r="AG90" s="24">
        <v>1588</v>
      </c>
      <c r="AH90" s="24"/>
      <c r="AI90" s="24"/>
      <c r="AJ90" s="24">
        <v>5188</v>
      </c>
      <c r="AK90" s="24">
        <v>181</v>
      </c>
      <c r="AL90" s="24">
        <v>127</v>
      </c>
      <c r="AM90" s="24"/>
      <c r="AN90" s="24"/>
      <c r="AO90" s="24">
        <v>188</v>
      </c>
      <c r="AP90" s="24"/>
      <c r="AQ90" s="24"/>
      <c r="AR90" s="24"/>
      <c r="AS90" s="24"/>
      <c r="AT90" s="24"/>
      <c r="AU90" s="24"/>
      <c r="AV90" s="24">
        <v>1091</v>
      </c>
      <c r="AW90" s="24"/>
      <c r="AX90" s="24"/>
      <c r="AY90" s="24">
        <v>2067</v>
      </c>
      <c r="AZ90" s="24"/>
      <c r="BA90" s="24">
        <v>1170</v>
      </c>
      <c r="BB90" s="24">
        <v>353</v>
      </c>
      <c r="BC90" s="24"/>
      <c r="BD90" s="24"/>
      <c r="BE90" s="24">
        <v>19087</v>
      </c>
      <c r="BF90" s="24">
        <v>3960</v>
      </c>
      <c r="BG90" s="24"/>
      <c r="BH90" s="24">
        <v>321</v>
      </c>
      <c r="BI90" s="24"/>
      <c r="BJ90" s="24">
        <v>334</v>
      </c>
      <c r="BK90" s="24"/>
      <c r="BL90" s="24"/>
      <c r="BM90" s="24"/>
      <c r="BN90" s="24">
        <v>4775</v>
      </c>
      <c r="BO90" s="24"/>
      <c r="BP90" s="24"/>
      <c r="BQ90" s="24"/>
      <c r="BR90" s="24"/>
      <c r="BS90" s="24"/>
      <c r="BT90" s="24"/>
      <c r="BU90" s="24"/>
      <c r="BV90" s="24">
        <v>1983</v>
      </c>
      <c r="BW90" s="24"/>
      <c r="BX90" s="24"/>
      <c r="BY90" s="24">
        <v>209</v>
      </c>
      <c r="BZ90" s="24"/>
      <c r="CA90" s="24"/>
      <c r="CB90" s="24"/>
      <c r="CC90" s="24"/>
      <c r="CD90" s="263" t="s">
        <v>233</v>
      </c>
      <c r="CE90" s="32">
        <f t="shared" si="14"/>
        <v>62742</v>
      </c>
      <c r="CF90" s="32">
        <f>BE59-CE90</f>
        <v>0</v>
      </c>
    </row>
    <row r="91" spans="1:84">
      <c r="A91" s="26" t="s">
        <v>276</v>
      </c>
      <c r="B91" s="20"/>
      <c r="C91" s="24"/>
      <c r="D91" s="24"/>
      <c r="E91" s="30">
        <v>1166</v>
      </c>
      <c r="F91" s="24"/>
      <c r="G91" s="24"/>
      <c r="H91" s="24"/>
      <c r="I91" s="24"/>
      <c r="J91" s="24"/>
      <c r="K91" s="24">
        <v>21070</v>
      </c>
      <c r="L91" s="30">
        <v>7948</v>
      </c>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v>226</v>
      </c>
      <c r="AP91" s="24"/>
      <c r="AQ91" s="24"/>
      <c r="AR91" s="24"/>
      <c r="AS91" s="24"/>
      <c r="AT91" s="24"/>
      <c r="AU91" s="24"/>
      <c r="AV91" s="24"/>
      <c r="AW91" s="24"/>
      <c r="AX91" s="320" t="s">
        <v>233</v>
      </c>
      <c r="AY91" s="320" t="s">
        <v>233</v>
      </c>
      <c r="AZ91" s="24">
        <v>53167</v>
      </c>
      <c r="BA91" s="24"/>
      <c r="BB91" s="24"/>
      <c r="BC91" s="24"/>
      <c r="BD91" s="29" t="s">
        <v>233</v>
      </c>
      <c r="BE91" s="29" t="s">
        <v>233</v>
      </c>
      <c r="BF91" s="24"/>
      <c r="BG91" s="29" t="s">
        <v>233</v>
      </c>
      <c r="BH91" s="24"/>
      <c r="BI91" s="24"/>
      <c r="BJ91" s="29" t="s">
        <v>233</v>
      </c>
      <c r="BK91" s="24"/>
      <c r="BL91" s="24"/>
      <c r="BM91" s="24"/>
      <c r="BN91" s="29" t="s">
        <v>233</v>
      </c>
      <c r="BO91" s="29" t="s">
        <v>233</v>
      </c>
      <c r="BP91" s="29" t="s">
        <v>233</v>
      </c>
      <c r="BQ91" s="29" t="s">
        <v>233</v>
      </c>
      <c r="BR91" s="24"/>
      <c r="BS91" s="24"/>
      <c r="BT91" s="24"/>
      <c r="BU91" s="24"/>
      <c r="BV91" s="24"/>
      <c r="BW91" s="24"/>
      <c r="BX91" s="24"/>
      <c r="BY91" s="24"/>
      <c r="BZ91" s="24"/>
      <c r="CA91" s="24"/>
      <c r="CB91" s="24"/>
      <c r="CC91" s="29" t="s">
        <v>233</v>
      </c>
      <c r="CD91" s="29" t="s">
        <v>233</v>
      </c>
      <c r="CE91" s="32">
        <f t="shared" si="14"/>
        <v>83577</v>
      </c>
      <c r="CF91" s="32">
        <f>AY59-CE91</f>
        <v>0</v>
      </c>
    </row>
    <row r="92" spans="1:84">
      <c r="A92" s="26" t="s">
        <v>277</v>
      </c>
      <c r="B92" s="20"/>
      <c r="C92" s="24"/>
      <c r="D92" s="24"/>
      <c r="E92" s="30">
        <v>354</v>
      </c>
      <c r="F92" s="24"/>
      <c r="G92" s="24"/>
      <c r="H92" s="24"/>
      <c r="I92" s="24"/>
      <c r="J92" s="24"/>
      <c r="K92" s="24">
        <v>1632</v>
      </c>
      <c r="L92" s="30">
        <v>2417</v>
      </c>
      <c r="M92" s="24"/>
      <c r="N92" s="24"/>
      <c r="O92" s="24"/>
      <c r="P92" s="24"/>
      <c r="Q92" s="24"/>
      <c r="R92" s="24"/>
      <c r="S92" s="24"/>
      <c r="T92" s="24"/>
      <c r="U92" s="24">
        <v>364</v>
      </c>
      <c r="V92" s="24"/>
      <c r="W92" s="24">
        <v>46</v>
      </c>
      <c r="X92" s="24">
        <v>156</v>
      </c>
      <c r="Y92" s="24">
        <v>350</v>
      </c>
      <c r="Z92" s="24"/>
      <c r="AA92" s="24"/>
      <c r="AB92" s="24">
        <v>141</v>
      </c>
      <c r="AC92" s="24">
        <v>157</v>
      </c>
      <c r="AD92" s="24"/>
      <c r="AE92" s="24">
        <v>1758</v>
      </c>
      <c r="AF92" s="24"/>
      <c r="AG92" s="24">
        <v>582</v>
      </c>
      <c r="AH92" s="24"/>
      <c r="AI92" s="24"/>
      <c r="AJ92" s="24">
        <v>1902</v>
      </c>
      <c r="AK92" s="24">
        <v>66</v>
      </c>
      <c r="AL92" s="24">
        <v>46</v>
      </c>
      <c r="AM92" s="24"/>
      <c r="AN92" s="24"/>
      <c r="AO92" s="24">
        <v>69</v>
      </c>
      <c r="AP92" s="24"/>
      <c r="AQ92" s="24"/>
      <c r="AR92" s="24"/>
      <c r="AS92" s="24"/>
      <c r="AT92" s="24"/>
      <c r="AU92" s="24"/>
      <c r="AV92" s="24">
        <v>400</v>
      </c>
      <c r="AW92" s="24"/>
      <c r="AX92" s="320" t="s">
        <v>233</v>
      </c>
      <c r="AY92" s="320" t="s">
        <v>233</v>
      </c>
      <c r="AZ92" s="29" t="s">
        <v>233</v>
      </c>
      <c r="BA92" s="24">
        <v>429</v>
      </c>
      <c r="BB92" s="24">
        <v>129</v>
      </c>
      <c r="BC92" s="24"/>
      <c r="BD92" s="29" t="s">
        <v>233</v>
      </c>
      <c r="BE92" s="29" t="s">
        <v>233</v>
      </c>
      <c r="BF92" s="29" t="s">
        <v>233</v>
      </c>
      <c r="BG92" s="29" t="s">
        <v>233</v>
      </c>
      <c r="BH92" s="24">
        <v>118</v>
      </c>
      <c r="BI92" s="24"/>
      <c r="BJ92" s="29" t="s">
        <v>233</v>
      </c>
      <c r="BK92" s="24"/>
      <c r="BL92" s="24"/>
      <c r="BM92" s="24"/>
      <c r="BN92" s="29" t="s">
        <v>233</v>
      </c>
      <c r="BO92" s="29" t="s">
        <v>233</v>
      </c>
      <c r="BP92" s="29" t="s">
        <v>233</v>
      </c>
      <c r="BQ92" s="29" t="s">
        <v>233</v>
      </c>
      <c r="BR92" s="29" t="s">
        <v>233</v>
      </c>
      <c r="BS92" s="24"/>
      <c r="BT92" s="24"/>
      <c r="BU92" s="24"/>
      <c r="BV92" s="24">
        <v>727</v>
      </c>
      <c r="BW92" s="24"/>
      <c r="BX92" s="24"/>
      <c r="BY92" s="24">
        <v>77</v>
      </c>
      <c r="BZ92" s="24"/>
      <c r="CA92" s="24"/>
      <c r="CB92" s="24"/>
      <c r="CC92" s="29" t="s">
        <v>233</v>
      </c>
      <c r="CD92" s="29" t="s">
        <v>233</v>
      </c>
      <c r="CE92" s="32">
        <f t="shared" si="14"/>
        <v>11920</v>
      </c>
      <c r="CF92" s="20"/>
    </row>
    <row r="93" spans="1:84">
      <c r="A93" s="26" t="s">
        <v>278</v>
      </c>
      <c r="B93" s="20"/>
      <c r="C93" s="24"/>
      <c r="D93" s="24"/>
      <c r="E93" s="30">
        <v>4462</v>
      </c>
      <c r="F93" s="24"/>
      <c r="G93" s="24"/>
      <c r="H93" s="24"/>
      <c r="I93" s="24"/>
      <c r="J93" s="24"/>
      <c r="K93" s="24">
        <v>67837</v>
      </c>
      <c r="L93" s="30">
        <v>30424</v>
      </c>
      <c r="M93" s="24"/>
      <c r="N93" s="24"/>
      <c r="O93" s="24"/>
      <c r="P93" s="24"/>
      <c r="Q93" s="24"/>
      <c r="R93" s="24"/>
      <c r="S93" s="24"/>
      <c r="T93" s="24"/>
      <c r="U93" s="24">
        <v>6</v>
      </c>
      <c r="V93" s="24"/>
      <c r="W93" s="24">
        <v>256</v>
      </c>
      <c r="X93" s="24">
        <v>857</v>
      </c>
      <c r="Y93" s="24">
        <v>1924</v>
      </c>
      <c r="Z93" s="24"/>
      <c r="AA93" s="24"/>
      <c r="AB93" s="24"/>
      <c r="AC93" s="24">
        <v>8</v>
      </c>
      <c r="AD93" s="24"/>
      <c r="AE93" s="24">
        <v>17310</v>
      </c>
      <c r="AF93" s="24"/>
      <c r="AG93" s="24">
        <v>2201</v>
      </c>
      <c r="AH93" s="24"/>
      <c r="AI93" s="24"/>
      <c r="AJ93" s="24">
        <v>1179</v>
      </c>
      <c r="AK93" s="24"/>
      <c r="AL93" s="24"/>
      <c r="AM93" s="24"/>
      <c r="AN93" s="24"/>
      <c r="AO93" s="24">
        <v>869</v>
      </c>
      <c r="AP93" s="24"/>
      <c r="AQ93" s="24"/>
      <c r="AR93" s="24"/>
      <c r="AS93" s="24"/>
      <c r="AT93" s="24"/>
      <c r="AU93" s="24"/>
      <c r="AV93" s="24"/>
      <c r="AW93" s="24"/>
      <c r="AX93" s="320" t="s">
        <v>233</v>
      </c>
      <c r="AY93" s="320" t="s">
        <v>233</v>
      </c>
      <c r="AZ93" s="29" t="s">
        <v>233</v>
      </c>
      <c r="BA93" s="29" t="s">
        <v>233</v>
      </c>
      <c r="BB93" s="24"/>
      <c r="BC93" s="24"/>
      <c r="BD93" s="29" t="s">
        <v>233</v>
      </c>
      <c r="BE93" s="29" t="s">
        <v>233</v>
      </c>
      <c r="BF93" s="29" t="s">
        <v>233</v>
      </c>
      <c r="BG93" s="29" t="s">
        <v>233</v>
      </c>
      <c r="BH93" s="24"/>
      <c r="BI93" s="24"/>
      <c r="BJ93" s="29" t="s">
        <v>233</v>
      </c>
      <c r="BK93" s="24"/>
      <c r="BL93" s="24"/>
      <c r="BM93" s="24"/>
      <c r="BN93" s="29" t="s">
        <v>233</v>
      </c>
      <c r="BO93" s="29" t="s">
        <v>233</v>
      </c>
      <c r="BP93" s="29" t="s">
        <v>233</v>
      </c>
      <c r="BQ93" s="29" t="s">
        <v>233</v>
      </c>
      <c r="BR93" s="29" t="s">
        <v>233</v>
      </c>
      <c r="BS93" s="24"/>
      <c r="BT93" s="24"/>
      <c r="BU93" s="24"/>
      <c r="BV93" s="24"/>
      <c r="BW93" s="24"/>
      <c r="BX93" s="24"/>
      <c r="BY93" s="24"/>
      <c r="BZ93" s="24"/>
      <c r="CA93" s="24"/>
      <c r="CB93" s="24"/>
      <c r="CC93" s="29" t="s">
        <v>233</v>
      </c>
      <c r="CD93" s="29" t="s">
        <v>233</v>
      </c>
      <c r="CE93" s="32">
        <f t="shared" si="14"/>
        <v>127333</v>
      </c>
      <c r="CF93" s="32">
        <f>BA59</f>
        <v>0</v>
      </c>
    </row>
    <row r="94" spans="1:84">
      <c r="A94" s="26" t="s">
        <v>279</v>
      </c>
      <c r="B94" s="20"/>
      <c r="C94" s="314"/>
      <c r="D94" s="314"/>
      <c r="E94" s="344">
        <v>3.48</v>
      </c>
      <c r="F94" s="314"/>
      <c r="G94" s="314"/>
      <c r="H94" s="314"/>
      <c r="I94" s="314"/>
      <c r="J94" s="314"/>
      <c r="K94" s="314">
        <v>22.64</v>
      </c>
      <c r="L94" s="345">
        <v>23.76</v>
      </c>
      <c r="M94" s="314"/>
      <c r="N94" s="314"/>
      <c r="O94" s="314"/>
      <c r="P94" s="315"/>
      <c r="Q94" s="315"/>
      <c r="R94" s="315"/>
      <c r="S94" s="316"/>
      <c r="T94" s="316"/>
      <c r="U94" s="317"/>
      <c r="V94" s="315"/>
      <c r="W94" s="315"/>
      <c r="X94" s="315"/>
      <c r="Y94" s="315"/>
      <c r="Z94" s="315"/>
      <c r="AA94" s="315"/>
      <c r="AB94" s="316"/>
      <c r="AC94" s="315"/>
      <c r="AD94" s="315"/>
      <c r="AE94" s="315">
        <v>0.22</v>
      </c>
      <c r="AF94" s="315"/>
      <c r="AG94" s="315">
        <v>0.59</v>
      </c>
      <c r="AH94" s="315"/>
      <c r="AI94" s="315"/>
      <c r="AJ94" s="315">
        <v>13.14</v>
      </c>
      <c r="AK94" s="315"/>
      <c r="AL94" s="315"/>
      <c r="AM94" s="315"/>
      <c r="AN94" s="315"/>
      <c r="AO94" s="315">
        <v>0.68</v>
      </c>
      <c r="AP94" s="315"/>
      <c r="AQ94" s="315"/>
      <c r="AR94" s="315"/>
      <c r="AS94" s="315"/>
      <c r="AT94" s="315"/>
      <c r="AU94" s="315"/>
      <c r="AV94" s="316">
        <v>2.2000000000000002</v>
      </c>
      <c r="AW94" s="320" t="s">
        <v>233</v>
      </c>
      <c r="AX94" s="320" t="s">
        <v>233</v>
      </c>
      <c r="AY94" s="320" t="s">
        <v>233</v>
      </c>
      <c r="AZ94" s="29" t="s">
        <v>233</v>
      </c>
      <c r="BA94" s="29" t="s">
        <v>233</v>
      </c>
      <c r="BB94" s="29" t="s">
        <v>233</v>
      </c>
      <c r="BC94" s="29" t="s">
        <v>233</v>
      </c>
      <c r="BD94" s="29" t="s">
        <v>233</v>
      </c>
      <c r="BE94" s="29" t="s">
        <v>233</v>
      </c>
      <c r="BF94" s="29" t="s">
        <v>233</v>
      </c>
      <c r="BG94" s="29" t="s">
        <v>233</v>
      </c>
      <c r="BH94" s="29" t="s">
        <v>233</v>
      </c>
      <c r="BI94" s="29" t="s">
        <v>233</v>
      </c>
      <c r="BJ94" s="29" t="s">
        <v>233</v>
      </c>
      <c r="BK94" s="29" t="s">
        <v>233</v>
      </c>
      <c r="BL94" s="29" t="s">
        <v>233</v>
      </c>
      <c r="BM94" s="29" t="s">
        <v>233</v>
      </c>
      <c r="BN94" s="29" t="s">
        <v>233</v>
      </c>
      <c r="BO94" s="29" t="s">
        <v>233</v>
      </c>
      <c r="BP94" s="29" t="s">
        <v>233</v>
      </c>
      <c r="BQ94" s="29" t="s">
        <v>233</v>
      </c>
      <c r="BR94" s="29" t="s">
        <v>233</v>
      </c>
      <c r="BS94" s="29" t="s">
        <v>233</v>
      </c>
      <c r="BT94" s="29" t="s">
        <v>233</v>
      </c>
      <c r="BU94" s="321"/>
      <c r="BV94" s="321"/>
      <c r="BW94" s="321"/>
      <c r="BX94" s="321"/>
      <c r="BY94" s="321"/>
      <c r="BZ94" s="321"/>
      <c r="CA94" s="321"/>
      <c r="CB94" s="321"/>
      <c r="CC94" s="29" t="s">
        <v>233</v>
      </c>
      <c r="CD94" s="29" t="s">
        <v>233</v>
      </c>
      <c r="CE94" s="266">
        <f t="shared" si="14"/>
        <v>66.710000000000008</v>
      </c>
      <c r="CF94" s="37"/>
    </row>
    <row r="95" spans="1:84">
      <c r="A95" s="38" t="s">
        <v>280</v>
      </c>
      <c r="B95" s="38"/>
      <c r="C95" s="38"/>
      <c r="D95" s="38"/>
      <c r="E95" s="38"/>
    </row>
    <row r="96" spans="1:84">
      <c r="A96" s="39" t="s">
        <v>281</v>
      </c>
      <c r="B96" s="40"/>
      <c r="C96" s="322" t="s">
        <v>1374</v>
      </c>
      <c r="D96" s="42"/>
      <c r="E96" s="43"/>
      <c r="F96" s="16"/>
    </row>
    <row r="97" spans="1:6">
      <c r="A97" s="32" t="s">
        <v>283</v>
      </c>
      <c r="B97" s="40" t="s">
        <v>284</v>
      </c>
      <c r="C97" s="323" t="s">
        <v>1363</v>
      </c>
      <c r="D97" s="42"/>
      <c r="E97" s="43"/>
      <c r="F97" s="16"/>
    </row>
    <row r="98" spans="1:6">
      <c r="A98" s="32" t="s">
        <v>285</v>
      </c>
      <c r="B98" s="40" t="s">
        <v>284</v>
      </c>
      <c r="C98" s="41" t="s">
        <v>1364</v>
      </c>
      <c r="D98" s="42"/>
      <c r="E98" s="43"/>
      <c r="F98" s="16"/>
    </row>
    <row r="99" spans="1:6">
      <c r="A99" s="32" t="s">
        <v>286</v>
      </c>
      <c r="B99" s="40" t="s">
        <v>284</v>
      </c>
      <c r="C99" s="41" t="s">
        <v>1365</v>
      </c>
      <c r="D99" s="42"/>
      <c r="E99" s="43"/>
      <c r="F99" s="16"/>
    </row>
    <row r="100" spans="1:6">
      <c r="A100" s="32" t="s">
        <v>287</v>
      </c>
      <c r="B100" s="40" t="s">
        <v>284</v>
      </c>
      <c r="C100" s="41" t="s">
        <v>1375</v>
      </c>
      <c r="D100" s="42"/>
      <c r="E100" s="43"/>
      <c r="F100" s="16"/>
    </row>
    <row r="101" spans="1:6">
      <c r="A101" s="32" t="s">
        <v>288</v>
      </c>
      <c r="B101" s="40" t="s">
        <v>284</v>
      </c>
      <c r="C101" s="41" t="s">
        <v>1367</v>
      </c>
      <c r="D101" s="42"/>
      <c r="E101" s="43"/>
      <c r="F101" s="16"/>
    </row>
    <row r="102" spans="1:6">
      <c r="A102" s="32" t="s">
        <v>289</v>
      </c>
      <c r="B102" s="40" t="s">
        <v>284</v>
      </c>
      <c r="C102" s="324">
        <v>99328</v>
      </c>
      <c r="D102" s="42"/>
      <c r="E102" s="43"/>
      <c r="F102" s="16"/>
    </row>
    <row r="103" spans="1:6">
      <c r="A103" s="32" t="s">
        <v>290</v>
      </c>
      <c r="B103" s="40" t="s">
        <v>284</v>
      </c>
      <c r="C103" s="41" t="s">
        <v>1368</v>
      </c>
      <c r="D103" s="42"/>
      <c r="E103" s="43"/>
      <c r="F103" s="16"/>
    </row>
    <row r="104" spans="1:6">
      <c r="A104" s="32" t="s">
        <v>291</v>
      </c>
      <c r="B104" s="40" t="s">
        <v>284</v>
      </c>
      <c r="C104" s="325" t="s">
        <v>1369</v>
      </c>
      <c r="D104" s="42"/>
      <c r="E104" s="43"/>
      <c r="F104" s="16"/>
    </row>
    <row r="105" spans="1:6">
      <c r="A105" s="32" t="s">
        <v>292</v>
      </c>
      <c r="B105" s="40" t="s">
        <v>284</v>
      </c>
      <c r="C105" s="325" t="s">
        <v>1370</v>
      </c>
      <c r="D105" s="42"/>
      <c r="E105" s="43"/>
      <c r="F105" s="16"/>
    </row>
    <row r="106" spans="1:6">
      <c r="A106" s="32" t="s">
        <v>293</v>
      </c>
      <c r="B106" s="40" t="s">
        <v>284</v>
      </c>
      <c r="C106" s="41" t="s">
        <v>1371</v>
      </c>
      <c r="D106" s="42"/>
      <c r="E106" s="43"/>
      <c r="F106" s="16"/>
    </row>
    <row r="107" spans="1:6">
      <c r="A107" s="32" t="s">
        <v>294</v>
      </c>
      <c r="B107" s="40" t="s">
        <v>284</v>
      </c>
      <c r="C107" s="343" t="s">
        <v>1372</v>
      </c>
      <c r="D107" s="42"/>
      <c r="E107" s="43"/>
      <c r="F107" s="16"/>
    </row>
    <row r="108" spans="1:6">
      <c r="A108" s="32" t="s">
        <v>295</v>
      </c>
      <c r="B108" s="40" t="s">
        <v>284</v>
      </c>
      <c r="C108" s="343" t="s">
        <v>1373</v>
      </c>
      <c r="D108" s="42"/>
      <c r="E108" s="43"/>
      <c r="F108" s="16"/>
    </row>
    <row r="109" spans="1:6">
      <c r="A109" s="44" t="s">
        <v>296</v>
      </c>
      <c r="B109" s="40" t="s">
        <v>284</v>
      </c>
      <c r="C109" s="41"/>
      <c r="D109" s="42"/>
      <c r="E109" s="43"/>
      <c r="F109" s="16"/>
    </row>
    <row r="110" spans="1:6">
      <c r="A110" s="44" t="s">
        <v>297</v>
      </c>
      <c r="B110" s="40" t="s">
        <v>284</v>
      </c>
      <c r="C110" s="328"/>
      <c r="D110" s="42"/>
      <c r="E110" s="43"/>
      <c r="F110" s="16"/>
    </row>
    <row r="111" spans="1:6">
      <c r="A111" s="38" t="s">
        <v>298</v>
      </c>
      <c r="B111" s="38"/>
      <c r="C111" s="38"/>
      <c r="D111" s="38"/>
      <c r="E111" s="38"/>
    </row>
    <row r="112" spans="1:6">
      <c r="A112" s="45" t="s">
        <v>299</v>
      </c>
      <c r="B112" s="45"/>
      <c r="C112" s="45"/>
      <c r="D112" s="45"/>
      <c r="E112" s="45"/>
    </row>
    <row r="113" spans="1:5">
      <c r="A113" s="20" t="s">
        <v>288</v>
      </c>
      <c r="B113" s="46" t="s">
        <v>284</v>
      </c>
      <c r="C113" s="47"/>
      <c r="D113" s="20"/>
      <c r="E113" s="20"/>
    </row>
    <row r="114" spans="1:5">
      <c r="A114" s="20" t="s">
        <v>290</v>
      </c>
      <c r="B114" s="46" t="s">
        <v>284</v>
      </c>
      <c r="C114" s="47"/>
      <c r="D114" s="20"/>
      <c r="E114" s="20"/>
    </row>
    <row r="115" spans="1:5">
      <c r="A115" s="20" t="s">
        <v>300</v>
      </c>
      <c r="B115" s="46" t="s">
        <v>284</v>
      </c>
      <c r="C115" s="47">
        <v>1</v>
      </c>
      <c r="D115" s="20"/>
      <c r="E115" s="20"/>
    </row>
    <row r="116" spans="1:5">
      <c r="A116" s="45" t="s">
        <v>301</v>
      </c>
      <c r="B116" s="45"/>
      <c r="C116" s="45"/>
      <c r="D116" s="45"/>
      <c r="E116" s="45"/>
    </row>
    <row r="117" spans="1:5">
      <c r="A117" s="20" t="s">
        <v>302</v>
      </c>
      <c r="B117" s="46" t="s">
        <v>284</v>
      </c>
      <c r="C117" s="47"/>
      <c r="D117" s="20"/>
      <c r="E117" s="20"/>
    </row>
    <row r="118" spans="1:5">
      <c r="A118" s="20" t="s">
        <v>144</v>
      </c>
      <c r="B118" s="46" t="s">
        <v>284</v>
      </c>
      <c r="C118" s="234"/>
      <c r="D118" s="20"/>
      <c r="E118" s="20"/>
    </row>
    <row r="119" spans="1:5">
      <c r="A119" s="45" t="s">
        <v>303</v>
      </c>
      <c r="B119" s="45"/>
      <c r="C119" s="45"/>
      <c r="D119" s="45"/>
      <c r="E119" s="45"/>
    </row>
    <row r="120" spans="1:5">
      <c r="A120" s="20" t="s">
        <v>304</v>
      </c>
      <c r="B120" s="46" t="s">
        <v>284</v>
      </c>
      <c r="C120" s="47"/>
      <c r="D120" s="20"/>
      <c r="E120" s="20"/>
    </row>
    <row r="121" spans="1:5">
      <c r="A121" s="20" t="s">
        <v>305</v>
      </c>
      <c r="B121" s="46" t="s">
        <v>284</v>
      </c>
      <c r="C121" s="47"/>
      <c r="D121" s="20"/>
      <c r="E121" s="20"/>
    </row>
    <row r="122" spans="1:5">
      <c r="A122" s="20" t="s">
        <v>306</v>
      </c>
      <c r="B122" s="46" t="s">
        <v>284</v>
      </c>
      <c r="C122" s="47"/>
      <c r="D122" s="20"/>
      <c r="E122" s="20"/>
    </row>
    <row r="123" spans="1:5">
      <c r="A123" s="20"/>
      <c r="B123" s="46"/>
      <c r="C123" s="48"/>
      <c r="D123" s="20"/>
      <c r="E123" s="20"/>
    </row>
    <row r="124" spans="1:5">
      <c r="A124" s="49" t="s">
        <v>307</v>
      </c>
      <c r="B124" s="38"/>
      <c r="C124" s="38"/>
      <c r="D124" s="38"/>
      <c r="E124" s="38"/>
    </row>
    <row r="125" spans="1:5">
      <c r="A125" s="20"/>
      <c r="B125" s="46"/>
      <c r="C125" s="48"/>
      <c r="D125" s="20"/>
      <c r="E125" s="20"/>
    </row>
    <row r="126" spans="1:5">
      <c r="A126" s="26" t="s">
        <v>308</v>
      </c>
      <c r="B126" s="20"/>
      <c r="C126" s="21" t="s">
        <v>309</v>
      </c>
      <c r="D126" s="22" t="s">
        <v>227</v>
      </c>
      <c r="E126" s="20"/>
    </row>
    <row r="127" spans="1:5">
      <c r="A127" s="20" t="s">
        <v>310</v>
      </c>
      <c r="B127" s="46" t="s">
        <v>284</v>
      </c>
      <c r="C127" s="47">
        <v>119</v>
      </c>
      <c r="D127" s="50">
        <v>375</v>
      </c>
      <c r="E127" s="20"/>
    </row>
    <row r="128" spans="1:5">
      <c r="A128" s="20" t="s">
        <v>311</v>
      </c>
      <c r="B128" s="46" t="s">
        <v>284</v>
      </c>
      <c r="C128" s="47">
        <v>125</v>
      </c>
      <c r="D128" s="50">
        <v>9749</v>
      </c>
      <c r="E128" s="20"/>
    </row>
    <row r="129" spans="1:5">
      <c r="A129" s="20" t="s">
        <v>312</v>
      </c>
      <c r="B129" s="46" t="s">
        <v>284</v>
      </c>
      <c r="C129" s="47"/>
      <c r="D129" s="50"/>
      <c r="E129" s="20"/>
    </row>
    <row r="130" spans="1:5">
      <c r="A130" s="20" t="s">
        <v>313</v>
      </c>
      <c r="B130" s="46" t="s">
        <v>284</v>
      </c>
      <c r="C130" s="47"/>
      <c r="D130" s="50"/>
      <c r="E130" s="20"/>
    </row>
    <row r="131" spans="1:5">
      <c r="A131" s="26" t="s">
        <v>314</v>
      </c>
      <c r="B131" s="20"/>
      <c r="C131" s="21" t="s">
        <v>179</v>
      </c>
      <c r="D131" s="20"/>
      <c r="E131" s="20"/>
    </row>
    <row r="132" spans="1:5">
      <c r="A132" s="20" t="s">
        <v>315</v>
      </c>
      <c r="B132" s="46" t="s">
        <v>284</v>
      </c>
      <c r="C132" s="47"/>
      <c r="D132" s="20"/>
      <c r="E132" s="20"/>
    </row>
    <row r="133" spans="1:5">
      <c r="A133" s="20" t="s">
        <v>316</v>
      </c>
      <c r="B133" s="46" t="s">
        <v>284</v>
      </c>
      <c r="C133" s="47"/>
      <c r="D133" s="20"/>
      <c r="E133" s="20"/>
    </row>
    <row r="134" spans="1:5">
      <c r="A134" s="20" t="s">
        <v>317</v>
      </c>
      <c r="B134" s="46" t="s">
        <v>284</v>
      </c>
      <c r="C134" s="47">
        <v>25</v>
      </c>
      <c r="D134" s="20"/>
      <c r="E134" s="20"/>
    </row>
    <row r="135" spans="1:5">
      <c r="A135" s="20" t="s">
        <v>318</v>
      </c>
      <c r="B135" s="46" t="s">
        <v>284</v>
      </c>
      <c r="C135" s="47"/>
      <c r="D135" s="20"/>
      <c r="E135" s="20"/>
    </row>
    <row r="136" spans="1:5">
      <c r="A136" s="20" t="s">
        <v>319</v>
      </c>
      <c r="B136" s="46" t="s">
        <v>284</v>
      </c>
      <c r="C136" s="47"/>
      <c r="D136" s="20"/>
      <c r="E136" s="20"/>
    </row>
    <row r="137" spans="1:5">
      <c r="A137" s="20" t="s">
        <v>320</v>
      </c>
      <c r="B137" s="46" t="s">
        <v>284</v>
      </c>
      <c r="C137" s="47"/>
      <c r="D137" s="20"/>
      <c r="E137" s="20"/>
    </row>
    <row r="138" spans="1:5">
      <c r="A138" s="20" t="s">
        <v>108</v>
      </c>
      <c r="B138" s="46" t="s">
        <v>284</v>
      </c>
      <c r="C138" s="47"/>
      <c r="D138" s="20"/>
      <c r="E138" s="20"/>
    </row>
    <row r="139" spans="1:5">
      <c r="A139" s="20" t="s">
        <v>321</v>
      </c>
      <c r="B139" s="46" t="s">
        <v>284</v>
      </c>
      <c r="C139" s="47">
        <v>23</v>
      </c>
      <c r="D139" s="20"/>
      <c r="E139" s="20"/>
    </row>
    <row r="140" spans="1:5">
      <c r="A140" s="20" t="s">
        <v>322</v>
      </c>
      <c r="B140" s="46"/>
      <c r="C140" s="47">
        <v>0</v>
      </c>
      <c r="D140" s="20"/>
      <c r="E140" s="20"/>
    </row>
    <row r="141" spans="1:5">
      <c r="A141" s="20" t="s">
        <v>312</v>
      </c>
      <c r="B141" s="46" t="s">
        <v>284</v>
      </c>
      <c r="C141" s="47"/>
      <c r="D141" s="20"/>
      <c r="E141" s="20"/>
    </row>
    <row r="142" spans="1:5">
      <c r="A142" s="20" t="s">
        <v>323</v>
      </c>
      <c r="B142" s="46" t="s">
        <v>284</v>
      </c>
      <c r="C142" s="47"/>
      <c r="D142" s="20"/>
      <c r="E142" s="20"/>
    </row>
    <row r="143" spans="1:5">
      <c r="A143" s="20" t="s">
        <v>324</v>
      </c>
      <c r="B143" s="20"/>
      <c r="C143" s="27"/>
      <c r="D143" s="20"/>
      <c r="E143" s="32">
        <f>SUM(C132:C142)</f>
        <v>48</v>
      </c>
    </row>
    <row r="144" spans="1:5">
      <c r="A144" s="20" t="s">
        <v>325</v>
      </c>
      <c r="B144" s="46" t="s">
        <v>284</v>
      </c>
      <c r="C144" s="47"/>
      <c r="D144" s="20"/>
      <c r="E144" s="20"/>
    </row>
    <row r="145" spans="1:6">
      <c r="A145" s="20" t="s">
        <v>326</v>
      </c>
      <c r="B145" s="46" t="s">
        <v>284</v>
      </c>
      <c r="C145" s="47"/>
      <c r="D145" s="20"/>
      <c r="E145" s="20"/>
    </row>
    <row r="146" spans="1:6">
      <c r="A146" s="20"/>
      <c r="B146" s="20"/>
      <c r="C146" s="27"/>
      <c r="D146" s="20"/>
      <c r="E146" s="20"/>
    </row>
    <row r="147" spans="1:6">
      <c r="A147" s="20" t="s">
        <v>327</v>
      </c>
      <c r="B147" s="46" t="s">
        <v>284</v>
      </c>
      <c r="C147" s="47"/>
      <c r="D147" s="20"/>
      <c r="E147" s="20"/>
    </row>
    <row r="148" spans="1:6">
      <c r="A148" s="20"/>
      <c r="B148" s="20"/>
      <c r="C148" s="27"/>
      <c r="D148" s="20"/>
      <c r="E148" s="20"/>
    </row>
    <row r="149" spans="1:6">
      <c r="A149" s="20"/>
      <c r="B149" s="20"/>
      <c r="C149" s="27"/>
      <c r="D149" s="20"/>
      <c r="E149" s="20"/>
    </row>
    <row r="150" spans="1:6">
      <c r="A150" s="20"/>
      <c r="B150" s="20"/>
      <c r="C150" s="27"/>
      <c r="D150" s="20"/>
      <c r="E150" s="20"/>
    </row>
    <row r="151" spans="1:6">
      <c r="A151" s="20"/>
      <c r="B151" s="20"/>
      <c r="C151" s="27"/>
      <c r="D151" s="20"/>
      <c r="E151" s="20"/>
    </row>
    <row r="152" spans="1:6">
      <c r="A152" s="38" t="s">
        <v>328</v>
      </c>
      <c r="B152" s="49"/>
      <c r="C152" s="49"/>
      <c r="D152" s="49"/>
      <c r="E152" s="49"/>
    </row>
    <row r="153" spans="1:6">
      <c r="A153" s="51" t="s">
        <v>329</v>
      </c>
      <c r="B153" s="52" t="s">
        <v>330</v>
      </c>
      <c r="C153" s="53" t="s">
        <v>331</v>
      </c>
      <c r="D153" s="52" t="s">
        <v>144</v>
      </c>
      <c r="E153" s="52" t="s">
        <v>215</v>
      </c>
    </row>
    <row r="154" spans="1:6">
      <c r="A154" s="20" t="s">
        <v>309</v>
      </c>
      <c r="B154" s="50">
        <v>85</v>
      </c>
      <c r="C154" s="50">
        <v>3</v>
      </c>
      <c r="D154" s="50">
        <v>31</v>
      </c>
      <c r="E154" s="32">
        <f>SUM(B154:D154)</f>
        <v>119</v>
      </c>
    </row>
    <row r="155" spans="1:6">
      <c r="A155" s="20" t="s">
        <v>227</v>
      </c>
      <c r="B155" s="50">
        <v>267</v>
      </c>
      <c r="C155" s="50">
        <v>11</v>
      </c>
      <c r="D155" s="50">
        <v>97</v>
      </c>
      <c r="E155" s="32">
        <f>SUM(B155:D155)</f>
        <v>375</v>
      </c>
    </row>
    <row r="156" spans="1:6">
      <c r="A156" s="20" t="s">
        <v>332</v>
      </c>
      <c r="B156" s="50">
        <v>39069</v>
      </c>
      <c r="C156" s="50">
        <v>11965</v>
      </c>
      <c r="D156" s="50">
        <v>30838</v>
      </c>
      <c r="E156" s="32">
        <f>SUM(B156:D156)</f>
        <v>81872</v>
      </c>
    </row>
    <row r="157" spans="1:6">
      <c r="A157" s="20" t="s">
        <v>272</v>
      </c>
      <c r="B157" s="50">
        <v>2538029</v>
      </c>
      <c r="C157" s="50">
        <v>777282</v>
      </c>
      <c r="D157" s="50">
        <v>2017084</v>
      </c>
      <c r="E157" s="32">
        <f>SUM(B157:D157)</f>
        <v>5332395</v>
      </c>
      <c r="F157" s="18"/>
    </row>
    <row r="158" spans="1:6">
      <c r="A158" s="20" t="s">
        <v>273</v>
      </c>
      <c r="B158" s="50">
        <v>14258281</v>
      </c>
      <c r="C158" s="50">
        <v>4366659</v>
      </c>
      <c r="D158" s="50">
        <v>11241715</v>
      </c>
      <c r="E158" s="32">
        <f>SUM(B158:D158)</f>
        <v>29866655</v>
      </c>
      <c r="F158" s="18"/>
    </row>
    <row r="159" spans="1:6">
      <c r="A159" s="51" t="s">
        <v>333</v>
      </c>
      <c r="B159" s="52" t="s">
        <v>330</v>
      </c>
      <c r="C159" s="53" t="s">
        <v>331</v>
      </c>
      <c r="D159" s="52" t="s">
        <v>144</v>
      </c>
      <c r="E159" s="52" t="s">
        <v>215</v>
      </c>
    </row>
    <row r="160" spans="1:6">
      <c r="A160" s="20" t="s">
        <v>309</v>
      </c>
      <c r="B160" s="50">
        <v>18</v>
      </c>
      <c r="C160" s="50">
        <v>63</v>
      </c>
      <c r="D160" s="50">
        <v>44</v>
      </c>
      <c r="E160" s="32">
        <f>SUM(B160:D160)</f>
        <v>125</v>
      </c>
    </row>
    <row r="161" spans="1:5">
      <c r="A161" s="20" t="s">
        <v>227</v>
      </c>
      <c r="B161" s="50">
        <v>1438</v>
      </c>
      <c r="C161" s="50">
        <v>4906</v>
      </c>
      <c r="D161" s="50">
        <v>3405</v>
      </c>
      <c r="E161" s="32">
        <f>SUM(B161:D161)</f>
        <v>9749</v>
      </c>
    </row>
    <row r="162" spans="1:5">
      <c r="A162" s="20" t="s">
        <v>332</v>
      </c>
      <c r="B162" s="50"/>
      <c r="C162" s="50"/>
      <c r="D162" s="50"/>
      <c r="E162" s="32">
        <f>SUM(B162:D162)</f>
        <v>0</v>
      </c>
    </row>
    <row r="163" spans="1:5">
      <c r="A163" s="20" t="s">
        <v>272</v>
      </c>
      <c r="B163" s="50">
        <v>1952498</v>
      </c>
      <c r="C163" s="50">
        <v>597961</v>
      </c>
      <c r="D163" s="50">
        <f>1541133-3</f>
        <v>1541130</v>
      </c>
      <c r="E163" s="32">
        <f>SUM(B163:D163)</f>
        <v>4091589</v>
      </c>
    </row>
    <row r="164" spans="1:5">
      <c r="A164" s="20" t="s">
        <v>273</v>
      </c>
      <c r="B164" s="50"/>
      <c r="C164" s="50"/>
      <c r="D164" s="50"/>
      <c r="E164" s="32">
        <f>SUM(B164:D164)</f>
        <v>0</v>
      </c>
    </row>
    <row r="165" spans="1:5">
      <c r="A165" s="51" t="s">
        <v>334</v>
      </c>
      <c r="B165" s="52" t="s">
        <v>330</v>
      </c>
      <c r="C165" s="53" t="s">
        <v>331</v>
      </c>
      <c r="D165" s="52" t="s">
        <v>144</v>
      </c>
      <c r="E165" s="52" t="s">
        <v>215</v>
      </c>
    </row>
    <row r="166" spans="1:5">
      <c r="A166" s="20" t="s">
        <v>309</v>
      </c>
      <c r="B166" s="50"/>
      <c r="C166" s="50"/>
      <c r="D166" s="50"/>
      <c r="E166" s="32">
        <f>SUM(B166:D166)</f>
        <v>0</v>
      </c>
    </row>
    <row r="167" spans="1:5">
      <c r="A167" s="20" t="s">
        <v>227</v>
      </c>
      <c r="B167" s="50"/>
      <c r="C167" s="50"/>
      <c r="D167" s="50"/>
      <c r="E167" s="32">
        <f>SUM(B167:D167)</f>
        <v>0</v>
      </c>
    </row>
    <row r="168" spans="1:5">
      <c r="A168" s="20" t="s">
        <v>332</v>
      </c>
      <c r="B168" s="50"/>
      <c r="C168" s="50"/>
      <c r="D168" s="50"/>
      <c r="E168" s="32">
        <f>SUM(B168:D168)</f>
        <v>0</v>
      </c>
    </row>
    <row r="169" spans="1:5">
      <c r="A169" s="20" t="s">
        <v>272</v>
      </c>
      <c r="B169" s="50"/>
      <c r="C169" s="50"/>
      <c r="D169" s="50"/>
      <c r="E169" s="32">
        <f>SUM(B169:D169)</f>
        <v>0</v>
      </c>
    </row>
    <row r="170" spans="1:5">
      <c r="A170" s="20" t="s">
        <v>273</v>
      </c>
      <c r="B170" s="50"/>
      <c r="C170" s="50"/>
      <c r="D170" s="50"/>
      <c r="E170" s="32">
        <f>SUM(B170:D170)</f>
        <v>0</v>
      </c>
    </row>
    <row r="171" spans="1:5">
      <c r="A171" s="25"/>
      <c r="B171" s="25"/>
      <c r="C171" s="54"/>
      <c r="D171" s="55"/>
      <c r="E171" s="20"/>
    </row>
    <row r="172" spans="1:5">
      <c r="A172" s="51" t="s">
        <v>335</v>
      </c>
      <c r="B172" s="52" t="s">
        <v>336</v>
      </c>
      <c r="C172" s="53" t="s">
        <v>337</v>
      </c>
      <c r="D172" s="20"/>
      <c r="E172" s="20"/>
    </row>
    <row r="173" spans="1:5">
      <c r="A173" s="25" t="s">
        <v>338</v>
      </c>
      <c r="B173" s="311">
        <v>2994035</v>
      </c>
      <c r="C173" s="50">
        <v>1063972</v>
      </c>
      <c r="D173" s="20"/>
      <c r="E173" s="20"/>
    </row>
    <row r="174" spans="1:5">
      <c r="A174" s="25"/>
      <c r="B174" s="55"/>
      <c r="C174" s="54"/>
      <c r="D174" s="20"/>
      <c r="E174" s="20"/>
    </row>
    <row r="175" spans="1:5">
      <c r="A175" s="25"/>
      <c r="B175" s="25"/>
      <c r="C175" s="54"/>
      <c r="D175" s="55"/>
      <c r="E175" s="20"/>
    </row>
    <row r="176" spans="1:5">
      <c r="A176" s="25"/>
      <c r="B176" s="25"/>
      <c r="C176" s="54"/>
      <c r="D176" s="55"/>
      <c r="E176" s="20"/>
    </row>
    <row r="177" spans="1:5">
      <c r="A177" s="25"/>
      <c r="B177" s="25"/>
      <c r="C177" s="54"/>
      <c r="D177" s="55"/>
      <c r="E177" s="20"/>
    </row>
    <row r="178" spans="1:5">
      <c r="A178" s="25"/>
      <c r="B178" s="25"/>
      <c r="C178" s="54"/>
      <c r="D178" s="55"/>
      <c r="E178" s="20"/>
    </row>
    <row r="179" spans="1:5">
      <c r="A179" s="49" t="s">
        <v>339</v>
      </c>
      <c r="B179" s="38"/>
      <c r="C179" s="38"/>
      <c r="D179" s="38"/>
      <c r="E179" s="38"/>
    </row>
    <row r="180" spans="1:5">
      <c r="A180" s="45" t="s">
        <v>340</v>
      </c>
      <c r="B180" s="45"/>
      <c r="C180" s="45"/>
      <c r="D180" s="45"/>
      <c r="E180" s="45"/>
    </row>
    <row r="181" spans="1:5">
      <c r="A181" s="20" t="s">
        <v>341</v>
      </c>
      <c r="B181" s="46" t="s">
        <v>284</v>
      </c>
      <c r="C181" s="47">
        <v>1050645</v>
      </c>
      <c r="D181" s="20"/>
      <c r="E181" s="20"/>
    </row>
    <row r="182" spans="1:5">
      <c r="A182" s="20" t="s">
        <v>342</v>
      </c>
      <c r="B182" s="46" t="s">
        <v>284</v>
      </c>
      <c r="C182" s="47">
        <v>32178</v>
      </c>
      <c r="D182" s="20"/>
      <c r="E182" s="20"/>
    </row>
    <row r="183" spans="1:5">
      <c r="A183" s="25" t="s">
        <v>343</v>
      </c>
      <c r="B183" s="46" t="s">
        <v>284</v>
      </c>
      <c r="C183" s="47">
        <v>314483</v>
      </c>
      <c r="D183" s="20"/>
      <c r="E183" s="20"/>
    </row>
    <row r="184" spans="1:5">
      <c r="A184" s="20" t="s">
        <v>344</v>
      </c>
      <c r="B184" s="46" t="s">
        <v>284</v>
      </c>
      <c r="C184" s="47">
        <v>1678689</v>
      </c>
      <c r="D184" s="20"/>
      <c r="E184" s="20"/>
    </row>
    <row r="185" spans="1:5">
      <c r="A185" s="20" t="s">
        <v>345</v>
      </c>
      <c r="B185" s="46" t="s">
        <v>284</v>
      </c>
      <c r="C185" s="47"/>
      <c r="D185" s="20"/>
      <c r="E185" s="20"/>
    </row>
    <row r="186" spans="1:5">
      <c r="A186" s="20" t="s">
        <v>346</v>
      </c>
      <c r="B186" s="46" t="s">
        <v>284</v>
      </c>
      <c r="C186" s="47">
        <v>146234</v>
      </c>
      <c r="D186" s="20"/>
      <c r="E186" s="20"/>
    </row>
    <row r="187" spans="1:5">
      <c r="A187" s="20" t="s">
        <v>347</v>
      </c>
      <c r="B187" s="46" t="s">
        <v>284</v>
      </c>
      <c r="C187" s="47">
        <v>18204</v>
      </c>
      <c r="D187" s="20"/>
      <c r="E187" s="20"/>
    </row>
    <row r="188" spans="1:5">
      <c r="A188" s="20" t="s">
        <v>347</v>
      </c>
      <c r="B188" s="46" t="s">
        <v>284</v>
      </c>
      <c r="C188" s="47"/>
      <c r="D188" s="20"/>
      <c r="E188" s="20"/>
    </row>
    <row r="189" spans="1:5">
      <c r="A189" s="20" t="s">
        <v>215</v>
      </c>
      <c r="B189" s="20"/>
      <c r="C189" s="27"/>
      <c r="D189" s="32">
        <f>SUM(C181:C188)</f>
        <v>3240433</v>
      </c>
      <c r="E189" s="20"/>
    </row>
    <row r="190" spans="1:5">
      <c r="A190" s="45" t="s">
        <v>348</v>
      </c>
      <c r="B190" s="45"/>
      <c r="C190" s="45"/>
      <c r="D190" s="45"/>
      <c r="E190" s="45"/>
    </row>
    <row r="191" spans="1:5">
      <c r="A191" s="20" t="s">
        <v>349</v>
      </c>
      <c r="B191" s="46" t="s">
        <v>284</v>
      </c>
      <c r="C191" s="47">
        <v>76570</v>
      </c>
      <c r="D191" s="20"/>
      <c r="E191" s="20"/>
    </row>
    <row r="192" spans="1:5">
      <c r="A192" s="20" t="s">
        <v>350</v>
      </c>
      <c r="B192" s="46" t="s">
        <v>284</v>
      </c>
      <c r="C192" s="47">
        <v>408758</v>
      </c>
      <c r="D192" s="20"/>
      <c r="E192" s="20"/>
    </row>
    <row r="193" spans="1:5">
      <c r="A193" s="20" t="s">
        <v>215</v>
      </c>
      <c r="B193" s="20"/>
      <c r="C193" s="27"/>
      <c r="D193" s="32">
        <f>SUM(C191:C192)</f>
        <v>485328</v>
      </c>
      <c r="E193" s="20"/>
    </row>
    <row r="194" spans="1:5">
      <c r="A194" s="45" t="s">
        <v>351</v>
      </c>
      <c r="B194" s="45"/>
      <c r="C194" s="45"/>
      <c r="D194" s="45"/>
      <c r="E194" s="45"/>
    </row>
    <row r="195" spans="1:5">
      <c r="A195" s="20" t="s">
        <v>352</v>
      </c>
      <c r="B195" s="46" t="s">
        <v>284</v>
      </c>
      <c r="C195" s="47">
        <v>133246</v>
      </c>
      <c r="D195" s="20"/>
      <c r="E195" s="20"/>
    </row>
    <row r="196" spans="1:5">
      <c r="A196" s="20" t="s">
        <v>353</v>
      </c>
      <c r="B196" s="46" t="s">
        <v>284</v>
      </c>
      <c r="C196" s="47">
        <v>45020</v>
      </c>
      <c r="D196" s="20"/>
      <c r="E196" s="20"/>
    </row>
    <row r="197" spans="1:5">
      <c r="A197" s="20" t="s">
        <v>215</v>
      </c>
      <c r="B197" s="20"/>
      <c r="C197" s="27"/>
      <c r="D197" s="32">
        <f>SUM(C195:C196)</f>
        <v>178266</v>
      </c>
      <c r="E197" s="20"/>
    </row>
    <row r="198" spans="1:5">
      <c r="A198" s="45" t="s">
        <v>354</v>
      </c>
      <c r="B198" s="45"/>
      <c r="C198" s="45"/>
      <c r="D198" s="45"/>
      <c r="E198" s="45"/>
    </row>
    <row r="199" spans="1:5">
      <c r="A199" s="20" t="s">
        <v>355</v>
      </c>
      <c r="B199" s="46" t="s">
        <v>284</v>
      </c>
      <c r="C199" s="47">
        <v>36988</v>
      </c>
      <c r="D199" s="20"/>
      <c r="E199" s="20"/>
    </row>
    <row r="200" spans="1:5">
      <c r="A200" s="20" t="s">
        <v>356</v>
      </c>
      <c r="B200" s="46" t="s">
        <v>284</v>
      </c>
      <c r="C200" s="47">
        <v>149264</v>
      </c>
      <c r="D200" s="20"/>
      <c r="E200" s="20"/>
    </row>
    <row r="201" spans="1:5">
      <c r="A201" s="20" t="s">
        <v>144</v>
      </c>
      <c r="B201" s="46" t="s">
        <v>284</v>
      </c>
      <c r="C201" s="47"/>
      <c r="D201" s="20"/>
      <c r="E201" s="20"/>
    </row>
    <row r="202" spans="1:5">
      <c r="A202" s="20" t="s">
        <v>215</v>
      </c>
      <c r="B202" s="20"/>
      <c r="C202" s="27"/>
      <c r="D202" s="32">
        <f>SUM(C199:C201)</f>
        <v>186252</v>
      </c>
      <c r="E202" s="20"/>
    </row>
    <row r="203" spans="1:5">
      <c r="A203" s="45" t="s">
        <v>357</v>
      </c>
      <c r="B203" s="45"/>
      <c r="C203" s="45"/>
      <c r="D203" s="45"/>
      <c r="E203" s="45"/>
    </row>
    <row r="204" spans="1:5">
      <c r="A204" s="20" t="s">
        <v>358</v>
      </c>
      <c r="B204" s="46" t="s">
        <v>284</v>
      </c>
      <c r="C204" s="47">
        <v>321631</v>
      </c>
      <c r="D204" s="20"/>
      <c r="E204" s="20"/>
    </row>
    <row r="205" spans="1:5">
      <c r="A205" s="20" t="s">
        <v>359</v>
      </c>
      <c r="B205" s="46" t="s">
        <v>284</v>
      </c>
      <c r="C205" s="47">
        <v>96054</v>
      </c>
      <c r="D205" s="20"/>
      <c r="E205" s="20"/>
    </row>
    <row r="206" spans="1:5">
      <c r="A206" s="20" t="s">
        <v>215</v>
      </c>
      <c r="B206" s="20"/>
      <c r="C206" s="27"/>
      <c r="D206" s="32">
        <f>SUM(C204:C205)</f>
        <v>417685</v>
      </c>
      <c r="E206" s="20"/>
    </row>
    <row r="207" spans="1:5">
      <c r="A207" s="20"/>
      <c r="B207" s="20"/>
      <c r="C207" s="27"/>
      <c r="D207" s="20"/>
      <c r="E207" s="20"/>
    </row>
    <row r="208" spans="1:5">
      <c r="A208" s="38" t="s">
        <v>360</v>
      </c>
      <c r="B208" s="38"/>
      <c r="C208" s="38"/>
      <c r="D208" s="38"/>
      <c r="E208" s="38"/>
    </row>
    <row r="209" spans="1:5">
      <c r="A209" s="49" t="s">
        <v>361</v>
      </c>
      <c r="B209" s="38"/>
      <c r="C209" s="38"/>
      <c r="D209" s="38"/>
      <c r="E209" s="38"/>
    </row>
    <row r="210" spans="1:5">
      <c r="A210" s="26"/>
      <c r="B210" s="22" t="s">
        <v>362</v>
      </c>
      <c r="C210" s="21" t="s">
        <v>363</v>
      </c>
      <c r="D210" s="22" t="s">
        <v>364</v>
      </c>
      <c r="E210" s="22" t="s">
        <v>365</v>
      </c>
    </row>
    <row r="211" spans="1:5">
      <c r="A211" s="20" t="s">
        <v>366</v>
      </c>
      <c r="B211" s="50">
        <v>204226</v>
      </c>
      <c r="C211" s="47"/>
      <c r="D211" s="50"/>
      <c r="E211" s="32">
        <f t="shared" ref="E211:E219" si="16">SUM(B211:C211)-D211</f>
        <v>204226</v>
      </c>
    </row>
    <row r="212" spans="1:5">
      <c r="A212" s="20" t="s">
        <v>367</v>
      </c>
      <c r="B212" s="50">
        <v>510244</v>
      </c>
      <c r="C212" s="47">
        <v>108436</v>
      </c>
      <c r="D212" s="50"/>
      <c r="E212" s="32">
        <f t="shared" si="16"/>
        <v>618680</v>
      </c>
    </row>
    <row r="213" spans="1:5">
      <c r="A213" s="20" t="s">
        <v>368</v>
      </c>
      <c r="B213" s="50">
        <v>11906386</v>
      </c>
      <c r="C213" s="47">
        <v>7576211</v>
      </c>
      <c r="D213" s="50"/>
      <c r="E213" s="32">
        <f t="shared" si="16"/>
        <v>19482597</v>
      </c>
    </row>
    <row r="214" spans="1:5">
      <c r="A214" s="20" t="s">
        <v>369</v>
      </c>
      <c r="B214" s="50"/>
      <c r="C214" s="47"/>
      <c r="D214" s="50"/>
      <c r="E214" s="32">
        <f t="shared" si="16"/>
        <v>0</v>
      </c>
    </row>
    <row r="215" spans="1:5">
      <c r="A215" s="20" t="s">
        <v>370</v>
      </c>
      <c r="B215" s="50">
        <v>7092451</v>
      </c>
      <c r="C215" s="47">
        <v>1153126</v>
      </c>
      <c r="D215" s="50"/>
      <c r="E215" s="32">
        <f t="shared" si="16"/>
        <v>8245577</v>
      </c>
    </row>
    <row r="216" spans="1:5">
      <c r="A216" s="20" t="s">
        <v>371</v>
      </c>
      <c r="B216" s="50">
        <v>4838393</v>
      </c>
      <c r="C216" s="47">
        <v>294063</v>
      </c>
      <c r="D216" s="50"/>
      <c r="E216" s="32">
        <f t="shared" si="16"/>
        <v>5132456</v>
      </c>
    </row>
    <row r="217" spans="1:5">
      <c r="A217" s="20" t="s">
        <v>372</v>
      </c>
      <c r="B217" s="50"/>
      <c r="C217" s="47"/>
      <c r="D217" s="50"/>
      <c r="E217" s="32">
        <f t="shared" si="16"/>
        <v>0</v>
      </c>
    </row>
    <row r="218" spans="1:5">
      <c r="A218" s="20" t="s">
        <v>373</v>
      </c>
      <c r="B218" s="50"/>
      <c r="C218" s="47"/>
      <c r="D218" s="50"/>
      <c r="E218" s="32">
        <f t="shared" si="16"/>
        <v>0</v>
      </c>
    </row>
    <row r="219" spans="1:5">
      <c r="A219" s="20" t="s">
        <v>374</v>
      </c>
      <c r="B219" s="50">
        <v>1093846</v>
      </c>
      <c r="C219" s="47">
        <v>-273964</v>
      </c>
      <c r="D219" s="50">
        <v>74515</v>
      </c>
      <c r="E219" s="32">
        <f t="shared" si="16"/>
        <v>745367</v>
      </c>
    </row>
    <row r="220" spans="1:5">
      <c r="A220" s="20" t="s">
        <v>215</v>
      </c>
      <c r="B220" s="32">
        <f>SUM(B211:B219)</f>
        <v>25645546</v>
      </c>
      <c r="C220" s="265">
        <f>SUM(C211:C219)</f>
        <v>8857872</v>
      </c>
      <c r="D220" s="32">
        <f>SUM(D211:D219)</f>
        <v>74515</v>
      </c>
      <c r="E220" s="32">
        <f>SUM(E211:E219)</f>
        <v>34428903</v>
      </c>
    </row>
    <row r="221" spans="1:5">
      <c r="A221" s="20"/>
      <c r="B221" s="20"/>
      <c r="C221" s="27"/>
      <c r="D221" s="20"/>
      <c r="E221" s="20"/>
    </row>
    <row r="222" spans="1:5">
      <c r="A222" s="49" t="s">
        <v>375</v>
      </c>
      <c r="B222" s="49"/>
      <c r="C222" s="49"/>
      <c r="D222" s="49"/>
      <c r="E222" s="49"/>
    </row>
    <row r="223" spans="1:5">
      <c r="A223" s="26"/>
      <c r="B223" s="22" t="s">
        <v>362</v>
      </c>
      <c r="C223" s="21" t="s">
        <v>363</v>
      </c>
      <c r="D223" s="22" t="s">
        <v>364</v>
      </c>
      <c r="E223" s="22" t="s">
        <v>365</v>
      </c>
    </row>
    <row r="224" spans="1:5">
      <c r="A224" s="20" t="s">
        <v>366</v>
      </c>
      <c r="B224" s="55"/>
      <c r="C224" s="54"/>
      <c r="D224" s="55"/>
      <c r="E224" s="20"/>
    </row>
    <row r="225" spans="1:5">
      <c r="A225" s="20" t="s">
        <v>367</v>
      </c>
      <c r="B225" s="50">
        <v>379038</v>
      </c>
      <c r="C225" s="47">
        <v>30089</v>
      </c>
      <c r="D225" s="50"/>
      <c r="E225" s="32">
        <f t="shared" ref="E225:E232" si="17">SUM(B225:C225)-D225</f>
        <v>409127</v>
      </c>
    </row>
    <row r="226" spans="1:5">
      <c r="A226" s="20" t="s">
        <v>368</v>
      </c>
      <c r="B226" s="50">
        <v>6137127</v>
      </c>
      <c r="C226" s="47">
        <v>585433</v>
      </c>
      <c r="D226" s="50"/>
      <c r="E226" s="32">
        <f t="shared" si="17"/>
        <v>6722560</v>
      </c>
    </row>
    <row r="227" spans="1:5">
      <c r="A227" s="20" t="s">
        <v>369</v>
      </c>
      <c r="B227" s="50"/>
      <c r="C227" s="47"/>
      <c r="D227" s="50"/>
      <c r="E227" s="32">
        <f t="shared" si="17"/>
        <v>0</v>
      </c>
    </row>
    <row r="228" spans="1:5">
      <c r="A228" s="20" t="s">
        <v>370</v>
      </c>
      <c r="B228" s="50">
        <v>6247185</v>
      </c>
      <c r="C228" s="47">
        <v>127232</v>
      </c>
      <c r="D228" s="50"/>
      <c r="E228" s="32">
        <f t="shared" si="17"/>
        <v>6374417</v>
      </c>
    </row>
    <row r="229" spans="1:5">
      <c r="A229" s="20" t="s">
        <v>371</v>
      </c>
      <c r="B229" s="50">
        <v>3905432</v>
      </c>
      <c r="C229" s="47">
        <v>328602</v>
      </c>
      <c r="D229" s="50"/>
      <c r="E229" s="32">
        <f t="shared" si="17"/>
        <v>4234034</v>
      </c>
    </row>
    <row r="230" spans="1:5">
      <c r="A230" s="20" t="s">
        <v>372</v>
      </c>
      <c r="B230" s="50"/>
      <c r="C230" s="47"/>
      <c r="D230" s="50"/>
      <c r="E230" s="32">
        <f t="shared" si="17"/>
        <v>0</v>
      </c>
    </row>
    <row r="231" spans="1:5">
      <c r="A231" s="20" t="s">
        <v>373</v>
      </c>
      <c r="B231" s="50"/>
      <c r="C231" s="47"/>
      <c r="D231" s="50"/>
      <c r="E231" s="32">
        <f t="shared" si="17"/>
        <v>0</v>
      </c>
    </row>
    <row r="232" spans="1:5">
      <c r="A232" s="20" t="s">
        <v>374</v>
      </c>
      <c r="B232" s="50"/>
      <c r="C232" s="47"/>
      <c r="D232" s="50"/>
      <c r="E232" s="32">
        <f t="shared" si="17"/>
        <v>0</v>
      </c>
    </row>
    <row r="233" spans="1:5">
      <c r="A233" s="20" t="s">
        <v>215</v>
      </c>
      <c r="B233" s="32">
        <f>SUM(B224:B232)</f>
        <v>16668782</v>
      </c>
      <c r="C233" s="265">
        <f>SUM(C224:C232)</f>
        <v>1071356</v>
      </c>
      <c r="D233" s="32">
        <f>SUM(D224:D232)</f>
        <v>0</v>
      </c>
      <c r="E233" s="32">
        <f>SUM(E224:E232)</f>
        <v>17740138</v>
      </c>
    </row>
    <row r="234" spans="1:5">
      <c r="A234" s="20"/>
      <c r="B234" s="20"/>
      <c r="C234" s="27"/>
      <c r="D234" s="20"/>
      <c r="E234" s="20"/>
    </row>
    <row r="235" spans="1:5">
      <c r="A235" s="38" t="s">
        <v>376</v>
      </c>
      <c r="B235" s="38"/>
      <c r="C235" s="38"/>
      <c r="D235" s="38"/>
      <c r="E235" s="38"/>
    </row>
    <row r="236" spans="1:5">
      <c r="A236" s="38"/>
      <c r="B236" s="347" t="s">
        <v>377</v>
      </c>
      <c r="C236" s="347"/>
      <c r="D236" s="38"/>
      <c r="E236" s="38"/>
    </row>
    <row r="237" spans="1:5">
      <c r="A237" s="56" t="s">
        <v>377</v>
      </c>
      <c r="B237" s="38"/>
      <c r="C237" s="47">
        <v>589802</v>
      </c>
      <c r="D237" s="40">
        <f>C237</f>
        <v>589802</v>
      </c>
      <c r="E237" s="38"/>
    </row>
    <row r="238" spans="1:5">
      <c r="A238" s="45" t="s">
        <v>378</v>
      </c>
      <c r="B238" s="45"/>
      <c r="C238" s="45"/>
      <c r="D238" s="45"/>
      <c r="E238" s="45"/>
    </row>
    <row r="239" spans="1:5">
      <c r="A239" s="20" t="s">
        <v>379</v>
      </c>
      <c r="B239" s="46" t="s">
        <v>284</v>
      </c>
      <c r="C239" s="47">
        <v>3274271</v>
      </c>
      <c r="D239" s="20"/>
      <c r="E239" s="20"/>
    </row>
    <row r="240" spans="1:5">
      <c r="A240" s="20" t="s">
        <v>380</v>
      </c>
      <c r="B240" s="46" t="s">
        <v>284</v>
      </c>
      <c r="C240" s="47">
        <v>3255567</v>
      </c>
      <c r="D240" s="20"/>
      <c r="E240" s="20"/>
    </row>
    <row r="241" spans="1:5">
      <c r="A241" s="20" t="s">
        <v>381</v>
      </c>
      <c r="B241" s="46" t="s">
        <v>284</v>
      </c>
      <c r="C241" s="47"/>
      <c r="D241" s="20"/>
      <c r="E241" s="20"/>
    </row>
    <row r="242" spans="1:5">
      <c r="A242" s="20" t="s">
        <v>382</v>
      </c>
      <c r="B242" s="46" t="s">
        <v>284</v>
      </c>
      <c r="C242" s="47"/>
      <c r="D242" s="20"/>
      <c r="E242" s="20"/>
    </row>
    <row r="243" spans="1:5">
      <c r="A243" s="20" t="s">
        <v>383</v>
      </c>
      <c r="B243" s="46" t="s">
        <v>284</v>
      </c>
      <c r="C243" s="47"/>
      <c r="D243" s="20"/>
      <c r="E243" s="20"/>
    </row>
    <row r="244" spans="1:5">
      <c r="A244" s="20" t="s">
        <v>384</v>
      </c>
      <c r="B244" s="46" t="s">
        <v>284</v>
      </c>
      <c r="C244" s="47">
        <v>3662301</v>
      </c>
      <c r="D244" s="20"/>
      <c r="E244" s="20"/>
    </row>
    <row r="245" spans="1:5">
      <c r="A245" s="20" t="s">
        <v>385</v>
      </c>
      <c r="B245" s="20"/>
      <c r="C245" s="27"/>
      <c r="D245" s="32">
        <f>SUM(C239:C244)</f>
        <v>10192139</v>
      </c>
      <c r="E245" s="20"/>
    </row>
    <row r="246" spans="1:5">
      <c r="A246" s="45" t="s">
        <v>386</v>
      </c>
      <c r="B246" s="45"/>
      <c r="C246" s="45"/>
      <c r="D246" s="45"/>
      <c r="E246" s="45"/>
    </row>
    <row r="247" spans="1:5">
      <c r="A247" s="26" t="s">
        <v>387</v>
      </c>
      <c r="B247" s="46" t="s">
        <v>284</v>
      </c>
      <c r="C247" s="47"/>
      <c r="D247" s="20"/>
      <c r="E247" s="20"/>
    </row>
    <row r="248" spans="1:5">
      <c r="A248" s="26"/>
      <c r="B248" s="46"/>
      <c r="C248" s="27"/>
      <c r="D248" s="20"/>
      <c r="E248" s="20"/>
    </row>
    <row r="249" spans="1:5">
      <c r="A249" s="26" t="s">
        <v>388</v>
      </c>
      <c r="B249" s="46" t="s">
        <v>284</v>
      </c>
      <c r="C249" s="47">
        <v>128443</v>
      </c>
      <c r="D249" s="20"/>
      <c r="E249" s="20"/>
    </row>
    <row r="250" spans="1:5">
      <c r="A250" s="26" t="s">
        <v>389</v>
      </c>
      <c r="B250" s="46" t="s">
        <v>284</v>
      </c>
      <c r="C250" s="47"/>
      <c r="D250" s="20"/>
      <c r="E250" s="20"/>
    </row>
    <row r="251" spans="1:5">
      <c r="A251" s="20"/>
      <c r="B251" s="20"/>
      <c r="C251" s="27"/>
      <c r="D251" s="20"/>
      <c r="E251" s="20"/>
    </row>
    <row r="252" spans="1:5">
      <c r="A252" s="26" t="s">
        <v>390</v>
      </c>
      <c r="B252" s="20"/>
      <c r="C252" s="27"/>
      <c r="D252" s="32">
        <f>SUM(C249:C251)</f>
        <v>128443</v>
      </c>
      <c r="E252" s="20"/>
    </row>
    <row r="253" spans="1:5">
      <c r="A253" s="45" t="s">
        <v>391</v>
      </c>
      <c r="B253" s="45"/>
      <c r="C253" s="45"/>
      <c r="D253" s="45"/>
      <c r="E253" s="45"/>
    </row>
    <row r="254" spans="1:5">
      <c r="A254" s="20" t="s">
        <v>392</v>
      </c>
      <c r="B254" s="46" t="s">
        <v>284</v>
      </c>
      <c r="C254" s="47"/>
      <c r="D254" s="20"/>
      <c r="E254" s="20"/>
    </row>
    <row r="255" spans="1:5">
      <c r="A255" s="20" t="s">
        <v>391</v>
      </c>
      <c r="B255" s="46" t="s">
        <v>284</v>
      </c>
      <c r="C255" s="47"/>
      <c r="D255" s="20"/>
      <c r="E255" s="20"/>
    </row>
    <row r="256" spans="1:5">
      <c r="A256" s="20" t="s">
        <v>393</v>
      </c>
      <c r="B256" s="20"/>
      <c r="C256" s="27"/>
      <c r="D256" s="32">
        <f>SUM(C254:C255)</f>
        <v>0</v>
      </c>
      <c r="E256" s="20"/>
    </row>
    <row r="257" spans="1:5">
      <c r="A257" s="20"/>
      <c r="B257" s="20"/>
      <c r="C257" s="27"/>
      <c r="D257" s="20"/>
      <c r="E257" s="20"/>
    </row>
    <row r="258" spans="1:5">
      <c r="A258" s="20" t="s">
        <v>394</v>
      </c>
      <c r="B258" s="20"/>
      <c r="C258" s="27"/>
      <c r="D258" s="32">
        <f>D237+D245+D252+D256</f>
        <v>10910384</v>
      </c>
      <c r="E258" s="20"/>
    </row>
    <row r="259" spans="1:5">
      <c r="A259" s="20"/>
      <c r="B259" s="20"/>
      <c r="C259" s="27"/>
      <c r="D259" s="20"/>
      <c r="E259" s="20"/>
    </row>
    <row r="260" spans="1:5">
      <c r="A260" s="20"/>
      <c r="B260" s="20"/>
      <c r="C260" s="27"/>
      <c r="D260" s="20"/>
      <c r="E260" s="20"/>
    </row>
    <row r="261" spans="1:5">
      <c r="A261" s="20"/>
      <c r="B261" s="20"/>
      <c r="C261" s="27"/>
      <c r="D261" s="20"/>
      <c r="E261" s="20"/>
    </row>
    <row r="262" spans="1:5">
      <c r="A262" s="20"/>
      <c r="B262" s="20"/>
      <c r="C262" s="27"/>
      <c r="D262" s="20"/>
      <c r="E262" s="20"/>
    </row>
    <row r="263" spans="1:5">
      <c r="A263" s="20"/>
      <c r="B263" s="20"/>
      <c r="C263" s="27"/>
      <c r="D263" s="20"/>
      <c r="E263" s="20"/>
    </row>
    <row r="264" spans="1:5">
      <c r="A264" s="38" t="s">
        <v>395</v>
      </c>
      <c r="B264" s="38"/>
      <c r="C264" s="38"/>
      <c r="D264" s="38"/>
      <c r="E264" s="38"/>
    </row>
    <row r="265" spans="1:5">
      <c r="A265" s="45" t="s">
        <v>396</v>
      </c>
      <c r="B265" s="45"/>
      <c r="C265" s="45"/>
      <c r="D265" s="45"/>
      <c r="E265" s="45"/>
    </row>
    <row r="266" spans="1:5">
      <c r="A266" s="20" t="s">
        <v>397</v>
      </c>
      <c r="B266" s="46" t="s">
        <v>284</v>
      </c>
      <c r="C266" s="47">
        <v>3141771</v>
      </c>
      <c r="D266" s="20"/>
      <c r="E266" s="20"/>
    </row>
    <row r="267" spans="1:5">
      <c r="A267" s="20" t="s">
        <v>398</v>
      </c>
      <c r="B267" s="46" t="s">
        <v>284</v>
      </c>
      <c r="C267" s="47"/>
      <c r="D267" s="20"/>
      <c r="E267" s="20"/>
    </row>
    <row r="268" spans="1:5">
      <c r="A268" s="20" t="s">
        <v>399</v>
      </c>
      <c r="B268" s="46" t="s">
        <v>284</v>
      </c>
      <c r="C268" s="47">
        <v>9188928</v>
      </c>
      <c r="D268" s="20"/>
      <c r="E268" s="20"/>
    </row>
    <row r="269" spans="1:5">
      <c r="A269" s="20" t="s">
        <v>400</v>
      </c>
      <c r="B269" s="46" t="s">
        <v>284</v>
      </c>
      <c r="C269" s="47">
        <v>3266933</v>
      </c>
      <c r="D269" s="20"/>
      <c r="E269" s="20"/>
    </row>
    <row r="270" spans="1:5">
      <c r="A270" s="20" t="s">
        <v>401</v>
      </c>
      <c r="B270" s="46" t="s">
        <v>284</v>
      </c>
      <c r="C270" s="47">
        <v>141390</v>
      </c>
      <c r="D270" s="20"/>
      <c r="E270" s="20"/>
    </row>
    <row r="271" spans="1:5">
      <c r="A271" s="20" t="s">
        <v>402</v>
      </c>
      <c r="B271" s="46" t="s">
        <v>284</v>
      </c>
      <c r="C271" s="47">
        <v>177294</v>
      </c>
      <c r="D271" s="20"/>
      <c r="E271" s="20"/>
    </row>
    <row r="272" spans="1:5">
      <c r="A272" s="20" t="s">
        <v>403</v>
      </c>
      <c r="B272" s="46" t="s">
        <v>284</v>
      </c>
      <c r="C272" s="47"/>
      <c r="D272" s="20"/>
      <c r="E272" s="20"/>
    </row>
    <row r="273" spans="1:5">
      <c r="A273" s="20" t="s">
        <v>404</v>
      </c>
      <c r="B273" s="46" t="s">
        <v>284</v>
      </c>
      <c r="C273" s="47">
        <v>345988</v>
      </c>
      <c r="D273" s="20"/>
      <c r="E273" s="20"/>
    </row>
    <row r="274" spans="1:5">
      <c r="A274" s="20" t="s">
        <v>405</v>
      </c>
      <c r="B274" s="46" t="s">
        <v>284</v>
      </c>
      <c r="C274" s="47">
        <v>441183</v>
      </c>
      <c r="D274" s="20"/>
      <c r="E274" s="20"/>
    </row>
    <row r="275" spans="1:5">
      <c r="A275" s="20" t="s">
        <v>406</v>
      </c>
      <c r="B275" s="46" t="s">
        <v>284</v>
      </c>
      <c r="C275" s="47"/>
      <c r="D275" s="20"/>
      <c r="E275" s="20"/>
    </row>
    <row r="276" spans="1:5">
      <c r="A276" s="20" t="s">
        <v>407</v>
      </c>
      <c r="B276" s="20"/>
      <c r="C276" s="27"/>
      <c r="D276" s="32">
        <f>SUM(C266:C268)-C269+SUM(C270:C275)</f>
        <v>10169621</v>
      </c>
      <c r="E276" s="20"/>
    </row>
    <row r="277" spans="1:5">
      <c r="A277" s="45" t="s">
        <v>408</v>
      </c>
      <c r="B277" s="45"/>
      <c r="C277" s="45"/>
      <c r="D277" s="45"/>
      <c r="E277" s="45"/>
    </row>
    <row r="278" spans="1:5">
      <c r="A278" s="20" t="s">
        <v>397</v>
      </c>
      <c r="B278" s="46" t="s">
        <v>284</v>
      </c>
      <c r="C278" s="47"/>
      <c r="D278" s="20"/>
      <c r="E278" s="20"/>
    </row>
    <row r="279" spans="1:5">
      <c r="A279" s="20" t="s">
        <v>398</v>
      </c>
      <c r="B279" s="46" t="s">
        <v>284</v>
      </c>
      <c r="C279" s="47"/>
      <c r="D279" s="20"/>
      <c r="E279" s="20"/>
    </row>
    <row r="280" spans="1:5">
      <c r="A280" s="20" t="s">
        <v>409</v>
      </c>
      <c r="B280" s="46" t="s">
        <v>284</v>
      </c>
      <c r="C280" s="47"/>
      <c r="D280" s="20"/>
      <c r="E280" s="20"/>
    </row>
    <row r="281" spans="1:5">
      <c r="A281" s="20" t="s">
        <v>410</v>
      </c>
      <c r="B281" s="20"/>
      <c r="C281" s="27"/>
      <c r="D281" s="32">
        <f>SUM(C278:C280)</f>
        <v>0</v>
      </c>
      <c r="E281" s="20"/>
    </row>
    <row r="282" spans="1:5">
      <c r="A282" s="45" t="s">
        <v>411</v>
      </c>
      <c r="B282" s="45"/>
      <c r="C282" s="45"/>
      <c r="D282" s="45"/>
      <c r="E282" s="45"/>
    </row>
    <row r="283" spans="1:5">
      <c r="A283" s="20" t="s">
        <v>366</v>
      </c>
      <c r="B283" s="46" t="s">
        <v>284</v>
      </c>
      <c r="C283" s="47">
        <v>204226</v>
      </c>
      <c r="D283" s="20"/>
      <c r="E283" s="20"/>
    </row>
    <row r="284" spans="1:5">
      <c r="A284" s="20" t="s">
        <v>367</v>
      </c>
      <c r="B284" s="46" t="s">
        <v>284</v>
      </c>
      <c r="C284" s="47">
        <v>618680</v>
      </c>
      <c r="D284" s="20"/>
      <c r="E284" s="20"/>
    </row>
    <row r="285" spans="1:5">
      <c r="A285" s="20" t="s">
        <v>368</v>
      </c>
      <c r="B285" s="46" t="s">
        <v>284</v>
      </c>
      <c r="C285" s="47">
        <v>19482597</v>
      </c>
      <c r="D285" s="20"/>
      <c r="E285" s="20"/>
    </row>
    <row r="286" spans="1:5">
      <c r="A286" s="20" t="s">
        <v>412</v>
      </c>
      <c r="B286" s="46" t="s">
        <v>284</v>
      </c>
      <c r="C286" s="47"/>
      <c r="D286" s="20"/>
      <c r="E286" s="20"/>
    </row>
    <row r="287" spans="1:5">
      <c r="A287" s="20" t="s">
        <v>413</v>
      </c>
      <c r="B287" s="46" t="s">
        <v>284</v>
      </c>
      <c r="C287" s="47">
        <v>8245577</v>
      </c>
      <c r="D287" s="20"/>
      <c r="E287" s="20"/>
    </row>
    <row r="288" spans="1:5">
      <c r="A288" s="20" t="s">
        <v>414</v>
      </c>
      <c r="B288" s="46" t="s">
        <v>284</v>
      </c>
      <c r="C288" s="47">
        <v>5132456</v>
      </c>
      <c r="D288" s="20"/>
      <c r="E288" s="20"/>
    </row>
    <row r="289" spans="1:5">
      <c r="A289" s="20" t="s">
        <v>373</v>
      </c>
      <c r="B289" s="46" t="s">
        <v>284</v>
      </c>
      <c r="C289" s="47"/>
      <c r="D289" s="20"/>
      <c r="E289" s="20"/>
    </row>
    <row r="290" spans="1:5">
      <c r="A290" s="20" t="s">
        <v>374</v>
      </c>
      <c r="B290" s="46" t="s">
        <v>284</v>
      </c>
      <c r="C290" s="47">
        <v>745367</v>
      </c>
      <c r="D290" s="20"/>
      <c r="E290" s="20"/>
    </row>
    <row r="291" spans="1:5">
      <c r="A291" s="20" t="s">
        <v>415</v>
      </c>
      <c r="B291" s="20"/>
      <c r="C291" s="27"/>
      <c r="D291" s="32">
        <f>SUM(C283:C290)</f>
        <v>34428903</v>
      </c>
      <c r="E291" s="20"/>
    </row>
    <row r="292" spans="1:5">
      <c r="A292" s="20" t="s">
        <v>416</v>
      </c>
      <c r="B292" s="46" t="s">
        <v>284</v>
      </c>
      <c r="C292" s="47">
        <v>17740138</v>
      </c>
      <c r="D292" s="20"/>
      <c r="E292" s="20"/>
    </row>
    <row r="293" spans="1:5">
      <c r="A293" s="20" t="s">
        <v>417</v>
      </c>
      <c r="B293" s="20"/>
      <c r="C293" s="27"/>
      <c r="D293" s="32">
        <f>D291-C292</f>
        <v>16688765</v>
      </c>
      <c r="E293" s="20"/>
    </row>
    <row r="294" spans="1:5">
      <c r="A294" s="45" t="s">
        <v>418</v>
      </c>
      <c r="B294" s="45"/>
      <c r="C294" s="45"/>
      <c r="D294" s="45"/>
      <c r="E294" s="45"/>
    </row>
    <row r="295" spans="1:5">
      <c r="A295" s="20" t="s">
        <v>419</v>
      </c>
      <c r="B295" s="46" t="s">
        <v>284</v>
      </c>
      <c r="C295" s="47"/>
      <c r="D295" s="20"/>
      <c r="E295" s="20"/>
    </row>
    <row r="296" spans="1:5">
      <c r="A296" s="20" t="s">
        <v>420</v>
      </c>
      <c r="B296" s="46" t="s">
        <v>284</v>
      </c>
      <c r="C296" s="47"/>
      <c r="D296" s="20"/>
      <c r="E296" s="20"/>
    </row>
    <row r="297" spans="1:5">
      <c r="A297" s="20" t="s">
        <v>421</v>
      </c>
      <c r="B297" s="46" t="s">
        <v>284</v>
      </c>
      <c r="C297" s="47"/>
      <c r="D297" s="20"/>
      <c r="E297" s="20"/>
    </row>
    <row r="298" spans="1:5">
      <c r="A298" s="20" t="s">
        <v>409</v>
      </c>
      <c r="B298" s="46" t="s">
        <v>284</v>
      </c>
      <c r="C298" s="47">
        <v>2454627</v>
      </c>
      <c r="D298" s="20"/>
      <c r="E298" s="20"/>
    </row>
    <row r="299" spans="1:5">
      <c r="A299" s="20" t="s">
        <v>422</v>
      </c>
      <c r="B299" s="20"/>
      <c r="C299" s="27"/>
      <c r="D299" s="32">
        <f>C295-C296+C297+C298</f>
        <v>2454627</v>
      </c>
      <c r="E299" s="20"/>
    </row>
    <row r="300" spans="1:5">
      <c r="A300" s="20"/>
      <c r="B300" s="20"/>
      <c r="C300" s="27"/>
      <c r="D300" s="20"/>
      <c r="E300" s="20"/>
    </row>
    <row r="301" spans="1:5">
      <c r="A301" s="45" t="s">
        <v>423</v>
      </c>
      <c r="B301" s="45"/>
      <c r="C301" s="45"/>
      <c r="D301" s="45"/>
      <c r="E301" s="45"/>
    </row>
    <row r="302" spans="1:5">
      <c r="A302" s="20" t="s">
        <v>424</v>
      </c>
      <c r="B302" s="46" t="s">
        <v>284</v>
      </c>
      <c r="C302" s="47"/>
      <c r="D302" s="20"/>
      <c r="E302" s="20"/>
    </row>
    <row r="303" spans="1:5">
      <c r="A303" s="20" t="s">
        <v>425</v>
      </c>
      <c r="B303" s="46" t="s">
        <v>284</v>
      </c>
      <c r="C303" s="47"/>
      <c r="D303" s="20"/>
      <c r="E303" s="20"/>
    </row>
    <row r="304" spans="1:5">
      <c r="A304" s="20" t="s">
        <v>426</v>
      </c>
      <c r="B304" s="46" t="s">
        <v>284</v>
      </c>
      <c r="C304" s="47"/>
      <c r="D304" s="20"/>
      <c r="E304" s="20"/>
    </row>
    <row r="305" spans="1:5">
      <c r="A305" s="20" t="s">
        <v>427</v>
      </c>
      <c r="B305" s="46" t="s">
        <v>284</v>
      </c>
      <c r="C305" s="47"/>
      <c r="D305" s="20"/>
      <c r="E305" s="20"/>
    </row>
    <row r="306" spans="1:5">
      <c r="A306" s="20" t="s">
        <v>428</v>
      </c>
      <c r="B306" s="20"/>
      <c r="C306" s="27"/>
      <c r="D306" s="32">
        <f>SUM(C302:C305)</f>
        <v>0</v>
      </c>
      <c r="E306" s="20"/>
    </row>
    <row r="307" spans="1:5">
      <c r="A307" s="20"/>
      <c r="B307" s="20"/>
      <c r="C307" s="27"/>
      <c r="D307" s="20"/>
      <c r="E307" s="20"/>
    </row>
    <row r="308" spans="1:5">
      <c r="A308" s="20" t="s">
        <v>429</v>
      </c>
      <c r="B308" s="20"/>
      <c r="C308" s="27"/>
      <c r="D308" s="32">
        <f>D276+D281+D293+D299+D306</f>
        <v>29313013</v>
      </c>
      <c r="E308" s="20"/>
    </row>
    <row r="309" spans="1:5">
      <c r="A309" s="20"/>
      <c r="B309" s="20"/>
      <c r="C309" s="27"/>
      <c r="D309" s="20"/>
      <c r="E309" s="20"/>
    </row>
    <row r="310" spans="1:5">
      <c r="A310" s="20"/>
      <c r="B310" s="20"/>
      <c r="C310" s="27"/>
      <c r="D310" s="20"/>
      <c r="E310" s="20"/>
    </row>
    <row r="311" spans="1:5">
      <c r="A311" s="20"/>
      <c r="B311" s="20"/>
      <c r="C311" s="27"/>
      <c r="D311" s="20"/>
      <c r="E311" s="20"/>
    </row>
    <row r="312" spans="1:5">
      <c r="A312" s="38" t="s">
        <v>430</v>
      </c>
      <c r="B312" s="38"/>
      <c r="C312" s="38"/>
      <c r="D312" s="38"/>
      <c r="E312" s="38"/>
    </row>
    <row r="313" spans="1:5">
      <c r="A313" s="45" t="s">
        <v>431</v>
      </c>
      <c r="B313" s="45"/>
      <c r="C313" s="45"/>
      <c r="D313" s="45"/>
      <c r="E313" s="45"/>
    </row>
    <row r="314" spans="1:5">
      <c r="A314" s="20" t="s">
        <v>432</v>
      </c>
      <c r="B314" s="46" t="s">
        <v>284</v>
      </c>
      <c r="C314" s="47"/>
      <c r="D314" s="20"/>
      <c r="E314" s="20"/>
    </row>
    <row r="315" spans="1:5">
      <c r="A315" s="20" t="s">
        <v>433</v>
      </c>
      <c r="B315" s="46" t="s">
        <v>284</v>
      </c>
      <c r="C315" s="47">
        <v>1847153</v>
      </c>
      <c r="D315" s="20"/>
      <c r="E315" s="20"/>
    </row>
    <row r="316" spans="1:5">
      <c r="A316" s="20" t="s">
        <v>434</v>
      </c>
      <c r="B316" s="46" t="s">
        <v>284</v>
      </c>
      <c r="C316" s="47">
        <v>1399583</v>
      </c>
      <c r="D316" s="20"/>
      <c r="E316" s="20"/>
    </row>
    <row r="317" spans="1:5">
      <c r="A317" s="20" t="s">
        <v>435</v>
      </c>
      <c r="B317" s="46" t="s">
        <v>284</v>
      </c>
      <c r="C317" s="47">
        <v>57380</v>
      </c>
      <c r="D317" s="20"/>
      <c r="E317" s="20"/>
    </row>
    <row r="318" spans="1:5">
      <c r="A318" s="20" t="s">
        <v>436</v>
      </c>
      <c r="B318" s="46" t="s">
        <v>284</v>
      </c>
      <c r="C318" s="47"/>
      <c r="D318" s="20"/>
      <c r="E318" s="20"/>
    </row>
    <row r="319" spans="1:5">
      <c r="A319" s="20" t="s">
        <v>437</v>
      </c>
      <c r="B319" s="46" t="s">
        <v>284</v>
      </c>
      <c r="C319" s="47"/>
      <c r="D319" s="20"/>
      <c r="E319" s="20"/>
    </row>
    <row r="320" spans="1:5">
      <c r="A320" s="20" t="s">
        <v>438</v>
      </c>
      <c r="B320" s="46" t="s">
        <v>284</v>
      </c>
      <c r="C320" s="47"/>
      <c r="D320" s="20"/>
      <c r="E320" s="20"/>
    </row>
    <row r="321" spans="1:5">
      <c r="A321" s="20" t="s">
        <v>439</v>
      </c>
      <c r="B321" s="46" t="s">
        <v>284</v>
      </c>
      <c r="C321" s="47"/>
      <c r="D321" s="20"/>
      <c r="E321" s="20"/>
    </row>
    <row r="322" spans="1:5">
      <c r="A322" s="20" t="s">
        <v>440</v>
      </c>
      <c r="B322" s="46" t="s">
        <v>284</v>
      </c>
      <c r="C322" s="47">
        <v>1597</v>
      </c>
      <c r="D322" s="20"/>
      <c r="E322" s="20"/>
    </row>
    <row r="323" spans="1:5">
      <c r="A323" s="20" t="s">
        <v>441</v>
      </c>
      <c r="B323" s="46" t="s">
        <v>284</v>
      </c>
      <c r="C323" s="47">
        <v>741669</v>
      </c>
      <c r="D323" s="20"/>
      <c r="E323" s="20"/>
    </row>
    <row r="324" spans="1:5">
      <c r="A324" s="20" t="s">
        <v>442</v>
      </c>
      <c r="B324" s="20"/>
      <c r="C324" s="27"/>
      <c r="D324" s="32">
        <f>SUM(C314:C323)</f>
        <v>4047382</v>
      </c>
      <c r="E324" s="20"/>
    </row>
    <row r="325" spans="1:5">
      <c r="A325" s="45" t="s">
        <v>443</v>
      </c>
      <c r="B325" s="45"/>
      <c r="C325" s="45"/>
      <c r="D325" s="45"/>
      <c r="E325" s="45"/>
    </row>
    <row r="326" spans="1:5">
      <c r="A326" s="20" t="s">
        <v>444</v>
      </c>
      <c r="B326" s="46" t="s">
        <v>284</v>
      </c>
      <c r="C326" s="47"/>
      <c r="D326" s="20"/>
      <c r="E326" s="20"/>
    </row>
    <row r="327" spans="1:5">
      <c r="A327" s="20" t="s">
        <v>445</v>
      </c>
      <c r="B327" s="46" t="s">
        <v>284</v>
      </c>
      <c r="C327" s="47"/>
      <c r="D327" s="20"/>
      <c r="E327" s="20"/>
    </row>
    <row r="328" spans="1:5">
      <c r="A328" s="20" t="s">
        <v>446</v>
      </c>
      <c r="B328" s="46" t="s">
        <v>284</v>
      </c>
      <c r="C328" s="47">
        <v>2454627</v>
      </c>
      <c r="D328" s="20"/>
      <c r="E328" s="20"/>
    </row>
    <row r="329" spans="1:5">
      <c r="A329" s="20" t="s">
        <v>447</v>
      </c>
      <c r="B329" s="20"/>
      <c r="C329" s="27"/>
      <c r="D329" s="32">
        <f>SUM(C326:C328)</f>
        <v>2454627</v>
      </c>
      <c r="E329" s="20"/>
    </row>
    <row r="330" spans="1:5">
      <c r="A330" s="45" t="s">
        <v>448</v>
      </c>
      <c r="B330" s="45"/>
      <c r="C330" s="45"/>
      <c r="D330" s="45"/>
      <c r="E330" s="45"/>
    </row>
    <row r="331" spans="1:5">
      <c r="A331" s="20" t="s">
        <v>449</v>
      </c>
      <c r="B331" s="46" t="s">
        <v>284</v>
      </c>
      <c r="C331" s="47"/>
      <c r="D331" s="20"/>
      <c r="E331" s="20"/>
    </row>
    <row r="332" spans="1:5">
      <c r="A332" s="20" t="s">
        <v>450</v>
      </c>
      <c r="B332" s="46" t="s">
        <v>284</v>
      </c>
      <c r="C332" s="47"/>
      <c r="D332" s="20"/>
      <c r="E332" s="20"/>
    </row>
    <row r="333" spans="1:5">
      <c r="A333" s="20" t="s">
        <v>451</v>
      </c>
      <c r="B333" s="46" t="s">
        <v>284</v>
      </c>
      <c r="C333" s="47"/>
      <c r="D333" s="20"/>
      <c r="E333" s="20"/>
    </row>
    <row r="334" spans="1:5">
      <c r="A334" s="26" t="s">
        <v>452</v>
      </c>
      <c r="B334" s="46" t="s">
        <v>284</v>
      </c>
      <c r="C334" s="47">
        <v>7601003</v>
      </c>
      <c r="D334" s="20"/>
      <c r="E334" s="20"/>
    </row>
    <row r="335" spans="1:5">
      <c r="A335" s="20" t="s">
        <v>453</v>
      </c>
      <c r="B335" s="46" t="s">
        <v>284</v>
      </c>
      <c r="C335" s="47">
        <v>7139545</v>
      </c>
      <c r="D335" s="20"/>
      <c r="E335" s="20"/>
    </row>
    <row r="336" spans="1:5">
      <c r="A336" s="26" t="s">
        <v>454</v>
      </c>
      <c r="B336" s="46" t="s">
        <v>284</v>
      </c>
      <c r="C336" s="47"/>
      <c r="D336" s="20"/>
      <c r="E336" s="20"/>
    </row>
    <row r="337" spans="1:5">
      <c r="A337" s="26" t="s">
        <v>455</v>
      </c>
      <c r="B337" s="46" t="s">
        <v>284</v>
      </c>
      <c r="C337" s="271"/>
      <c r="D337" s="20"/>
      <c r="E337" s="20"/>
    </row>
    <row r="338" spans="1:5">
      <c r="A338" s="20" t="s">
        <v>456</v>
      </c>
      <c r="B338" s="46" t="s">
        <v>284</v>
      </c>
      <c r="C338" s="47"/>
      <c r="D338" s="20"/>
      <c r="E338" s="20"/>
    </row>
    <row r="339" spans="1:5">
      <c r="A339" s="20" t="s">
        <v>215</v>
      </c>
      <c r="B339" s="20"/>
      <c r="C339" s="27"/>
      <c r="D339" s="32">
        <f>SUM(C331:C338)</f>
        <v>14740548</v>
      </c>
      <c r="E339" s="20"/>
    </row>
    <row r="340" spans="1:5">
      <c r="A340" s="20" t="s">
        <v>457</v>
      </c>
      <c r="B340" s="20"/>
      <c r="C340" s="27"/>
      <c r="D340" s="32">
        <f>C323</f>
        <v>741669</v>
      </c>
      <c r="E340" s="20"/>
    </row>
    <row r="341" spans="1:5">
      <c r="A341" s="20" t="s">
        <v>458</v>
      </c>
      <c r="B341" s="20"/>
      <c r="C341" s="27"/>
      <c r="D341" s="32">
        <f>D339-D340</f>
        <v>13998879</v>
      </c>
      <c r="E341" s="20"/>
    </row>
    <row r="342" spans="1:5">
      <c r="A342" s="20"/>
      <c r="B342" s="20"/>
      <c r="C342" s="27"/>
      <c r="D342" s="20"/>
      <c r="E342" s="20"/>
    </row>
    <row r="343" spans="1:5">
      <c r="A343" s="20" t="s">
        <v>459</v>
      </c>
      <c r="B343" s="46" t="s">
        <v>284</v>
      </c>
      <c r="C343" s="326">
        <v>8781025</v>
      </c>
      <c r="D343" s="20"/>
      <c r="E343" s="20"/>
    </row>
    <row r="344" spans="1:5">
      <c r="A344" s="20"/>
      <c r="B344" s="46"/>
      <c r="C344" s="57"/>
      <c r="D344" s="20"/>
      <c r="E344" s="20"/>
    </row>
    <row r="345" spans="1:5">
      <c r="A345" s="20" t="s">
        <v>460</v>
      </c>
      <c r="B345" s="46" t="s">
        <v>284</v>
      </c>
      <c r="C345" s="234"/>
      <c r="D345" s="20"/>
      <c r="E345" s="20"/>
    </row>
    <row r="346" spans="1:5">
      <c r="A346" s="20" t="s">
        <v>461</v>
      </c>
      <c r="B346" s="46" t="s">
        <v>284</v>
      </c>
      <c r="C346" s="234"/>
      <c r="D346" s="20"/>
      <c r="E346" s="20"/>
    </row>
    <row r="347" spans="1:5">
      <c r="A347" s="20" t="s">
        <v>462</v>
      </c>
      <c r="B347" s="46" t="s">
        <v>284</v>
      </c>
      <c r="C347" s="234"/>
      <c r="D347" s="20"/>
      <c r="E347" s="20"/>
    </row>
    <row r="348" spans="1:5">
      <c r="A348" s="20" t="s">
        <v>463</v>
      </c>
      <c r="B348" s="46" t="s">
        <v>284</v>
      </c>
      <c r="C348" s="234"/>
      <c r="D348" s="20"/>
      <c r="E348" s="20"/>
    </row>
    <row r="349" spans="1:5">
      <c r="A349" s="20" t="s">
        <v>464</v>
      </c>
      <c r="B349" s="46" t="s">
        <v>284</v>
      </c>
      <c r="C349" s="234"/>
      <c r="D349" s="20"/>
      <c r="E349" s="20"/>
    </row>
    <row r="350" spans="1:5">
      <c r="A350" s="20" t="s">
        <v>465</v>
      </c>
      <c r="B350" s="20"/>
      <c r="C350" s="27"/>
      <c r="D350" s="32">
        <f>D324+D329+D341+C343+C347+C348</f>
        <v>29281913</v>
      </c>
      <c r="E350" s="20"/>
    </row>
    <row r="351" spans="1:5">
      <c r="A351" s="20"/>
      <c r="B351" s="20"/>
      <c r="C351" s="27"/>
      <c r="D351" s="20"/>
      <c r="E351" s="20"/>
    </row>
    <row r="352" spans="1:5">
      <c r="A352" s="20" t="s">
        <v>466</v>
      </c>
      <c r="B352" s="20"/>
      <c r="C352" s="27"/>
      <c r="D352" s="32">
        <f>D308</f>
        <v>29313013</v>
      </c>
      <c r="E352" s="20"/>
    </row>
    <row r="353" spans="1:5">
      <c r="A353" s="20"/>
      <c r="B353" s="20"/>
      <c r="C353" s="27"/>
      <c r="D353" s="20"/>
      <c r="E353" s="20"/>
    </row>
    <row r="354" spans="1:5">
      <c r="A354" s="20"/>
      <c r="B354" s="20"/>
      <c r="C354" s="27"/>
      <c r="D354" s="20"/>
      <c r="E354" s="20"/>
    </row>
    <row r="355" spans="1:5">
      <c r="A355" s="20"/>
      <c r="B355" s="20"/>
      <c r="C355" s="27"/>
      <c r="D355" s="20"/>
      <c r="E355" s="20"/>
    </row>
    <row r="356" spans="1:5">
      <c r="A356" s="38" t="s">
        <v>467</v>
      </c>
      <c r="B356" s="38"/>
      <c r="C356" s="38"/>
      <c r="D356" s="38"/>
      <c r="E356" s="38"/>
    </row>
    <row r="357" spans="1:5">
      <c r="A357" s="45" t="s">
        <v>468</v>
      </c>
      <c r="B357" s="45"/>
      <c r="C357" s="45"/>
      <c r="D357" s="45"/>
      <c r="E357" s="45"/>
    </row>
    <row r="358" spans="1:5">
      <c r="A358" s="20" t="s">
        <v>469</v>
      </c>
      <c r="B358" s="46" t="s">
        <v>284</v>
      </c>
      <c r="C358" s="234">
        <v>9423985</v>
      </c>
      <c r="D358" s="20"/>
      <c r="E358" s="20"/>
    </row>
    <row r="359" spans="1:5">
      <c r="A359" s="20" t="s">
        <v>470</v>
      </c>
      <c r="B359" s="46" t="s">
        <v>284</v>
      </c>
      <c r="C359" s="234">
        <v>29866654</v>
      </c>
      <c r="D359" s="20"/>
      <c r="E359" s="20"/>
    </row>
    <row r="360" spans="1:5">
      <c r="A360" s="20" t="s">
        <v>471</v>
      </c>
      <c r="B360" s="20"/>
      <c r="C360" s="27"/>
      <c r="D360" s="32">
        <f>SUM(C358:C359)</f>
        <v>39290639</v>
      </c>
      <c r="E360" s="20"/>
    </row>
    <row r="361" spans="1:5">
      <c r="A361" s="45" t="s">
        <v>472</v>
      </c>
      <c r="B361" s="45"/>
      <c r="C361" s="45"/>
      <c r="D361" s="45"/>
      <c r="E361" s="45"/>
    </row>
    <row r="362" spans="1:5">
      <c r="A362" s="20" t="s">
        <v>377</v>
      </c>
      <c r="B362" s="45"/>
      <c r="C362" s="47">
        <v>589802</v>
      </c>
      <c r="D362" s="20"/>
      <c r="E362" s="45"/>
    </row>
    <row r="363" spans="1:5">
      <c r="A363" s="20" t="s">
        <v>473</v>
      </c>
      <c r="B363" s="46" t="s">
        <v>284</v>
      </c>
      <c r="C363" s="47">
        <v>10192139</v>
      </c>
      <c r="D363" s="20"/>
      <c r="E363" s="20"/>
    </row>
    <row r="364" spans="1:5">
      <c r="A364" s="20" t="s">
        <v>474</v>
      </c>
      <c r="B364" s="46" t="s">
        <v>284</v>
      </c>
      <c r="C364" s="47">
        <v>128443</v>
      </c>
      <c r="D364" s="20"/>
      <c r="E364" s="20"/>
    </row>
    <row r="365" spans="1:5">
      <c r="A365" s="20" t="s">
        <v>475</v>
      </c>
      <c r="B365" s="46" t="s">
        <v>284</v>
      </c>
      <c r="C365" s="47"/>
      <c r="D365" s="20"/>
      <c r="E365" s="20"/>
    </row>
    <row r="366" spans="1:5">
      <c r="A366" s="20" t="s">
        <v>394</v>
      </c>
      <c r="B366" s="20"/>
      <c r="C366" s="27"/>
      <c r="D366" s="32">
        <f>SUM(C362:C365)</f>
        <v>10910384</v>
      </c>
      <c r="E366" s="20"/>
    </row>
    <row r="367" spans="1:5">
      <c r="A367" s="20" t="s">
        <v>476</v>
      </c>
      <c r="B367" s="20"/>
      <c r="C367" s="27"/>
      <c r="D367" s="32">
        <f>D360-D366</f>
        <v>28380255</v>
      </c>
      <c r="E367" s="20"/>
    </row>
    <row r="368" spans="1:5">
      <c r="A368" s="58" t="s">
        <v>477</v>
      </c>
      <c r="B368" s="45"/>
      <c r="C368" s="45"/>
      <c r="D368" s="45"/>
      <c r="E368" s="45"/>
    </row>
    <row r="369" spans="1:6">
      <c r="A369" s="32" t="s">
        <v>478</v>
      </c>
      <c r="B369" s="20"/>
      <c r="C369" s="20"/>
      <c r="D369" s="20"/>
      <c r="E369" s="20"/>
    </row>
    <row r="370" spans="1:6">
      <c r="A370" s="59" t="s">
        <v>479</v>
      </c>
      <c r="B370" s="40" t="s">
        <v>284</v>
      </c>
      <c r="C370" s="272"/>
      <c r="D370" s="32"/>
      <c r="E370" s="32"/>
    </row>
    <row r="371" spans="1:6">
      <c r="A371" s="59" t="s">
        <v>480</v>
      </c>
      <c r="B371" s="40" t="s">
        <v>284</v>
      </c>
      <c r="C371" s="272">
        <v>1088120</v>
      </c>
      <c r="D371" s="32"/>
      <c r="E371" s="32"/>
    </row>
    <row r="372" spans="1:6">
      <c r="A372" s="59" t="s">
        <v>481</v>
      </c>
      <c r="B372" s="40" t="s">
        <v>284</v>
      </c>
      <c r="C372" s="272"/>
      <c r="D372" s="32"/>
      <c r="E372" s="32"/>
    </row>
    <row r="373" spans="1:6">
      <c r="A373" s="59" t="s">
        <v>482</v>
      </c>
      <c r="B373" s="40" t="s">
        <v>284</v>
      </c>
      <c r="C373" s="272"/>
      <c r="D373" s="32"/>
      <c r="E373" s="32"/>
    </row>
    <row r="374" spans="1:6">
      <c r="A374" s="59" t="s">
        <v>483</v>
      </c>
      <c r="B374" s="40" t="s">
        <v>284</v>
      </c>
      <c r="C374" s="272"/>
      <c r="D374" s="32"/>
      <c r="E374" s="32"/>
    </row>
    <row r="375" spans="1:6">
      <c r="A375" s="59" t="s">
        <v>484</v>
      </c>
      <c r="B375" s="40" t="s">
        <v>284</v>
      </c>
      <c r="C375" s="272"/>
      <c r="D375" s="32"/>
      <c r="E375" s="32"/>
    </row>
    <row r="376" spans="1:6">
      <c r="A376" s="59" t="s">
        <v>485</v>
      </c>
      <c r="B376" s="40" t="s">
        <v>284</v>
      </c>
      <c r="C376" s="272"/>
      <c r="D376" s="32"/>
      <c r="E376" s="32"/>
    </row>
    <row r="377" spans="1:6">
      <c r="A377" s="59" t="s">
        <v>486</v>
      </c>
      <c r="B377" s="40" t="s">
        <v>284</v>
      </c>
      <c r="C377" s="272"/>
      <c r="D377" s="32"/>
      <c r="E377" s="32"/>
    </row>
    <row r="378" spans="1:6">
      <c r="A378" s="59" t="s">
        <v>487</v>
      </c>
      <c r="B378" s="40" t="s">
        <v>284</v>
      </c>
      <c r="C378" s="272"/>
      <c r="D378" s="32"/>
      <c r="E378" s="32"/>
    </row>
    <row r="379" spans="1:6">
      <c r="A379" s="59" t="s">
        <v>488</v>
      </c>
      <c r="B379" s="40" t="s">
        <v>284</v>
      </c>
      <c r="C379" s="272"/>
      <c r="D379" s="32"/>
      <c r="E379" s="32"/>
    </row>
    <row r="380" spans="1:6">
      <c r="A380" s="59" t="s">
        <v>489</v>
      </c>
      <c r="B380" s="40" t="s">
        <v>284</v>
      </c>
      <c r="C380" s="236">
        <v>352450</v>
      </c>
      <c r="D380" s="32"/>
      <c r="E380" s="237" t="str">
        <f>IF(OR(C380&gt;999999,C380/(D360+D383)&gt;0.01),"Additional Classification Necessary - See Responses-2 Tab","")</f>
        <v/>
      </c>
      <c r="F380" s="60"/>
    </row>
    <row r="381" spans="1:6">
      <c r="A381" s="61" t="s">
        <v>490</v>
      </c>
      <c r="B381" s="46"/>
      <c r="C381" s="46"/>
      <c r="D381" s="32">
        <f>SUM(C370:C380)</f>
        <v>1440570</v>
      </c>
      <c r="E381" s="32"/>
      <c r="F381" s="60"/>
    </row>
    <row r="382" spans="1:6">
      <c r="A382" s="56" t="s">
        <v>491</v>
      </c>
      <c r="B382" s="46" t="s">
        <v>284</v>
      </c>
      <c r="C382" s="47">
        <v>1393781</v>
      </c>
      <c r="D382" s="32"/>
      <c r="E382" s="20"/>
    </row>
    <row r="383" spans="1:6">
      <c r="A383" s="20" t="s">
        <v>492</v>
      </c>
      <c r="B383" s="20"/>
      <c r="C383" s="27"/>
      <c r="D383" s="32">
        <f>D381+C382</f>
        <v>2834351</v>
      </c>
      <c r="E383" s="20"/>
    </row>
    <row r="384" spans="1:6">
      <c r="A384" s="20" t="s">
        <v>493</v>
      </c>
      <c r="B384" s="20"/>
      <c r="C384" s="27"/>
      <c r="D384" s="32">
        <f>D367+D383</f>
        <v>31214606</v>
      </c>
      <c r="E384" s="20"/>
    </row>
    <row r="385" spans="1:5">
      <c r="A385" s="20"/>
      <c r="B385" s="20"/>
      <c r="C385" s="27"/>
      <c r="D385" s="20"/>
      <c r="E385" s="20"/>
    </row>
    <row r="386" spans="1:5">
      <c r="A386" s="20"/>
      <c r="B386" s="20"/>
      <c r="C386" s="27"/>
      <c r="D386" s="20"/>
      <c r="E386" s="20"/>
    </row>
    <row r="387" spans="1:5">
      <c r="A387" s="20"/>
      <c r="B387" s="20"/>
      <c r="C387" s="27"/>
      <c r="D387" s="20"/>
      <c r="E387" s="20"/>
    </row>
    <row r="388" spans="1:5">
      <c r="A388" s="45" t="s">
        <v>494</v>
      </c>
      <c r="B388" s="45"/>
      <c r="C388" s="45"/>
      <c r="D388" s="45"/>
      <c r="E388" s="45"/>
    </row>
    <row r="389" spans="1:5">
      <c r="A389" s="20" t="s">
        <v>495</v>
      </c>
      <c r="B389" s="46" t="s">
        <v>284</v>
      </c>
      <c r="C389" s="47">
        <v>14455574</v>
      </c>
      <c r="D389" s="20"/>
      <c r="E389" s="20"/>
    </row>
    <row r="390" spans="1:5">
      <c r="A390" s="20" t="s">
        <v>9</v>
      </c>
      <c r="B390" s="46" t="s">
        <v>284</v>
      </c>
      <c r="C390" s="47">
        <v>3240433</v>
      </c>
      <c r="D390" s="20"/>
      <c r="E390" s="20"/>
    </row>
    <row r="391" spans="1:5">
      <c r="A391" s="20" t="s">
        <v>249</v>
      </c>
      <c r="B391" s="46" t="s">
        <v>284</v>
      </c>
      <c r="C391" s="47">
        <v>2499333</v>
      </c>
      <c r="D391" s="20"/>
      <c r="E391" s="20"/>
    </row>
    <row r="392" spans="1:5">
      <c r="A392" s="20" t="s">
        <v>496</v>
      </c>
      <c r="B392" s="46" t="s">
        <v>284</v>
      </c>
      <c r="C392" s="47">
        <v>2622819</v>
      </c>
      <c r="D392" s="20"/>
      <c r="E392" s="20"/>
    </row>
    <row r="393" spans="1:5">
      <c r="A393" s="20" t="s">
        <v>497</v>
      </c>
      <c r="B393" s="46" t="s">
        <v>284</v>
      </c>
      <c r="C393" s="47">
        <v>595082</v>
      </c>
      <c r="D393" s="20"/>
      <c r="E393" s="20"/>
    </row>
    <row r="394" spans="1:5">
      <c r="A394" s="20" t="s">
        <v>498</v>
      </c>
      <c r="B394" s="46" t="s">
        <v>284</v>
      </c>
      <c r="C394" s="47">
        <v>5752037</v>
      </c>
      <c r="D394" s="20"/>
      <c r="E394" s="20"/>
    </row>
    <row r="395" spans="1:5">
      <c r="A395" s="20" t="s">
        <v>11</v>
      </c>
      <c r="B395" s="46" t="s">
        <v>284</v>
      </c>
      <c r="C395" s="47">
        <v>1071356</v>
      </c>
      <c r="D395" s="20"/>
      <c r="E395" s="20"/>
    </row>
    <row r="396" spans="1:5">
      <c r="A396" s="20" t="s">
        <v>499</v>
      </c>
      <c r="B396" s="46" t="s">
        <v>284</v>
      </c>
      <c r="C396" s="47">
        <v>485328</v>
      </c>
      <c r="D396" s="20"/>
      <c r="E396" s="20"/>
    </row>
    <row r="397" spans="1:5">
      <c r="A397" s="20" t="s">
        <v>500</v>
      </c>
      <c r="B397" s="46" t="s">
        <v>284</v>
      </c>
      <c r="C397" s="47">
        <v>178266</v>
      </c>
      <c r="D397" s="20"/>
      <c r="E397" s="20"/>
    </row>
    <row r="398" spans="1:5">
      <c r="A398" s="20" t="s">
        <v>501</v>
      </c>
      <c r="B398" s="46" t="s">
        <v>284</v>
      </c>
      <c r="C398" s="47">
        <v>186252</v>
      </c>
      <c r="D398" s="20"/>
      <c r="E398" s="20"/>
    </row>
    <row r="399" spans="1:5">
      <c r="A399" s="20" t="s">
        <v>502</v>
      </c>
      <c r="B399" s="46" t="s">
        <v>284</v>
      </c>
      <c r="C399" s="47">
        <v>407716</v>
      </c>
      <c r="D399" s="20"/>
      <c r="E399" s="20"/>
    </row>
    <row r="400" spans="1:5">
      <c r="A400" s="32" t="s">
        <v>503</v>
      </c>
      <c r="B400" s="20"/>
      <c r="C400" s="20"/>
      <c r="D400" s="20"/>
      <c r="E400" s="20"/>
    </row>
    <row r="401" spans="1:9">
      <c r="A401" s="33" t="s">
        <v>255</v>
      </c>
      <c r="B401" s="40" t="s">
        <v>284</v>
      </c>
      <c r="C401" s="272"/>
      <c r="D401" s="32"/>
      <c r="E401" s="32"/>
    </row>
    <row r="402" spans="1:9">
      <c r="A402" s="33" t="s">
        <v>256</v>
      </c>
      <c r="B402" s="40" t="s">
        <v>284</v>
      </c>
      <c r="C402" s="272"/>
      <c r="D402" s="32"/>
      <c r="E402" s="32"/>
    </row>
    <row r="403" spans="1:9">
      <c r="A403" s="33" t="s">
        <v>504</v>
      </c>
      <c r="B403" s="40" t="s">
        <v>284</v>
      </c>
      <c r="C403" s="272">
        <v>12864</v>
      </c>
      <c r="D403" s="32"/>
      <c r="E403" s="32"/>
    </row>
    <row r="404" spans="1:9">
      <c r="A404" s="33" t="s">
        <v>258</v>
      </c>
      <c r="B404" s="40" t="s">
        <v>284</v>
      </c>
      <c r="C404" s="272"/>
      <c r="D404" s="32"/>
      <c r="E404" s="32"/>
    </row>
    <row r="405" spans="1:9">
      <c r="A405" s="33" t="s">
        <v>259</v>
      </c>
      <c r="B405" s="40" t="s">
        <v>284</v>
      </c>
      <c r="C405" s="272">
        <v>2866</v>
      </c>
      <c r="D405" s="32"/>
      <c r="E405" s="32"/>
    </row>
    <row r="406" spans="1:9">
      <c r="A406" s="33" t="s">
        <v>260</v>
      </c>
      <c r="B406" s="40" t="s">
        <v>284</v>
      </c>
      <c r="C406" s="272"/>
      <c r="D406" s="32"/>
      <c r="E406" s="32"/>
    </row>
    <row r="407" spans="1:9">
      <c r="A407" s="33" t="s">
        <v>261</v>
      </c>
      <c r="B407" s="40" t="s">
        <v>284</v>
      </c>
      <c r="C407" s="272"/>
      <c r="D407" s="32"/>
      <c r="E407" s="32"/>
    </row>
    <row r="408" spans="1:9">
      <c r="A408" s="33" t="s">
        <v>262</v>
      </c>
      <c r="B408" s="40" t="s">
        <v>284</v>
      </c>
      <c r="C408" s="272"/>
      <c r="D408" s="32"/>
      <c r="E408" s="32"/>
    </row>
    <row r="409" spans="1:9">
      <c r="A409" s="33" t="s">
        <v>263</v>
      </c>
      <c r="B409" s="40" t="s">
        <v>284</v>
      </c>
      <c r="C409" s="272"/>
      <c r="D409" s="32"/>
      <c r="E409" s="32"/>
    </row>
    <row r="410" spans="1:9">
      <c r="A410" s="33" t="s">
        <v>264</v>
      </c>
      <c r="B410" s="40" t="s">
        <v>284</v>
      </c>
      <c r="C410" s="272">
        <v>76214</v>
      </c>
      <c r="D410" s="32"/>
      <c r="E410" s="32"/>
    </row>
    <row r="411" spans="1:9">
      <c r="A411" s="33" t="s">
        <v>265</v>
      </c>
      <c r="B411" s="40" t="s">
        <v>284</v>
      </c>
      <c r="C411" s="272">
        <v>243467</v>
      </c>
      <c r="D411" s="32"/>
      <c r="E411" s="32"/>
    </row>
    <row r="412" spans="1:9">
      <c r="A412" s="33" t="s">
        <v>266</v>
      </c>
      <c r="B412" s="40" t="s">
        <v>284</v>
      </c>
      <c r="C412" s="272"/>
      <c r="D412" s="32"/>
      <c r="E412" s="32"/>
    </row>
    <row r="413" spans="1:9">
      <c r="A413" s="33" t="s">
        <v>267</v>
      </c>
      <c r="B413" s="40" t="s">
        <v>284</v>
      </c>
      <c r="C413" s="272"/>
      <c r="D413" s="32"/>
      <c r="E413" s="32"/>
    </row>
    <row r="414" spans="1:9">
      <c r="A414" s="33" t="s">
        <v>268</v>
      </c>
      <c r="B414" s="40" t="s">
        <v>284</v>
      </c>
      <c r="C414" s="236">
        <f>689273-SUM(C401:C413)</f>
        <v>353862</v>
      </c>
      <c r="D414" s="32"/>
      <c r="E414" s="237" t="str">
        <f>IF(OR(C414&gt;999999,C414/(D416)&gt;0.01),"Additional Classification Necessary - See Responses-2 Tab","")</f>
        <v>Additional Classification Necessary - See Responses-2 Tab</v>
      </c>
      <c r="F414" s="60"/>
      <c r="G414" s="60"/>
      <c r="H414" s="60"/>
      <c r="I414" s="60"/>
    </row>
    <row r="415" spans="1:9">
      <c r="A415" s="62" t="s">
        <v>505</v>
      </c>
      <c r="B415" s="46"/>
      <c r="C415" s="46"/>
      <c r="D415" s="32">
        <f>SUM(C401:C414)</f>
        <v>689273</v>
      </c>
      <c r="E415" s="32"/>
      <c r="F415" s="60"/>
      <c r="G415" s="60"/>
      <c r="H415" s="60"/>
      <c r="I415" s="60"/>
    </row>
    <row r="416" spans="1:9">
      <c r="A416" s="32" t="s">
        <v>506</v>
      </c>
      <c r="B416" s="20"/>
      <c r="C416" s="27"/>
      <c r="D416" s="32">
        <f>SUM(C389:C399,D415)</f>
        <v>32183469</v>
      </c>
      <c r="E416" s="32"/>
    </row>
    <row r="417" spans="1:13">
      <c r="A417" s="32" t="s">
        <v>507</v>
      </c>
      <c r="B417" s="20"/>
      <c r="C417" s="27"/>
      <c r="D417" s="32">
        <f>D384-D416</f>
        <v>-968863</v>
      </c>
      <c r="E417" s="32"/>
    </row>
    <row r="418" spans="1:13">
      <c r="A418" s="32" t="s">
        <v>508</v>
      </c>
      <c r="B418" s="20"/>
      <c r="C418" s="236">
        <f>34978+604889</f>
        <v>639867</v>
      </c>
      <c r="D418" s="32"/>
      <c r="E418" s="32"/>
    </row>
    <row r="419" spans="1:13">
      <c r="A419" s="59" t="s">
        <v>509</v>
      </c>
      <c r="B419" s="46" t="s">
        <v>284</v>
      </c>
      <c r="C419" s="272"/>
      <c r="D419" s="32"/>
      <c r="E419" s="32"/>
    </row>
    <row r="420" spans="1:13">
      <c r="A420" s="61" t="s">
        <v>510</v>
      </c>
      <c r="B420" s="20"/>
      <c r="C420" s="20"/>
      <c r="D420" s="32">
        <f>SUM(C418:C419)</f>
        <v>639867</v>
      </c>
      <c r="E420" s="32"/>
    </row>
    <row r="421" spans="1:13">
      <c r="A421" s="32" t="s">
        <v>511</v>
      </c>
      <c r="B421" s="20"/>
      <c r="C421" s="27"/>
      <c r="D421" s="32">
        <f>D417+D420</f>
        <v>-328996</v>
      </c>
      <c r="E421" s="32"/>
      <c r="F421" s="63"/>
    </row>
    <row r="422" spans="1:13">
      <c r="A422" s="32" t="s">
        <v>512</v>
      </c>
      <c r="B422" s="46" t="s">
        <v>284</v>
      </c>
      <c r="C422" s="47"/>
      <c r="D422" s="32"/>
      <c r="E422" s="20"/>
    </row>
    <row r="423" spans="1:13">
      <c r="A423" s="20" t="s">
        <v>513</v>
      </c>
      <c r="B423" s="46" t="s">
        <v>284</v>
      </c>
      <c r="C423" s="47"/>
      <c r="D423" s="32"/>
      <c r="E423" s="20"/>
    </row>
    <row r="424" spans="1:13">
      <c r="A424" s="20" t="s">
        <v>514</v>
      </c>
      <c r="B424" s="20"/>
      <c r="C424" s="27"/>
      <c r="D424" s="32">
        <f>D421+C422-C423</f>
        <v>-328996</v>
      </c>
      <c r="E424" s="20"/>
    </row>
    <row r="427" spans="1:13">
      <c r="M427" s="64"/>
    </row>
    <row r="428" spans="1:13">
      <c r="M428" s="64"/>
    </row>
    <row r="429" spans="1:13">
      <c r="M429" s="64"/>
    </row>
    <row r="433" spans="2:7">
      <c r="B433" s="65"/>
      <c r="C433" s="65"/>
      <c r="D433" s="65"/>
      <c r="E433" s="65"/>
      <c r="F433" s="65"/>
      <c r="G433" s="65"/>
    </row>
    <row r="574" spans="2:83">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row>
    <row r="578" spans="2:83">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row>
    <row r="582" spans="2:83">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row>
    <row r="612" spans="1:14" s="231" customFormat="1" ht="12.65" customHeight="1">
      <c r="A612" s="250"/>
      <c r="C612" s="248" t="s">
        <v>515</v>
      </c>
      <c r="D612" s="255">
        <f>CE90-(BE90+CD90)</f>
        <v>43655</v>
      </c>
      <c r="E612" s="257">
        <f>SUM(C624:D647)+SUM(C668:D713)</f>
        <v>26165842.73574619</v>
      </c>
      <c r="F612" s="257">
        <f>CE64-(AX64+BD64+BE64+BG64+BJ64+BN64+BP64+BQ64+CB64+CC64+CD64)</f>
        <v>2455295</v>
      </c>
      <c r="G612" s="255">
        <f>CE91-(AX91+AY91+BD91+BE91+BG91+BJ91+BN91+BP91+BQ91+CB91+CC91+CD91)</f>
        <v>83577</v>
      </c>
      <c r="H612" s="260">
        <f>CE60-(AX60+AY60+AZ60+BD60+BE60+BG60+BJ60+BN60+BO60+BP60+BQ60+BR60+CB60+CC60+CD60)</f>
        <v>168.04999999999995</v>
      </c>
      <c r="I612" s="255">
        <f>CE92-(AX92+AY92+AZ92+BD92+BE92+BF92+BG92+BJ92+BN92+BO92+BP92+BQ92+BR92+CB92+CC92+CD92)</f>
        <v>11920</v>
      </c>
      <c r="J612" s="255">
        <f>CE93-(AX93+AY93+AZ93+BA93+BD93+BE93+BF93+BG93+BJ93+BN93+BO93+BP93+BQ93+BR93+CB93+CC93+CD93)</f>
        <v>127333</v>
      </c>
      <c r="K612" s="255">
        <f>CE89-(AW89+AX89+AY89+AZ89+BA89+BB89+BC89+BD89+BE89+BF89+BG89+BH89+BI89+BJ89+BK89+BL89+BM89+BN89+BO89+BP89+BQ89+BR89+BS89+BT89+BU89+BV89+BW89+BX89+CB89+CC89+CD89)</f>
        <v>39290641</v>
      </c>
      <c r="L612" s="261">
        <f>CE94-(AW94+AX94+AY94+AZ94+BA94+BB94+BC94+BD94+BE94+BF94+BG94+BH94+BI94+BJ94+BK94+BL94+BM94+BN94+BO94+BP94+BQ94+BR94+BS94+BT94+BU94+BV94+BW94+BX94+BY94+BZ94+CA94+CB94+CC94+CD94)</f>
        <v>66.710000000000008</v>
      </c>
    </row>
    <row r="613" spans="1:14" s="231" customFormat="1" ht="12.65" customHeight="1">
      <c r="A613" s="250"/>
      <c r="C613" s="248" t="s">
        <v>516</v>
      </c>
      <c r="D613" s="256" t="s">
        <v>517</v>
      </c>
      <c r="E613" s="258" t="s">
        <v>518</v>
      </c>
      <c r="F613" s="259" t="s">
        <v>519</v>
      </c>
      <c r="G613" s="256" t="s">
        <v>520</v>
      </c>
      <c r="H613" s="259" t="s">
        <v>521</v>
      </c>
      <c r="I613" s="256" t="s">
        <v>522</v>
      </c>
      <c r="J613" s="256" t="s">
        <v>523</v>
      </c>
      <c r="K613" s="248" t="s">
        <v>524</v>
      </c>
      <c r="L613" s="249" t="s">
        <v>525</v>
      </c>
    </row>
    <row r="614" spans="1:14" s="231" customFormat="1" ht="12.65" customHeight="1">
      <c r="A614" s="250">
        <v>8430</v>
      </c>
      <c r="B614" s="249" t="s">
        <v>152</v>
      </c>
      <c r="C614" s="255">
        <f>BE85</f>
        <v>1231529</v>
      </c>
      <c r="D614" s="255"/>
      <c r="E614" s="257"/>
      <c r="F614" s="257"/>
      <c r="G614" s="255"/>
      <c r="H614" s="257"/>
      <c r="I614" s="255"/>
      <c r="J614" s="255"/>
      <c r="N614" s="251" t="s">
        <v>526</v>
      </c>
    </row>
    <row r="615" spans="1:14" s="231" customFormat="1" ht="12.65" customHeight="1">
      <c r="A615" s="250"/>
      <c r="B615" s="249" t="s">
        <v>527</v>
      </c>
      <c r="C615" s="255">
        <f>CD69-CD84</f>
        <v>-1273225</v>
      </c>
      <c r="D615" s="255">
        <f>SUM(C614:C615)</f>
        <v>-41696</v>
      </c>
      <c r="E615" s="257"/>
      <c r="F615" s="257"/>
      <c r="G615" s="255"/>
      <c r="H615" s="257"/>
      <c r="I615" s="255"/>
      <c r="J615" s="255"/>
      <c r="N615" s="251" t="s">
        <v>528</v>
      </c>
    </row>
    <row r="616" spans="1:14" s="231" customFormat="1" ht="12.65" customHeight="1">
      <c r="A616" s="250">
        <v>8310</v>
      </c>
      <c r="B616" s="254" t="s">
        <v>529</v>
      </c>
      <c r="C616" s="255">
        <f>AX85</f>
        <v>0</v>
      </c>
      <c r="D616" s="255">
        <f>(D615/D612)*AX90</f>
        <v>0</v>
      </c>
      <c r="E616" s="257"/>
      <c r="F616" s="257"/>
      <c r="G616" s="255"/>
      <c r="H616" s="257"/>
      <c r="I616" s="255"/>
      <c r="J616" s="255"/>
      <c r="N616" s="251" t="s">
        <v>530</v>
      </c>
    </row>
    <row r="617" spans="1:14" s="231" customFormat="1" ht="12.65" customHeight="1">
      <c r="A617" s="250">
        <v>8510</v>
      </c>
      <c r="B617" s="254" t="s">
        <v>157</v>
      </c>
      <c r="C617" s="255">
        <f>BJ85</f>
        <v>672552</v>
      </c>
      <c r="D617" s="255">
        <f>(D615/D612)*BJ90</f>
        <v>-319.01188867254609</v>
      </c>
      <c r="E617" s="257"/>
      <c r="F617" s="257"/>
      <c r="G617" s="255"/>
      <c r="H617" s="257"/>
      <c r="I617" s="255"/>
      <c r="J617" s="255"/>
      <c r="N617" s="251" t="s">
        <v>531</v>
      </c>
    </row>
    <row r="618" spans="1:14" s="231" customFormat="1" ht="12.65" customHeight="1">
      <c r="A618" s="250">
        <v>8470</v>
      </c>
      <c r="B618" s="254" t="s">
        <v>532</v>
      </c>
      <c r="C618" s="255">
        <f>BG85</f>
        <v>0</v>
      </c>
      <c r="D618" s="255">
        <f>(D615/D612)*BG90</f>
        <v>0</v>
      </c>
      <c r="E618" s="257"/>
      <c r="F618" s="257"/>
      <c r="G618" s="255"/>
      <c r="H618" s="257"/>
      <c r="I618" s="255"/>
      <c r="J618" s="255"/>
      <c r="N618" s="251" t="s">
        <v>533</v>
      </c>
    </row>
    <row r="619" spans="1:14" s="231" customFormat="1" ht="12.65" customHeight="1">
      <c r="A619" s="250">
        <v>8610</v>
      </c>
      <c r="B619" s="254" t="s">
        <v>534</v>
      </c>
      <c r="C619" s="255">
        <f>BN85</f>
        <v>3104149</v>
      </c>
      <c r="D619" s="255">
        <f>(D615/D612)*BN90</f>
        <v>-4560.723857519185</v>
      </c>
      <c r="E619" s="257"/>
      <c r="F619" s="257"/>
      <c r="G619" s="255"/>
      <c r="H619" s="257"/>
      <c r="I619" s="255"/>
      <c r="J619" s="255"/>
      <c r="N619" s="251" t="s">
        <v>535</v>
      </c>
    </row>
    <row r="620" spans="1:14" s="231" customFormat="1" ht="12.65" customHeight="1">
      <c r="A620" s="250">
        <v>8790</v>
      </c>
      <c r="B620" s="254" t="s">
        <v>536</v>
      </c>
      <c r="C620" s="255">
        <f>CC85</f>
        <v>0</v>
      </c>
      <c r="D620" s="255">
        <f>(D615/D612)*CC90</f>
        <v>0</v>
      </c>
      <c r="E620" s="257"/>
      <c r="F620" s="257"/>
      <c r="G620" s="255"/>
      <c r="H620" s="257"/>
      <c r="I620" s="255"/>
      <c r="J620" s="255"/>
      <c r="N620" s="251" t="s">
        <v>537</v>
      </c>
    </row>
    <row r="621" spans="1:14" s="231" customFormat="1" ht="12.65" customHeight="1">
      <c r="A621" s="250">
        <v>8630</v>
      </c>
      <c r="B621" s="254" t="s">
        <v>538</v>
      </c>
      <c r="C621" s="255">
        <f>BP85</f>
        <v>200345</v>
      </c>
      <c r="D621" s="255">
        <f>(D615/D612)*BP90</f>
        <v>0</v>
      </c>
      <c r="E621" s="257"/>
      <c r="F621" s="257"/>
      <c r="G621" s="255"/>
      <c r="H621" s="257"/>
      <c r="I621" s="255"/>
      <c r="J621" s="255"/>
      <c r="N621" s="251" t="s">
        <v>539</v>
      </c>
    </row>
    <row r="622" spans="1:14" s="231" customFormat="1" ht="12.65" customHeight="1">
      <c r="A622" s="250">
        <v>8770</v>
      </c>
      <c r="B622" s="249" t="s">
        <v>540</v>
      </c>
      <c r="C622" s="255">
        <f>CB85</f>
        <v>0</v>
      </c>
      <c r="D622" s="255">
        <f>(D615/D612)*CB90</f>
        <v>0</v>
      </c>
      <c r="E622" s="257"/>
      <c r="F622" s="257"/>
      <c r="G622" s="255"/>
      <c r="H622" s="257"/>
      <c r="I622" s="255"/>
      <c r="J622" s="255"/>
      <c r="N622" s="251" t="s">
        <v>541</v>
      </c>
    </row>
    <row r="623" spans="1:14" s="231" customFormat="1" ht="12.65" customHeight="1">
      <c r="A623" s="250">
        <v>8640</v>
      </c>
      <c r="B623" s="254" t="s">
        <v>542</v>
      </c>
      <c r="C623" s="255">
        <f>BQ85</f>
        <v>0</v>
      </c>
      <c r="D623" s="255">
        <f>(D615/D612)*BQ90</f>
        <v>0</v>
      </c>
      <c r="E623" s="257">
        <f>SUM(C616:D623)</f>
        <v>3972166.2642538082</v>
      </c>
      <c r="F623" s="257"/>
      <c r="G623" s="255"/>
      <c r="H623" s="257"/>
      <c r="I623" s="255"/>
      <c r="J623" s="255"/>
      <c r="N623" s="251" t="s">
        <v>543</v>
      </c>
    </row>
    <row r="624" spans="1:14" s="231" customFormat="1" ht="12.65" customHeight="1">
      <c r="A624" s="250">
        <v>8420</v>
      </c>
      <c r="B624" s="254" t="s">
        <v>151</v>
      </c>
      <c r="C624" s="255">
        <f>BD85</f>
        <v>114620</v>
      </c>
      <c r="D624" s="255">
        <f>(D615/D612)*BD90</f>
        <v>0</v>
      </c>
      <c r="E624" s="257">
        <f>(E623/E612)*SUM(C624:D624)</f>
        <v>17400.154155431894</v>
      </c>
      <c r="F624" s="257">
        <f>SUM(C624:E624)</f>
        <v>132020.1541554319</v>
      </c>
      <c r="G624" s="255"/>
      <c r="H624" s="257"/>
      <c r="I624" s="255"/>
      <c r="J624" s="255"/>
      <c r="N624" s="251" t="s">
        <v>544</v>
      </c>
    </row>
    <row r="625" spans="1:14" s="231" customFormat="1" ht="12.65" customHeight="1">
      <c r="A625" s="250">
        <v>8320</v>
      </c>
      <c r="B625" s="254" t="s">
        <v>147</v>
      </c>
      <c r="C625" s="255">
        <f>AY85</f>
        <v>1329335</v>
      </c>
      <c r="D625" s="255">
        <f>(D615/D612)*AY90</f>
        <v>-1974.2442331920743</v>
      </c>
      <c r="E625" s="257">
        <f>(E623/E612)*SUM(C625:D625)</f>
        <v>201503.06901250253</v>
      </c>
      <c r="F625" s="257">
        <f>(F624/F612)*AY64</f>
        <v>20509.86443626853</v>
      </c>
      <c r="G625" s="255">
        <f>SUM(C625:F625)</f>
        <v>1549373.6892155788</v>
      </c>
      <c r="H625" s="257"/>
      <c r="I625" s="255"/>
      <c r="J625" s="255"/>
      <c r="N625" s="251" t="s">
        <v>545</v>
      </c>
    </row>
    <row r="626" spans="1:14" s="231" customFormat="1" ht="12.65" customHeight="1">
      <c r="A626" s="250">
        <v>8650</v>
      </c>
      <c r="B626" s="254" t="s">
        <v>164</v>
      </c>
      <c r="C626" s="255">
        <f>BR85</f>
        <v>0</v>
      </c>
      <c r="D626" s="255">
        <f>(D615/D612)*BR90</f>
        <v>0</v>
      </c>
      <c r="E626" s="257">
        <f>(E623/E612)*SUM(C626:D626)</f>
        <v>0</v>
      </c>
      <c r="F626" s="257">
        <f>(F624/F612)*BR64</f>
        <v>0</v>
      </c>
      <c r="G626" s="255">
        <f>(G625/G612)*BR91</f>
        <v>0</v>
      </c>
      <c r="H626" s="257"/>
      <c r="I626" s="255"/>
      <c r="J626" s="255"/>
      <c r="N626" s="251" t="s">
        <v>546</v>
      </c>
    </row>
    <row r="627" spans="1:14" s="231" customFormat="1" ht="12.65" customHeight="1">
      <c r="A627" s="250">
        <v>8620</v>
      </c>
      <c r="B627" s="249" t="s">
        <v>547</v>
      </c>
      <c r="C627" s="255">
        <f>BO85</f>
        <v>0</v>
      </c>
      <c r="D627" s="255">
        <f>(D615/D612)*BO90</f>
        <v>0</v>
      </c>
      <c r="E627" s="257">
        <f>(E623/E612)*SUM(C627:D627)</f>
        <v>0</v>
      </c>
      <c r="F627" s="257">
        <f>(F624/F612)*BO64</f>
        <v>0</v>
      </c>
      <c r="G627" s="255">
        <f>(G625/G612)*BO91</f>
        <v>0</v>
      </c>
      <c r="H627" s="257"/>
      <c r="I627" s="255"/>
      <c r="J627" s="255"/>
      <c r="N627" s="251" t="s">
        <v>548</v>
      </c>
    </row>
    <row r="628" spans="1:14" s="231" customFormat="1" ht="12.65" customHeight="1">
      <c r="A628" s="250">
        <v>8330</v>
      </c>
      <c r="B628" s="254" t="s">
        <v>148</v>
      </c>
      <c r="C628" s="255">
        <f>AZ85</f>
        <v>0</v>
      </c>
      <c r="D628" s="255">
        <f>(D615/D612)*AZ90</f>
        <v>0</v>
      </c>
      <c r="E628" s="257">
        <f>(E623/E612)*SUM(C628:D628)</f>
        <v>0</v>
      </c>
      <c r="F628" s="257">
        <f>(F624/F612)*AZ64</f>
        <v>0</v>
      </c>
      <c r="G628" s="255">
        <f>(G625/G612)*AZ91</f>
        <v>985624.6447530383</v>
      </c>
      <c r="H628" s="257">
        <f>SUM(C626:G628)</f>
        <v>985624.6447530383</v>
      </c>
      <c r="I628" s="255"/>
      <c r="J628" s="255"/>
      <c r="N628" s="251" t="s">
        <v>549</v>
      </c>
    </row>
    <row r="629" spans="1:14" s="231" customFormat="1" ht="12.65" customHeight="1">
      <c r="A629" s="250">
        <v>8460</v>
      </c>
      <c r="B629" s="254" t="s">
        <v>153</v>
      </c>
      <c r="C629" s="255">
        <f>BF85</f>
        <v>619940</v>
      </c>
      <c r="D629" s="255">
        <f>(D615/D612)*BF90</f>
        <v>-3782.2966441415647</v>
      </c>
      <c r="E629" s="257">
        <f>(E623/E612)*SUM(C629:D629)</f>
        <v>93537.245004788114</v>
      </c>
      <c r="F629" s="257">
        <f>(F624/F612)*BF64</f>
        <v>3243.0577905020455</v>
      </c>
      <c r="G629" s="255">
        <f>(G625/G612)*BF91</f>
        <v>0</v>
      </c>
      <c r="H629" s="257">
        <f>(H628/H612)*BF60</f>
        <v>64867.64993138118</v>
      </c>
      <c r="I629" s="255">
        <f>SUM(C629:H629)</f>
        <v>777805.65608252992</v>
      </c>
      <c r="J629" s="255"/>
      <c r="N629" s="251" t="s">
        <v>550</v>
      </c>
    </row>
    <row r="630" spans="1:14" s="231" customFormat="1" ht="12.65" customHeight="1">
      <c r="A630" s="250">
        <v>8350</v>
      </c>
      <c r="B630" s="254" t="s">
        <v>551</v>
      </c>
      <c r="C630" s="255">
        <f>BA85</f>
        <v>172714</v>
      </c>
      <c r="D630" s="255">
        <f>(D615/D612)*BA90</f>
        <v>-1117.4967357690987</v>
      </c>
      <c r="E630" s="257">
        <f>(E623/E612)*SUM(C630:D630)</f>
        <v>26049.603989972868</v>
      </c>
      <c r="F630" s="257">
        <f>(F624/F612)*BA64</f>
        <v>267.07344970361208</v>
      </c>
      <c r="G630" s="255">
        <f>(G625/G612)*BA91</f>
        <v>0</v>
      </c>
      <c r="H630" s="257">
        <f>(H628/H612)*BA60</f>
        <v>5161.2596690429864</v>
      </c>
      <c r="I630" s="255">
        <f>(I629/I612)*BA92</f>
        <v>27993.173360688364</v>
      </c>
      <c r="J630" s="255">
        <f>SUM(C630:I630)</f>
        <v>231067.61373363872</v>
      </c>
      <c r="N630" s="251" t="s">
        <v>552</v>
      </c>
    </row>
    <row r="631" spans="1:14" s="231" customFormat="1" ht="12.65" customHeight="1">
      <c r="A631" s="250">
        <v>8200</v>
      </c>
      <c r="B631" s="254" t="s">
        <v>553</v>
      </c>
      <c r="C631" s="255">
        <f>AW85</f>
        <v>0</v>
      </c>
      <c r="D631" s="255">
        <f>(D615/D612)*AW90</f>
        <v>0</v>
      </c>
      <c r="E631" s="257">
        <f>(E623/E612)*SUM(C631:D631)</f>
        <v>0</v>
      </c>
      <c r="F631" s="257">
        <f>(F624/F612)*AW64</f>
        <v>0</v>
      </c>
      <c r="G631" s="255">
        <f>(G625/G612)*AW91</f>
        <v>0</v>
      </c>
      <c r="H631" s="257">
        <f>(H628/H612)*AW60</f>
        <v>0</v>
      </c>
      <c r="I631" s="255">
        <f>(I629/I612)*AW92</f>
        <v>0</v>
      </c>
      <c r="J631" s="255">
        <f>(J630/J612)*AW93</f>
        <v>0</v>
      </c>
      <c r="N631" s="251" t="s">
        <v>554</v>
      </c>
    </row>
    <row r="632" spans="1:14" s="231" customFormat="1" ht="12.65" customHeight="1">
      <c r="A632" s="250">
        <v>8360</v>
      </c>
      <c r="B632" s="254" t="s">
        <v>555</v>
      </c>
      <c r="C632" s="255">
        <f>BB85</f>
        <v>226542</v>
      </c>
      <c r="D632" s="255">
        <f>(D615/D612)*BB90</f>
        <v>-337.15927156110411</v>
      </c>
      <c r="E632" s="257">
        <f>(E623/E612)*SUM(C632:D632)</f>
        <v>34339.548938926506</v>
      </c>
      <c r="F632" s="257">
        <f>(F624/F612)*BB64</f>
        <v>210.29278473743241</v>
      </c>
      <c r="G632" s="255">
        <f>(G625/G612)*BB91</f>
        <v>0</v>
      </c>
      <c r="H632" s="257">
        <f>(H628/H612)*BB60</f>
        <v>19589.326471140426</v>
      </c>
      <c r="I632" s="255">
        <f>(I629/I612)*BB92</f>
        <v>8417.5276539132847</v>
      </c>
      <c r="J632" s="255">
        <f>(J630/J612)*BB93</f>
        <v>0</v>
      </c>
      <c r="N632" s="251" t="s">
        <v>556</v>
      </c>
    </row>
    <row r="633" spans="1:14" s="231" customFormat="1" ht="12.65" customHeight="1">
      <c r="A633" s="250">
        <v>8370</v>
      </c>
      <c r="B633" s="254" t="s">
        <v>557</v>
      </c>
      <c r="C633" s="255">
        <f>BC85</f>
        <v>0</v>
      </c>
      <c r="D633" s="255">
        <f>(D615/D612)*BC90</f>
        <v>0</v>
      </c>
      <c r="E633" s="257">
        <f>(E623/E612)*SUM(C633:D633)</f>
        <v>0</v>
      </c>
      <c r="F633" s="257">
        <f>(F624/F612)*BC64</f>
        <v>0</v>
      </c>
      <c r="G633" s="255">
        <f>(G625/G612)*BC91</f>
        <v>0</v>
      </c>
      <c r="H633" s="257">
        <f>(H628/H612)*BC60</f>
        <v>0</v>
      </c>
      <c r="I633" s="255">
        <f>(I629/I612)*BC92</f>
        <v>0</v>
      </c>
      <c r="J633" s="255">
        <f>(J630/J612)*BC93</f>
        <v>0</v>
      </c>
      <c r="N633" s="251" t="s">
        <v>558</v>
      </c>
    </row>
    <row r="634" spans="1:14" s="231" customFormat="1" ht="12.65" customHeight="1">
      <c r="A634" s="250">
        <v>8490</v>
      </c>
      <c r="B634" s="254" t="s">
        <v>559</v>
      </c>
      <c r="C634" s="255">
        <f>BI85</f>
        <v>0</v>
      </c>
      <c r="D634" s="255">
        <f>(D615/D612)*BI90</f>
        <v>0</v>
      </c>
      <c r="E634" s="257">
        <f>(E623/E612)*SUM(C634:D634)</f>
        <v>0</v>
      </c>
      <c r="F634" s="257">
        <f>(F624/F612)*BI64</f>
        <v>0</v>
      </c>
      <c r="G634" s="255">
        <f>(G625/G612)*BI91</f>
        <v>0</v>
      </c>
      <c r="H634" s="257">
        <f>(H628/H612)*BI60</f>
        <v>0</v>
      </c>
      <c r="I634" s="255">
        <f>(I629/I612)*BI92</f>
        <v>0</v>
      </c>
      <c r="J634" s="255">
        <f>(J630/J612)*BI93</f>
        <v>0</v>
      </c>
      <c r="N634" s="251" t="s">
        <v>560</v>
      </c>
    </row>
    <row r="635" spans="1:14" s="231" customFormat="1" ht="12.65" customHeight="1">
      <c r="A635" s="250">
        <v>8530</v>
      </c>
      <c r="B635" s="254" t="s">
        <v>561</v>
      </c>
      <c r="C635" s="255">
        <f>BK85</f>
        <v>1093700</v>
      </c>
      <c r="D635" s="255">
        <f>(D615/D612)*BK90</f>
        <v>0</v>
      </c>
      <c r="E635" s="257">
        <f>(E623/E612)*SUM(C635:D635)</f>
        <v>166031.65764958874</v>
      </c>
      <c r="F635" s="257">
        <f>(F624/F612)*BK64</f>
        <v>276.64443300283557</v>
      </c>
      <c r="G635" s="255">
        <f>(G625/G612)*BK91</f>
        <v>0</v>
      </c>
      <c r="H635" s="257">
        <f>(H628/H612)*BK60</f>
        <v>74310.409098607546</v>
      </c>
      <c r="I635" s="255">
        <f>(I629/I612)*BK92</f>
        <v>0</v>
      </c>
      <c r="J635" s="255">
        <f>(J630/J612)*BK93</f>
        <v>0</v>
      </c>
      <c r="N635" s="251" t="s">
        <v>562</v>
      </c>
    </row>
    <row r="636" spans="1:14" s="231" customFormat="1" ht="12.65" customHeight="1">
      <c r="A636" s="250">
        <v>8480</v>
      </c>
      <c r="B636" s="254" t="s">
        <v>563</v>
      </c>
      <c r="C636" s="255">
        <f>BH85</f>
        <v>1616143</v>
      </c>
      <c r="D636" s="255">
        <f>(D615/D612)*BH90</f>
        <v>-306.59525827511169</v>
      </c>
      <c r="E636" s="257">
        <f>(E623/E612)*SUM(C636:D636)</f>
        <v>245295.78199672708</v>
      </c>
      <c r="F636" s="257">
        <f>(F624/F612)*BH64</f>
        <v>17253.686870906877</v>
      </c>
      <c r="G636" s="255">
        <f>(G625/G612)*BH91</f>
        <v>0</v>
      </c>
      <c r="H636" s="257">
        <f>(H628/H612)*BH60</f>
        <v>50850.137875684879</v>
      </c>
      <c r="I636" s="255">
        <f>(I629/I612)*BH92</f>
        <v>7699.753977998198</v>
      </c>
      <c r="J636" s="255">
        <f>(J630/J612)*BH93</f>
        <v>0</v>
      </c>
      <c r="N636" s="251" t="s">
        <v>564</v>
      </c>
    </row>
    <row r="637" spans="1:14" s="231" customFormat="1" ht="12.65" customHeight="1">
      <c r="A637" s="250">
        <v>8560</v>
      </c>
      <c r="B637" s="254" t="s">
        <v>159</v>
      </c>
      <c r="C637" s="255">
        <f>BL85</f>
        <v>211943</v>
      </c>
      <c r="D637" s="255">
        <f>(D615/D612)*BL90</f>
        <v>0</v>
      </c>
      <c r="E637" s="257">
        <f>(E623/E612)*SUM(C637:D637)</f>
        <v>32174.497227052016</v>
      </c>
      <c r="F637" s="257">
        <f>(F624/F612)*BL64</f>
        <v>155.77044167331672</v>
      </c>
      <c r="G637" s="255">
        <f>(G625/G612)*BL91</f>
        <v>0</v>
      </c>
      <c r="H637" s="257">
        <f>(H628/H612)*BL60</f>
        <v>20351.785285885417</v>
      </c>
      <c r="I637" s="255">
        <f>(I629/I612)*BL92</f>
        <v>0</v>
      </c>
      <c r="J637" s="255">
        <f>(J630/J612)*BL93</f>
        <v>0</v>
      </c>
      <c r="N637" s="251" t="s">
        <v>565</v>
      </c>
    </row>
    <row r="638" spans="1:14" s="231" customFormat="1" ht="12.65" customHeight="1">
      <c r="A638" s="250">
        <v>8590</v>
      </c>
      <c r="B638" s="254" t="s">
        <v>566</v>
      </c>
      <c r="C638" s="255">
        <f>BM85</f>
        <v>0</v>
      </c>
      <c r="D638" s="255">
        <f>(D615/D612)*BM90</f>
        <v>0</v>
      </c>
      <c r="E638" s="257">
        <f>(E623/E612)*SUM(C638:D638)</f>
        <v>0</v>
      </c>
      <c r="F638" s="257">
        <f>(F624/F612)*BM64</f>
        <v>0</v>
      </c>
      <c r="G638" s="255">
        <f>(G625/G612)*BM91</f>
        <v>0</v>
      </c>
      <c r="H638" s="257">
        <f>(H628/H612)*BM60</f>
        <v>0</v>
      </c>
      <c r="I638" s="255">
        <f>(I629/I612)*BM92</f>
        <v>0</v>
      </c>
      <c r="J638" s="255">
        <f>(J630/J612)*BM93</f>
        <v>0</v>
      </c>
      <c r="N638" s="251" t="s">
        <v>567</v>
      </c>
    </row>
    <row r="639" spans="1:14" s="231" customFormat="1" ht="12.65" customHeight="1">
      <c r="A639" s="250">
        <v>8660</v>
      </c>
      <c r="B639" s="254" t="s">
        <v>568</v>
      </c>
      <c r="C639" s="255">
        <f>BS85</f>
        <v>0</v>
      </c>
      <c r="D639" s="255">
        <f>(D615/D612)*BS90</f>
        <v>0</v>
      </c>
      <c r="E639" s="257">
        <f>(E623/E612)*SUM(C639:D639)</f>
        <v>0</v>
      </c>
      <c r="F639" s="257">
        <f>(F624/F612)*BS64</f>
        <v>0</v>
      </c>
      <c r="G639" s="255">
        <f>(G625/G612)*BS91</f>
        <v>0</v>
      </c>
      <c r="H639" s="257">
        <f>(H628/H612)*BS60</f>
        <v>0</v>
      </c>
      <c r="I639" s="255">
        <f>(I629/I612)*BS92</f>
        <v>0</v>
      </c>
      <c r="J639" s="255">
        <f>(J630/J612)*BS93</f>
        <v>0</v>
      </c>
      <c r="N639" s="251" t="s">
        <v>569</v>
      </c>
    </row>
    <row r="640" spans="1:14" s="231" customFormat="1" ht="12.65" customHeight="1">
      <c r="A640" s="250">
        <v>8670</v>
      </c>
      <c r="B640" s="254" t="s">
        <v>570</v>
      </c>
      <c r="C640" s="255">
        <f>BT85</f>
        <v>0</v>
      </c>
      <c r="D640" s="255">
        <f>(D615/D612)*BT90</f>
        <v>0</v>
      </c>
      <c r="E640" s="257">
        <f>(E623/E612)*SUM(C640:D640)</f>
        <v>0</v>
      </c>
      <c r="F640" s="257">
        <f>(F624/F612)*BT64</f>
        <v>0</v>
      </c>
      <c r="G640" s="255">
        <f>(G625/G612)*BT91</f>
        <v>0</v>
      </c>
      <c r="H640" s="257">
        <f>(H628/H612)*BT60</f>
        <v>0</v>
      </c>
      <c r="I640" s="255">
        <f>(I629/I612)*BT92</f>
        <v>0</v>
      </c>
      <c r="J640" s="255">
        <f>(J630/J612)*BT93</f>
        <v>0</v>
      </c>
      <c r="N640" s="251" t="s">
        <v>571</v>
      </c>
    </row>
    <row r="641" spans="1:14" s="231" customFormat="1" ht="12.65" customHeight="1">
      <c r="A641" s="250">
        <v>8680</v>
      </c>
      <c r="B641" s="254" t="s">
        <v>572</v>
      </c>
      <c r="C641" s="255">
        <f>BU85</f>
        <v>0</v>
      </c>
      <c r="D641" s="255">
        <f>(D615/D612)*BU90</f>
        <v>0</v>
      </c>
      <c r="E641" s="257">
        <f>(E623/E612)*SUM(C641:D641)</f>
        <v>0</v>
      </c>
      <c r="F641" s="257">
        <f>(F624/F612)*BU64</f>
        <v>0</v>
      </c>
      <c r="G641" s="255">
        <f>(G625/G612)*BU91</f>
        <v>0</v>
      </c>
      <c r="H641" s="257">
        <f>(H628/H612)*BU60</f>
        <v>0</v>
      </c>
      <c r="I641" s="255">
        <f>(I629/I612)*BU92</f>
        <v>0</v>
      </c>
      <c r="J641" s="255">
        <f>(J630/J612)*BU93</f>
        <v>0</v>
      </c>
      <c r="N641" s="251" t="s">
        <v>573</v>
      </c>
    </row>
    <row r="642" spans="1:14" s="231" customFormat="1" ht="12.65" customHeight="1">
      <c r="A642" s="250">
        <v>8690</v>
      </c>
      <c r="B642" s="254" t="s">
        <v>574</v>
      </c>
      <c r="C642" s="255">
        <f>BV85</f>
        <v>186622</v>
      </c>
      <c r="D642" s="255">
        <f>(D615/D612)*BV90</f>
        <v>-1894.0136983163441</v>
      </c>
      <c r="E642" s="257">
        <f>(E623/E612)*SUM(C642:D642)</f>
        <v>28043.059138647764</v>
      </c>
      <c r="F642" s="257">
        <f>(F624/F612)*BV64</f>
        <v>110.71154277023098</v>
      </c>
      <c r="G642" s="255">
        <f>(G625/G612)*BV91</f>
        <v>0</v>
      </c>
      <c r="H642" s="257">
        <f>(H628/H612)*BV60</f>
        <v>13431.005275123227</v>
      </c>
      <c r="I642" s="255">
        <f>(I629/I612)*BV92</f>
        <v>47438.314762751608</v>
      </c>
      <c r="J642" s="255">
        <f>(J630/J612)*BV93</f>
        <v>0</v>
      </c>
      <c r="N642" s="251" t="s">
        <v>575</v>
      </c>
    </row>
    <row r="643" spans="1:14" s="231" customFormat="1" ht="12.65" customHeight="1">
      <c r="A643" s="250">
        <v>8700</v>
      </c>
      <c r="B643" s="254" t="s">
        <v>576</v>
      </c>
      <c r="C643" s="255">
        <f>BW85</f>
        <v>0</v>
      </c>
      <c r="D643" s="255">
        <f>(D615/D612)*BW90</f>
        <v>0</v>
      </c>
      <c r="E643" s="257">
        <f>(E623/E612)*SUM(C643:D643)</f>
        <v>0</v>
      </c>
      <c r="F643" s="257">
        <f>(F624/F612)*BW64</f>
        <v>0</v>
      </c>
      <c r="G643" s="255">
        <f>(G625/G612)*BW91</f>
        <v>0</v>
      </c>
      <c r="H643" s="257">
        <f>(H628/H612)*BW60</f>
        <v>0</v>
      </c>
      <c r="I643" s="255">
        <f>(I629/I612)*BW92</f>
        <v>0</v>
      </c>
      <c r="J643" s="255">
        <f>(J630/J612)*BW93</f>
        <v>0</v>
      </c>
      <c r="N643" s="251" t="s">
        <v>577</v>
      </c>
    </row>
    <row r="644" spans="1:14" s="231" customFormat="1" ht="12.65" customHeight="1">
      <c r="A644" s="250">
        <v>8710</v>
      </c>
      <c r="B644" s="254" t="s">
        <v>578</v>
      </c>
      <c r="C644" s="255">
        <f>BX85</f>
        <v>0</v>
      </c>
      <c r="D644" s="255">
        <f>(D615/D612)*BX90</f>
        <v>0</v>
      </c>
      <c r="E644" s="257">
        <f>(E623/E612)*SUM(C644:D644)</f>
        <v>0</v>
      </c>
      <c r="F644" s="257">
        <f>(F624/F612)*BX64</f>
        <v>0</v>
      </c>
      <c r="G644" s="255">
        <f>(G625/G612)*BX91</f>
        <v>0</v>
      </c>
      <c r="H644" s="257">
        <f>(H628/H612)*BX60</f>
        <v>0</v>
      </c>
      <c r="I644" s="255">
        <f>(I629/I612)*BX92</f>
        <v>0</v>
      </c>
      <c r="J644" s="255">
        <f>(J630/J612)*BX93</f>
        <v>0</v>
      </c>
      <c r="K644" s="257">
        <f>SUM(C631:J644)</f>
        <v>4098392.1431969856</v>
      </c>
      <c r="L644" s="257"/>
      <c r="N644" s="251" t="s">
        <v>579</v>
      </c>
    </row>
    <row r="645" spans="1:14" s="231" customFormat="1" ht="12.65" customHeight="1">
      <c r="A645" s="250">
        <v>8720</v>
      </c>
      <c r="B645" s="254" t="s">
        <v>580</v>
      </c>
      <c r="C645" s="255">
        <f>BY85</f>
        <v>190926</v>
      </c>
      <c r="D645" s="255">
        <f>(D615/D612)*BY90</f>
        <v>-199.62121177413815</v>
      </c>
      <c r="E645" s="257">
        <f>(E623/E612)*SUM(C645:D645)</f>
        <v>28953.658981176282</v>
      </c>
      <c r="F645" s="257">
        <f>(F624/F612)*BY64</f>
        <v>27.960175930315742</v>
      </c>
      <c r="G645" s="255">
        <f>(G625/G612)*BY91</f>
        <v>0</v>
      </c>
      <c r="H645" s="257">
        <f>(H628/H612)*BY60</f>
        <v>10146.567303914053</v>
      </c>
      <c r="I645" s="255">
        <f>(I629/I612)*BY92</f>
        <v>5024.4157314056038</v>
      </c>
      <c r="J645" s="255">
        <f>(J630/J612)*BY93</f>
        <v>0</v>
      </c>
      <c r="K645" s="257">
        <v>0</v>
      </c>
      <c r="L645" s="257"/>
      <c r="N645" s="251" t="s">
        <v>581</v>
      </c>
    </row>
    <row r="646" spans="1:14" s="231" customFormat="1" ht="12.65" customHeight="1">
      <c r="A646" s="250">
        <v>8730</v>
      </c>
      <c r="B646" s="254" t="s">
        <v>582</v>
      </c>
      <c r="C646" s="255">
        <f>BZ85</f>
        <v>0</v>
      </c>
      <c r="D646" s="255">
        <f>(D615/D612)*BZ90</f>
        <v>0</v>
      </c>
      <c r="E646" s="257">
        <f>(E623/E612)*SUM(C646:D646)</f>
        <v>0</v>
      </c>
      <c r="F646" s="257">
        <f>(F624/F612)*BZ64</f>
        <v>0</v>
      </c>
      <c r="G646" s="255">
        <f>(G625/G612)*BZ91</f>
        <v>0</v>
      </c>
      <c r="H646" s="257">
        <f>(H628/H612)*BZ60</f>
        <v>0</v>
      </c>
      <c r="I646" s="255">
        <f>(I629/I612)*BZ92</f>
        <v>0</v>
      </c>
      <c r="J646" s="255">
        <f>(J630/J612)*BZ93</f>
        <v>0</v>
      </c>
      <c r="K646" s="257">
        <v>0</v>
      </c>
      <c r="L646" s="257"/>
      <c r="N646" s="251" t="s">
        <v>583</v>
      </c>
    </row>
    <row r="647" spans="1:14" s="231" customFormat="1" ht="12.65" customHeight="1">
      <c r="A647" s="250">
        <v>8740</v>
      </c>
      <c r="B647" s="254" t="s">
        <v>584</v>
      </c>
      <c r="C647" s="255">
        <f>CA85</f>
        <v>0</v>
      </c>
      <c r="D647" s="255">
        <f>(D615/D612)*CA90</f>
        <v>0</v>
      </c>
      <c r="E647" s="257">
        <f>(E623/E612)*SUM(C647:D647)</f>
        <v>0</v>
      </c>
      <c r="F647" s="257">
        <f>(F624/F612)*CA64</f>
        <v>0</v>
      </c>
      <c r="G647" s="255">
        <f>(G625/G612)*CA91</f>
        <v>0</v>
      </c>
      <c r="H647" s="257">
        <f>(H628/H612)*CA60</f>
        <v>0</v>
      </c>
      <c r="I647" s="255">
        <f>(I629/I612)*CA92</f>
        <v>0</v>
      </c>
      <c r="J647" s="255">
        <f>(J630/J612)*CA93</f>
        <v>0</v>
      </c>
      <c r="K647" s="257">
        <v>0</v>
      </c>
      <c r="L647" s="257">
        <f>SUM(C645:K647)</f>
        <v>234878.98098065212</v>
      </c>
      <c r="N647" s="251" t="s">
        <v>585</v>
      </c>
    </row>
    <row r="648" spans="1:14" s="231" customFormat="1" ht="12.65" customHeight="1">
      <c r="A648" s="250"/>
      <c r="B648" s="250"/>
      <c r="C648" s="231">
        <f>SUM(C614:C647)</f>
        <v>9697835</v>
      </c>
      <c r="L648" s="253"/>
    </row>
    <row r="666" spans="1:14" s="231" customFormat="1" ht="12.65" customHeight="1">
      <c r="C666" s="248" t="s">
        <v>586</v>
      </c>
      <c r="M666" s="248" t="s">
        <v>587</v>
      </c>
    </row>
    <row r="667" spans="1:14" s="231" customFormat="1" ht="12.65" customHeight="1">
      <c r="C667" s="248" t="s">
        <v>516</v>
      </c>
      <c r="D667" s="248" t="s">
        <v>517</v>
      </c>
      <c r="E667" s="249" t="s">
        <v>518</v>
      </c>
      <c r="F667" s="248" t="s">
        <v>519</v>
      </c>
      <c r="G667" s="248" t="s">
        <v>520</v>
      </c>
      <c r="H667" s="248" t="s">
        <v>521</v>
      </c>
      <c r="I667" s="248" t="s">
        <v>522</v>
      </c>
      <c r="J667" s="248" t="s">
        <v>523</v>
      </c>
      <c r="K667" s="248" t="s">
        <v>524</v>
      </c>
      <c r="L667" s="249" t="s">
        <v>525</v>
      </c>
      <c r="M667" s="248" t="s">
        <v>588</v>
      </c>
    </row>
    <row r="668" spans="1:14" s="231" customFormat="1" ht="12.65" customHeight="1">
      <c r="A668" s="250">
        <v>6010</v>
      </c>
      <c r="B668" s="249" t="s">
        <v>315</v>
      </c>
      <c r="C668" s="255">
        <f>C85</f>
        <v>0</v>
      </c>
      <c r="D668" s="255">
        <f>(D615/D612)*C90</f>
        <v>0</v>
      </c>
      <c r="E668" s="257">
        <f>(E623/E612)*SUM(C668:D668)</f>
        <v>0</v>
      </c>
      <c r="F668" s="257">
        <f>(F624/F612)*C64</f>
        <v>0</v>
      </c>
      <c r="G668" s="255">
        <f>(G625/G612)*C91</f>
        <v>0</v>
      </c>
      <c r="H668" s="257">
        <f>(H628/H612)*C60</f>
        <v>0</v>
      </c>
      <c r="I668" s="255">
        <f>(I629/I612)*C92</f>
        <v>0</v>
      </c>
      <c r="J668" s="255">
        <f>(J630/J612)*C93</f>
        <v>0</v>
      </c>
      <c r="K668" s="255">
        <f>(K644/K612)*C89</f>
        <v>0</v>
      </c>
      <c r="L668" s="255">
        <f>(L647/L612)*C94</f>
        <v>0</v>
      </c>
      <c r="M668" s="231">
        <f t="shared" ref="M668:M713" si="18">ROUND(SUM(D668:L668),0)</f>
        <v>0</v>
      </c>
      <c r="N668" s="249" t="s">
        <v>589</v>
      </c>
    </row>
    <row r="669" spans="1:14" s="231" customFormat="1" ht="12.65" customHeight="1">
      <c r="A669" s="250">
        <v>6030</v>
      </c>
      <c r="B669" s="249" t="s">
        <v>316</v>
      </c>
      <c r="C669" s="255">
        <f>D85</f>
        <v>0</v>
      </c>
      <c r="D669" s="255">
        <f>(D615/D612)*D90</f>
        <v>0</v>
      </c>
      <c r="E669" s="257">
        <f>(E623/E612)*SUM(C669:D669)</f>
        <v>0</v>
      </c>
      <c r="F669" s="257">
        <f>(F624/F612)*D64</f>
        <v>0</v>
      </c>
      <c r="G669" s="255">
        <f>(G625/G612)*D91</f>
        <v>0</v>
      </c>
      <c r="H669" s="257">
        <f>(H628/H612)*D60</f>
        <v>0</v>
      </c>
      <c r="I669" s="255">
        <f>(I629/I612)*D92</f>
        <v>0</v>
      </c>
      <c r="J669" s="255">
        <f>(J630/J612)*D93</f>
        <v>0</v>
      </c>
      <c r="K669" s="255">
        <f>(K644/K612)*D89</f>
        <v>0</v>
      </c>
      <c r="L669" s="255">
        <f>(L647/L612)*D94</f>
        <v>0</v>
      </c>
      <c r="M669" s="231">
        <f t="shared" si="18"/>
        <v>0</v>
      </c>
      <c r="N669" s="249" t="s">
        <v>590</v>
      </c>
    </row>
    <row r="670" spans="1:14" s="231" customFormat="1" ht="12.65" customHeight="1">
      <c r="A670" s="250">
        <v>6070</v>
      </c>
      <c r="B670" s="249" t="s">
        <v>591</v>
      </c>
      <c r="C670" s="255">
        <f>E85</f>
        <v>693345</v>
      </c>
      <c r="D670" s="255">
        <f>(D615/D612)*E90</f>
        <v>-923.60627648608408</v>
      </c>
      <c r="E670" s="257">
        <f>(E623/E612)*SUM(C670:D670)</f>
        <v>105114.63087862628</v>
      </c>
      <c r="F670" s="257">
        <f>(F624/F612)*E64</f>
        <v>1912.5835727717902</v>
      </c>
      <c r="G670" s="255">
        <f>(G625/G612)*E91</f>
        <v>21615.632549928388</v>
      </c>
      <c r="H670" s="257">
        <f>(H628/H612)*E60</f>
        <v>22111.305627604615</v>
      </c>
      <c r="I670" s="255">
        <f>(I629/I612)*E92</f>
        <v>23099.261933994596</v>
      </c>
      <c r="J670" s="255">
        <f>(J630/J612)*E93</f>
        <v>8097.0659018439519</v>
      </c>
      <c r="K670" s="255">
        <f>(K644/K612)*E89</f>
        <v>17201.596429604488</v>
      </c>
      <c r="L670" s="255">
        <f>(L647/L612)*E94</f>
        <v>12252.718540138949</v>
      </c>
      <c r="M670" s="231">
        <f t="shared" si="18"/>
        <v>210481</v>
      </c>
      <c r="N670" s="249" t="s">
        <v>592</v>
      </c>
    </row>
    <row r="671" spans="1:14" s="231" customFormat="1" ht="12.65" customHeight="1">
      <c r="A671" s="250">
        <v>6100</v>
      </c>
      <c r="B671" s="249" t="s">
        <v>593</v>
      </c>
      <c r="C671" s="255">
        <f>F85</f>
        <v>0</v>
      </c>
      <c r="D671" s="255">
        <f>(D615/D612)*F90</f>
        <v>0</v>
      </c>
      <c r="E671" s="257">
        <f>(E623/E612)*SUM(C671:D671)</f>
        <v>0</v>
      </c>
      <c r="F671" s="257">
        <f>(F624/F612)*F64</f>
        <v>0</v>
      </c>
      <c r="G671" s="255">
        <f>(G625/G612)*F91</f>
        <v>0</v>
      </c>
      <c r="H671" s="257">
        <f>(H628/H612)*F60</f>
        <v>0</v>
      </c>
      <c r="I671" s="255">
        <f>(I629/I612)*F92</f>
        <v>0</v>
      </c>
      <c r="J671" s="255">
        <f>(J630/J612)*F93</f>
        <v>0</v>
      </c>
      <c r="K671" s="255">
        <f>(K644/K612)*F89</f>
        <v>0</v>
      </c>
      <c r="L671" s="255">
        <f>(L647/L612)*F94</f>
        <v>0</v>
      </c>
      <c r="M671" s="231">
        <f t="shared" si="18"/>
        <v>0</v>
      </c>
      <c r="N671" s="249" t="s">
        <v>594</v>
      </c>
    </row>
    <row r="672" spans="1:14" s="231" customFormat="1" ht="12.65" customHeight="1">
      <c r="A672" s="250">
        <v>6120</v>
      </c>
      <c r="B672" s="249" t="s">
        <v>595</v>
      </c>
      <c r="C672" s="255">
        <f>G85</f>
        <v>0</v>
      </c>
      <c r="D672" s="255">
        <f>(D615/D612)*G90</f>
        <v>0</v>
      </c>
      <c r="E672" s="257">
        <f>(E623/E612)*SUM(C672:D672)</f>
        <v>0</v>
      </c>
      <c r="F672" s="257">
        <f>(F624/F612)*G64</f>
        <v>0</v>
      </c>
      <c r="G672" s="255">
        <f>(G625/G612)*G91</f>
        <v>0</v>
      </c>
      <c r="H672" s="257">
        <f>(H628/H612)*G60</f>
        <v>0</v>
      </c>
      <c r="I672" s="255">
        <f>(I629/I612)*G92</f>
        <v>0</v>
      </c>
      <c r="J672" s="255">
        <f>(J630/J612)*G93</f>
        <v>0</v>
      </c>
      <c r="K672" s="255">
        <f>(K644/K612)*G89</f>
        <v>0</v>
      </c>
      <c r="L672" s="255">
        <f>(L647/L612)*G94</f>
        <v>0</v>
      </c>
      <c r="M672" s="231">
        <f t="shared" si="18"/>
        <v>0</v>
      </c>
      <c r="N672" s="249" t="s">
        <v>596</v>
      </c>
    </row>
    <row r="673" spans="1:14" s="231" customFormat="1" ht="12.65" customHeight="1">
      <c r="A673" s="250">
        <v>6140</v>
      </c>
      <c r="B673" s="249" t="s">
        <v>597</v>
      </c>
      <c r="C673" s="255">
        <f>H85</f>
        <v>0</v>
      </c>
      <c r="D673" s="255">
        <f>(D615/D612)*H90</f>
        <v>0</v>
      </c>
      <c r="E673" s="257">
        <f>(E623/E612)*SUM(C673:D673)</f>
        <v>0</v>
      </c>
      <c r="F673" s="257">
        <f>(F624/F612)*H64</f>
        <v>0</v>
      </c>
      <c r="G673" s="255">
        <f>(G625/G612)*H91</f>
        <v>0</v>
      </c>
      <c r="H673" s="257">
        <f>(H628/H612)*H60</f>
        <v>0</v>
      </c>
      <c r="I673" s="255">
        <f>(I629/I612)*H92</f>
        <v>0</v>
      </c>
      <c r="J673" s="255">
        <f>(J630/J612)*H93</f>
        <v>0</v>
      </c>
      <c r="K673" s="255">
        <f>(K644/K612)*H89</f>
        <v>0</v>
      </c>
      <c r="L673" s="255">
        <f>(L647/L612)*H94</f>
        <v>0</v>
      </c>
      <c r="M673" s="231">
        <f t="shared" si="18"/>
        <v>0</v>
      </c>
      <c r="N673" s="249" t="s">
        <v>598</v>
      </c>
    </row>
    <row r="674" spans="1:14" s="231" customFormat="1" ht="12.65" customHeight="1">
      <c r="A674" s="250">
        <v>6150</v>
      </c>
      <c r="B674" s="249" t="s">
        <v>599</v>
      </c>
      <c r="C674" s="255">
        <f>I85</f>
        <v>0</v>
      </c>
      <c r="D674" s="255">
        <f>(D615/D612)*I90</f>
        <v>0</v>
      </c>
      <c r="E674" s="257">
        <f>(E623/E612)*SUM(C674:D674)</f>
        <v>0</v>
      </c>
      <c r="F674" s="257">
        <f>(F624/F612)*I64</f>
        <v>0</v>
      </c>
      <c r="G674" s="255">
        <f>(G625/G612)*I91</f>
        <v>0</v>
      </c>
      <c r="H674" s="257">
        <f>(H628/H612)*I60</f>
        <v>0</v>
      </c>
      <c r="I674" s="255">
        <f>(I629/I612)*I92</f>
        <v>0</v>
      </c>
      <c r="J674" s="255">
        <f>(J630/J612)*I93</f>
        <v>0</v>
      </c>
      <c r="K674" s="255">
        <f>(K644/K612)*I89</f>
        <v>0</v>
      </c>
      <c r="L674" s="255">
        <f>(L647/L612)*I94</f>
        <v>0</v>
      </c>
      <c r="M674" s="231">
        <f t="shared" si="18"/>
        <v>0</v>
      </c>
      <c r="N674" s="249" t="s">
        <v>600</v>
      </c>
    </row>
    <row r="675" spans="1:14" s="231" customFormat="1" ht="12.65" customHeight="1">
      <c r="A675" s="250">
        <v>6170</v>
      </c>
      <c r="B675" s="249" t="s">
        <v>110</v>
      </c>
      <c r="C675" s="255">
        <f>J85</f>
        <v>0</v>
      </c>
      <c r="D675" s="255">
        <f>(D615/D612)*J90</f>
        <v>0</v>
      </c>
      <c r="E675" s="257">
        <f>(E623/E612)*SUM(C675:D675)</f>
        <v>0</v>
      </c>
      <c r="F675" s="257">
        <f>(F624/F612)*J64</f>
        <v>0</v>
      </c>
      <c r="G675" s="255">
        <f>(G625/G612)*J91</f>
        <v>0</v>
      </c>
      <c r="H675" s="257">
        <f>(H628/H612)*J60</f>
        <v>0</v>
      </c>
      <c r="I675" s="255">
        <f>(I629/I612)*J92</f>
        <v>0</v>
      </c>
      <c r="J675" s="255">
        <f>(J630/J612)*J93</f>
        <v>0</v>
      </c>
      <c r="K675" s="255">
        <f>(K644/K612)*J89</f>
        <v>0</v>
      </c>
      <c r="L675" s="255">
        <f>(L647/L612)*J94</f>
        <v>0</v>
      </c>
      <c r="M675" s="231">
        <f t="shared" si="18"/>
        <v>0</v>
      </c>
      <c r="N675" s="249" t="s">
        <v>601</v>
      </c>
    </row>
    <row r="676" spans="1:14" s="231" customFormat="1" ht="12.65" customHeight="1">
      <c r="A676" s="250">
        <v>6200</v>
      </c>
      <c r="B676" s="249" t="s">
        <v>321</v>
      </c>
      <c r="C676" s="255">
        <f>K85</f>
        <v>2150001</v>
      </c>
      <c r="D676" s="255">
        <f>(D615/D612)*K90</f>
        <v>-4252.2183484136985</v>
      </c>
      <c r="E676" s="257">
        <f>(E623/E612)*SUM(C676:D676)</f>
        <v>325740.35578055988</v>
      </c>
      <c r="F676" s="257">
        <f>(F624/F612)*K64</f>
        <v>3193.1058608111543</v>
      </c>
      <c r="G676" s="255">
        <f>(G625/G612)*K91</f>
        <v>390601.52472297702</v>
      </c>
      <c r="H676" s="257">
        <f>(H628/H612)*K60</f>
        <v>147271.85260189703</v>
      </c>
      <c r="I676" s="255">
        <f>(I629/I612)*K92</f>
        <v>106491.51264485644</v>
      </c>
      <c r="J676" s="255">
        <f>(J630/J612)*K93</f>
        <v>123101.89591738865</v>
      </c>
      <c r="K676" s="255">
        <f>(K644/K612)*K89</f>
        <v>329903.71103933168</v>
      </c>
      <c r="L676" s="255">
        <f>(L647/L612)*K94</f>
        <v>79713.088433547644</v>
      </c>
      <c r="M676" s="231">
        <f t="shared" si="18"/>
        <v>1501765</v>
      </c>
      <c r="N676" s="249" t="s">
        <v>602</v>
      </c>
    </row>
    <row r="677" spans="1:14" s="231" customFormat="1" ht="12.65" customHeight="1">
      <c r="A677" s="250">
        <v>6210</v>
      </c>
      <c r="B677" s="249" t="s">
        <v>322</v>
      </c>
      <c r="C677" s="255">
        <f>L85</f>
        <v>4727650</v>
      </c>
      <c r="D677" s="255">
        <f>(D615/D612)*L90</f>
        <v>-6295.2316114992555</v>
      </c>
      <c r="E677" s="257">
        <f>(E623/E612)*SUM(C677:D677)</f>
        <v>716736.17861144093</v>
      </c>
      <c r="F677" s="257">
        <f>(F624/F612)*L64</f>
        <v>13041.378827866616</v>
      </c>
      <c r="G677" s="255">
        <f>(G625/G612)*L91</f>
        <v>147342.23628373141</v>
      </c>
      <c r="H677" s="257">
        <f>(H628/H612)*L60</f>
        <v>150790.89328533545</v>
      </c>
      <c r="I677" s="255">
        <f>(I629/I612)*L92</f>
        <v>157714.45224425124</v>
      </c>
      <c r="J677" s="255">
        <f>(J630/J612)*L93</f>
        <v>55209.577094957502</v>
      </c>
      <c r="K677" s="255">
        <f>(K644/K612)*L89</f>
        <v>117292.00420373092</v>
      </c>
      <c r="L677" s="255">
        <f>(L647/L612)*L94</f>
        <v>83656.492101638345</v>
      </c>
      <c r="M677" s="231">
        <f t="shared" si="18"/>
        <v>1435488</v>
      </c>
      <c r="N677" s="249" t="s">
        <v>603</v>
      </c>
    </row>
    <row r="678" spans="1:14" s="231" customFormat="1" ht="12.65" customHeight="1">
      <c r="A678" s="250">
        <v>6330</v>
      </c>
      <c r="B678" s="249" t="s">
        <v>604</v>
      </c>
      <c r="C678" s="255">
        <f>M85</f>
        <v>0</v>
      </c>
      <c r="D678" s="255">
        <f>(D615/D612)*M90</f>
        <v>0</v>
      </c>
      <c r="E678" s="257">
        <f>(E623/E612)*SUM(C678:D678)</f>
        <v>0</v>
      </c>
      <c r="F678" s="257">
        <f>(F624/F612)*M64</f>
        <v>0</v>
      </c>
      <c r="G678" s="255">
        <f>(G625/G612)*M91</f>
        <v>0</v>
      </c>
      <c r="H678" s="257">
        <f>(H628/H612)*M60</f>
        <v>0</v>
      </c>
      <c r="I678" s="255">
        <f>(I629/I612)*M92</f>
        <v>0</v>
      </c>
      <c r="J678" s="255">
        <f>(J630/J612)*M93</f>
        <v>0</v>
      </c>
      <c r="K678" s="255">
        <f>(K644/K612)*M89</f>
        <v>0</v>
      </c>
      <c r="L678" s="255">
        <f>(L647/L612)*M94</f>
        <v>0</v>
      </c>
      <c r="M678" s="231">
        <f t="shared" si="18"/>
        <v>0</v>
      </c>
      <c r="N678" s="249" t="s">
        <v>605</v>
      </c>
    </row>
    <row r="679" spans="1:14" s="231" customFormat="1" ht="12.65" customHeight="1">
      <c r="A679" s="250">
        <v>6400</v>
      </c>
      <c r="B679" s="249" t="s">
        <v>606</v>
      </c>
      <c r="C679" s="255">
        <f>N85</f>
        <v>0</v>
      </c>
      <c r="D679" s="255">
        <f>(D615/D612)*N90</f>
        <v>0</v>
      </c>
      <c r="E679" s="257">
        <f>(E623/E612)*SUM(C679:D679)</f>
        <v>0</v>
      </c>
      <c r="F679" s="257">
        <f>(F624/F612)*N64</f>
        <v>0</v>
      </c>
      <c r="G679" s="255">
        <f>(G625/G612)*N91</f>
        <v>0</v>
      </c>
      <c r="H679" s="257">
        <f>(H628/H612)*N60</f>
        <v>0</v>
      </c>
      <c r="I679" s="255">
        <f>(I629/I612)*N92</f>
        <v>0</v>
      </c>
      <c r="J679" s="255">
        <f>(J630/J612)*N93</f>
        <v>0</v>
      </c>
      <c r="K679" s="255">
        <f>(K644/K612)*N89</f>
        <v>0</v>
      </c>
      <c r="L679" s="255">
        <f>(L647/L612)*N94</f>
        <v>0</v>
      </c>
      <c r="M679" s="231">
        <f t="shared" si="18"/>
        <v>0</v>
      </c>
      <c r="N679" s="249" t="s">
        <v>607</v>
      </c>
    </row>
    <row r="680" spans="1:14" s="231" customFormat="1" ht="12.65" customHeight="1">
      <c r="A680" s="250">
        <v>7010</v>
      </c>
      <c r="B680" s="249" t="s">
        <v>608</v>
      </c>
      <c r="C680" s="255">
        <f>O85</f>
        <v>0</v>
      </c>
      <c r="D680" s="255">
        <f>(D615/D612)*O90</f>
        <v>0</v>
      </c>
      <c r="E680" s="257">
        <f>(E623/E612)*SUM(C680:D680)</f>
        <v>0</v>
      </c>
      <c r="F680" s="257">
        <f>(F624/F612)*O64</f>
        <v>0</v>
      </c>
      <c r="G680" s="255">
        <f>(G625/G612)*O91</f>
        <v>0</v>
      </c>
      <c r="H680" s="257">
        <f>(H628/H612)*O60</f>
        <v>0</v>
      </c>
      <c r="I680" s="255">
        <f>(I629/I612)*O92</f>
        <v>0</v>
      </c>
      <c r="J680" s="255">
        <f>(J630/J612)*O93</f>
        <v>0</v>
      </c>
      <c r="K680" s="255">
        <f>(K644/K612)*O89</f>
        <v>0</v>
      </c>
      <c r="L680" s="255">
        <f>(L647/L612)*O94</f>
        <v>0</v>
      </c>
      <c r="M680" s="231">
        <f t="shared" si="18"/>
        <v>0</v>
      </c>
      <c r="N680" s="249" t="s">
        <v>609</v>
      </c>
    </row>
    <row r="681" spans="1:14" s="231" customFormat="1" ht="12.65" customHeight="1">
      <c r="A681" s="250">
        <v>7020</v>
      </c>
      <c r="B681" s="249" t="s">
        <v>610</v>
      </c>
      <c r="C681" s="255">
        <f>P85</f>
        <v>0</v>
      </c>
      <c r="D681" s="255">
        <f>(D615/D612)*P90</f>
        <v>0</v>
      </c>
      <c r="E681" s="257">
        <f>(E623/E612)*SUM(C681:D681)</f>
        <v>0</v>
      </c>
      <c r="F681" s="257">
        <f>(F624/F612)*P64</f>
        <v>0</v>
      </c>
      <c r="G681" s="255">
        <f>(G625/G612)*P91</f>
        <v>0</v>
      </c>
      <c r="H681" s="257">
        <f>(H628/H612)*P60</f>
        <v>0</v>
      </c>
      <c r="I681" s="255">
        <f>(I629/I612)*P92</f>
        <v>0</v>
      </c>
      <c r="J681" s="255">
        <f>(J630/J612)*P93</f>
        <v>0</v>
      </c>
      <c r="K681" s="255">
        <f>(K644/K612)*P89</f>
        <v>0</v>
      </c>
      <c r="L681" s="255">
        <f>(L647/L612)*P94</f>
        <v>0</v>
      </c>
      <c r="M681" s="231">
        <f t="shared" si="18"/>
        <v>0</v>
      </c>
      <c r="N681" s="249" t="s">
        <v>611</v>
      </c>
    </row>
    <row r="682" spans="1:14" s="231" customFormat="1" ht="12.65" customHeight="1">
      <c r="A682" s="250">
        <v>7030</v>
      </c>
      <c r="B682" s="249" t="s">
        <v>612</v>
      </c>
      <c r="C682" s="255">
        <f>Q85</f>
        <v>0</v>
      </c>
      <c r="D682" s="255">
        <f>(D615/D612)*Q90</f>
        <v>0</v>
      </c>
      <c r="E682" s="257">
        <f>(E623/E612)*SUM(C682:D682)</f>
        <v>0</v>
      </c>
      <c r="F682" s="257">
        <f>(F624/F612)*Q64</f>
        <v>0</v>
      </c>
      <c r="G682" s="255">
        <f>(G625/G612)*Q91</f>
        <v>0</v>
      </c>
      <c r="H682" s="257">
        <f>(H628/H612)*Q60</f>
        <v>0</v>
      </c>
      <c r="I682" s="255">
        <f>(I629/I612)*Q92</f>
        <v>0</v>
      </c>
      <c r="J682" s="255">
        <f>(J630/J612)*Q93</f>
        <v>0</v>
      </c>
      <c r="K682" s="255">
        <f>(K644/K612)*Q89</f>
        <v>0</v>
      </c>
      <c r="L682" s="255">
        <f>(L647/L612)*Q94</f>
        <v>0</v>
      </c>
      <c r="M682" s="231">
        <f t="shared" si="18"/>
        <v>0</v>
      </c>
      <c r="N682" s="249" t="s">
        <v>613</v>
      </c>
    </row>
    <row r="683" spans="1:14" s="231" customFormat="1" ht="12.65" customHeight="1">
      <c r="A683" s="250">
        <v>7040</v>
      </c>
      <c r="B683" s="249" t="s">
        <v>118</v>
      </c>
      <c r="C683" s="255">
        <f>R85</f>
        <v>0</v>
      </c>
      <c r="D683" s="255">
        <f>(D615/D612)*R90</f>
        <v>0</v>
      </c>
      <c r="E683" s="257">
        <f>(E623/E612)*SUM(C683:D683)</f>
        <v>0</v>
      </c>
      <c r="F683" s="257">
        <f>(F624/F612)*R64</f>
        <v>0</v>
      </c>
      <c r="G683" s="255">
        <f>(G625/G612)*R91</f>
        <v>0</v>
      </c>
      <c r="H683" s="257">
        <f>(H628/H612)*R60</f>
        <v>0</v>
      </c>
      <c r="I683" s="255">
        <f>(I629/I612)*R92</f>
        <v>0</v>
      </c>
      <c r="J683" s="255">
        <f>(J630/J612)*R93</f>
        <v>0</v>
      </c>
      <c r="K683" s="255">
        <f>(K644/K612)*R89</f>
        <v>0</v>
      </c>
      <c r="L683" s="255">
        <f>(L647/L612)*R94</f>
        <v>0</v>
      </c>
      <c r="M683" s="231">
        <f t="shared" si="18"/>
        <v>0</v>
      </c>
      <c r="N683" s="249" t="s">
        <v>614</v>
      </c>
    </row>
    <row r="684" spans="1:14" s="231" customFormat="1" ht="12.65" customHeight="1">
      <c r="A684" s="250">
        <v>7050</v>
      </c>
      <c r="B684" s="249" t="s">
        <v>615</v>
      </c>
      <c r="C684" s="255">
        <f>S85</f>
        <v>123582</v>
      </c>
      <c r="D684" s="255">
        <f>(D615/D612)*S90</f>
        <v>0</v>
      </c>
      <c r="E684" s="257">
        <f>(E623/E612)*SUM(C684:D684)</f>
        <v>18760.651289797457</v>
      </c>
      <c r="F684" s="257">
        <f>(F624/F612)*S64</f>
        <v>6644.9508881159227</v>
      </c>
      <c r="G684" s="255">
        <f>(G625/G612)*S91</f>
        <v>0</v>
      </c>
      <c r="H684" s="257">
        <f>(H628/H612)*S60</f>
        <v>0</v>
      </c>
      <c r="I684" s="255">
        <f>(I629/I612)*S92</f>
        <v>0</v>
      </c>
      <c r="J684" s="255">
        <f>(J630/J612)*S93</f>
        <v>0</v>
      </c>
      <c r="K684" s="255">
        <f>(K644/K612)*S89</f>
        <v>73459.742529271723</v>
      </c>
      <c r="L684" s="255">
        <f>(L647/L612)*S94</f>
        <v>0</v>
      </c>
      <c r="M684" s="231">
        <f t="shared" si="18"/>
        <v>98865</v>
      </c>
      <c r="N684" s="249" t="s">
        <v>616</v>
      </c>
    </row>
    <row r="685" spans="1:14" s="231" customFormat="1" ht="12.65" customHeight="1">
      <c r="A685" s="250">
        <v>7060</v>
      </c>
      <c r="B685" s="249" t="s">
        <v>617</v>
      </c>
      <c r="C685" s="255">
        <f>T85</f>
        <v>0</v>
      </c>
      <c r="D685" s="255">
        <f>(D615/D612)*T90</f>
        <v>0</v>
      </c>
      <c r="E685" s="257">
        <f>(E623/E612)*SUM(C685:D685)</f>
        <v>0</v>
      </c>
      <c r="F685" s="257">
        <f>(F624/F612)*T64</f>
        <v>0</v>
      </c>
      <c r="G685" s="255">
        <f>(G625/G612)*T91</f>
        <v>0</v>
      </c>
      <c r="H685" s="257">
        <f>(H628/H612)*T60</f>
        <v>0</v>
      </c>
      <c r="I685" s="255">
        <f>(I629/I612)*T92</f>
        <v>0</v>
      </c>
      <c r="J685" s="255">
        <f>(J630/J612)*T93</f>
        <v>0</v>
      </c>
      <c r="K685" s="255">
        <f>(K644/K612)*T89</f>
        <v>0</v>
      </c>
      <c r="L685" s="255">
        <f>(L647/L612)*T94</f>
        <v>0</v>
      </c>
      <c r="M685" s="231">
        <f t="shared" si="18"/>
        <v>0</v>
      </c>
      <c r="N685" s="249" t="s">
        <v>618</v>
      </c>
    </row>
    <row r="686" spans="1:14" s="231" customFormat="1" ht="12.65" customHeight="1">
      <c r="A686" s="250">
        <v>7070</v>
      </c>
      <c r="B686" s="249" t="s">
        <v>121</v>
      </c>
      <c r="C686" s="255">
        <f>U85</f>
        <v>1214775</v>
      </c>
      <c r="D686" s="255">
        <f>(D615/D612)*U90</f>
        <v>-949.39466269614024</v>
      </c>
      <c r="E686" s="257">
        <f>(E623/E612)*SUM(C686:D686)</f>
        <v>184267.60295480303</v>
      </c>
      <c r="F686" s="257">
        <f>(F624/F612)*U64</f>
        <v>24590.598343729016</v>
      </c>
      <c r="G686" s="255">
        <f>(G625/G612)*U91</f>
        <v>0</v>
      </c>
      <c r="H686" s="257">
        <f>(H628/H612)*U60</f>
        <v>40234.365147312375</v>
      </c>
      <c r="I686" s="255">
        <f>(I629/I612)*U92</f>
        <v>23751.783457553764</v>
      </c>
      <c r="J686" s="255">
        <f>(J630/J612)*U93</f>
        <v>10.888031244075238</v>
      </c>
      <c r="K686" s="255">
        <f>(K644/K612)*U89</f>
        <v>515766.67413127958</v>
      </c>
      <c r="L686" s="255">
        <f>(L647/L612)*U94</f>
        <v>0</v>
      </c>
      <c r="M686" s="231">
        <f t="shared" si="18"/>
        <v>787673</v>
      </c>
      <c r="N686" s="249" t="s">
        <v>619</v>
      </c>
    </row>
    <row r="687" spans="1:14" s="231" customFormat="1" ht="12.65" customHeight="1">
      <c r="A687" s="250">
        <v>7110</v>
      </c>
      <c r="B687" s="249" t="s">
        <v>620</v>
      </c>
      <c r="C687" s="255">
        <f>V85</f>
        <v>0</v>
      </c>
      <c r="D687" s="255">
        <f>(D615/D612)*V90</f>
        <v>0</v>
      </c>
      <c r="E687" s="257">
        <f>(E623/E612)*SUM(C687:D687)</f>
        <v>0</v>
      </c>
      <c r="F687" s="257">
        <f>(F624/F612)*V64</f>
        <v>0</v>
      </c>
      <c r="G687" s="255">
        <f>(G625/G612)*V91</f>
        <v>0</v>
      </c>
      <c r="H687" s="257">
        <f>(H628/H612)*V60</f>
        <v>0</v>
      </c>
      <c r="I687" s="255">
        <f>(I629/I612)*V92</f>
        <v>0</v>
      </c>
      <c r="J687" s="255">
        <f>(J630/J612)*V93</f>
        <v>0</v>
      </c>
      <c r="K687" s="255">
        <f>(K644/K612)*V89</f>
        <v>0</v>
      </c>
      <c r="L687" s="255">
        <f>(L647/L612)*V94</f>
        <v>0</v>
      </c>
      <c r="M687" s="231">
        <f t="shared" si="18"/>
        <v>0</v>
      </c>
      <c r="N687" s="249" t="s">
        <v>621</v>
      </c>
    </row>
    <row r="688" spans="1:14" s="231" customFormat="1" ht="12.65" customHeight="1">
      <c r="A688" s="250">
        <v>7120</v>
      </c>
      <c r="B688" s="249" t="s">
        <v>622</v>
      </c>
      <c r="C688" s="255">
        <f>W85</f>
        <v>270310.56</v>
      </c>
      <c r="D688" s="255">
        <f>(D615/D612)*W90</f>
        <v>-121.3009277287825</v>
      </c>
      <c r="E688" s="257">
        <f>(E623/E612)*SUM(C688:D688)</f>
        <v>41016.705278306101</v>
      </c>
      <c r="F688" s="257">
        <f>(F624/F612)*W64</f>
        <v>122.11069141874432</v>
      </c>
      <c r="G688" s="255">
        <f>(G625/G612)*W91</f>
        <v>0</v>
      </c>
      <c r="H688" s="257">
        <f>(H628/H612)*W60</f>
        <v>3167.1366150945601</v>
      </c>
      <c r="I688" s="255">
        <f>(I629/I612)*W92</f>
        <v>3001.599008372179</v>
      </c>
      <c r="J688" s="255">
        <f>(J630/J612)*W93</f>
        <v>464.55599974721014</v>
      </c>
      <c r="K688" s="255">
        <f>(K644/K612)*W89</f>
        <v>52163.993204058293</v>
      </c>
      <c r="L688" s="255">
        <f>(L647/L612)*W94</f>
        <v>0</v>
      </c>
      <c r="M688" s="231">
        <f t="shared" si="18"/>
        <v>99815</v>
      </c>
      <c r="N688" s="249" t="s">
        <v>623</v>
      </c>
    </row>
    <row r="689" spans="1:14" s="231" customFormat="1" ht="12.65" customHeight="1">
      <c r="A689" s="250">
        <v>7130</v>
      </c>
      <c r="B689" s="249" t="s">
        <v>624</v>
      </c>
      <c r="C689" s="255">
        <f>X85</f>
        <v>245814.23</v>
      </c>
      <c r="D689" s="255">
        <f>(D615/D612)*X90</f>
        <v>-405.92830145458709</v>
      </c>
      <c r="E689" s="257">
        <f>(E623/E612)*SUM(C689:D689)</f>
        <v>37254.774738941102</v>
      </c>
      <c r="F689" s="257">
        <f>(F624/F612)*X64</f>
        <v>408.54118599719038</v>
      </c>
      <c r="G689" s="255">
        <f>(G625/G612)*X91</f>
        <v>0</v>
      </c>
      <c r="H689" s="257">
        <f>(H628/H612)*X60</f>
        <v>10498.471372257894</v>
      </c>
      <c r="I689" s="255">
        <f>(I629/I612)*X92</f>
        <v>10179.335767523042</v>
      </c>
      <c r="J689" s="255">
        <f>(J630/J612)*X93</f>
        <v>1555.1737960287464</v>
      </c>
      <c r="K689" s="255">
        <f>(K644/K612)*X89</f>
        <v>174535.56335829798</v>
      </c>
      <c r="L689" s="255">
        <f>(L647/L612)*X94</f>
        <v>0</v>
      </c>
      <c r="M689" s="231">
        <f t="shared" si="18"/>
        <v>234026</v>
      </c>
      <c r="N689" s="249" t="s">
        <v>625</v>
      </c>
    </row>
    <row r="690" spans="1:14" s="231" customFormat="1" ht="12.65" customHeight="1">
      <c r="A690" s="250">
        <v>7140</v>
      </c>
      <c r="B690" s="249" t="s">
        <v>626</v>
      </c>
      <c r="C690" s="255">
        <f>Y85</f>
        <v>449094.21</v>
      </c>
      <c r="D690" s="255">
        <f>(D615/D612)*Y90</f>
        <v>-911.18964608864962</v>
      </c>
      <c r="E690" s="257">
        <f>(E623/E612)*SUM(C690:D690)</f>
        <v>68037.459815085749</v>
      </c>
      <c r="F690" s="257">
        <f>(F624/F612)*Y64</f>
        <v>917.84654448171091</v>
      </c>
      <c r="G690" s="255">
        <f>(G625/G612)*Y91</f>
        <v>0</v>
      </c>
      <c r="H690" s="257">
        <f>(H628/H612)*Y60</f>
        <v>23636.223257094589</v>
      </c>
      <c r="I690" s="255">
        <f>(I629/I612)*Y92</f>
        <v>22838.253324570927</v>
      </c>
      <c r="J690" s="255">
        <f>(J630/J612)*Y93</f>
        <v>3491.4286856001263</v>
      </c>
      <c r="K690" s="255">
        <f>(K644/K612)*Y89</f>
        <v>392124.29978016845</v>
      </c>
      <c r="L690" s="255">
        <f>(L647/L612)*Y94</f>
        <v>0</v>
      </c>
      <c r="M690" s="231">
        <f t="shared" si="18"/>
        <v>510134</v>
      </c>
      <c r="N690" s="249" t="s">
        <v>627</v>
      </c>
    </row>
    <row r="691" spans="1:14" s="231" customFormat="1" ht="12.65" customHeight="1">
      <c r="A691" s="250">
        <v>7150</v>
      </c>
      <c r="B691" s="249" t="s">
        <v>628</v>
      </c>
      <c r="C691" s="255">
        <f>Z85</f>
        <v>0</v>
      </c>
      <c r="D691" s="255">
        <f>(D615/D612)*Z90</f>
        <v>0</v>
      </c>
      <c r="E691" s="257">
        <f>(E623/E612)*SUM(C691:D691)</f>
        <v>0</v>
      </c>
      <c r="F691" s="257">
        <f>(F624/F612)*Z64</f>
        <v>0</v>
      </c>
      <c r="G691" s="255">
        <f>(G625/G612)*Z91</f>
        <v>0</v>
      </c>
      <c r="H691" s="257">
        <f>(H628/H612)*Z60</f>
        <v>0</v>
      </c>
      <c r="I691" s="255">
        <f>(I629/I612)*Z92</f>
        <v>0</v>
      </c>
      <c r="J691" s="255">
        <f>(J630/J612)*Z93</f>
        <v>0</v>
      </c>
      <c r="K691" s="255">
        <f>(K644/K612)*Z89</f>
        <v>0</v>
      </c>
      <c r="L691" s="255">
        <f>(L647/L612)*Z94</f>
        <v>0</v>
      </c>
      <c r="M691" s="231">
        <f t="shared" si="18"/>
        <v>0</v>
      </c>
      <c r="N691" s="249" t="s">
        <v>629</v>
      </c>
    </row>
    <row r="692" spans="1:14" s="231" customFormat="1" ht="12.65" customHeight="1">
      <c r="A692" s="250">
        <v>7160</v>
      </c>
      <c r="B692" s="249" t="s">
        <v>630</v>
      </c>
      <c r="C692" s="255">
        <f>AA85</f>
        <v>0</v>
      </c>
      <c r="D692" s="255">
        <f>(D615/D612)*AA90</f>
        <v>0</v>
      </c>
      <c r="E692" s="257">
        <f>(E623/E612)*SUM(C692:D692)</f>
        <v>0</v>
      </c>
      <c r="F692" s="257">
        <f>(F624/F612)*AA64</f>
        <v>0</v>
      </c>
      <c r="G692" s="255">
        <f>(G625/G612)*AA91</f>
        <v>0</v>
      </c>
      <c r="H692" s="257">
        <f>(H628/H612)*AA60</f>
        <v>0</v>
      </c>
      <c r="I692" s="255">
        <f>(I629/I612)*AA92</f>
        <v>0</v>
      </c>
      <c r="J692" s="255">
        <f>(J630/J612)*AA93</f>
        <v>0</v>
      </c>
      <c r="K692" s="255">
        <f>(K644/K612)*AA89</f>
        <v>0</v>
      </c>
      <c r="L692" s="255">
        <f>(L647/L612)*AA94</f>
        <v>0</v>
      </c>
      <c r="M692" s="231">
        <f t="shared" si="18"/>
        <v>0</v>
      </c>
      <c r="N692" s="249" t="s">
        <v>631</v>
      </c>
    </row>
    <row r="693" spans="1:14" s="231" customFormat="1" ht="12.65" customHeight="1">
      <c r="A693" s="250">
        <v>7170</v>
      </c>
      <c r="B693" s="249" t="s">
        <v>127</v>
      </c>
      <c r="C693" s="255">
        <f>AB85</f>
        <v>915806</v>
      </c>
      <c r="D693" s="255">
        <f>(D615/D612)*AB90</f>
        <v>-367.72328484709658</v>
      </c>
      <c r="E693" s="257">
        <f>(E623/E612)*SUM(C693:D693)</f>
        <v>138970.22452125789</v>
      </c>
      <c r="F693" s="257">
        <f>(F624/F612)*AB64</f>
        <v>22531.277616892166</v>
      </c>
      <c r="G693" s="255">
        <f>(G625/G612)*AB91</f>
        <v>0</v>
      </c>
      <c r="H693" s="257">
        <f>(H628/H612)*AB60</f>
        <v>12199.341035919788</v>
      </c>
      <c r="I693" s="255">
        <f>(I629/I612)*AB92</f>
        <v>9200.5534821842884</v>
      </c>
      <c r="J693" s="255">
        <f>(J630/J612)*AB93</f>
        <v>0</v>
      </c>
      <c r="K693" s="255">
        <f>(K644/K612)*AB89</f>
        <v>298347.12792588497</v>
      </c>
      <c r="L693" s="255">
        <f>(L647/L612)*AB94</f>
        <v>0</v>
      </c>
      <c r="M693" s="231">
        <f t="shared" si="18"/>
        <v>480881</v>
      </c>
      <c r="N693" s="249" t="s">
        <v>632</v>
      </c>
    </row>
    <row r="694" spans="1:14" s="231" customFormat="1" ht="12.65" customHeight="1">
      <c r="A694" s="250">
        <v>7180</v>
      </c>
      <c r="B694" s="249" t="s">
        <v>633</v>
      </c>
      <c r="C694" s="255">
        <f>AC85</f>
        <v>238721</v>
      </c>
      <c r="D694" s="255">
        <f>(D615/D612)*AC90</f>
        <v>-409.74880311533616</v>
      </c>
      <c r="E694" s="257">
        <f>(E623/E612)*SUM(C694:D694)</f>
        <v>36177.390575812657</v>
      </c>
      <c r="F694" s="257">
        <f>(F624/F612)*AC64</f>
        <v>1031.4616439831671</v>
      </c>
      <c r="G694" s="255">
        <f>(G625/G612)*AC91</f>
        <v>0</v>
      </c>
      <c r="H694" s="257">
        <f>(H628/H612)*AC60</f>
        <v>11260.930187002879</v>
      </c>
      <c r="I694" s="255">
        <f>(I629/I612)*AC92</f>
        <v>10244.587919878959</v>
      </c>
      <c r="J694" s="255">
        <f>(J630/J612)*AC93</f>
        <v>14.517374992100317</v>
      </c>
      <c r="K694" s="255">
        <f>(K644/K612)*AC89</f>
        <v>69434.851226597413</v>
      </c>
      <c r="L694" s="255">
        <f>(L647/L612)*AC94</f>
        <v>0</v>
      </c>
      <c r="M694" s="231">
        <f t="shared" si="18"/>
        <v>127754</v>
      </c>
      <c r="N694" s="249" t="s">
        <v>634</v>
      </c>
    </row>
    <row r="695" spans="1:14" s="231" customFormat="1" ht="12.65" customHeight="1">
      <c r="A695" s="250">
        <v>7190</v>
      </c>
      <c r="B695" s="249" t="s">
        <v>129</v>
      </c>
      <c r="C695" s="255">
        <f>AD85</f>
        <v>0</v>
      </c>
      <c r="D695" s="255">
        <f>(D615/D612)*AD90</f>
        <v>0</v>
      </c>
      <c r="E695" s="257">
        <f>(E623/E612)*SUM(C695:D695)</f>
        <v>0</v>
      </c>
      <c r="F695" s="257">
        <f>(F624/F612)*AD64</f>
        <v>0</v>
      </c>
      <c r="G695" s="255">
        <f>(G625/G612)*AD91</f>
        <v>0</v>
      </c>
      <c r="H695" s="257">
        <f>(H628/H612)*AD60</f>
        <v>0</v>
      </c>
      <c r="I695" s="255">
        <f>(I629/I612)*AD92</f>
        <v>0</v>
      </c>
      <c r="J695" s="255">
        <f>(J630/J612)*AD93</f>
        <v>0</v>
      </c>
      <c r="K695" s="255">
        <f>(K644/K612)*AD89</f>
        <v>0</v>
      </c>
      <c r="L695" s="255">
        <f>(L647/L612)*AD94</f>
        <v>0</v>
      </c>
      <c r="M695" s="231">
        <f t="shared" si="18"/>
        <v>0</v>
      </c>
      <c r="N695" s="249" t="s">
        <v>635</v>
      </c>
    </row>
    <row r="696" spans="1:14" s="231" customFormat="1" ht="12.65" customHeight="1">
      <c r="A696" s="250">
        <v>7200</v>
      </c>
      <c r="B696" s="249" t="s">
        <v>636</v>
      </c>
      <c r="C696" s="255">
        <f>AE85</f>
        <v>1860319</v>
      </c>
      <c r="D696" s="255">
        <f>(D615/D612)*AE90</f>
        <v>-4580.7814912381173</v>
      </c>
      <c r="E696" s="257">
        <f>(E623/E612)*SUM(C696:D696)</f>
        <v>281714.63160163158</v>
      </c>
      <c r="F696" s="257">
        <f>(F624/F612)*AE64</f>
        <v>2374.1953234674838</v>
      </c>
      <c r="G696" s="255">
        <f>(G625/G612)*AE91</f>
        <v>0</v>
      </c>
      <c r="H696" s="257">
        <f>(H628/H612)*AE60</f>
        <v>65747.410102240785</v>
      </c>
      <c r="I696" s="255">
        <f>(I629/I612)*AE92</f>
        <v>114713.28384170197</v>
      </c>
      <c r="J696" s="255">
        <f>(J630/J612)*AE93</f>
        <v>31411.97013915706</v>
      </c>
      <c r="K696" s="255">
        <f>(K644/K612)*AE89</f>
        <v>531704.76803796657</v>
      </c>
      <c r="L696" s="255">
        <f>(L647/L612)*AE94</f>
        <v>774.59714908924389</v>
      </c>
      <c r="M696" s="231">
        <f t="shared" si="18"/>
        <v>1023860</v>
      </c>
      <c r="N696" s="249" t="s">
        <v>637</v>
      </c>
    </row>
    <row r="697" spans="1:14" s="231" customFormat="1" ht="12.65" customHeight="1">
      <c r="A697" s="250">
        <v>7220</v>
      </c>
      <c r="B697" s="249" t="s">
        <v>638</v>
      </c>
      <c r="C697" s="255">
        <f>AF85</f>
        <v>0</v>
      </c>
      <c r="D697" s="255">
        <f>(D615/D612)*AF90</f>
        <v>0</v>
      </c>
      <c r="E697" s="257">
        <f>(E623/E612)*SUM(C697:D697)</f>
        <v>0</v>
      </c>
      <c r="F697" s="257">
        <f>(F624/F612)*AF64</f>
        <v>0</v>
      </c>
      <c r="G697" s="255">
        <f>(G625/G612)*AF91</f>
        <v>0</v>
      </c>
      <c r="H697" s="257">
        <f>(H628/H612)*AF60</f>
        <v>0</v>
      </c>
      <c r="I697" s="255">
        <f>(I629/I612)*AF92</f>
        <v>0</v>
      </c>
      <c r="J697" s="255">
        <f>(J630/J612)*AF93</f>
        <v>0</v>
      </c>
      <c r="K697" s="255">
        <f>(K644/K612)*AF89</f>
        <v>0</v>
      </c>
      <c r="L697" s="255">
        <f>(L647/L612)*AF94</f>
        <v>0</v>
      </c>
      <c r="M697" s="231">
        <f t="shared" si="18"/>
        <v>0</v>
      </c>
      <c r="N697" s="249" t="s">
        <v>639</v>
      </c>
    </row>
    <row r="698" spans="1:14" s="231" customFormat="1" ht="12.65" customHeight="1">
      <c r="A698" s="250">
        <v>7230</v>
      </c>
      <c r="B698" s="249" t="s">
        <v>640</v>
      </c>
      <c r="C698" s="255">
        <f>AG85</f>
        <v>2041239</v>
      </c>
      <c r="D698" s="255">
        <f>(D615/D612)*AG90</f>
        <v>-1516.739159317375</v>
      </c>
      <c r="E698" s="257">
        <f>(E623/E612)*SUM(C698:D698)</f>
        <v>309644.75460560061</v>
      </c>
      <c r="F698" s="257">
        <f>(F624/F612)*AG64</f>
        <v>4754.1977603974174</v>
      </c>
      <c r="G698" s="255">
        <f>(G625/G612)*AG91</f>
        <v>0</v>
      </c>
      <c r="H698" s="257">
        <f>(H628/H612)*AG60</f>
        <v>6686.1772985329599</v>
      </c>
      <c r="I698" s="255">
        <f>(I629/I612)*AG92</f>
        <v>37976.752671143659</v>
      </c>
      <c r="J698" s="255">
        <f>(J630/J612)*AG93</f>
        <v>3994.0927947015998</v>
      </c>
      <c r="K698" s="255">
        <f>(K644/K612)*AG89</f>
        <v>565914.04929888411</v>
      </c>
      <c r="L698" s="255">
        <f>(L647/L612)*AG94</f>
        <v>2077.3287180120633</v>
      </c>
      <c r="M698" s="231">
        <f t="shared" si="18"/>
        <v>929531</v>
      </c>
      <c r="N698" s="249" t="s">
        <v>641</v>
      </c>
    </row>
    <row r="699" spans="1:14" s="231" customFormat="1" ht="12.65" customHeight="1">
      <c r="A699" s="250">
        <v>7240</v>
      </c>
      <c r="B699" s="249" t="s">
        <v>131</v>
      </c>
      <c r="C699" s="255">
        <f>AH85</f>
        <v>0</v>
      </c>
      <c r="D699" s="255">
        <f>(D615/D612)*AH90</f>
        <v>0</v>
      </c>
      <c r="E699" s="257">
        <f>(E623/E612)*SUM(C699:D699)</f>
        <v>0</v>
      </c>
      <c r="F699" s="257">
        <f>(F624/F612)*AH64</f>
        <v>0</v>
      </c>
      <c r="G699" s="255">
        <f>(G625/G612)*AH91</f>
        <v>0</v>
      </c>
      <c r="H699" s="257">
        <f>(H628/H612)*AH60</f>
        <v>0</v>
      </c>
      <c r="I699" s="255">
        <f>(I629/I612)*AH92</f>
        <v>0</v>
      </c>
      <c r="J699" s="255">
        <f>(J630/J612)*AH93</f>
        <v>0</v>
      </c>
      <c r="K699" s="255">
        <f>(K644/K612)*AH89</f>
        <v>0</v>
      </c>
      <c r="L699" s="255">
        <f>(L647/L612)*AH94</f>
        <v>0</v>
      </c>
      <c r="M699" s="231">
        <f t="shared" si="18"/>
        <v>0</v>
      </c>
      <c r="N699" s="249" t="s">
        <v>642</v>
      </c>
    </row>
    <row r="700" spans="1:14" s="231" customFormat="1" ht="12.65" customHeight="1">
      <c r="A700" s="250">
        <v>7250</v>
      </c>
      <c r="B700" s="249" t="s">
        <v>643</v>
      </c>
      <c r="C700" s="255">
        <f>AI85</f>
        <v>0</v>
      </c>
      <c r="D700" s="255">
        <f>(D615/D612)*AI90</f>
        <v>0</v>
      </c>
      <c r="E700" s="257">
        <f>(E623/E612)*SUM(C700:D700)</f>
        <v>0</v>
      </c>
      <c r="F700" s="257">
        <f>(F624/F612)*AI64</f>
        <v>0</v>
      </c>
      <c r="G700" s="255">
        <f>(G625/G612)*AI91</f>
        <v>0</v>
      </c>
      <c r="H700" s="257">
        <f>(H628/H612)*AI60</f>
        <v>0</v>
      </c>
      <c r="I700" s="255">
        <f>(I629/I612)*AI92</f>
        <v>0</v>
      </c>
      <c r="J700" s="255">
        <f>(J630/J612)*AI93</f>
        <v>0</v>
      </c>
      <c r="K700" s="255">
        <f>(K644/K612)*AI89</f>
        <v>0</v>
      </c>
      <c r="L700" s="255">
        <f>(L647/L612)*AI94</f>
        <v>0</v>
      </c>
      <c r="M700" s="231">
        <f t="shared" si="18"/>
        <v>0</v>
      </c>
      <c r="N700" s="249" t="s">
        <v>644</v>
      </c>
    </row>
    <row r="701" spans="1:14" s="231" customFormat="1" ht="12.65" customHeight="1">
      <c r="A701" s="250">
        <v>7260</v>
      </c>
      <c r="B701" s="249" t="s">
        <v>133</v>
      </c>
      <c r="C701" s="255">
        <f>AJ85</f>
        <v>3915258</v>
      </c>
      <c r="D701" s="255">
        <f>(D615/D612)*AJ90</f>
        <v>-4955.1906539915244</v>
      </c>
      <c r="E701" s="257">
        <f>(E623/E612)*SUM(C701:D701)</f>
        <v>593612.56043481908</v>
      </c>
      <c r="F701" s="257">
        <f>(F624/F612)*AJ64</f>
        <v>7180.1194093359854</v>
      </c>
      <c r="G701" s="255">
        <f>(G625/G612)*AJ91</f>
        <v>0</v>
      </c>
      <c r="H701" s="257">
        <f>(H628/H612)*AJ60</f>
        <v>182872.8141826822</v>
      </c>
      <c r="I701" s="255">
        <f>(I629/I612)*AJ92</f>
        <v>124109.593780954</v>
      </c>
      <c r="J701" s="255">
        <f>(J630/J612)*AJ93</f>
        <v>2139.4981394607844</v>
      </c>
      <c r="K701" s="255">
        <f>(K644/K612)*AJ89</f>
        <v>523470.14877195505</v>
      </c>
      <c r="L701" s="255">
        <f>(L647/L612)*AJ94</f>
        <v>46264.575177421211</v>
      </c>
      <c r="M701" s="231">
        <f t="shared" si="18"/>
        <v>1474694</v>
      </c>
      <c r="N701" s="249" t="s">
        <v>645</v>
      </c>
    </row>
    <row r="702" spans="1:14" s="231" customFormat="1" ht="12.65" customHeight="1">
      <c r="A702" s="250">
        <v>7310</v>
      </c>
      <c r="B702" s="249" t="s">
        <v>646</v>
      </c>
      <c r="C702" s="255">
        <f>AK85</f>
        <v>481974</v>
      </c>
      <c r="D702" s="255">
        <f>(D615/D612)*AK90</f>
        <v>-172.87770014889475</v>
      </c>
      <c r="E702" s="257">
        <f>(E623/E612)*SUM(C702:D702)</f>
        <v>73140.933521876679</v>
      </c>
      <c r="F702" s="257">
        <f>(F624/F612)*AK64</f>
        <v>612.59670071939854</v>
      </c>
      <c r="G702" s="255">
        <f>(G625/G612)*AK91</f>
        <v>0</v>
      </c>
      <c r="H702" s="257">
        <f>(H628/H612)*AK60</f>
        <v>17419.251383020081</v>
      </c>
      <c r="I702" s="255">
        <f>(I629/I612)*AK92</f>
        <v>4306.642055490518</v>
      </c>
      <c r="J702" s="255">
        <f>(J630/J612)*AK93</f>
        <v>0</v>
      </c>
      <c r="K702" s="255">
        <f>(K644/K612)*AK89</f>
        <v>171091.67668310244</v>
      </c>
      <c r="L702" s="255">
        <f>(L647/L612)*AK94</f>
        <v>0</v>
      </c>
      <c r="M702" s="231">
        <f t="shared" si="18"/>
        <v>266398</v>
      </c>
      <c r="N702" s="249" t="s">
        <v>647</v>
      </c>
    </row>
    <row r="703" spans="1:14" s="231" customFormat="1" ht="12.65" customHeight="1">
      <c r="A703" s="250">
        <v>7320</v>
      </c>
      <c r="B703" s="249" t="s">
        <v>648</v>
      </c>
      <c r="C703" s="255">
        <f>AL85</f>
        <v>119144</v>
      </c>
      <c r="D703" s="255">
        <f>(D615/D612)*AL90</f>
        <v>-121.3009277287825</v>
      </c>
      <c r="E703" s="257">
        <f>(E623/E612)*SUM(C703:D703)</f>
        <v>18068.516069212179</v>
      </c>
      <c r="F703" s="257">
        <f>(F624/F612)*AL64</f>
        <v>43.499581399279684</v>
      </c>
      <c r="G703" s="255">
        <f>(G625/G612)*AL91</f>
        <v>0</v>
      </c>
      <c r="H703" s="257">
        <f>(H628/H612)*AL60</f>
        <v>0</v>
      </c>
      <c r="I703" s="255">
        <f>(I629/I612)*AL92</f>
        <v>3001.599008372179</v>
      </c>
      <c r="J703" s="255">
        <f>(J630/J612)*AL93</f>
        <v>0</v>
      </c>
      <c r="K703" s="255">
        <f>(K644/K612)*AL89</f>
        <v>21407.777865592649</v>
      </c>
      <c r="L703" s="255">
        <f>(L647/L612)*AL94</f>
        <v>0</v>
      </c>
      <c r="M703" s="231">
        <f t="shared" si="18"/>
        <v>42400</v>
      </c>
      <c r="N703" s="249" t="s">
        <v>649</v>
      </c>
    </row>
    <row r="704" spans="1:14" s="231" customFormat="1" ht="12.65" customHeight="1">
      <c r="A704" s="250">
        <v>7330</v>
      </c>
      <c r="B704" s="249" t="s">
        <v>650</v>
      </c>
      <c r="C704" s="255">
        <f>AM85</f>
        <v>0</v>
      </c>
      <c r="D704" s="255">
        <f>(D615/D612)*AM90</f>
        <v>0</v>
      </c>
      <c r="E704" s="257">
        <f>(E623/E612)*SUM(C704:D704)</f>
        <v>0</v>
      </c>
      <c r="F704" s="257">
        <f>(F624/F612)*AM64</f>
        <v>0</v>
      </c>
      <c r="G704" s="255">
        <f>(G625/G612)*AM91</f>
        <v>0</v>
      </c>
      <c r="H704" s="257">
        <f>(H628/H612)*AM60</f>
        <v>0</v>
      </c>
      <c r="I704" s="255">
        <f>(I629/I612)*AM92</f>
        <v>0</v>
      </c>
      <c r="J704" s="255">
        <f>(J630/J612)*AM93</f>
        <v>0</v>
      </c>
      <c r="K704" s="255">
        <f>(K644/K612)*AM89</f>
        <v>0</v>
      </c>
      <c r="L704" s="255">
        <f>(L647/L612)*AM94</f>
        <v>0</v>
      </c>
      <c r="M704" s="231">
        <f t="shared" si="18"/>
        <v>0</v>
      </c>
      <c r="N704" s="249" t="s">
        <v>651</v>
      </c>
    </row>
    <row r="705" spans="1:14" s="231" customFormat="1" ht="12.65" customHeight="1">
      <c r="A705" s="250">
        <v>7340</v>
      </c>
      <c r="B705" s="249" t="s">
        <v>652</v>
      </c>
      <c r="C705" s="255">
        <f>AN85</f>
        <v>0</v>
      </c>
      <c r="D705" s="255">
        <f>(D615/D612)*AN90</f>
        <v>0</v>
      </c>
      <c r="E705" s="257">
        <f>(E623/E612)*SUM(C705:D705)</f>
        <v>0</v>
      </c>
      <c r="F705" s="257">
        <f>(F624/F612)*AN64</f>
        <v>0</v>
      </c>
      <c r="G705" s="255">
        <f>(G625/G612)*AN91</f>
        <v>0</v>
      </c>
      <c r="H705" s="257">
        <f>(H628/H612)*AN60</f>
        <v>0</v>
      </c>
      <c r="I705" s="255">
        <f>(I629/I612)*AN92</f>
        <v>0</v>
      </c>
      <c r="J705" s="255">
        <f>(J630/J612)*AN93</f>
        <v>0</v>
      </c>
      <c r="K705" s="255">
        <f>(K644/K612)*AN89</f>
        <v>0</v>
      </c>
      <c r="L705" s="255">
        <f>(L647/L612)*AN94</f>
        <v>0</v>
      </c>
      <c r="M705" s="231">
        <f t="shared" si="18"/>
        <v>0</v>
      </c>
      <c r="N705" s="249" t="s">
        <v>653</v>
      </c>
    </row>
    <row r="706" spans="1:14" s="231" customFormat="1" ht="12.65" customHeight="1">
      <c r="A706" s="250">
        <v>7350</v>
      </c>
      <c r="B706" s="249" t="s">
        <v>654</v>
      </c>
      <c r="C706" s="255">
        <f>AO85</f>
        <v>134969</v>
      </c>
      <c r="D706" s="255">
        <f>(D615/D612)*AO90</f>
        <v>-179.5635780552056</v>
      </c>
      <c r="E706" s="257">
        <f>(E623/E612)*SUM(C706:D706)</f>
        <v>20462.022092703068</v>
      </c>
      <c r="F706" s="257">
        <f>(F624/F612)*AO64</f>
        <v>372.35426599507019</v>
      </c>
      <c r="G706" s="255">
        <f>(G625/G612)*AO91</f>
        <v>4189.6509059037871</v>
      </c>
      <c r="H706" s="257">
        <f>(H628/H612)*AO60</f>
        <v>4281.499498183387</v>
      </c>
      <c r="I706" s="255">
        <f>(I629/I612)*AO92</f>
        <v>4502.3985125582685</v>
      </c>
      <c r="J706" s="255">
        <f>(J630/J612)*AO93</f>
        <v>1576.9498585168969</v>
      </c>
      <c r="K706" s="255">
        <f>(K644/K612)*AO89</f>
        <v>20326.399953012318</v>
      </c>
      <c r="L706" s="255">
        <f>(L647/L612)*AO94</f>
        <v>2394.2093699122088</v>
      </c>
      <c r="M706" s="231">
        <f t="shared" si="18"/>
        <v>57926</v>
      </c>
      <c r="N706" s="249" t="s">
        <v>655</v>
      </c>
    </row>
    <row r="707" spans="1:14" s="231" customFormat="1" ht="12.65" customHeight="1">
      <c r="A707" s="250">
        <v>7380</v>
      </c>
      <c r="B707" s="249" t="s">
        <v>656</v>
      </c>
      <c r="C707" s="255">
        <f>AP85</f>
        <v>0</v>
      </c>
      <c r="D707" s="255">
        <f>(D615/D612)*AP90</f>
        <v>0</v>
      </c>
      <c r="E707" s="257">
        <f>(E623/E612)*SUM(C707:D707)</f>
        <v>0</v>
      </c>
      <c r="F707" s="257">
        <f>(F624/F612)*AP64</f>
        <v>0</v>
      </c>
      <c r="G707" s="255">
        <f>(G625/G612)*AP91</f>
        <v>0</v>
      </c>
      <c r="H707" s="257">
        <f>(H628/H612)*AP60</f>
        <v>0</v>
      </c>
      <c r="I707" s="255">
        <f>(I629/I612)*AP92</f>
        <v>0</v>
      </c>
      <c r="J707" s="255">
        <f>(J630/J612)*AP93</f>
        <v>0</v>
      </c>
      <c r="K707" s="255">
        <f>(K644/K612)*AP89</f>
        <v>0</v>
      </c>
      <c r="L707" s="255">
        <f>(L647/L612)*AP94</f>
        <v>0</v>
      </c>
      <c r="M707" s="231">
        <f t="shared" si="18"/>
        <v>0</v>
      </c>
      <c r="N707" s="249" t="s">
        <v>657</v>
      </c>
    </row>
    <row r="708" spans="1:14" s="231" customFormat="1" ht="12.65" customHeight="1">
      <c r="A708" s="250">
        <v>7390</v>
      </c>
      <c r="B708" s="249" t="s">
        <v>658</v>
      </c>
      <c r="C708" s="255">
        <f>AQ85</f>
        <v>0</v>
      </c>
      <c r="D708" s="255">
        <f>(D615/D612)*AQ90</f>
        <v>0</v>
      </c>
      <c r="E708" s="257">
        <f>(E623/E612)*SUM(C708:D708)</f>
        <v>0</v>
      </c>
      <c r="F708" s="257">
        <f>(F624/F612)*AQ64</f>
        <v>0</v>
      </c>
      <c r="G708" s="255">
        <f>(G625/G612)*AQ91</f>
        <v>0</v>
      </c>
      <c r="H708" s="257">
        <f>(H628/H612)*AQ60</f>
        <v>0</v>
      </c>
      <c r="I708" s="255">
        <f>(I629/I612)*AQ92</f>
        <v>0</v>
      </c>
      <c r="J708" s="255">
        <f>(J630/J612)*AQ93</f>
        <v>0</v>
      </c>
      <c r="K708" s="255">
        <f>(K644/K612)*AQ89</f>
        <v>0</v>
      </c>
      <c r="L708" s="255">
        <f>(L647/L612)*AQ94</f>
        <v>0</v>
      </c>
      <c r="M708" s="231">
        <f t="shared" si="18"/>
        <v>0</v>
      </c>
      <c r="N708" s="249" t="s">
        <v>659</v>
      </c>
    </row>
    <row r="709" spans="1:14" s="231" customFormat="1" ht="12.65" customHeight="1">
      <c r="A709" s="250">
        <v>7400</v>
      </c>
      <c r="B709" s="249" t="s">
        <v>660</v>
      </c>
      <c r="C709" s="255">
        <f>AR85</f>
        <v>0</v>
      </c>
      <c r="D709" s="255">
        <f>(D615/D612)*AR90</f>
        <v>0</v>
      </c>
      <c r="E709" s="257">
        <f>(E623/E612)*SUM(C709:D709)</f>
        <v>0</v>
      </c>
      <c r="F709" s="257">
        <f>(F624/F612)*AR64</f>
        <v>0</v>
      </c>
      <c r="G709" s="255">
        <f>(G625/G612)*AR91</f>
        <v>0</v>
      </c>
      <c r="H709" s="257">
        <f>(H628/H612)*AR60</f>
        <v>0</v>
      </c>
      <c r="I709" s="255">
        <f>(I629/I612)*AR92</f>
        <v>0</v>
      </c>
      <c r="J709" s="255">
        <f>(J630/J612)*AR93</f>
        <v>0</v>
      </c>
      <c r="K709" s="255">
        <f>(K644/K612)*AR89</f>
        <v>0</v>
      </c>
      <c r="L709" s="255">
        <f>(L647/L612)*AR94</f>
        <v>0</v>
      </c>
      <c r="M709" s="231">
        <f t="shared" si="18"/>
        <v>0</v>
      </c>
      <c r="N709" s="249" t="s">
        <v>661</v>
      </c>
    </row>
    <row r="710" spans="1:14" s="231" customFormat="1" ht="12.65" customHeight="1">
      <c r="A710" s="250">
        <v>7410</v>
      </c>
      <c r="B710" s="249" t="s">
        <v>141</v>
      </c>
      <c r="C710" s="255">
        <f>AS85</f>
        <v>0</v>
      </c>
      <c r="D710" s="255">
        <f>(D615/D612)*AS90</f>
        <v>0</v>
      </c>
      <c r="E710" s="257">
        <f>(E623/E612)*SUM(C710:D710)</f>
        <v>0</v>
      </c>
      <c r="F710" s="257">
        <f>(F624/F612)*AS64</f>
        <v>0</v>
      </c>
      <c r="G710" s="255">
        <f>(G625/G612)*AS91</f>
        <v>0</v>
      </c>
      <c r="H710" s="257">
        <f>(H628/H612)*AS60</f>
        <v>0</v>
      </c>
      <c r="I710" s="255">
        <f>(I629/I612)*AS92</f>
        <v>0</v>
      </c>
      <c r="J710" s="255">
        <f>(J630/J612)*AS93</f>
        <v>0</v>
      </c>
      <c r="K710" s="255">
        <f>(K644/K612)*AS89</f>
        <v>0</v>
      </c>
      <c r="L710" s="255">
        <f>(L647/L612)*AS94</f>
        <v>0</v>
      </c>
      <c r="M710" s="231">
        <f t="shared" si="18"/>
        <v>0</v>
      </c>
      <c r="N710" s="249" t="s">
        <v>662</v>
      </c>
    </row>
    <row r="711" spans="1:14" s="231" customFormat="1" ht="12.65" customHeight="1">
      <c r="A711" s="250">
        <v>7420</v>
      </c>
      <c r="B711" s="249" t="s">
        <v>663</v>
      </c>
      <c r="C711" s="255">
        <f>AT85</f>
        <v>0</v>
      </c>
      <c r="D711" s="255">
        <f>(D615/D612)*AT90</f>
        <v>0</v>
      </c>
      <c r="E711" s="257">
        <f>(E623/E612)*SUM(C711:D711)</f>
        <v>0</v>
      </c>
      <c r="F711" s="257">
        <f>(F624/F612)*AT64</f>
        <v>0</v>
      </c>
      <c r="G711" s="255">
        <f>(G625/G612)*AT91</f>
        <v>0</v>
      </c>
      <c r="H711" s="257">
        <f>(H628/H612)*AT60</f>
        <v>0</v>
      </c>
      <c r="I711" s="255">
        <f>(I629/I612)*AT92</f>
        <v>0</v>
      </c>
      <c r="J711" s="255">
        <f>(J630/J612)*AT93</f>
        <v>0</v>
      </c>
      <c r="K711" s="255">
        <f>(K644/K612)*AT89</f>
        <v>0</v>
      </c>
      <c r="L711" s="255">
        <f>(L647/L612)*AT94</f>
        <v>0</v>
      </c>
      <c r="M711" s="231">
        <f t="shared" si="18"/>
        <v>0</v>
      </c>
      <c r="N711" s="249" t="s">
        <v>664</v>
      </c>
    </row>
    <row r="712" spans="1:14" s="231" customFormat="1" ht="12.65" customHeight="1">
      <c r="A712" s="250">
        <v>7430</v>
      </c>
      <c r="B712" s="249" t="s">
        <v>665</v>
      </c>
      <c r="C712" s="255">
        <f>AU85</f>
        <v>0</v>
      </c>
      <c r="D712" s="255">
        <f>(D615/D612)*AU90</f>
        <v>0</v>
      </c>
      <c r="E712" s="257">
        <f>(E623/E612)*SUM(C712:D712)</f>
        <v>0</v>
      </c>
      <c r="F712" s="257">
        <f>(F624/F612)*AU64</f>
        <v>0</v>
      </c>
      <c r="G712" s="255">
        <f>(G625/G612)*AU91</f>
        <v>0</v>
      </c>
      <c r="H712" s="257">
        <f>(H628/H612)*AU60</f>
        <v>0</v>
      </c>
      <c r="I712" s="255">
        <f>(I629/I612)*AU92</f>
        <v>0</v>
      </c>
      <c r="J712" s="255">
        <f>(J630/J612)*AU93</f>
        <v>0</v>
      </c>
      <c r="K712" s="255">
        <f>(K644/K612)*AU89</f>
        <v>0</v>
      </c>
      <c r="L712" s="255">
        <f>(L647/L612)*AU94</f>
        <v>0</v>
      </c>
      <c r="M712" s="231">
        <f t="shared" si="18"/>
        <v>0</v>
      </c>
      <c r="N712" s="249" t="s">
        <v>666</v>
      </c>
    </row>
    <row r="713" spans="1:14" s="231" customFormat="1" ht="12.65" customHeight="1">
      <c r="A713" s="250">
        <v>7490</v>
      </c>
      <c r="B713" s="249" t="s">
        <v>667</v>
      </c>
      <c r="C713" s="255">
        <f>AV85</f>
        <v>858172</v>
      </c>
      <c r="D713" s="255">
        <f>(D615/D612)*AV90</f>
        <v>-1042.0418279693049</v>
      </c>
      <c r="E713" s="257">
        <f>(E623/E612)*SUM(C713:D713)</f>
        <v>130118.59538852057</v>
      </c>
      <c r="F713" s="257">
        <f>(F624/F612)*AV64</f>
        <v>234.27401255458784</v>
      </c>
      <c r="G713" s="255">
        <f>(G625/G612)*AV91</f>
        <v>0</v>
      </c>
      <c r="H713" s="257">
        <f>(H628/H612)*AV60</f>
        <v>28738.832248080271</v>
      </c>
      <c r="I713" s="255">
        <f>(I629/I612)*AV92</f>
        <v>26100.860942366773</v>
      </c>
      <c r="J713" s="255">
        <f>(J630/J612)*AV93</f>
        <v>0</v>
      </c>
      <c r="K713" s="255">
        <f>(K644/K612)*AV89</f>
        <v>224247.75875824702</v>
      </c>
      <c r="L713" s="255">
        <f>(L647/L612)*AV94</f>
        <v>7745.9714908924398</v>
      </c>
      <c r="M713" s="231">
        <f t="shared" si="18"/>
        <v>416144</v>
      </c>
      <c r="N713" s="251" t="s">
        <v>668</v>
      </c>
    </row>
    <row r="714" spans="1:14" s="231" customFormat="1" ht="12.65" customHeight="1"/>
    <row r="715" spans="1:14" s="231" customFormat="1" ht="12.65" customHeight="1">
      <c r="C715" s="252">
        <f>SUM(C614:C647)+SUM(C668:C713)</f>
        <v>30138009</v>
      </c>
      <c r="D715" s="231">
        <f>SUM(D616:D647)+SUM(D668:D713)</f>
        <v>-41696</v>
      </c>
      <c r="E715" s="231">
        <f>SUM(E624:E647)+SUM(E668:E713)</f>
        <v>3972166.2642538087</v>
      </c>
      <c r="F715" s="231">
        <f>SUM(F625:F648)+SUM(F668:F713)</f>
        <v>132020.15415543193</v>
      </c>
      <c r="G715" s="231">
        <f>SUM(G626:G647)+SUM(G668:G713)</f>
        <v>1549373.6892155788</v>
      </c>
      <c r="H715" s="231">
        <f>SUM(H629:H647)+SUM(H668:H713)</f>
        <v>985624.64475303853</v>
      </c>
      <c r="I715" s="231">
        <f>SUM(I630:I647)+SUM(I668:I713)</f>
        <v>777805.65608252992</v>
      </c>
      <c r="J715" s="231">
        <f>SUM(J631:J647)+SUM(J668:J713)</f>
        <v>231067.61373363869</v>
      </c>
      <c r="K715" s="231">
        <f>SUM(K668:K713)</f>
        <v>4098392.1431969856</v>
      </c>
      <c r="L715" s="231">
        <f>SUM(L668:L713)</f>
        <v>234878.98098065209</v>
      </c>
      <c r="M715" s="231">
        <f>SUM(M668:M713)</f>
        <v>9697835</v>
      </c>
      <c r="N715" s="249" t="s">
        <v>669</v>
      </c>
    </row>
    <row r="716" spans="1:14" s="231" customFormat="1" ht="12.65" customHeight="1">
      <c r="C716" s="252">
        <f>CE85</f>
        <v>30138009</v>
      </c>
      <c r="D716" s="231">
        <f>D615</f>
        <v>-41696</v>
      </c>
      <c r="E716" s="231">
        <f>E623</f>
        <v>3972166.2642538082</v>
      </c>
      <c r="F716" s="231">
        <f>F624</f>
        <v>132020.1541554319</v>
      </c>
      <c r="G716" s="231">
        <f>G625</f>
        <v>1549373.6892155788</v>
      </c>
      <c r="H716" s="231">
        <f>H628</f>
        <v>985624.6447530383</v>
      </c>
      <c r="I716" s="231">
        <f>I629</f>
        <v>777805.65608252992</v>
      </c>
      <c r="J716" s="231">
        <f>J630</f>
        <v>231067.61373363872</v>
      </c>
      <c r="K716" s="231">
        <f>K644</f>
        <v>4098392.1431969856</v>
      </c>
      <c r="L716" s="231">
        <f>L647</f>
        <v>234878.98098065212</v>
      </c>
      <c r="M716" s="231">
        <f>C648</f>
        <v>9697835</v>
      </c>
      <c r="N716" s="249" t="s">
        <v>670</v>
      </c>
    </row>
  </sheetData>
  <mergeCells count="1">
    <mergeCell ref="B236:C236"/>
  </mergeCells>
  <hyperlinks>
    <hyperlink ref="F42" r:id="rId1" xr:uid="{00000000-0004-0000-0000-000001000000}"/>
    <hyperlink ref="A43" r:id="rId2" xr:uid="{00000000-0004-0000-0000-000002000000}"/>
    <hyperlink ref="C30" r:id="rId3" xr:uid="{E610A3B0-585E-4CCA-8285-658697B15B7A}"/>
  </hyperlinks>
  <printOptions horizontalCentered="1" gridLines="1" gridLinesSet="0"/>
  <pageMargins left="0.25" right="0.25" top="0.5" bottom="0.5" header="0.5" footer="0.5"/>
  <pageSetup scale="95"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179"/>
  <sheetViews>
    <sheetView topLeftCell="A169" zoomScaleNormal="100" workbookViewId="0">
      <selection activeCell="C45" sqref="C45"/>
    </sheetView>
  </sheetViews>
  <sheetFormatPr defaultColWidth="57.4140625" defaultRowHeight="14.5"/>
  <cols>
    <col min="1" max="1" width="5.75" style="12" customWidth="1"/>
    <col min="2" max="2" width="55.75" style="12" customWidth="1"/>
    <col min="3" max="3" width="22" style="12" customWidth="1"/>
    <col min="4" max="4" width="5.6640625" style="12" customWidth="1"/>
    <col min="5" max="6" width="57.4140625" style="12" customWidth="1"/>
    <col min="7" max="16384" width="57.4140625" style="12"/>
  </cols>
  <sheetData>
    <row r="1" spans="1:3" ht="20.149999999999999" customHeight="1">
      <c r="A1" s="182" t="s">
        <v>871</v>
      </c>
      <c r="B1" s="183"/>
      <c r="C1" s="183"/>
    </row>
    <row r="2" spans="1:3" ht="20.149999999999999" customHeight="1">
      <c r="A2" s="182"/>
      <c r="B2" s="183"/>
      <c r="C2" s="108" t="s">
        <v>872</v>
      </c>
    </row>
    <row r="3" spans="1:3" ht="20.149999999999999" customHeight="1">
      <c r="A3" s="134" t="str">
        <f>"Hospital: "&amp;data!C98</f>
        <v>Hospital: Columbia County Public Hospital District No. 1</v>
      </c>
      <c r="B3" s="184"/>
      <c r="C3" s="156" t="str">
        <f>"FYE: "&amp;data!C96</f>
        <v>FYE: 12/31/2022</v>
      </c>
    </row>
    <row r="4" spans="1:3" ht="20.149999999999999" customHeight="1">
      <c r="A4" s="185"/>
      <c r="B4" s="186" t="s">
        <v>873</v>
      </c>
      <c r="C4" s="187"/>
    </row>
    <row r="5" spans="1:3" ht="20.149999999999999" customHeight="1">
      <c r="A5" s="188">
        <v>1</v>
      </c>
      <c r="B5" s="189" t="s">
        <v>396</v>
      </c>
      <c r="C5" s="189"/>
    </row>
    <row r="6" spans="1:3" ht="20.149999999999999" customHeight="1">
      <c r="A6" s="188">
        <v>2</v>
      </c>
      <c r="B6" s="190" t="s">
        <v>397</v>
      </c>
      <c r="C6" s="190">
        <f>data!C266</f>
        <v>3141771</v>
      </c>
    </row>
    <row r="7" spans="1:3" ht="20.149999999999999" customHeight="1">
      <c r="A7" s="188">
        <v>3</v>
      </c>
      <c r="B7" s="190" t="s">
        <v>398</v>
      </c>
      <c r="C7" s="190">
        <f>data!C267</f>
        <v>0</v>
      </c>
    </row>
    <row r="8" spans="1:3" ht="20.149999999999999" customHeight="1">
      <c r="A8" s="188">
        <v>4</v>
      </c>
      <c r="B8" s="190" t="s">
        <v>399</v>
      </c>
      <c r="C8" s="190">
        <f>data!C268</f>
        <v>9188928</v>
      </c>
    </row>
    <row r="9" spans="1:3" ht="20.149999999999999" customHeight="1">
      <c r="A9" s="188">
        <v>5</v>
      </c>
      <c r="B9" s="190" t="s">
        <v>874</v>
      </c>
      <c r="C9" s="190">
        <f>data!C269</f>
        <v>3266933</v>
      </c>
    </row>
    <row r="10" spans="1:3" ht="20.149999999999999" customHeight="1">
      <c r="A10" s="188">
        <v>6</v>
      </c>
      <c r="B10" s="190" t="s">
        <v>875</v>
      </c>
      <c r="C10" s="190">
        <f>data!C270</f>
        <v>141390</v>
      </c>
    </row>
    <row r="11" spans="1:3" ht="20.149999999999999" customHeight="1">
      <c r="A11" s="188">
        <v>7</v>
      </c>
      <c r="B11" s="190" t="s">
        <v>876</v>
      </c>
      <c r="C11" s="190">
        <f>data!C271</f>
        <v>177294</v>
      </c>
    </row>
    <row r="12" spans="1:3" ht="20.149999999999999" customHeight="1">
      <c r="A12" s="188">
        <v>8</v>
      </c>
      <c r="B12" s="190" t="s">
        <v>403</v>
      </c>
      <c r="C12" s="190">
        <f>data!C272</f>
        <v>0</v>
      </c>
    </row>
    <row r="13" spans="1:3" ht="20.149999999999999" customHeight="1">
      <c r="A13" s="188">
        <v>9</v>
      </c>
      <c r="B13" s="190" t="s">
        <v>404</v>
      </c>
      <c r="C13" s="190">
        <f>data!C273</f>
        <v>345988</v>
      </c>
    </row>
    <row r="14" spans="1:3" ht="20.149999999999999" customHeight="1">
      <c r="A14" s="188">
        <v>10</v>
      </c>
      <c r="B14" s="190" t="s">
        <v>405</v>
      </c>
      <c r="C14" s="190">
        <f>data!C274</f>
        <v>441183</v>
      </c>
    </row>
    <row r="15" spans="1:3" ht="20.149999999999999" customHeight="1">
      <c r="A15" s="188">
        <v>11</v>
      </c>
      <c r="B15" s="190" t="s">
        <v>877</v>
      </c>
      <c r="C15" s="190">
        <f>data!C275</f>
        <v>0</v>
      </c>
    </row>
    <row r="16" spans="1:3" ht="20.149999999999999" customHeight="1">
      <c r="A16" s="188">
        <v>12</v>
      </c>
      <c r="B16" s="190" t="s">
        <v>878</v>
      </c>
      <c r="C16" s="190">
        <f>data!D276</f>
        <v>10169621</v>
      </c>
    </row>
    <row r="17" spans="1:3" ht="20.149999999999999" customHeight="1">
      <c r="A17" s="188">
        <v>13</v>
      </c>
      <c r="B17" s="190"/>
      <c r="C17" s="190"/>
    </row>
    <row r="18" spans="1:3" ht="20.149999999999999" customHeight="1">
      <c r="A18" s="188">
        <v>14</v>
      </c>
      <c r="B18" s="191" t="s">
        <v>879</v>
      </c>
      <c r="C18" s="189"/>
    </row>
    <row r="19" spans="1:3" ht="20.149999999999999" customHeight="1">
      <c r="A19" s="188">
        <v>15</v>
      </c>
      <c r="B19" s="190" t="s">
        <v>397</v>
      </c>
      <c r="C19" s="190">
        <f>data!C278</f>
        <v>0</v>
      </c>
    </row>
    <row r="20" spans="1:3" ht="20.149999999999999" customHeight="1">
      <c r="A20" s="188">
        <v>16</v>
      </c>
      <c r="B20" s="190" t="s">
        <v>398</v>
      </c>
      <c r="C20" s="190">
        <f>data!C279</f>
        <v>0</v>
      </c>
    </row>
    <row r="21" spans="1:3" ht="20.149999999999999" customHeight="1">
      <c r="A21" s="188">
        <v>17</v>
      </c>
      <c r="B21" s="190" t="s">
        <v>409</v>
      </c>
      <c r="C21" s="190">
        <f>data!C280</f>
        <v>0</v>
      </c>
    </row>
    <row r="22" spans="1:3" ht="20.149999999999999" customHeight="1">
      <c r="A22" s="188">
        <v>18</v>
      </c>
      <c r="B22" s="190" t="s">
        <v>880</v>
      </c>
      <c r="C22" s="190">
        <f>data!D281</f>
        <v>0</v>
      </c>
    </row>
    <row r="23" spans="1:3" ht="20.149999999999999" customHeight="1">
      <c r="A23" s="188">
        <v>19</v>
      </c>
      <c r="B23" s="192"/>
      <c r="C23" s="190"/>
    </row>
    <row r="24" spans="1:3" ht="20.149999999999999" customHeight="1">
      <c r="A24" s="188">
        <v>20</v>
      </c>
      <c r="B24" s="191" t="s">
        <v>881</v>
      </c>
      <c r="C24" s="189"/>
    </row>
    <row r="25" spans="1:3" ht="20.149999999999999" customHeight="1">
      <c r="A25" s="188">
        <v>21</v>
      </c>
      <c r="B25" s="190" t="s">
        <v>366</v>
      </c>
      <c r="C25" s="190">
        <f>data!C283</f>
        <v>204226</v>
      </c>
    </row>
    <row r="26" spans="1:3" ht="20.149999999999999" customHeight="1">
      <c r="A26" s="188">
        <v>22</v>
      </c>
      <c r="B26" s="190" t="s">
        <v>367</v>
      </c>
      <c r="C26" s="190">
        <f>data!C284</f>
        <v>618680</v>
      </c>
    </row>
    <row r="27" spans="1:3" ht="20.149999999999999" customHeight="1">
      <c r="A27" s="188">
        <v>23</v>
      </c>
      <c r="B27" s="190" t="s">
        <v>368</v>
      </c>
      <c r="C27" s="190">
        <f>data!C285</f>
        <v>19482597</v>
      </c>
    </row>
    <row r="28" spans="1:3" ht="20.149999999999999" customHeight="1">
      <c r="A28" s="188">
        <v>24</v>
      </c>
      <c r="B28" s="190" t="s">
        <v>882</v>
      </c>
      <c r="C28" s="190">
        <f>data!C286</f>
        <v>0</v>
      </c>
    </row>
    <row r="29" spans="1:3" ht="20.149999999999999" customHeight="1">
      <c r="A29" s="188">
        <v>25</v>
      </c>
      <c r="B29" s="190" t="s">
        <v>370</v>
      </c>
      <c r="C29" s="190">
        <f>data!C287</f>
        <v>8245577</v>
      </c>
    </row>
    <row r="30" spans="1:3" ht="20.149999999999999" customHeight="1">
      <c r="A30" s="188">
        <v>26</v>
      </c>
      <c r="B30" s="190" t="s">
        <v>414</v>
      </c>
      <c r="C30" s="190">
        <f>data!C288</f>
        <v>5132456</v>
      </c>
    </row>
    <row r="31" spans="1:3" ht="20.149999999999999" customHeight="1">
      <c r="A31" s="188">
        <v>27</v>
      </c>
      <c r="B31" s="190" t="s">
        <v>373</v>
      </c>
      <c r="C31" s="190">
        <f>data!C289</f>
        <v>0</v>
      </c>
    </row>
    <row r="32" spans="1:3" ht="20.149999999999999" customHeight="1">
      <c r="A32" s="188">
        <v>28</v>
      </c>
      <c r="B32" s="190" t="s">
        <v>374</v>
      </c>
      <c r="C32" s="190">
        <f>data!C290</f>
        <v>745367</v>
      </c>
    </row>
    <row r="33" spans="1:3" ht="20.149999999999999" customHeight="1">
      <c r="A33" s="188">
        <v>29</v>
      </c>
      <c r="B33" s="190" t="s">
        <v>587</v>
      </c>
      <c r="C33" s="190">
        <f>data!C291</f>
        <v>0</v>
      </c>
    </row>
    <row r="34" spans="1:3" ht="20.149999999999999" customHeight="1">
      <c r="A34" s="188">
        <v>30</v>
      </c>
      <c r="B34" s="190" t="s">
        <v>883</v>
      </c>
      <c r="C34" s="190">
        <f>data!C292</f>
        <v>17740138</v>
      </c>
    </row>
    <row r="35" spans="1:3" ht="20.149999999999999" customHeight="1">
      <c r="A35" s="188">
        <v>31</v>
      </c>
      <c r="B35" s="190" t="s">
        <v>884</v>
      </c>
      <c r="C35" s="190">
        <f>data!D293</f>
        <v>16688765</v>
      </c>
    </row>
    <row r="36" spans="1:3" ht="20.149999999999999" customHeight="1">
      <c r="A36" s="188">
        <v>32</v>
      </c>
      <c r="B36" s="192"/>
      <c r="C36" s="190"/>
    </row>
    <row r="37" spans="1:3" ht="20.149999999999999" customHeight="1">
      <c r="A37" s="188">
        <v>33</v>
      </c>
      <c r="B37" s="191" t="s">
        <v>885</v>
      </c>
      <c r="C37" s="189"/>
    </row>
    <row r="38" spans="1:3" ht="20.149999999999999" customHeight="1">
      <c r="A38" s="188">
        <v>34</v>
      </c>
      <c r="B38" s="190" t="s">
        <v>886</v>
      </c>
      <c r="C38" s="190">
        <f>data!C295</f>
        <v>0</v>
      </c>
    </row>
    <row r="39" spans="1:3" ht="20.149999999999999" customHeight="1">
      <c r="A39" s="188">
        <v>35</v>
      </c>
      <c r="B39" s="190" t="s">
        <v>887</v>
      </c>
      <c r="C39" s="190">
        <f>data!C296</f>
        <v>0</v>
      </c>
    </row>
    <row r="40" spans="1:3" ht="20.149999999999999" customHeight="1">
      <c r="A40" s="188">
        <v>36</v>
      </c>
      <c r="B40" s="190" t="s">
        <v>421</v>
      </c>
      <c r="C40" s="190">
        <f>data!C297</f>
        <v>0</v>
      </c>
    </row>
    <row r="41" spans="1:3" ht="20.149999999999999" customHeight="1">
      <c r="A41" s="188">
        <v>37</v>
      </c>
      <c r="B41" s="190" t="s">
        <v>409</v>
      </c>
      <c r="C41" s="190">
        <f>data!C298</f>
        <v>2454627</v>
      </c>
    </row>
    <row r="42" spans="1:3" ht="20.149999999999999" customHeight="1">
      <c r="A42" s="188">
        <v>38</v>
      </c>
      <c r="B42" s="190" t="s">
        <v>888</v>
      </c>
      <c r="C42" s="190">
        <f>data!D299</f>
        <v>2454627</v>
      </c>
    </row>
    <row r="43" spans="1:3" ht="20.149999999999999" customHeight="1">
      <c r="A43" s="188">
        <v>39</v>
      </c>
      <c r="B43" s="192"/>
      <c r="C43" s="190"/>
    </row>
    <row r="44" spans="1:3" ht="20.149999999999999" customHeight="1">
      <c r="A44" s="188">
        <v>40</v>
      </c>
      <c r="B44" s="191" t="s">
        <v>889</v>
      </c>
      <c r="C44" s="189"/>
    </row>
    <row r="45" spans="1:3" ht="20.149999999999999" customHeight="1">
      <c r="A45" s="188">
        <v>41</v>
      </c>
      <c r="B45" s="190" t="s">
        <v>424</v>
      </c>
      <c r="C45" s="190">
        <f>data!C302</f>
        <v>0</v>
      </c>
    </row>
    <row r="46" spans="1:3" ht="20.149999999999999" customHeight="1">
      <c r="A46" s="188">
        <v>42</v>
      </c>
      <c r="B46" s="190" t="s">
        <v>425</v>
      </c>
      <c r="C46" s="190">
        <f>data!C303</f>
        <v>0</v>
      </c>
    </row>
    <row r="47" spans="1:3" ht="20.149999999999999" customHeight="1">
      <c r="A47" s="188">
        <v>43</v>
      </c>
      <c r="B47" s="190" t="s">
        <v>890</v>
      </c>
      <c r="C47" s="190">
        <f>data!C304</f>
        <v>0</v>
      </c>
    </row>
    <row r="48" spans="1:3" ht="20.149999999999999" customHeight="1">
      <c r="A48" s="188">
        <v>44</v>
      </c>
      <c r="B48" s="190" t="s">
        <v>427</v>
      </c>
      <c r="C48" s="190">
        <f>data!C305</f>
        <v>0</v>
      </c>
    </row>
    <row r="49" spans="1:3" ht="20.149999999999999" customHeight="1">
      <c r="A49" s="188">
        <v>45</v>
      </c>
      <c r="B49" s="190" t="s">
        <v>891</v>
      </c>
      <c r="C49" s="190">
        <f>data!D306</f>
        <v>0</v>
      </c>
    </row>
    <row r="50" spans="1:3" ht="20.149999999999999" customHeight="1">
      <c r="A50" s="193">
        <v>46</v>
      </c>
      <c r="B50" s="194" t="s">
        <v>892</v>
      </c>
      <c r="C50" s="190">
        <f>data!D308</f>
        <v>29313013</v>
      </c>
    </row>
    <row r="51" spans="1:3" ht="20.149999999999999" customHeight="1"/>
    <row r="52" spans="1:3" ht="20.149999999999999" customHeight="1"/>
    <row r="53" spans="1:3" ht="20.149999999999999" customHeight="1">
      <c r="A53" s="182" t="s">
        <v>893</v>
      </c>
      <c r="B53" s="183"/>
      <c r="C53" s="183"/>
    </row>
    <row r="54" spans="1:3" ht="20.149999999999999" customHeight="1">
      <c r="A54" s="182"/>
      <c r="B54" s="183"/>
      <c r="C54" s="108" t="s">
        <v>894</v>
      </c>
    </row>
    <row r="55" spans="1:3" ht="20.149999999999999" customHeight="1">
      <c r="A55" s="134" t="str">
        <f>"Hospital: "&amp;data!C98</f>
        <v>Hospital: Columbia County Public Hospital District No. 1</v>
      </c>
      <c r="B55" s="184"/>
      <c r="C55" s="156" t="str">
        <f>"FYE: "&amp;data!C96</f>
        <v>FYE: 12/31/2022</v>
      </c>
    </row>
    <row r="56" spans="1:3" ht="20.149999999999999" customHeight="1">
      <c r="A56" s="195"/>
      <c r="B56" s="196" t="s">
        <v>895</v>
      </c>
      <c r="C56" s="187"/>
    </row>
    <row r="57" spans="1:3" ht="20.149999999999999" customHeight="1">
      <c r="A57" s="197">
        <v>1</v>
      </c>
      <c r="B57" s="182" t="s">
        <v>431</v>
      </c>
      <c r="C57" s="198"/>
    </row>
    <row r="58" spans="1:3" ht="20.149999999999999" customHeight="1">
      <c r="A58" s="188">
        <v>2</v>
      </c>
      <c r="B58" s="190" t="s">
        <v>432</v>
      </c>
      <c r="C58" s="190">
        <f>data!C314</f>
        <v>0</v>
      </c>
    </row>
    <row r="59" spans="1:3" ht="20.149999999999999" customHeight="1">
      <c r="A59" s="188">
        <v>3</v>
      </c>
      <c r="B59" s="190" t="s">
        <v>896</v>
      </c>
      <c r="C59" s="190">
        <f>data!C315</f>
        <v>1847153</v>
      </c>
    </row>
    <row r="60" spans="1:3" ht="20.149999999999999" customHeight="1">
      <c r="A60" s="188">
        <v>4</v>
      </c>
      <c r="B60" s="190" t="s">
        <v>897</v>
      </c>
      <c r="C60" s="190">
        <f>data!C316</f>
        <v>1399583</v>
      </c>
    </row>
    <row r="61" spans="1:3" ht="20.149999999999999" customHeight="1">
      <c r="A61" s="188">
        <v>5</v>
      </c>
      <c r="B61" s="190" t="s">
        <v>435</v>
      </c>
      <c r="C61" s="190">
        <f>data!C317</f>
        <v>57380</v>
      </c>
    </row>
    <row r="62" spans="1:3" ht="20.149999999999999" customHeight="1">
      <c r="A62" s="188">
        <v>6</v>
      </c>
      <c r="B62" s="190" t="s">
        <v>898</v>
      </c>
      <c r="C62" s="190">
        <f>data!C318</f>
        <v>0</v>
      </c>
    </row>
    <row r="63" spans="1:3" ht="20.149999999999999" customHeight="1">
      <c r="A63" s="188">
        <v>7</v>
      </c>
      <c r="B63" s="190" t="s">
        <v>899</v>
      </c>
      <c r="C63" s="190">
        <f>data!C319</f>
        <v>0</v>
      </c>
    </row>
    <row r="64" spans="1:3" ht="20.149999999999999" customHeight="1">
      <c r="A64" s="188">
        <v>8</v>
      </c>
      <c r="B64" s="190" t="s">
        <v>438</v>
      </c>
      <c r="C64" s="190">
        <f>data!C320</f>
        <v>0</v>
      </c>
    </row>
    <row r="65" spans="1:3" ht="20.149999999999999" customHeight="1">
      <c r="A65" s="188">
        <v>9</v>
      </c>
      <c r="B65" s="190" t="s">
        <v>439</v>
      </c>
      <c r="C65" s="190">
        <f>data!C321</f>
        <v>0</v>
      </c>
    </row>
    <row r="66" spans="1:3" ht="20.149999999999999" customHeight="1">
      <c r="A66" s="188">
        <v>10</v>
      </c>
      <c r="B66" s="190" t="s">
        <v>440</v>
      </c>
      <c r="C66" s="190">
        <f>data!C322</f>
        <v>1597</v>
      </c>
    </row>
    <row r="67" spans="1:3" ht="20.149999999999999" customHeight="1">
      <c r="A67" s="188">
        <v>11</v>
      </c>
      <c r="B67" s="190" t="s">
        <v>900</v>
      </c>
      <c r="C67" s="190">
        <f>data!C323</f>
        <v>741669</v>
      </c>
    </row>
    <row r="68" spans="1:3" ht="20.149999999999999" customHeight="1">
      <c r="A68" s="188">
        <v>12</v>
      </c>
      <c r="B68" s="190" t="s">
        <v>901</v>
      </c>
      <c r="C68" s="190">
        <f>data!D324</f>
        <v>4047382</v>
      </c>
    </row>
    <row r="69" spans="1:3" ht="20.149999999999999" customHeight="1">
      <c r="A69" s="188">
        <v>13</v>
      </c>
      <c r="B69" s="192"/>
      <c r="C69" s="190"/>
    </row>
    <row r="70" spans="1:3" ht="20.149999999999999" customHeight="1">
      <c r="A70" s="188">
        <v>14</v>
      </c>
      <c r="B70" s="191" t="s">
        <v>902</v>
      </c>
      <c r="C70" s="189"/>
    </row>
    <row r="71" spans="1:3" ht="20.149999999999999" customHeight="1">
      <c r="A71" s="188">
        <v>15</v>
      </c>
      <c r="B71" s="190" t="s">
        <v>444</v>
      </c>
      <c r="C71" s="190">
        <f>data!C326</f>
        <v>0</v>
      </c>
    </row>
    <row r="72" spans="1:3" ht="20.149999999999999" customHeight="1">
      <c r="A72" s="188">
        <v>16</v>
      </c>
      <c r="B72" s="190" t="s">
        <v>903</v>
      </c>
      <c r="C72" s="190">
        <f>data!C327</f>
        <v>0</v>
      </c>
    </row>
    <row r="73" spans="1:3" ht="20.149999999999999" customHeight="1">
      <c r="A73" s="188">
        <v>17</v>
      </c>
      <c r="B73" s="190" t="s">
        <v>446</v>
      </c>
      <c r="C73" s="190">
        <f>data!C328</f>
        <v>2454627</v>
      </c>
    </row>
    <row r="74" spans="1:3" ht="20.149999999999999" customHeight="1">
      <c r="A74" s="188">
        <v>18</v>
      </c>
      <c r="B74" s="190" t="s">
        <v>904</v>
      </c>
      <c r="C74" s="190">
        <f>data!D329</f>
        <v>2454627</v>
      </c>
    </row>
    <row r="75" spans="1:3" ht="20.149999999999999" customHeight="1">
      <c r="A75" s="188">
        <v>19</v>
      </c>
      <c r="B75" s="192"/>
      <c r="C75" s="190"/>
    </row>
    <row r="76" spans="1:3" ht="20.149999999999999" customHeight="1">
      <c r="A76" s="188">
        <v>20</v>
      </c>
      <c r="B76" s="191" t="s">
        <v>448</v>
      </c>
      <c r="C76" s="189"/>
    </row>
    <row r="77" spans="1:3" ht="20.149999999999999" customHeight="1">
      <c r="A77" s="188">
        <v>21</v>
      </c>
      <c r="B77" s="190" t="s">
        <v>449</v>
      </c>
      <c r="C77" s="190">
        <f>data!C331</f>
        <v>0</v>
      </c>
    </row>
    <row r="78" spans="1:3" ht="20.149999999999999" customHeight="1">
      <c r="A78" s="188">
        <v>22</v>
      </c>
      <c r="B78" s="190" t="s">
        <v>905</v>
      </c>
      <c r="C78" s="190">
        <f>data!C332</f>
        <v>0</v>
      </c>
    </row>
    <row r="79" spans="1:3" ht="20.149999999999999" customHeight="1">
      <c r="A79" s="188">
        <v>23</v>
      </c>
      <c r="B79" s="190" t="s">
        <v>451</v>
      </c>
      <c r="C79" s="190">
        <f>data!C333</f>
        <v>0</v>
      </c>
    </row>
    <row r="80" spans="1:3" ht="20.149999999999999" customHeight="1">
      <c r="A80" s="188">
        <v>24</v>
      </c>
      <c r="B80" s="190" t="s">
        <v>906</v>
      </c>
      <c r="C80" s="190">
        <f>data!C334</f>
        <v>7601003</v>
      </c>
    </row>
    <row r="81" spans="1:3" ht="20.149999999999999" customHeight="1">
      <c r="A81" s="188">
        <v>25</v>
      </c>
      <c r="B81" s="190" t="s">
        <v>453</v>
      </c>
      <c r="C81" s="190">
        <f>data!C335</f>
        <v>7139545</v>
      </c>
    </row>
    <row r="82" spans="1:3" ht="20.149999999999999" customHeight="1">
      <c r="A82" s="188">
        <v>26</v>
      </c>
      <c r="B82" s="190" t="s">
        <v>907</v>
      </c>
      <c r="C82" s="190">
        <f>data!C336</f>
        <v>0</v>
      </c>
    </row>
    <row r="83" spans="1:3" ht="20.149999999999999" customHeight="1">
      <c r="A83" s="188">
        <v>27</v>
      </c>
      <c r="B83" s="190" t="s">
        <v>455</v>
      </c>
      <c r="C83" s="190">
        <f>data!C337</f>
        <v>0</v>
      </c>
    </row>
    <row r="84" spans="1:3" ht="20.149999999999999" customHeight="1">
      <c r="A84" s="188">
        <v>28</v>
      </c>
      <c r="B84" s="190" t="s">
        <v>456</v>
      </c>
      <c r="C84" s="190">
        <f>data!C338</f>
        <v>0</v>
      </c>
    </row>
    <row r="85" spans="1:3" ht="20.149999999999999" customHeight="1">
      <c r="A85" s="188">
        <v>29</v>
      </c>
      <c r="B85" s="190" t="s">
        <v>587</v>
      </c>
      <c r="C85" s="190">
        <f>data!D339</f>
        <v>14740548</v>
      </c>
    </row>
    <row r="86" spans="1:3" ht="20.149999999999999" customHeight="1">
      <c r="A86" s="188">
        <v>30</v>
      </c>
      <c r="B86" s="190" t="s">
        <v>908</v>
      </c>
      <c r="C86" s="190">
        <f>data!D340</f>
        <v>741669</v>
      </c>
    </row>
    <row r="87" spans="1:3" ht="20.149999999999999" customHeight="1">
      <c r="A87" s="188">
        <v>31</v>
      </c>
      <c r="B87" s="190" t="s">
        <v>909</v>
      </c>
      <c r="C87" s="190">
        <f>data!D341</f>
        <v>13998879</v>
      </c>
    </row>
    <row r="88" spans="1:3" ht="20.149999999999999" customHeight="1">
      <c r="A88" s="188">
        <v>32</v>
      </c>
      <c r="B88" s="192"/>
      <c r="C88" s="190"/>
    </row>
    <row r="89" spans="1:3" ht="20.149999999999999" customHeight="1">
      <c r="A89" s="188">
        <v>33</v>
      </c>
      <c r="B89" s="199" t="s">
        <v>910</v>
      </c>
      <c r="C89" s="190">
        <f>data!C343</f>
        <v>8781025</v>
      </c>
    </row>
    <row r="90" spans="1:3" ht="20.149999999999999" customHeight="1">
      <c r="A90" s="188">
        <v>34</v>
      </c>
      <c r="B90" s="190"/>
      <c r="C90" s="190"/>
    </row>
    <row r="91" spans="1:3" ht="20.149999999999999" customHeight="1">
      <c r="A91" s="188">
        <v>35</v>
      </c>
      <c r="B91" s="191" t="s">
        <v>911</v>
      </c>
      <c r="C91" s="189"/>
    </row>
    <row r="92" spans="1:3" ht="20.149999999999999" customHeight="1">
      <c r="A92" s="188">
        <v>36</v>
      </c>
      <c r="B92" s="190" t="s">
        <v>460</v>
      </c>
      <c r="C92" s="190">
        <f>data!C345</f>
        <v>0</v>
      </c>
    </row>
    <row r="93" spans="1:3" ht="20.149999999999999" customHeight="1">
      <c r="A93" s="188">
        <v>37</v>
      </c>
      <c r="B93" s="192"/>
      <c r="C93" s="190"/>
    </row>
    <row r="94" spans="1:3" ht="20.149999999999999" customHeight="1">
      <c r="A94" s="188">
        <v>38</v>
      </c>
      <c r="B94" s="190" t="s">
        <v>461</v>
      </c>
      <c r="C94" s="190">
        <f>data!C346</f>
        <v>0</v>
      </c>
    </row>
    <row r="95" spans="1:3" ht="20.149999999999999" customHeight="1">
      <c r="A95" s="188">
        <v>39</v>
      </c>
      <c r="B95" s="192"/>
      <c r="C95" s="190"/>
    </row>
    <row r="96" spans="1:3" ht="20.149999999999999" customHeight="1">
      <c r="A96" s="188">
        <v>40</v>
      </c>
      <c r="B96" s="190" t="s">
        <v>912</v>
      </c>
      <c r="C96" s="190">
        <f>data!C347</f>
        <v>0</v>
      </c>
    </row>
    <row r="97" spans="1:3" ht="20.149999999999999" customHeight="1">
      <c r="A97" s="188">
        <v>41</v>
      </c>
      <c r="B97" s="192"/>
      <c r="C97" s="190"/>
    </row>
    <row r="98" spans="1:3" ht="20.149999999999999" customHeight="1">
      <c r="A98" s="188">
        <v>42</v>
      </c>
      <c r="B98" s="190" t="s">
        <v>913</v>
      </c>
      <c r="C98" s="190">
        <f>data!C348</f>
        <v>0</v>
      </c>
    </row>
    <row r="99" spans="1:3" ht="20.149999999999999" customHeight="1">
      <c r="A99" s="188">
        <v>43</v>
      </c>
      <c r="B99" s="190" t="s">
        <v>914</v>
      </c>
      <c r="C99" s="190"/>
    </row>
    <row r="100" spans="1:3" ht="20.149999999999999" customHeight="1">
      <c r="A100" s="188">
        <v>44</v>
      </c>
      <c r="B100" s="192"/>
      <c r="C100" s="190"/>
    </row>
    <row r="101" spans="1:3" ht="20.149999999999999" customHeight="1">
      <c r="A101" s="188">
        <v>45</v>
      </c>
      <c r="B101" s="190" t="s">
        <v>915</v>
      </c>
      <c r="C101" s="190">
        <f>data!C349</f>
        <v>0</v>
      </c>
    </row>
    <row r="102" spans="1:3" ht="20.149999999999999" customHeight="1">
      <c r="A102" s="188">
        <v>46</v>
      </c>
      <c r="B102" s="190" t="s">
        <v>916</v>
      </c>
      <c r="C102" s="190">
        <f>data!C343+data!C345+data!C346+data!C347+data!C348-data!C349</f>
        <v>8781025</v>
      </c>
    </row>
    <row r="103" spans="1:3" ht="20.149999999999999" customHeight="1">
      <c r="A103" s="188">
        <v>47</v>
      </c>
      <c r="B103" s="190" t="s">
        <v>917</v>
      </c>
      <c r="C103" s="190">
        <f>data!D352</f>
        <v>29313013</v>
      </c>
    </row>
    <row r="104" spans="1:3" ht="20.149999999999999" customHeight="1"/>
    <row r="105" spans="1:3" ht="20.149999999999999" customHeight="1"/>
    <row r="106" spans="1:3" ht="20.149999999999999" customHeight="1">
      <c r="A106" s="182" t="s">
        <v>918</v>
      </c>
      <c r="B106" s="183"/>
      <c r="C106" s="183"/>
    </row>
    <row r="107" spans="1:3" ht="20.149999999999999" customHeight="1">
      <c r="A107" s="184"/>
      <c r="C107" s="108" t="s">
        <v>919</v>
      </c>
    </row>
    <row r="108" spans="1:3" ht="20.149999999999999" customHeight="1">
      <c r="A108" s="134" t="str">
        <f>"Hospital: "&amp;data!C98</f>
        <v>Hospital: Columbia County Public Hospital District No. 1</v>
      </c>
      <c r="B108" s="184"/>
      <c r="C108" s="156" t="str">
        <f>"FYE: "&amp;data!C96</f>
        <v>FYE: 12/31/2022</v>
      </c>
    </row>
    <row r="109" spans="1:3" ht="20.149999999999999" customHeight="1">
      <c r="A109" s="185"/>
      <c r="B109" s="200"/>
      <c r="C109" s="201"/>
    </row>
    <row r="110" spans="1:3" ht="20.149999999999999" customHeight="1">
      <c r="A110" s="188">
        <v>1</v>
      </c>
      <c r="B110" s="191" t="s">
        <v>920</v>
      </c>
      <c r="C110" s="189"/>
    </row>
    <row r="111" spans="1:3" ht="20.149999999999999" customHeight="1">
      <c r="A111" s="188">
        <v>2</v>
      </c>
      <c r="B111" s="190" t="s">
        <v>469</v>
      </c>
      <c r="C111" s="190">
        <f>data!C358</f>
        <v>9423985</v>
      </c>
    </row>
    <row r="112" spans="1:3" ht="20.149999999999999" customHeight="1">
      <c r="A112" s="188">
        <v>3</v>
      </c>
      <c r="B112" s="190" t="s">
        <v>470</v>
      </c>
      <c r="C112" s="190">
        <f>data!C359</f>
        <v>29866654</v>
      </c>
    </row>
    <row r="113" spans="1:3" ht="20.149999999999999" customHeight="1">
      <c r="A113" s="188">
        <v>4</v>
      </c>
      <c r="B113" s="190" t="s">
        <v>921</v>
      </c>
      <c r="C113" s="190">
        <f>data!D360</f>
        <v>39290639</v>
      </c>
    </row>
    <row r="114" spans="1:3" ht="20.149999999999999" customHeight="1">
      <c r="A114" s="188">
        <v>5</v>
      </c>
      <c r="B114" s="192"/>
      <c r="C114" s="190"/>
    </row>
    <row r="115" spans="1:3" ht="20.149999999999999" customHeight="1">
      <c r="A115" s="188">
        <v>6</v>
      </c>
      <c r="B115" s="191" t="s">
        <v>922</v>
      </c>
      <c r="C115" s="189"/>
    </row>
    <row r="116" spans="1:3" ht="20.149999999999999" customHeight="1">
      <c r="A116" s="188">
        <v>7</v>
      </c>
      <c r="B116" s="202" t="s">
        <v>923</v>
      </c>
      <c r="C116" s="203">
        <f>data!C362</f>
        <v>589802</v>
      </c>
    </row>
    <row r="117" spans="1:3" ht="20.149999999999999" customHeight="1">
      <c r="A117" s="188">
        <v>8</v>
      </c>
      <c r="B117" s="190" t="s">
        <v>473</v>
      </c>
      <c r="C117" s="203">
        <f>data!C363</f>
        <v>10192139</v>
      </c>
    </row>
    <row r="118" spans="1:3" ht="20.149999999999999" customHeight="1">
      <c r="A118" s="188">
        <v>9</v>
      </c>
      <c r="B118" s="190" t="s">
        <v>924</v>
      </c>
      <c r="C118" s="203">
        <f>data!C364</f>
        <v>128443</v>
      </c>
    </row>
    <row r="119" spans="1:3" ht="20.149999999999999" customHeight="1">
      <c r="A119" s="188">
        <v>10</v>
      </c>
      <c r="B119" s="190" t="s">
        <v>925</v>
      </c>
      <c r="C119" s="203">
        <f>data!C365</f>
        <v>0</v>
      </c>
    </row>
    <row r="120" spans="1:3" ht="20.149999999999999" customHeight="1">
      <c r="A120" s="188">
        <v>11</v>
      </c>
      <c r="B120" s="190" t="s">
        <v>869</v>
      </c>
      <c r="C120" s="203">
        <f>data!D366</f>
        <v>10910384</v>
      </c>
    </row>
    <row r="121" spans="1:3" ht="20.149999999999999" customHeight="1">
      <c r="A121" s="188">
        <v>12</v>
      </c>
      <c r="B121" s="190" t="s">
        <v>926</v>
      </c>
      <c r="C121" s="203">
        <f>data!D367</f>
        <v>28380255</v>
      </c>
    </row>
    <row r="122" spans="1:3" ht="20.149999999999999" customHeight="1">
      <c r="A122" s="188">
        <v>13</v>
      </c>
      <c r="B122" s="192"/>
      <c r="C122" s="190"/>
    </row>
    <row r="123" spans="1:3" ht="20.149999999999999" customHeight="1">
      <c r="A123" s="188">
        <v>14</v>
      </c>
      <c r="B123" s="191" t="s">
        <v>477</v>
      </c>
      <c r="C123" s="189"/>
    </row>
    <row r="124" spans="1:3" ht="20.149999999999999" customHeight="1">
      <c r="A124" s="188">
        <v>15</v>
      </c>
      <c r="B124" s="204" t="s">
        <v>478</v>
      </c>
      <c r="C124" s="205"/>
    </row>
    <row r="125" spans="1:3" ht="20.149999999999999" customHeight="1">
      <c r="A125" s="209" t="s">
        <v>927</v>
      </c>
      <c r="B125" s="206" t="s">
        <v>479</v>
      </c>
      <c r="C125" s="205">
        <f>data!C370</f>
        <v>0</v>
      </c>
    </row>
    <row r="126" spans="1:3" ht="20.149999999999999" customHeight="1">
      <c r="A126" s="209" t="s">
        <v>928</v>
      </c>
      <c r="B126" s="206" t="s">
        <v>480</v>
      </c>
      <c r="C126" s="205">
        <f>data!C371</f>
        <v>1088120</v>
      </c>
    </row>
    <row r="127" spans="1:3" ht="20.149999999999999" customHeight="1">
      <c r="A127" s="209" t="s">
        <v>929</v>
      </c>
      <c r="B127" s="206" t="s">
        <v>481</v>
      </c>
      <c r="C127" s="205">
        <f>data!C372</f>
        <v>0</v>
      </c>
    </row>
    <row r="128" spans="1:3" ht="20.149999999999999" customHeight="1">
      <c r="A128" s="209" t="s">
        <v>930</v>
      </c>
      <c r="B128" s="206" t="s">
        <v>482</v>
      </c>
      <c r="C128" s="205">
        <f>data!C373</f>
        <v>0</v>
      </c>
    </row>
    <row r="129" spans="1:3" ht="20.149999999999999" customHeight="1">
      <c r="A129" s="209" t="s">
        <v>931</v>
      </c>
      <c r="B129" s="206" t="s">
        <v>483</v>
      </c>
      <c r="C129" s="205">
        <f>data!C374</f>
        <v>0</v>
      </c>
    </row>
    <row r="130" spans="1:3" ht="20.149999999999999" customHeight="1">
      <c r="A130" s="209" t="s">
        <v>932</v>
      </c>
      <c r="B130" s="206" t="s">
        <v>484</v>
      </c>
      <c r="C130" s="205">
        <f>data!C375</f>
        <v>0</v>
      </c>
    </row>
    <row r="131" spans="1:3" ht="20.149999999999999" customHeight="1">
      <c r="A131" s="209" t="s">
        <v>933</v>
      </c>
      <c r="B131" s="206" t="s">
        <v>485</v>
      </c>
      <c r="C131" s="205">
        <f>data!C376</f>
        <v>0</v>
      </c>
    </row>
    <row r="132" spans="1:3" ht="20.149999999999999" customHeight="1">
      <c r="A132" s="209" t="s">
        <v>934</v>
      </c>
      <c r="B132" s="206" t="s">
        <v>486</v>
      </c>
      <c r="C132" s="205">
        <f>data!C377</f>
        <v>0</v>
      </c>
    </row>
    <row r="133" spans="1:3" ht="20.149999999999999" customHeight="1">
      <c r="A133" s="209" t="s">
        <v>935</v>
      </c>
      <c r="B133" s="206" t="s">
        <v>487</v>
      </c>
      <c r="C133" s="205">
        <f>data!C378</f>
        <v>0</v>
      </c>
    </row>
    <row r="134" spans="1:3" ht="20.149999999999999" customHeight="1">
      <c r="A134" s="209" t="s">
        <v>936</v>
      </c>
      <c r="B134" s="206" t="s">
        <v>488</v>
      </c>
      <c r="C134" s="205">
        <f>data!C379</f>
        <v>0</v>
      </c>
    </row>
    <row r="135" spans="1:3" ht="20.149999999999999" customHeight="1">
      <c r="A135" s="209" t="s">
        <v>937</v>
      </c>
      <c r="B135" s="206" t="s">
        <v>489</v>
      </c>
      <c r="C135" s="205">
        <f>data!C380</f>
        <v>352450</v>
      </c>
    </row>
    <row r="136" spans="1:3" ht="20.149999999999999" customHeight="1">
      <c r="A136" s="188">
        <v>16</v>
      </c>
      <c r="B136" s="190" t="s">
        <v>491</v>
      </c>
      <c r="C136" s="205">
        <f>data!C381</f>
        <v>0</v>
      </c>
    </row>
    <row r="137" spans="1:3" ht="20.149999999999999" customHeight="1">
      <c r="A137" s="188">
        <v>17</v>
      </c>
      <c r="B137" s="190" t="s">
        <v>938</v>
      </c>
      <c r="C137" s="203">
        <f>data!D383</f>
        <v>2834351</v>
      </c>
    </row>
    <row r="138" spans="1:3" ht="20.149999999999999" customHeight="1">
      <c r="A138" s="188">
        <v>18</v>
      </c>
      <c r="B138" s="190" t="s">
        <v>939</v>
      </c>
      <c r="C138" s="203">
        <f>data!D384</f>
        <v>31214606</v>
      </c>
    </row>
    <row r="139" spans="1:3" ht="20.149999999999999" customHeight="1">
      <c r="A139" s="188">
        <v>19</v>
      </c>
      <c r="B139" s="192"/>
      <c r="C139" s="190"/>
    </row>
    <row r="140" spans="1:3" ht="20.149999999999999" customHeight="1">
      <c r="A140" s="188">
        <v>20</v>
      </c>
      <c r="B140" s="191" t="s">
        <v>940</v>
      </c>
      <c r="C140" s="189"/>
    </row>
    <row r="141" spans="1:3" ht="20.149999999999999" customHeight="1">
      <c r="A141" s="188">
        <v>21</v>
      </c>
      <c r="B141" s="190" t="s">
        <v>495</v>
      </c>
      <c r="C141" s="203">
        <f>data!C389</f>
        <v>14455574</v>
      </c>
    </row>
    <row r="142" spans="1:3" ht="20.149999999999999" customHeight="1">
      <c r="A142" s="188">
        <v>22</v>
      </c>
      <c r="B142" s="190" t="s">
        <v>9</v>
      </c>
      <c r="C142" s="203">
        <f>data!C390</f>
        <v>3240433</v>
      </c>
    </row>
    <row r="143" spans="1:3" ht="20.149999999999999" customHeight="1">
      <c r="A143" s="188">
        <v>23</v>
      </c>
      <c r="B143" s="190" t="s">
        <v>249</v>
      </c>
      <c r="C143" s="203">
        <f>data!C391</f>
        <v>2499333</v>
      </c>
    </row>
    <row r="144" spans="1:3" ht="20.149999999999999" customHeight="1">
      <c r="A144" s="188">
        <v>24</v>
      </c>
      <c r="B144" s="190" t="s">
        <v>250</v>
      </c>
      <c r="C144" s="203">
        <f>data!C392</f>
        <v>2622819</v>
      </c>
    </row>
    <row r="145" spans="1:3" ht="20.149999999999999" customHeight="1">
      <c r="A145" s="188">
        <v>25</v>
      </c>
      <c r="B145" s="190" t="s">
        <v>941</v>
      </c>
      <c r="C145" s="203">
        <f>data!C393</f>
        <v>595082</v>
      </c>
    </row>
    <row r="146" spans="1:3" ht="20.149999999999999" customHeight="1">
      <c r="A146" s="188">
        <v>26</v>
      </c>
      <c r="B146" s="190" t="s">
        <v>942</v>
      </c>
      <c r="C146" s="203">
        <f>data!C394</f>
        <v>5752037</v>
      </c>
    </row>
    <row r="147" spans="1:3" ht="20.149999999999999" customHeight="1">
      <c r="A147" s="188">
        <v>27</v>
      </c>
      <c r="B147" s="190" t="s">
        <v>11</v>
      </c>
      <c r="C147" s="203">
        <f>data!C395</f>
        <v>1071356</v>
      </c>
    </row>
    <row r="148" spans="1:3" ht="20.149999999999999" customHeight="1">
      <c r="A148" s="188">
        <v>28</v>
      </c>
      <c r="B148" s="190" t="s">
        <v>943</v>
      </c>
      <c r="C148" s="203">
        <f>data!C396</f>
        <v>485328</v>
      </c>
    </row>
    <row r="149" spans="1:3" ht="20.149999999999999" customHeight="1">
      <c r="A149" s="188">
        <v>29</v>
      </c>
      <c r="B149" s="190" t="s">
        <v>500</v>
      </c>
      <c r="C149" s="203">
        <f>data!C397</f>
        <v>178266</v>
      </c>
    </row>
    <row r="150" spans="1:3" ht="20.149999999999999" customHeight="1">
      <c r="A150" s="188">
        <v>30</v>
      </c>
      <c r="B150" s="190" t="s">
        <v>944</v>
      </c>
      <c r="C150" s="203">
        <f>data!C398</f>
        <v>186252</v>
      </c>
    </row>
    <row r="151" spans="1:3" ht="20.149999999999999" customHeight="1">
      <c r="A151" s="188">
        <v>31</v>
      </c>
      <c r="B151" s="190" t="s">
        <v>502</v>
      </c>
      <c r="C151" s="203">
        <f>data!C399</f>
        <v>407716</v>
      </c>
    </row>
    <row r="152" spans="1:3" ht="20.149999999999999" customHeight="1">
      <c r="A152" s="188">
        <v>32</v>
      </c>
      <c r="B152" s="190" t="s">
        <v>254</v>
      </c>
      <c r="C152" s="203"/>
    </row>
    <row r="153" spans="1:3" ht="20.149999999999999" customHeight="1">
      <c r="A153" s="209" t="s">
        <v>945</v>
      </c>
      <c r="B153" s="207" t="s">
        <v>255</v>
      </c>
      <c r="C153" s="203">
        <f>data!C401</f>
        <v>0</v>
      </c>
    </row>
    <row r="154" spans="1:3" ht="20.149999999999999" customHeight="1">
      <c r="A154" s="209" t="s">
        <v>946</v>
      </c>
      <c r="B154" s="207" t="s">
        <v>256</v>
      </c>
      <c r="C154" s="203">
        <f>data!C402</f>
        <v>0</v>
      </c>
    </row>
    <row r="155" spans="1:3" ht="20.149999999999999" customHeight="1">
      <c r="A155" s="209" t="s">
        <v>947</v>
      </c>
      <c r="B155" s="207" t="s">
        <v>948</v>
      </c>
      <c r="C155" s="203">
        <f>data!C403</f>
        <v>12864</v>
      </c>
    </row>
    <row r="156" spans="1:3" ht="20.149999999999999" customHeight="1">
      <c r="A156" s="209" t="s">
        <v>949</v>
      </c>
      <c r="B156" s="207" t="s">
        <v>258</v>
      </c>
      <c r="C156" s="203">
        <f>data!C404</f>
        <v>0</v>
      </c>
    </row>
    <row r="157" spans="1:3" ht="20.149999999999999" customHeight="1">
      <c r="A157" s="209" t="s">
        <v>950</v>
      </c>
      <c r="B157" s="207" t="s">
        <v>259</v>
      </c>
      <c r="C157" s="203">
        <f>data!C405</f>
        <v>2866</v>
      </c>
    </row>
    <row r="158" spans="1:3" ht="20.149999999999999" customHeight="1">
      <c r="A158" s="209" t="s">
        <v>951</v>
      </c>
      <c r="B158" s="207" t="s">
        <v>260</v>
      </c>
      <c r="C158" s="203">
        <f>data!C406</f>
        <v>0</v>
      </c>
    </row>
    <row r="159" spans="1:3" ht="20.149999999999999" customHeight="1">
      <c r="A159" s="209" t="s">
        <v>952</v>
      </c>
      <c r="B159" s="207" t="s">
        <v>261</v>
      </c>
      <c r="C159" s="203">
        <f>data!C407</f>
        <v>0</v>
      </c>
    </row>
    <row r="160" spans="1:3" ht="20.149999999999999" customHeight="1">
      <c r="A160" s="209" t="s">
        <v>953</v>
      </c>
      <c r="B160" s="207" t="s">
        <v>262</v>
      </c>
      <c r="C160" s="203">
        <f>data!C408</f>
        <v>0</v>
      </c>
    </row>
    <row r="161" spans="1:3" ht="20.149999999999999" customHeight="1">
      <c r="A161" s="209" t="s">
        <v>954</v>
      </c>
      <c r="B161" s="207" t="s">
        <v>263</v>
      </c>
      <c r="C161" s="203">
        <f>data!C409</f>
        <v>0</v>
      </c>
    </row>
    <row r="162" spans="1:3" ht="20.149999999999999" customHeight="1">
      <c r="A162" s="209" t="s">
        <v>955</v>
      </c>
      <c r="B162" s="207" t="s">
        <v>264</v>
      </c>
      <c r="C162" s="203">
        <f>data!C410</f>
        <v>76214</v>
      </c>
    </row>
    <row r="163" spans="1:3" ht="20.149999999999999" customHeight="1">
      <c r="A163" s="209" t="s">
        <v>956</v>
      </c>
      <c r="B163" s="207" t="s">
        <v>265</v>
      </c>
      <c r="C163" s="203">
        <f>data!C411</f>
        <v>243467</v>
      </c>
    </row>
    <row r="164" spans="1:3" ht="20.149999999999999" customHeight="1">
      <c r="A164" s="209" t="s">
        <v>957</v>
      </c>
      <c r="B164" s="207" t="s">
        <v>266</v>
      </c>
      <c r="C164" s="203">
        <f>data!C412</f>
        <v>0</v>
      </c>
    </row>
    <row r="165" spans="1:3" ht="20.149999999999999" customHeight="1">
      <c r="A165" s="209" t="s">
        <v>958</v>
      </c>
      <c r="B165" s="207" t="s">
        <v>267</v>
      </c>
      <c r="C165" s="203">
        <f>data!C413</f>
        <v>0</v>
      </c>
    </row>
    <row r="166" spans="1:3" ht="20.149999999999999" customHeight="1">
      <c r="A166" s="209" t="s">
        <v>959</v>
      </c>
      <c r="B166" s="207" t="s">
        <v>960</v>
      </c>
      <c r="C166" s="203">
        <f>data!C414</f>
        <v>353862</v>
      </c>
    </row>
    <row r="167" spans="1:3" ht="20.149999999999999" customHeight="1">
      <c r="A167" s="188">
        <v>34</v>
      </c>
      <c r="B167" s="190" t="s">
        <v>961</v>
      </c>
      <c r="C167" s="203">
        <f>data!D416</f>
        <v>32183469</v>
      </c>
    </row>
    <row r="168" spans="1:3" ht="20.149999999999999" customHeight="1">
      <c r="A168" s="188">
        <v>35</v>
      </c>
      <c r="B168" s="190" t="s">
        <v>962</v>
      </c>
      <c r="C168" s="203">
        <f>data!D417</f>
        <v>-968863</v>
      </c>
    </row>
    <row r="169" spans="1:3" ht="20.149999999999999" customHeight="1">
      <c r="A169" s="188">
        <v>36</v>
      </c>
      <c r="B169" s="192"/>
      <c r="C169" s="190"/>
    </row>
    <row r="170" spans="1:3" ht="20.149999999999999" customHeight="1">
      <c r="A170" s="188">
        <v>37</v>
      </c>
      <c r="B170" s="190" t="s">
        <v>963</v>
      </c>
      <c r="C170" s="203">
        <f>data!D420</f>
        <v>639867</v>
      </c>
    </row>
    <row r="171" spans="1:3" ht="20.149999999999999" customHeight="1">
      <c r="A171" s="188">
        <v>38</v>
      </c>
      <c r="B171" s="192"/>
      <c r="C171" s="190"/>
    </row>
    <row r="172" spans="1:3" ht="20.149999999999999" customHeight="1">
      <c r="A172" s="188">
        <v>39</v>
      </c>
      <c r="B172" s="190" t="s">
        <v>964</v>
      </c>
      <c r="C172" s="190">
        <f>data!D421</f>
        <v>-328996</v>
      </c>
    </row>
    <row r="173" spans="1:3" ht="20.149999999999999" customHeight="1">
      <c r="A173" s="188">
        <v>40</v>
      </c>
      <c r="B173" s="192"/>
      <c r="C173" s="190"/>
    </row>
    <row r="174" spans="1:3" ht="20.149999999999999" customHeight="1">
      <c r="A174" s="188">
        <v>41</v>
      </c>
      <c r="B174" s="190" t="s">
        <v>965</v>
      </c>
      <c r="C174" s="203">
        <f>data!C422</f>
        <v>0</v>
      </c>
    </row>
    <row r="175" spans="1:3" ht="20.149999999999999" customHeight="1">
      <c r="A175" s="188">
        <v>42</v>
      </c>
      <c r="B175" s="190" t="s">
        <v>966</v>
      </c>
      <c r="C175" s="203">
        <f>data!C423</f>
        <v>0</v>
      </c>
    </row>
    <row r="176" spans="1:3" ht="20.149999999999999" customHeight="1">
      <c r="A176" s="188">
        <v>43</v>
      </c>
      <c r="B176" s="192"/>
      <c r="C176" s="190"/>
    </row>
    <row r="177" spans="1:3" ht="20.149999999999999" customHeight="1">
      <c r="A177" s="188">
        <v>44</v>
      </c>
      <c r="B177" s="190" t="s">
        <v>967</v>
      </c>
      <c r="C177" s="203">
        <f>data!D424</f>
        <v>-328996</v>
      </c>
    </row>
    <row r="178" spans="1:3" ht="20.149999999999999" customHeight="1">
      <c r="A178" s="193">
        <v>45</v>
      </c>
      <c r="B178" s="192" t="s">
        <v>968</v>
      </c>
      <c r="C178" s="190"/>
    </row>
    <row r="179" spans="1:3" ht="20.149999999999999" customHeight="1">
      <c r="A179" s="210"/>
      <c r="B179" s="208"/>
      <c r="C179" s="194"/>
    </row>
  </sheetData>
  <phoneticPr fontId="0" type="noConversion"/>
  <printOptions horizontalCentered="1" verticalCentered="1" gridLines="1" gridLinesSet="0"/>
  <pageMargins left="0" right="0" top="0" bottom="0" header="0" footer="0"/>
  <pageSetup scale="72" fitToHeight="3" orientation="portrait" r:id="rId1"/>
  <headerFooter alignWithMargins="0"/>
  <rowBreaks count="2" manualBreakCount="2">
    <brk id="51" max="3" man="1"/>
    <brk id="104"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2CA7-A4CC-4E3E-A477-14A9ACB5712B}">
  <sheetPr codeName="Sheet11"/>
  <dimension ref="A1:N410"/>
  <sheetViews>
    <sheetView workbookViewId="0">
      <selection activeCell="C45" sqref="C45"/>
    </sheetView>
  </sheetViews>
  <sheetFormatPr defaultColWidth="8.9140625" defaultRowHeight="20.149999999999999" customHeight="1"/>
  <cols>
    <col min="1" max="1" width="5.75" style="281" customWidth="1"/>
    <col min="2" max="2" width="22.4140625" style="281" customWidth="1"/>
    <col min="3" max="8" width="13.75" style="281" customWidth="1"/>
    <col min="9" max="9" width="15.75" style="281" customWidth="1"/>
    <col min="10" max="10" width="8.9140625" style="281" customWidth="1"/>
    <col min="11" max="16384" width="8.9140625" style="281"/>
  </cols>
  <sheetData>
    <row r="1" spans="1:9" ht="20.149999999999999" customHeight="1">
      <c r="A1" s="279" t="s">
        <v>969</v>
      </c>
      <c r="B1" s="280"/>
      <c r="C1" s="280"/>
      <c r="D1" s="280"/>
      <c r="E1" s="280"/>
      <c r="F1" s="280"/>
      <c r="G1" s="280"/>
      <c r="H1" s="280"/>
    </row>
    <row r="2" spans="1:9" ht="20.149999999999999" customHeight="1">
      <c r="A2" s="282"/>
      <c r="I2" s="283" t="s">
        <v>970</v>
      </c>
    </row>
    <row r="3" spans="1:9" ht="20.149999999999999" customHeight="1">
      <c r="A3" s="282"/>
      <c r="I3" s="282"/>
    </row>
    <row r="4" spans="1:9" ht="20.149999999999999" customHeight="1">
      <c r="A4" s="284" t="str">
        <f>"Hospital: "&amp;data!C98</f>
        <v>Hospital: Columbia County Public Hospital District No. 1</v>
      </c>
      <c r="G4" s="285"/>
      <c r="H4" s="284" t="str">
        <f>"FYE: "&amp;data!C96</f>
        <v>FYE: 12/31/2022</v>
      </c>
    </row>
    <row r="5" spans="1:9" ht="20.149999999999999" customHeight="1">
      <c r="A5" s="278">
        <v>1</v>
      </c>
      <c r="B5" s="286" t="s">
        <v>221</v>
      </c>
      <c r="C5" s="287" t="s">
        <v>21</v>
      </c>
      <c r="D5" s="288" t="s">
        <v>22</v>
      </c>
      <c r="E5" s="288" t="s">
        <v>23</v>
      </c>
      <c r="F5" s="288" t="s">
        <v>24</v>
      </c>
      <c r="G5" s="288" t="s">
        <v>25</v>
      </c>
      <c r="H5" s="288" t="s">
        <v>26</v>
      </c>
      <c r="I5" s="288" t="s">
        <v>27</v>
      </c>
    </row>
    <row r="6" spans="1:9" ht="20.149999999999999" customHeight="1">
      <c r="A6" s="289">
        <v>2</v>
      </c>
      <c r="B6" s="290" t="s">
        <v>971</v>
      </c>
      <c r="C6" s="291" t="s">
        <v>103</v>
      </c>
      <c r="D6" s="292" t="s">
        <v>972</v>
      </c>
      <c r="E6" s="292" t="s">
        <v>105</v>
      </c>
      <c r="F6" s="292" t="s">
        <v>106</v>
      </c>
      <c r="G6" s="292" t="s">
        <v>107</v>
      </c>
      <c r="H6" s="292" t="s">
        <v>108</v>
      </c>
      <c r="I6" s="292" t="s">
        <v>109</v>
      </c>
    </row>
    <row r="7" spans="1:9" ht="20.149999999999999" customHeight="1">
      <c r="A7" s="289"/>
      <c r="B7" s="290"/>
      <c r="C7" s="292" t="s">
        <v>175</v>
      </c>
      <c r="D7" s="292" t="s">
        <v>973</v>
      </c>
      <c r="E7" s="292" t="s">
        <v>175</v>
      </c>
      <c r="F7" s="292" t="s">
        <v>974</v>
      </c>
      <c r="G7" s="292" t="s">
        <v>177</v>
      </c>
      <c r="H7" s="292" t="s">
        <v>175</v>
      </c>
      <c r="I7" s="292" t="s">
        <v>178</v>
      </c>
    </row>
    <row r="8" spans="1:9" ht="20.149999999999999" customHeight="1">
      <c r="A8" s="278">
        <v>3</v>
      </c>
      <c r="B8" s="286" t="s">
        <v>975</v>
      </c>
      <c r="C8" s="288" t="s">
        <v>227</v>
      </c>
      <c r="D8" s="288" t="s">
        <v>227</v>
      </c>
      <c r="E8" s="288" t="s">
        <v>227</v>
      </c>
      <c r="F8" s="288" t="s">
        <v>227</v>
      </c>
      <c r="G8" s="288" t="s">
        <v>227</v>
      </c>
      <c r="H8" s="288" t="s">
        <v>227</v>
      </c>
      <c r="I8" s="288" t="s">
        <v>227</v>
      </c>
    </row>
    <row r="9" spans="1:9" ht="20.149999999999999" customHeight="1">
      <c r="A9" s="278">
        <v>4</v>
      </c>
      <c r="B9" s="286" t="s">
        <v>246</v>
      </c>
      <c r="C9" s="286">
        <f>data!C59</f>
        <v>0</v>
      </c>
      <c r="D9" s="286">
        <f>data!D59</f>
        <v>0</v>
      </c>
      <c r="E9" s="286">
        <f>data!E59</f>
        <v>375</v>
      </c>
      <c r="F9" s="286">
        <f>data!F59</f>
        <v>0</v>
      </c>
      <c r="G9" s="286">
        <f>data!G59</f>
        <v>0</v>
      </c>
      <c r="H9" s="286">
        <f>data!H59</f>
        <v>0</v>
      </c>
      <c r="I9" s="286">
        <f>data!I59</f>
        <v>0</v>
      </c>
    </row>
    <row r="10" spans="1:9" ht="20.149999999999999" customHeight="1">
      <c r="A10" s="278">
        <v>5</v>
      </c>
      <c r="B10" s="286" t="s">
        <v>247</v>
      </c>
      <c r="C10" s="293">
        <f>data!C60</f>
        <v>0</v>
      </c>
      <c r="D10" s="293">
        <f>data!D60</f>
        <v>0</v>
      </c>
      <c r="E10" s="293">
        <f>data!E60</f>
        <v>3.77</v>
      </c>
      <c r="F10" s="293">
        <f>data!F60</f>
        <v>0</v>
      </c>
      <c r="G10" s="293">
        <f>data!G60</f>
        <v>0</v>
      </c>
      <c r="H10" s="293">
        <f>data!H60</f>
        <v>0</v>
      </c>
      <c r="I10" s="293">
        <f>data!I60</f>
        <v>0</v>
      </c>
    </row>
    <row r="11" spans="1:9" ht="20.149999999999999" customHeight="1">
      <c r="A11" s="278">
        <v>6</v>
      </c>
      <c r="B11" s="286" t="s">
        <v>248</v>
      </c>
      <c r="C11" s="286">
        <f>data!C61</f>
        <v>0</v>
      </c>
      <c r="D11" s="286">
        <f>data!D61</f>
        <v>0</v>
      </c>
      <c r="E11" s="286">
        <f>data!E61</f>
        <v>316045</v>
      </c>
      <c r="F11" s="286">
        <f>data!F61</f>
        <v>0</v>
      </c>
      <c r="G11" s="286">
        <f>data!G61</f>
        <v>0</v>
      </c>
      <c r="H11" s="286">
        <f>data!H61</f>
        <v>0</v>
      </c>
      <c r="I11" s="286">
        <f>data!I61</f>
        <v>0</v>
      </c>
    </row>
    <row r="12" spans="1:9" ht="20.149999999999999" customHeight="1">
      <c r="A12" s="278">
        <v>7</v>
      </c>
      <c r="B12" s="286" t="s">
        <v>9</v>
      </c>
      <c r="C12" s="286">
        <f>data!C62</f>
        <v>0</v>
      </c>
      <c r="D12" s="286">
        <f>data!D62</f>
        <v>0</v>
      </c>
      <c r="E12" s="286">
        <f>data!E62</f>
        <v>70846</v>
      </c>
      <c r="F12" s="286">
        <f>data!F62</f>
        <v>0</v>
      </c>
      <c r="G12" s="286">
        <f>data!G62</f>
        <v>0</v>
      </c>
      <c r="H12" s="286">
        <f>data!H62</f>
        <v>0</v>
      </c>
      <c r="I12" s="286">
        <f>data!I62</f>
        <v>0</v>
      </c>
    </row>
    <row r="13" spans="1:9" ht="20.149999999999999" customHeight="1">
      <c r="A13" s="278">
        <v>8</v>
      </c>
      <c r="B13" s="286" t="s">
        <v>249</v>
      </c>
      <c r="C13" s="286">
        <f>data!C63</f>
        <v>0</v>
      </c>
      <c r="D13" s="286">
        <f>data!D63</f>
        <v>0</v>
      </c>
      <c r="E13" s="286">
        <f>data!E63</f>
        <v>49708</v>
      </c>
      <c r="F13" s="286">
        <f>data!F63</f>
        <v>0</v>
      </c>
      <c r="G13" s="286">
        <f>data!G63</f>
        <v>0</v>
      </c>
      <c r="H13" s="286">
        <f>data!H63</f>
        <v>0</v>
      </c>
      <c r="I13" s="286">
        <f>data!I63</f>
        <v>0</v>
      </c>
    </row>
    <row r="14" spans="1:9" ht="20.149999999999999" customHeight="1">
      <c r="A14" s="278">
        <v>9</v>
      </c>
      <c r="B14" s="286" t="s">
        <v>250</v>
      </c>
      <c r="C14" s="286">
        <f>data!C64</f>
        <v>0</v>
      </c>
      <c r="D14" s="286">
        <f>data!D64</f>
        <v>0</v>
      </c>
      <c r="E14" s="286">
        <f>data!E64</f>
        <v>35570</v>
      </c>
      <c r="F14" s="286">
        <f>data!F64</f>
        <v>0</v>
      </c>
      <c r="G14" s="286">
        <f>data!G64</f>
        <v>0</v>
      </c>
      <c r="H14" s="286">
        <f>data!H64</f>
        <v>0</v>
      </c>
      <c r="I14" s="286">
        <f>data!I64</f>
        <v>0</v>
      </c>
    </row>
    <row r="15" spans="1:9" ht="20.149999999999999" customHeight="1">
      <c r="A15" s="278">
        <v>10</v>
      </c>
      <c r="B15" s="286" t="s">
        <v>497</v>
      </c>
      <c r="C15" s="286">
        <f>data!C65</f>
        <v>0</v>
      </c>
      <c r="D15" s="286">
        <f>data!D65</f>
        <v>0</v>
      </c>
      <c r="E15" s="286">
        <f>data!E65</f>
        <v>508</v>
      </c>
      <c r="F15" s="286">
        <f>data!F65</f>
        <v>0</v>
      </c>
      <c r="G15" s="286">
        <f>data!G65</f>
        <v>0</v>
      </c>
      <c r="H15" s="286">
        <f>data!H65</f>
        <v>0</v>
      </c>
      <c r="I15" s="286">
        <f>data!I65</f>
        <v>0</v>
      </c>
    </row>
    <row r="16" spans="1:9" ht="20.149999999999999" customHeight="1">
      <c r="A16" s="278">
        <v>11</v>
      </c>
      <c r="B16" s="286" t="s">
        <v>498</v>
      </c>
      <c r="C16" s="286">
        <f>data!C66</f>
        <v>0</v>
      </c>
      <c r="D16" s="286">
        <f>data!D66</f>
        <v>0</v>
      </c>
      <c r="E16" s="286">
        <f>data!E66</f>
        <v>185016</v>
      </c>
      <c r="F16" s="286">
        <f>data!F66</f>
        <v>0</v>
      </c>
      <c r="G16" s="286">
        <f>data!G66</f>
        <v>0</v>
      </c>
      <c r="H16" s="286">
        <f>data!H66</f>
        <v>0</v>
      </c>
      <c r="I16" s="286">
        <f>data!I66</f>
        <v>0</v>
      </c>
    </row>
    <row r="17" spans="1:9" ht="20.149999999999999" customHeight="1">
      <c r="A17" s="278">
        <v>12</v>
      </c>
      <c r="B17" s="286" t="s">
        <v>11</v>
      </c>
      <c r="C17" s="286">
        <f>data!C67</f>
        <v>0</v>
      </c>
      <c r="D17" s="286">
        <f>data!D67</f>
        <v>0</v>
      </c>
      <c r="E17" s="286">
        <f>data!E67</f>
        <v>16512</v>
      </c>
      <c r="F17" s="286">
        <f>data!F67</f>
        <v>0</v>
      </c>
      <c r="G17" s="286">
        <f>data!G67</f>
        <v>0</v>
      </c>
      <c r="H17" s="286">
        <f>data!H67</f>
        <v>0</v>
      </c>
      <c r="I17" s="286">
        <f>data!I67</f>
        <v>0</v>
      </c>
    </row>
    <row r="18" spans="1:9" ht="20.149999999999999" customHeight="1">
      <c r="A18" s="278">
        <v>13</v>
      </c>
      <c r="B18" s="286" t="s">
        <v>976</v>
      </c>
      <c r="C18" s="286">
        <f>data!C68</f>
        <v>0</v>
      </c>
      <c r="D18" s="286">
        <f>data!D68</f>
        <v>0</v>
      </c>
      <c r="E18" s="286">
        <f>data!E68</f>
        <v>8168</v>
      </c>
      <c r="F18" s="286">
        <f>data!F68</f>
        <v>0</v>
      </c>
      <c r="G18" s="286">
        <f>data!G68</f>
        <v>0</v>
      </c>
      <c r="H18" s="286">
        <f>data!H68</f>
        <v>0</v>
      </c>
      <c r="I18" s="286">
        <f>data!I68</f>
        <v>0</v>
      </c>
    </row>
    <row r="19" spans="1:9" ht="20.149999999999999" customHeight="1">
      <c r="A19" s="278">
        <v>14</v>
      </c>
      <c r="B19" s="286" t="s">
        <v>977</v>
      </c>
      <c r="C19" s="286">
        <f>data!C69</f>
        <v>0</v>
      </c>
      <c r="D19" s="286">
        <f>data!D69</f>
        <v>0</v>
      </c>
      <c r="E19" s="286">
        <f>data!E69</f>
        <v>10972</v>
      </c>
      <c r="F19" s="286">
        <f>data!F69</f>
        <v>0</v>
      </c>
      <c r="G19" s="286">
        <f>data!G69</f>
        <v>0</v>
      </c>
      <c r="H19" s="286">
        <f>data!H69</f>
        <v>0</v>
      </c>
      <c r="I19" s="286">
        <f>data!I69</f>
        <v>0</v>
      </c>
    </row>
    <row r="20" spans="1:9" ht="20.149999999999999" customHeight="1">
      <c r="A20" s="278">
        <v>15</v>
      </c>
      <c r="B20" s="286" t="s">
        <v>269</v>
      </c>
      <c r="C20" s="286">
        <f>-data!C84</f>
        <v>0</v>
      </c>
      <c r="D20" s="286">
        <f>-data!D84</f>
        <v>0</v>
      </c>
      <c r="E20" s="286">
        <f>-data!E84</f>
        <v>0</v>
      </c>
      <c r="F20" s="286">
        <f>-data!F84</f>
        <v>0</v>
      </c>
      <c r="G20" s="286">
        <f>-data!G84</f>
        <v>0</v>
      </c>
      <c r="H20" s="286">
        <f>-data!H84</f>
        <v>0</v>
      </c>
      <c r="I20" s="286">
        <f>-data!I84</f>
        <v>0</v>
      </c>
    </row>
    <row r="21" spans="1:9" ht="20.149999999999999" customHeight="1">
      <c r="A21" s="278">
        <v>16</v>
      </c>
      <c r="B21" s="294" t="s">
        <v>978</v>
      </c>
      <c r="C21" s="286">
        <f>data!C85</f>
        <v>0</v>
      </c>
      <c r="D21" s="286">
        <f>data!D85</f>
        <v>0</v>
      </c>
      <c r="E21" s="286">
        <f>data!E85</f>
        <v>693345</v>
      </c>
      <c r="F21" s="286">
        <f>data!F85</f>
        <v>0</v>
      </c>
      <c r="G21" s="286">
        <f>data!G85</f>
        <v>0</v>
      </c>
      <c r="H21" s="286">
        <f>data!H85</f>
        <v>0</v>
      </c>
      <c r="I21" s="286">
        <f>data!I85</f>
        <v>0</v>
      </c>
    </row>
    <row r="22" spans="1:9" ht="20.149999999999999" customHeight="1">
      <c r="A22" s="278">
        <v>17</v>
      </c>
      <c r="B22" s="286" t="s">
        <v>271</v>
      </c>
      <c r="C22" s="295"/>
      <c r="D22" s="296"/>
      <c r="E22" s="296"/>
      <c r="F22" s="296"/>
      <c r="G22" s="296"/>
      <c r="H22" s="296"/>
      <c r="I22" s="296"/>
    </row>
    <row r="23" spans="1:9" ht="20.149999999999999" customHeight="1">
      <c r="A23" s="278">
        <v>18</v>
      </c>
      <c r="B23" s="286" t="s">
        <v>979</v>
      </c>
      <c r="C23" s="294">
        <f>+data!M668</f>
        <v>0</v>
      </c>
      <c r="D23" s="294">
        <f>+data!M669</f>
        <v>0</v>
      </c>
      <c r="E23" s="294">
        <f>+data!M670</f>
        <v>210481</v>
      </c>
      <c r="F23" s="294">
        <f>+data!M671</f>
        <v>0</v>
      </c>
      <c r="G23" s="294">
        <f>+data!M672</f>
        <v>0</v>
      </c>
      <c r="H23" s="294">
        <f>+data!M673</f>
        <v>0</v>
      </c>
      <c r="I23" s="294">
        <f>+data!M674</f>
        <v>0</v>
      </c>
    </row>
    <row r="24" spans="1:9" ht="20.149999999999999" customHeight="1">
      <c r="A24" s="278">
        <v>19</v>
      </c>
      <c r="B24" s="294" t="s">
        <v>980</v>
      </c>
      <c r="C24" s="286">
        <f>data!C87</f>
        <v>0</v>
      </c>
      <c r="D24" s="286">
        <f>data!D87</f>
        <v>0</v>
      </c>
      <c r="E24" s="286">
        <f>data!E87</f>
        <v>164040</v>
      </c>
      <c r="F24" s="286">
        <f>data!F87</f>
        <v>0</v>
      </c>
      <c r="G24" s="286">
        <f>data!G87</f>
        <v>0</v>
      </c>
      <c r="H24" s="286">
        <f>data!H87</f>
        <v>0</v>
      </c>
      <c r="I24" s="286">
        <f>data!I87</f>
        <v>0</v>
      </c>
    </row>
    <row r="25" spans="1:9" ht="20.149999999999999" customHeight="1">
      <c r="A25" s="278">
        <v>20</v>
      </c>
      <c r="B25" s="294" t="s">
        <v>981</v>
      </c>
      <c r="C25" s="286">
        <f>data!C88</f>
        <v>0</v>
      </c>
      <c r="D25" s="286">
        <f>data!D88</f>
        <v>0</v>
      </c>
      <c r="E25" s="286">
        <f>data!E88</f>
        <v>869</v>
      </c>
      <c r="F25" s="286">
        <f>data!F88</f>
        <v>0</v>
      </c>
      <c r="G25" s="286">
        <f>data!G88</f>
        <v>0</v>
      </c>
      <c r="H25" s="286">
        <f>data!H88</f>
        <v>0</v>
      </c>
      <c r="I25" s="286">
        <f>data!I88</f>
        <v>0</v>
      </c>
    </row>
    <row r="26" spans="1:9" ht="18" customHeight="1">
      <c r="A26" s="278">
        <v>21</v>
      </c>
      <c r="B26" s="294" t="s">
        <v>982</v>
      </c>
      <c r="C26" s="286">
        <f>data!C89</f>
        <v>0</v>
      </c>
      <c r="D26" s="286">
        <f>data!D89</f>
        <v>0</v>
      </c>
      <c r="E26" s="286">
        <f>data!E89</f>
        <v>164909</v>
      </c>
      <c r="F26" s="286">
        <f>data!F89</f>
        <v>0</v>
      </c>
      <c r="G26" s="286">
        <f>data!G89</f>
        <v>0</v>
      </c>
      <c r="H26" s="286">
        <f>data!H89</f>
        <v>0</v>
      </c>
      <c r="I26" s="286">
        <f>data!I89</f>
        <v>0</v>
      </c>
    </row>
    <row r="27" spans="1:9" ht="20.149999999999999" customHeight="1">
      <c r="A27" s="278" t="s">
        <v>983</v>
      </c>
      <c r="B27" s="286"/>
      <c r="C27" s="296"/>
      <c r="D27" s="296"/>
      <c r="E27" s="296"/>
      <c r="F27" s="296"/>
      <c r="G27" s="296"/>
      <c r="H27" s="296"/>
      <c r="I27" s="296"/>
    </row>
    <row r="28" spans="1:9" ht="20.149999999999999" customHeight="1">
      <c r="A28" s="278">
        <v>22</v>
      </c>
      <c r="B28" s="286" t="s">
        <v>984</v>
      </c>
      <c r="C28" s="286">
        <f>data!C90</f>
        <v>0</v>
      </c>
      <c r="D28" s="286">
        <f>data!D90</f>
        <v>0</v>
      </c>
      <c r="E28" s="286">
        <f>data!E90</f>
        <v>967</v>
      </c>
      <c r="F28" s="286">
        <f>data!F90</f>
        <v>0</v>
      </c>
      <c r="G28" s="286">
        <f>data!G90</f>
        <v>0</v>
      </c>
      <c r="H28" s="286">
        <f>data!H90</f>
        <v>0</v>
      </c>
      <c r="I28" s="286">
        <f>data!I90</f>
        <v>0</v>
      </c>
    </row>
    <row r="29" spans="1:9" ht="20.149999999999999" customHeight="1">
      <c r="A29" s="278">
        <v>23</v>
      </c>
      <c r="B29" s="286" t="s">
        <v>985</v>
      </c>
      <c r="C29" s="286">
        <f>data!C91</f>
        <v>0</v>
      </c>
      <c r="D29" s="286">
        <f>data!D91</f>
        <v>0</v>
      </c>
      <c r="E29" s="286">
        <f>data!E91</f>
        <v>1166</v>
      </c>
      <c r="F29" s="286">
        <f>data!F91</f>
        <v>0</v>
      </c>
      <c r="G29" s="286">
        <f>data!G91</f>
        <v>0</v>
      </c>
      <c r="H29" s="286">
        <f>data!H91</f>
        <v>0</v>
      </c>
      <c r="I29" s="286">
        <f>data!I91</f>
        <v>0</v>
      </c>
    </row>
    <row r="30" spans="1:9" ht="20.149999999999999" customHeight="1">
      <c r="A30" s="278">
        <v>24</v>
      </c>
      <c r="B30" s="286" t="s">
        <v>986</v>
      </c>
      <c r="C30" s="286">
        <f>data!C92</f>
        <v>0</v>
      </c>
      <c r="D30" s="286">
        <f>data!D92</f>
        <v>0</v>
      </c>
      <c r="E30" s="286">
        <f>data!E92</f>
        <v>354</v>
      </c>
      <c r="F30" s="286">
        <f>data!F92</f>
        <v>0</v>
      </c>
      <c r="G30" s="286">
        <f>data!G92</f>
        <v>0</v>
      </c>
      <c r="H30" s="286">
        <f>data!H92</f>
        <v>0</v>
      </c>
      <c r="I30" s="286">
        <f>data!I92</f>
        <v>0</v>
      </c>
    </row>
    <row r="31" spans="1:9" ht="20.149999999999999" customHeight="1">
      <c r="A31" s="278">
        <v>25</v>
      </c>
      <c r="B31" s="286" t="s">
        <v>987</v>
      </c>
      <c r="C31" s="286">
        <f>data!C93</f>
        <v>0</v>
      </c>
      <c r="D31" s="286">
        <f>data!D93</f>
        <v>0</v>
      </c>
      <c r="E31" s="286">
        <f>data!E93</f>
        <v>4462</v>
      </c>
      <c r="F31" s="286">
        <f>data!F93</f>
        <v>0</v>
      </c>
      <c r="G31" s="286">
        <f>data!G93</f>
        <v>0</v>
      </c>
      <c r="H31" s="286">
        <f>data!H93</f>
        <v>0</v>
      </c>
      <c r="I31" s="286">
        <f>data!I93</f>
        <v>0</v>
      </c>
    </row>
    <row r="32" spans="1:9" ht="20.149999999999999" customHeight="1">
      <c r="A32" s="278">
        <v>26</v>
      </c>
      <c r="B32" s="286" t="s">
        <v>279</v>
      </c>
      <c r="C32" s="293">
        <f>data!C94</f>
        <v>0</v>
      </c>
      <c r="D32" s="293">
        <f>data!D94</f>
        <v>0</v>
      </c>
      <c r="E32" s="293">
        <f>data!E94</f>
        <v>3.48</v>
      </c>
      <c r="F32" s="293">
        <f>data!F94</f>
        <v>0</v>
      </c>
      <c r="G32" s="293">
        <f>data!G94</f>
        <v>0</v>
      </c>
      <c r="H32" s="293">
        <f>data!H94</f>
        <v>0</v>
      </c>
      <c r="I32" s="293">
        <f>data!I94</f>
        <v>0</v>
      </c>
    </row>
    <row r="33" spans="1:9" ht="20.149999999999999" customHeight="1">
      <c r="A33" s="279" t="s">
        <v>969</v>
      </c>
      <c r="B33" s="280"/>
      <c r="C33" s="280"/>
      <c r="D33" s="280"/>
      <c r="E33" s="280"/>
      <c r="F33" s="280"/>
      <c r="G33" s="280"/>
      <c r="H33" s="280"/>
      <c r="I33" s="279"/>
    </row>
    <row r="34" spans="1:9" ht="20.149999999999999" customHeight="1">
      <c r="A34" s="282"/>
      <c r="I34" s="283" t="s">
        <v>988</v>
      </c>
    </row>
    <row r="35" spans="1:9" ht="20.149999999999999" customHeight="1">
      <c r="A35" s="282"/>
      <c r="I35" s="282"/>
    </row>
    <row r="36" spans="1:9" ht="20.149999999999999" customHeight="1">
      <c r="A36" s="284" t="str">
        <f>"Hospital: "&amp;data!C98</f>
        <v>Hospital: Columbia County Public Hospital District No. 1</v>
      </c>
      <c r="G36" s="285"/>
      <c r="H36" s="284" t="str">
        <f>"FYE: "&amp;data!C96</f>
        <v>FYE: 12/31/2022</v>
      </c>
    </row>
    <row r="37" spans="1:9" ht="20.149999999999999" customHeight="1">
      <c r="A37" s="278">
        <v>1</v>
      </c>
      <c r="B37" s="286" t="s">
        <v>221</v>
      </c>
      <c r="C37" s="288" t="s">
        <v>28</v>
      </c>
      <c r="D37" s="288" t="s">
        <v>29</v>
      </c>
      <c r="E37" s="288" t="s">
        <v>30</v>
      </c>
      <c r="F37" s="288" t="s">
        <v>31</v>
      </c>
      <c r="G37" s="288" t="s">
        <v>32</v>
      </c>
      <c r="H37" s="288" t="s">
        <v>33</v>
      </c>
      <c r="I37" s="288" t="s">
        <v>34</v>
      </c>
    </row>
    <row r="38" spans="1:9" ht="20.149999999999999" customHeight="1">
      <c r="A38" s="289">
        <v>2</v>
      </c>
      <c r="B38" s="290" t="s">
        <v>971</v>
      </c>
      <c r="C38" s="292"/>
      <c r="D38" s="292" t="s">
        <v>111</v>
      </c>
      <c r="E38" s="292" t="s">
        <v>112</v>
      </c>
      <c r="F38" s="292" t="s">
        <v>989</v>
      </c>
      <c r="G38" s="292" t="s">
        <v>114</v>
      </c>
      <c r="H38" s="292" t="s">
        <v>990</v>
      </c>
      <c r="I38" s="292" t="s">
        <v>116</v>
      </c>
    </row>
    <row r="39" spans="1:9" ht="20.149999999999999" customHeight="1">
      <c r="A39" s="289"/>
      <c r="B39" s="290"/>
      <c r="C39" s="292" t="s">
        <v>110</v>
      </c>
      <c r="D39" s="292" t="s">
        <v>169</v>
      </c>
      <c r="E39" s="291" t="s">
        <v>179</v>
      </c>
      <c r="F39" s="292" t="s">
        <v>180</v>
      </c>
      <c r="G39" s="292" t="s">
        <v>181</v>
      </c>
      <c r="H39" s="292" t="s">
        <v>182</v>
      </c>
      <c r="I39" s="292" t="s">
        <v>181</v>
      </c>
    </row>
    <row r="40" spans="1:9" ht="20.149999999999999" customHeight="1">
      <c r="A40" s="278">
        <v>3</v>
      </c>
      <c r="B40" s="286" t="s">
        <v>975</v>
      </c>
      <c r="C40" s="288" t="s">
        <v>228</v>
      </c>
      <c r="D40" s="288" t="s">
        <v>227</v>
      </c>
      <c r="E40" s="288" t="s">
        <v>227</v>
      </c>
      <c r="F40" s="288" t="s">
        <v>227</v>
      </c>
      <c r="G40" s="288" t="s">
        <v>227</v>
      </c>
      <c r="H40" s="288" t="s">
        <v>229</v>
      </c>
      <c r="I40" s="287" t="s">
        <v>230</v>
      </c>
    </row>
    <row r="41" spans="1:9" ht="20.149999999999999" customHeight="1">
      <c r="A41" s="278">
        <v>4</v>
      </c>
      <c r="B41" s="286" t="s">
        <v>246</v>
      </c>
      <c r="C41" s="286">
        <f>data!J59</f>
        <v>0</v>
      </c>
      <c r="D41" s="286">
        <f>data!K59</f>
        <v>7192</v>
      </c>
      <c r="E41" s="286">
        <f>data!L59</f>
        <v>2557</v>
      </c>
      <c r="F41" s="286">
        <f>data!M59</f>
        <v>0</v>
      </c>
      <c r="G41" s="286">
        <f>data!N59</f>
        <v>0</v>
      </c>
      <c r="H41" s="286">
        <f>data!O59</f>
        <v>0</v>
      </c>
      <c r="I41" s="286">
        <f>data!P59</f>
        <v>0</v>
      </c>
    </row>
    <row r="42" spans="1:9" ht="20.149999999999999" customHeight="1">
      <c r="A42" s="278">
        <v>5</v>
      </c>
      <c r="B42" s="286" t="s">
        <v>247</v>
      </c>
      <c r="C42" s="293">
        <f>data!J60</f>
        <v>0</v>
      </c>
      <c r="D42" s="293">
        <f>data!K60</f>
        <v>25.11</v>
      </c>
      <c r="E42" s="293">
        <f>data!L60</f>
        <v>25.71</v>
      </c>
      <c r="F42" s="293">
        <f>data!M60</f>
        <v>0</v>
      </c>
      <c r="G42" s="293">
        <f>data!N60</f>
        <v>0</v>
      </c>
      <c r="H42" s="293">
        <f>data!O60</f>
        <v>0</v>
      </c>
      <c r="I42" s="293">
        <f>data!P60</f>
        <v>0</v>
      </c>
    </row>
    <row r="43" spans="1:9" ht="20.149999999999999" customHeight="1">
      <c r="A43" s="278">
        <v>6</v>
      </c>
      <c r="B43" s="286" t="s">
        <v>248</v>
      </c>
      <c r="C43" s="286">
        <f>data!J61</f>
        <v>0</v>
      </c>
      <c r="D43" s="286">
        <f>data!K61</f>
        <v>1576344</v>
      </c>
      <c r="E43" s="286">
        <f>data!L61</f>
        <v>2155007</v>
      </c>
      <c r="F43" s="286">
        <f>data!M61</f>
        <v>0</v>
      </c>
      <c r="G43" s="286">
        <f>data!N61</f>
        <v>0</v>
      </c>
      <c r="H43" s="286">
        <f>data!O61</f>
        <v>0</v>
      </c>
      <c r="I43" s="286">
        <f>data!P61</f>
        <v>0</v>
      </c>
    </row>
    <row r="44" spans="1:9" ht="20.149999999999999" customHeight="1">
      <c r="A44" s="278">
        <v>7</v>
      </c>
      <c r="B44" s="286" t="s">
        <v>9</v>
      </c>
      <c r="C44" s="286">
        <f>data!J62</f>
        <v>0</v>
      </c>
      <c r="D44" s="286">
        <f>data!K62</f>
        <v>353361</v>
      </c>
      <c r="E44" s="286">
        <f>data!L62</f>
        <v>483077</v>
      </c>
      <c r="F44" s="286">
        <f>data!M62</f>
        <v>0</v>
      </c>
      <c r="G44" s="286">
        <f>data!N62</f>
        <v>0</v>
      </c>
      <c r="H44" s="286">
        <f>data!O62</f>
        <v>0</v>
      </c>
      <c r="I44" s="286">
        <f>data!P62</f>
        <v>0</v>
      </c>
    </row>
    <row r="45" spans="1:9" ht="20.149999999999999" customHeight="1">
      <c r="A45" s="278">
        <v>8</v>
      </c>
      <c r="B45" s="286" t="s">
        <v>249</v>
      </c>
      <c r="C45" s="286">
        <f>data!J63</f>
        <v>0</v>
      </c>
      <c r="D45" s="286">
        <f>data!K63</f>
        <v>28727</v>
      </c>
      <c r="E45" s="286">
        <f>data!L63</f>
        <v>338942</v>
      </c>
      <c r="F45" s="286">
        <f>data!M63</f>
        <v>0</v>
      </c>
      <c r="G45" s="286">
        <f>data!N63</f>
        <v>0</v>
      </c>
      <c r="H45" s="286">
        <f>data!O63</f>
        <v>0</v>
      </c>
      <c r="I45" s="286">
        <f>data!P63</f>
        <v>0</v>
      </c>
    </row>
    <row r="46" spans="1:9" ht="20.149999999999999" customHeight="1">
      <c r="A46" s="278">
        <v>9</v>
      </c>
      <c r="B46" s="286" t="s">
        <v>250</v>
      </c>
      <c r="C46" s="286">
        <f>data!J64</f>
        <v>0</v>
      </c>
      <c r="D46" s="286">
        <f>data!K64</f>
        <v>59385</v>
      </c>
      <c r="E46" s="286">
        <f>data!L64</f>
        <v>242542</v>
      </c>
      <c r="F46" s="286">
        <f>data!M64</f>
        <v>0</v>
      </c>
      <c r="G46" s="286">
        <f>data!N64</f>
        <v>0</v>
      </c>
      <c r="H46" s="286">
        <f>data!O64</f>
        <v>0</v>
      </c>
      <c r="I46" s="286">
        <f>data!P64</f>
        <v>0</v>
      </c>
    </row>
    <row r="47" spans="1:9" ht="20.149999999999999" customHeight="1">
      <c r="A47" s="278">
        <v>10</v>
      </c>
      <c r="B47" s="286" t="s">
        <v>497</v>
      </c>
      <c r="C47" s="286">
        <f>data!J65</f>
        <v>0</v>
      </c>
      <c r="D47" s="286">
        <f>data!K65</f>
        <v>2036</v>
      </c>
      <c r="E47" s="286">
        <f>data!L65</f>
        <v>3465</v>
      </c>
      <c r="F47" s="286">
        <f>data!M65</f>
        <v>0</v>
      </c>
      <c r="G47" s="286">
        <f>data!N65</f>
        <v>0</v>
      </c>
      <c r="H47" s="286">
        <f>data!O65</f>
        <v>0</v>
      </c>
      <c r="I47" s="286">
        <f>data!P65</f>
        <v>0</v>
      </c>
    </row>
    <row r="48" spans="1:9" ht="20.149999999999999" customHeight="1">
      <c r="A48" s="278">
        <v>11</v>
      </c>
      <c r="B48" s="286" t="s">
        <v>498</v>
      </c>
      <c r="C48" s="286">
        <f>data!J66</f>
        <v>0</v>
      </c>
      <c r="D48" s="286">
        <f>data!K66</f>
        <v>40245</v>
      </c>
      <c r="E48" s="286">
        <f>data!L66</f>
        <v>1261559</v>
      </c>
      <c r="F48" s="286">
        <f>data!M66</f>
        <v>0</v>
      </c>
      <c r="G48" s="286">
        <f>data!N66</f>
        <v>0</v>
      </c>
      <c r="H48" s="286">
        <f>data!O66</f>
        <v>0</v>
      </c>
      <c r="I48" s="286">
        <f>data!P66</f>
        <v>0</v>
      </c>
    </row>
    <row r="49" spans="1:11" ht="20.149999999999999" customHeight="1">
      <c r="A49" s="278">
        <v>12</v>
      </c>
      <c r="B49" s="286" t="s">
        <v>11</v>
      </c>
      <c r="C49" s="286">
        <f>data!J67</f>
        <v>0</v>
      </c>
      <c r="D49" s="286">
        <f>data!K67</f>
        <v>76020</v>
      </c>
      <c r="E49" s="286">
        <f>data!L67</f>
        <v>112545</v>
      </c>
      <c r="F49" s="286">
        <f>data!M67</f>
        <v>0</v>
      </c>
      <c r="G49" s="286">
        <f>data!N67</f>
        <v>0</v>
      </c>
      <c r="H49" s="286">
        <f>data!O67</f>
        <v>0</v>
      </c>
      <c r="I49" s="286">
        <f>data!P67</f>
        <v>0</v>
      </c>
    </row>
    <row r="50" spans="1:11" ht="20.149999999999999" customHeight="1">
      <c r="A50" s="278">
        <v>13</v>
      </c>
      <c r="B50" s="286" t="s">
        <v>976</v>
      </c>
      <c r="C50" s="286">
        <f>data!J68</f>
        <v>0</v>
      </c>
      <c r="D50" s="286">
        <f>data!K68</f>
        <v>8745</v>
      </c>
      <c r="E50" s="286">
        <f>data!L68</f>
        <v>55697</v>
      </c>
      <c r="F50" s="286">
        <f>data!M68</f>
        <v>0</v>
      </c>
      <c r="G50" s="286">
        <f>data!N68</f>
        <v>0</v>
      </c>
      <c r="H50" s="286">
        <f>data!O68</f>
        <v>0</v>
      </c>
      <c r="I50" s="286">
        <f>data!P68</f>
        <v>0</v>
      </c>
    </row>
    <row r="51" spans="1:11" ht="20.149999999999999" customHeight="1">
      <c r="A51" s="278">
        <v>14</v>
      </c>
      <c r="B51" s="286" t="s">
        <v>977</v>
      </c>
      <c r="C51" s="286">
        <f>data!J69</f>
        <v>0</v>
      </c>
      <c r="D51" s="286">
        <f>data!K69</f>
        <v>5138</v>
      </c>
      <c r="E51" s="286">
        <f>data!L69</f>
        <v>74816</v>
      </c>
      <c r="F51" s="286">
        <f>data!M69</f>
        <v>0</v>
      </c>
      <c r="G51" s="286">
        <f>data!N69</f>
        <v>0</v>
      </c>
      <c r="H51" s="286">
        <f>data!O69</f>
        <v>0</v>
      </c>
      <c r="I51" s="286">
        <f>data!P69</f>
        <v>0</v>
      </c>
    </row>
    <row r="52" spans="1:11" ht="20.149999999999999" customHeight="1">
      <c r="A52" s="278">
        <v>15</v>
      </c>
      <c r="B52" s="286" t="s">
        <v>269</v>
      </c>
      <c r="C52" s="286">
        <f>-data!J84</f>
        <v>0</v>
      </c>
      <c r="D52" s="286">
        <f>-data!K84</f>
        <v>0</v>
      </c>
      <c r="E52" s="286">
        <f>-data!L84</f>
        <v>0</v>
      </c>
      <c r="F52" s="286">
        <f>-data!M84</f>
        <v>0</v>
      </c>
      <c r="G52" s="286">
        <f>-data!N84</f>
        <v>0</v>
      </c>
      <c r="H52" s="286">
        <f>-data!O84</f>
        <v>0</v>
      </c>
      <c r="I52" s="286">
        <f>-data!P84</f>
        <v>0</v>
      </c>
    </row>
    <row r="53" spans="1:11" ht="20.149999999999999" customHeight="1">
      <c r="A53" s="278">
        <v>16</v>
      </c>
      <c r="B53" s="294" t="s">
        <v>978</v>
      </c>
      <c r="C53" s="286">
        <f>data!J85</f>
        <v>0</v>
      </c>
      <c r="D53" s="286">
        <f>data!K85</f>
        <v>2150001</v>
      </c>
      <c r="E53" s="286">
        <f>data!L85</f>
        <v>4727650</v>
      </c>
      <c r="F53" s="286">
        <f>data!M85</f>
        <v>0</v>
      </c>
      <c r="G53" s="286">
        <f>data!N85</f>
        <v>0</v>
      </c>
      <c r="H53" s="286">
        <f>data!O85</f>
        <v>0</v>
      </c>
      <c r="I53" s="286">
        <f>data!P85</f>
        <v>0</v>
      </c>
    </row>
    <row r="54" spans="1:11" ht="20.149999999999999" customHeight="1">
      <c r="A54" s="278">
        <v>17</v>
      </c>
      <c r="B54" s="286" t="s">
        <v>271</v>
      </c>
      <c r="C54" s="296"/>
      <c r="D54" s="296"/>
      <c r="E54" s="296"/>
      <c r="F54" s="296"/>
      <c r="G54" s="296"/>
      <c r="H54" s="296"/>
      <c r="I54" s="296"/>
    </row>
    <row r="55" spans="1:11" ht="20.149999999999999" customHeight="1">
      <c r="A55" s="278">
        <v>18</v>
      </c>
      <c r="B55" s="286" t="s">
        <v>979</v>
      </c>
      <c r="C55" s="294">
        <f>+data!M675</f>
        <v>0</v>
      </c>
      <c r="D55" s="294">
        <f>+data!M676</f>
        <v>1501765</v>
      </c>
      <c r="E55" s="294">
        <f>+data!M677</f>
        <v>1435488</v>
      </c>
      <c r="F55" s="294">
        <f>+data!M678</f>
        <v>0</v>
      </c>
      <c r="G55" s="294">
        <f>+data!M679</f>
        <v>0</v>
      </c>
      <c r="H55" s="294">
        <f>+data!M680</f>
        <v>0</v>
      </c>
      <c r="I55" s="294">
        <f>+data!M681</f>
        <v>0</v>
      </c>
    </row>
    <row r="56" spans="1:11" ht="20.149999999999999" customHeight="1">
      <c r="A56" s="278">
        <v>19</v>
      </c>
      <c r="B56" s="294" t="s">
        <v>980</v>
      </c>
      <c r="C56" s="286">
        <f>data!J87</f>
        <v>0</v>
      </c>
      <c r="D56" s="286">
        <f>data!K87</f>
        <v>3146076</v>
      </c>
      <c r="E56" s="286">
        <f>data!L87</f>
        <v>1118537</v>
      </c>
      <c r="F56" s="286">
        <f>data!M87</f>
        <v>0</v>
      </c>
      <c r="G56" s="286">
        <f>data!N87</f>
        <v>0</v>
      </c>
      <c r="H56" s="286">
        <f>data!O87</f>
        <v>0</v>
      </c>
      <c r="I56" s="286">
        <f>data!P87</f>
        <v>0</v>
      </c>
    </row>
    <row r="57" spans="1:11" ht="20.149999999999999" customHeight="1">
      <c r="A57" s="278">
        <v>20</v>
      </c>
      <c r="B57" s="294" t="s">
        <v>981</v>
      </c>
      <c r="C57" s="286">
        <f>data!J88</f>
        <v>0</v>
      </c>
      <c r="D57" s="286">
        <f>data!K88</f>
        <v>16659</v>
      </c>
      <c r="E57" s="286">
        <f>data!L88</f>
        <v>5923</v>
      </c>
      <c r="F57" s="286">
        <f>data!M88</f>
        <v>0</v>
      </c>
      <c r="G57" s="286">
        <f>data!N88</f>
        <v>0</v>
      </c>
      <c r="H57" s="286">
        <f>data!O88</f>
        <v>0</v>
      </c>
      <c r="I57" s="286">
        <f>data!P88</f>
        <v>0</v>
      </c>
    </row>
    <row r="58" spans="1:11" ht="20.149999999999999" customHeight="1">
      <c r="A58" s="278">
        <v>21</v>
      </c>
      <c r="B58" s="294" t="s">
        <v>982</v>
      </c>
      <c r="C58" s="286">
        <f>data!J89</f>
        <v>0</v>
      </c>
      <c r="D58" s="286">
        <f>data!K89</f>
        <v>3162735</v>
      </c>
      <c r="E58" s="286">
        <f>data!L89</f>
        <v>1124460</v>
      </c>
      <c r="F58" s="286">
        <f>data!M89</f>
        <v>0</v>
      </c>
      <c r="G58" s="286">
        <f>data!N89</f>
        <v>0</v>
      </c>
      <c r="H58" s="286">
        <f>data!O89</f>
        <v>0</v>
      </c>
      <c r="I58" s="286">
        <f>data!P89</f>
        <v>0</v>
      </c>
    </row>
    <row r="59" spans="1:11" ht="20.149999999999999" customHeight="1">
      <c r="A59" s="278" t="s">
        <v>983</v>
      </c>
      <c r="B59" s="286"/>
      <c r="C59" s="296"/>
      <c r="D59" s="296"/>
      <c r="E59" s="296"/>
      <c r="F59" s="296"/>
      <c r="G59" s="296"/>
      <c r="H59" s="296"/>
      <c r="I59" s="296"/>
    </row>
    <row r="60" spans="1:11" ht="20.149999999999999" customHeight="1">
      <c r="A60" s="278">
        <v>22</v>
      </c>
      <c r="B60" s="286" t="s">
        <v>984</v>
      </c>
      <c r="C60" s="286">
        <f>data!J90</f>
        <v>0</v>
      </c>
      <c r="D60" s="286">
        <f>data!K90</f>
        <v>4452</v>
      </c>
      <c r="E60" s="286">
        <f>data!L90</f>
        <v>6591</v>
      </c>
      <c r="F60" s="286">
        <f>data!M90</f>
        <v>0</v>
      </c>
      <c r="G60" s="286">
        <f>data!N90</f>
        <v>0</v>
      </c>
      <c r="H60" s="286">
        <f>data!O90</f>
        <v>0</v>
      </c>
      <c r="I60" s="286">
        <f>data!P90</f>
        <v>0</v>
      </c>
      <c r="K60" s="297"/>
    </row>
    <row r="61" spans="1:11" ht="20.149999999999999" customHeight="1">
      <c r="A61" s="278">
        <v>23</v>
      </c>
      <c r="B61" s="286" t="s">
        <v>985</v>
      </c>
      <c r="C61" s="286">
        <f>data!J91</f>
        <v>0</v>
      </c>
      <c r="D61" s="286">
        <f>data!K91</f>
        <v>21070</v>
      </c>
      <c r="E61" s="286">
        <f>data!L91</f>
        <v>7948</v>
      </c>
      <c r="F61" s="286">
        <f>data!M91</f>
        <v>0</v>
      </c>
      <c r="G61" s="286">
        <f>data!N91</f>
        <v>0</v>
      </c>
      <c r="H61" s="286">
        <f>data!O91</f>
        <v>0</v>
      </c>
      <c r="I61" s="286">
        <f>data!P91</f>
        <v>0</v>
      </c>
    </row>
    <row r="62" spans="1:11" ht="20.149999999999999" customHeight="1">
      <c r="A62" s="278">
        <v>24</v>
      </c>
      <c r="B62" s="286" t="s">
        <v>986</v>
      </c>
      <c r="C62" s="286">
        <f>data!J92</f>
        <v>0</v>
      </c>
      <c r="D62" s="286">
        <f>data!K92</f>
        <v>1632</v>
      </c>
      <c r="E62" s="286">
        <f>data!L92</f>
        <v>2417</v>
      </c>
      <c r="F62" s="286">
        <f>data!M92</f>
        <v>0</v>
      </c>
      <c r="G62" s="286">
        <f>data!N92</f>
        <v>0</v>
      </c>
      <c r="H62" s="286">
        <f>data!O92</f>
        <v>0</v>
      </c>
      <c r="I62" s="286">
        <f>data!P92</f>
        <v>0</v>
      </c>
    </row>
    <row r="63" spans="1:11" ht="20.149999999999999" customHeight="1">
      <c r="A63" s="278">
        <v>25</v>
      </c>
      <c r="B63" s="286" t="s">
        <v>987</v>
      </c>
      <c r="C63" s="286">
        <f>data!J93</f>
        <v>0</v>
      </c>
      <c r="D63" s="286">
        <f>data!K93</f>
        <v>67837</v>
      </c>
      <c r="E63" s="286">
        <f>data!L93</f>
        <v>30424</v>
      </c>
      <c r="F63" s="286">
        <f>data!M93</f>
        <v>0</v>
      </c>
      <c r="G63" s="286">
        <f>data!N93</f>
        <v>0</v>
      </c>
      <c r="H63" s="286">
        <f>data!O93</f>
        <v>0</v>
      </c>
      <c r="I63" s="286">
        <f>data!P93</f>
        <v>0</v>
      </c>
    </row>
    <row r="64" spans="1:11" ht="20.149999999999999" customHeight="1">
      <c r="A64" s="278">
        <v>26</v>
      </c>
      <c r="B64" s="286" t="s">
        <v>279</v>
      </c>
      <c r="C64" s="293">
        <f>data!J94</f>
        <v>0</v>
      </c>
      <c r="D64" s="293">
        <f>data!K94</f>
        <v>22.64</v>
      </c>
      <c r="E64" s="293">
        <f>data!L94</f>
        <v>23.76</v>
      </c>
      <c r="F64" s="293">
        <f>data!M94</f>
        <v>0</v>
      </c>
      <c r="G64" s="293">
        <f>data!N94</f>
        <v>0</v>
      </c>
      <c r="H64" s="293">
        <f>data!O94</f>
        <v>0</v>
      </c>
      <c r="I64" s="293">
        <f>data!P94</f>
        <v>0</v>
      </c>
    </row>
    <row r="65" spans="1:9" ht="20.149999999999999" customHeight="1">
      <c r="A65" s="279" t="s">
        <v>969</v>
      </c>
      <c r="B65" s="280"/>
      <c r="C65" s="280"/>
      <c r="D65" s="280"/>
      <c r="E65" s="280"/>
      <c r="F65" s="280"/>
      <c r="G65" s="280"/>
      <c r="H65" s="280"/>
      <c r="I65" s="279"/>
    </row>
    <row r="66" spans="1:9" ht="20.149999999999999" customHeight="1">
      <c r="D66" s="282"/>
      <c r="I66" s="283" t="s">
        <v>991</v>
      </c>
    </row>
    <row r="67" spans="1:9" ht="20.149999999999999" customHeight="1">
      <c r="A67" s="282"/>
    </row>
    <row r="68" spans="1:9" ht="20.149999999999999" customHeight="1">
      <c r="A68" s="284" t="str">
        <f>"Hospital: "&amp;data!C98</f>
        <v>Hospital: Columbia County Public Hospital District No. 1</v>
      </c>
      <c r="G68" s="285"/>
      <c r="H68" s="284" t="str">
        <f>"FYE: "&amp;data!C96</f>
        <v>FYE: 12/31/2022</v>
      </c>
    </row>
    <row r="69" spans="1:9" ht="20.149999999999999" customHeight="1">
      <c r="A69" s="278">
        <v>1</v>
      </c>
      <c r="B69" s="286" t="s">
        <v>221</v>
      </c>
      <c r="C69" s="288" t="s">
        <v>35</v>
      </c>
      <c r="D69" s="288" t="s">
        <v>36</v>
      </c>
      <c r="E69" s="288" t="s">
        <v>37</v>
      </c>
      <c r="F69" s="288" t="s">
        <v>38</v>
      </c>
      <c r="G69" s="288" t="s">
        <v>39</v>
      </c>
      <c r="H69" s="288" t="s">
        <v>40</v>
      </c>
      <c r="I69" s="288" t="s">
        <v>41</v>
      </c>
    </row>
    <row r="70" spans="1:9" ht="20.149999999999999" customHeight="1">
      <c r="A70" s="289">
        <v>2</v>
      </c>
      <c r="B70" s="290" t="s">
        <v>971</v>
      </c>
      <c r="C70" s="292" t="s">
        <v>117</v>
      </c>
      <c r="D70" s="292"/>
      <c r="E70" s="292" t="s">
        <v>119</v>
      </c>
      <c r="F70" s="292" t="s">
        <v>120</v>
      </c>
      <c r="G70" s="292"/>
      <c r="H70" s="292" t="s">
        <v>122</v>
      </c>
      <c r="I70" s="292" t="s">
        <v>123</v>
      </c>
    </row>
    <row r="71" spans="1:9" ht="20.149999999999999" customHeight="1">
      <c r="A71" s="289"/>
      <c r="B71" s="290"/>
      <c r="C71" s="292" t="s">
        <v>183</v>
      </c>
      <c r="D71" s="292" t="s">
        <v>992</v>
      </c>
      <c r="E71" s="292" t="s">
        <v>181</v>
      </c>
      <c r="F71" s="292" t="s">
        <v>184</v>
      </c>
      <c r="G71" s="292" t="s">
        <v>121</v>
      </c>
      <c r="H71" s="292" t="s">
        <v>185</v>
      </c>
      <c r="I71" s="292" t="s">
        <v>186</v>
      </c>
    </row>
    <row r="72" spans="1:9" ht="20.149999999999999" customHeight="1">
      <c r="A72" s="278">
        <v>3</v>
      </c>
      <c r="B72" s="286" t="s">
        <v>975</v>
      </c>
      <c r="C72" s="288" t="s">
        <v>993</v>
      </c>
      <c r="D72" s="287" t="s">
        <v>994</v>
      </c>
      <c r="E72" s="298"/>
      <c r="F72" s="298"/>
      <c r="G72" s="287" t="s">
        <v>995</v>
      </c>
      <c r="H72" s="287" t="s">
        <v>995</v>
      </c>
      <c r="I72" s="288" t="s">
        <v>235</v>
      </c>
    </row>
    <row r="73" spans="1:9" ht="20.149999999999999" customHeight="1">
      <c r="A73" s="278">
        <v>4</v>
      </c>
      <c r="B73" s="286" t="s">
        <v>246</v>
      </c>
      <c r="C73" s="286">
        <f>data!Q59</f>
        <v>0</v>
      </c>
      <c r="D73" s="294">
        <f>data!R59</f>
        <v>0</v>
      </c>
      <c r="E73" s="298"/>
      <c r="F73" s="298"/>
      <c r="G73" s="286">
        <f>data!U59</f>
        <v>39281</v>
      </c>
      <c r="H73" s="286">
        <f>data!V59</f>
        <v>0</v>
      </c>
      <c r="I73" s="286">
        <f>data!W59</f>
        <v>292</v>
      </c>
    </row>
    <row r="74" spans="1:9" ht="20.149999999999999" customHeight="1">
      <c r="A74" s="278">
        <v>5</v>
      </c>
      <c r="B74" s="286" t="s">
        <v>247</v>
      </c>
      <c r="C74" s="293">
        <f>data!Q60</f>
        <v>0</v>
      </c>
      <c r="D74" s="293">
        <f>data!R60</f>
        <v>0</v>
      </c>
      <c r="E74" s="293">
        <f>data!S60</f>
        <v>0</v>
      </c>
      <c r="F74" s="293">
        <f>data!T60</f>
        <v>0</v>
      </c>
      <c r="G74" s="293">
        <f>data!U60</f>
        <v>6.86</v>
      </c>
      <c r="H74" s="293">
        <f>data!V60</f>
        <v>0</v>
      </c>
      <c r="I74" s="293">
        <f>data!W60</f>
        <v>0.54</v>
      </c>
    </row>
    <row r="75" spans="1:9" ht="20.149999999999999" customHeight="1">
      <c r="A75" s="278">
        <v>6</v>
      </c>
      <c r="B75" s="286" t="s">
        <v>248</v>
      </c>
      <c r="C75" s="286">
        <f>data!Q61</f>
        <v>0</v>
      </c>
      <c r="D75" s="286">
        <f>data!R61</f>
        <v>0</v>
      </c>
      <c r="E75" s="286">
        <f>data!S61</f>
        <v>0</v>
      </c>
      <c r="F75" s="286">
        <f>data!T61</f>
        <v>0</v>
      </c>
      <c r="G75" s="286">
        <f>data!U61</f>
        <v>463960</v>
      </c>
      <c r="H75" s="286">
        <f>data!V61</f>
        <v>0</v>
      </c>
      <c r="I75" s="286">
        <f>data!W61</f>
        <v>28739</v>
      </c>
    </row>
    <row r="76" spans="1:9" ht="20.149999999999999" customHeight="1">
      <c r="A76" s="278">
        <v>7</v>
      </c>
      <c r="B76" s="286" t="s">
        <v>9</v>
      </c>
      <c r="C76" s="286">
        <f>data!Q62</f>
        <v>0</v>
      </c>
      <c r="D76" s="286">
        <f>data!R62</f>
        <v>0</v>
      </c>
      <c r="E76" s="286">
        <f>data!S62</f>
        <v>0</v>
      </c>
      <c r="F76" s="286">
        <f>data!T62</f>
        <v>0</v>
      </c>
      <c r="G76" s="286">
        <f>data!U62</f>
        <v>104004</v>
      </c>
      <c r="H76" s="286">
        <f>data!V62</f>
        <v>0</v>
      </c>
      <c r="I76" s="286">
        <f>data!W62</f>
        <v>6442</v>
      </c>
    </row>
    <row r="77" spans="1:9" ht="20.149999999999999" customHeight="1">
      <c r="A77" s="278">
        <v>8</v>
      </c>
      <c r="B77" s="286" t="s">
        <v>249</v>
      </c>
      <c r="C77" s="286">
        <f>data!Q63</f>
        <v>0</v>
      </c>
      <c r="D77" s="286">
        <f>data!R63</f>
        <v>0</v>
      </c>
      <c r="E77" s="286">
        <f>data!S63</f>
        <v>0</v>
      </c>
      <c r="F77" s="286">
        <f>data!T63</f>
        <v>0</v>
      </c>
      <c r="G77" s="286">
        <f>data!U63</f>
        <v>8100</v>
      </c>
      <c r="H77" s="286">
        <f>data!V63</f>
        <v>0</v>
      </c>
      <c r="I77" s="286">
        <f>data!W63</f>
        <v>0</v>
      </c>
    </row>
    <row r="78" spans="1:9" ht="20.149999999999999" customHeight="1">
      <c r="A78" s="278">
        <v>9</v>
      </c>
      <c r="B78" s="286" t="s">
        <v>250</v>
      </c>
      <c r="C78" s="286">
        <f>data!Q64</f>
        <v>0</v>
      </c>
      <c r="D78" s="286">
        <f>data!R64</f>
        <v>0</v>
      </c>
      <c r="E78" s="286">
        <f>data!S64</f>
        <v>123582</v>
      </c>
      <c r="F78" s="286">
        <f>data!T64</f>
        <v>0</v>
      </c>
      <c r="G78" s="286">
        <f>data!U64</f>
        <v>457333</v>
      </c>
      <c r="H78" s="286">
        <f>data!V64</f>
        <v>0</v>
      </c>
      <c r="I78" s="286">
        <f>data!W64</f>
        <v>2271</v>
      </c>
    </row>
    <row r="79" spans="1:9" ht="20.149999999999999" customHeight="1">
      <c r="A79" s="278">
        <v>10</v>
      </c>
      <c r="B79" s="286" t="s">
        <v>497</v>
      </c>
      <c r="C79" s="286">
        <f>data!Q65</f>
        <v>0</v>
      </c>
      <c r="D79" s="286">
        <f>data!R65</f>
        <v>0</v>
      </c>
      <c r="E79" s="286">
        <f>data!S65</f>
        <v>0</v>
      </c>
      <c r="F79" s="286">
        <f>data!T65</f>
        <v>0</v>
      </c>
      <c r="G79" s="286">
        <f>data!U65</f>
        <v>0</v>
      </c>
      <c r="H79" s="286">
        <f>data!V65</f>
        <v>0</v>
      </c>
      <c r="I79" s="286">
        <f>data!W65</f>
        <v>25170</v>
      </c>
    </row>
    <row r="80" spans="1:9" ht="20.149999999999999" customHeight="1">
      <c r="A80" s="278">
        <v>11</v>
      </c>
      <c r="B80" s="286" t="s">
        <v>498</v>
      </c>
      <c r="C80" s="286">
        <f>data!Q66</f>
        <v>0</v>
      </c>
      <c r="D80" s="286">
        <f>data!R66</f>
        <v>0</v>
      </c>
      <c r="E80" s="286">
        <f>data!S66</f>
        <v>0</v>
      </c>
      <c r="F80" s="286">
        <f>data!T66</f>
        <v>0</v>
      </c>
      <c r="G80" s="286">
        <f>data!U66</f>
        <v>150468</v>
      </c>
      <c r="H80" s="286">
        <f>data!V66</f>
        <v>0</v>
      </c>
      <c r="I80" s="286">
        <f>data!W66</f>
        <v>0</v>
      </c>
    </row>
    <row r="81" spans="1:9" ht="20.149999999999999" customHeight="1">
      <c r="A81" s="278">
        <v>12</v>
      </c>
      <c r="B81" s="286" t="s">
        <v>11</v>
      </c>
      <c r="C81" s="286">
        <f>data!Q67</f>
        <v>0</v>
      </c>
      <c r="D81" s="286">
        <f>data!R67</f>
        <v>0</v>
      </c>
      <c r="E81" s="286">
        <f>data!S67</f>
        <v>0</v>
      </c>
      <c r="F81" s="286">
        <f>data!T67</f>
        <v>0</v>
      </c>
      <c r="G81" s="286">
        <f>data!U67</f>
        <v>16973</v>
      </c>
      <c r="H81" s="286">
        <f>data!V67</f>
        <v>0</v>
      </c>
      <c r="I81" s="286">
        <f>data!W67</f>
        <v>2169</v>
      </c>
    </row>
    <row r="82" spans="1:9" ht="20.149999999999999" customHeight="1">
      <c r="A82" s="278">
        <v>13</v>
      </c>
      <c r="B82" s="286" t="s">
        <v>976</v>
      </c>
      <c r="C82" s="286">
        <f>data!Q68</f>
        <v>0</v>
      </c>
      <c r="D82" s="286">
        <f>data!R68</f>
        <v>0</v>
      </c>
      <c r="E82" s="286">
        <f>data!S68</f>
        <v>0</v>
      </c>
      <c r="F82" s="286">
        <f>data!T68</f>
        <v>0</v>
      </c>
      <c r="G82" s="286">
        <f>data!U68</f>
        <v>8193</v>
      </c>
      <c r="H82" s="286">
        <f>data!V68</f>
        <v>0</v>
      </c>
      <c r="I82" s="286">
        <f>data!W68</f>
        <v>205492</v>
      </c>
    </row>
    <row r="83" spans="1:9" ht="20.149999999999999" customHeight="1">
      <c r="A83" s="278">
        <v>14</v>
      </c>
      <c r="B83" s="286" t="s">
        <v>977</v>
      </c>
      <c r="C83" s="286">
        <f>data!Q69</f>
        <v>0</v>
      </c>
      <c r="D83" s="286">
        <f>data!R69</f>
        <v>0</v>
      </c>
      <c r="E83" s="286">
        <f>data!S69</f>
        <v>0</v>
      </c>
      <c r="F83" s="286">
        <f>data!T69</f>
        <v>0</v>
      </c>
      <c r="G83" s="286">
        <f>data!U69</f>
        <v>5744</v>
      </c>
      <c r="H83" s="286">
        <f>data!V69</f>
        <v>0</v>
      </c>
      <c r="I83" s="286">
        <f>data!W69</f>
        <v>27.56</v>
      </c>
    </row>
    <row r="84" spans="1:9" ht="20.149999999999999" customHeight="1">
      <c r="A84" s="278">
        <v>15</v>
      </c>
      <c r="B84" s="286" t="s">
        <v>269</v>
      </c>
      <c r="C84" s="286">
        <f>data!Q84</f>
        <v>0</v>
      </c>
      <c r="D84" s="286">
        <f>data!R84</f>
        <v>0</v>
      </c>
      <c r="E84" s="286">
        <f>data!S84</f>
        <v>0</v>
      </c>
      <c r="F84" s="286">
        <f>data!T84</f>
        <v>0</v>
      </c>
      <c r="G84" s="286">
        <f>data!U84</f>
        <v>0</v>
      </c>
      <c r="H84" s="286">
        <f>data!V84</f>
        <v>0</v>
      </c>
      <c r="I84" s="286">
        <f>data!W84</f>
        <v>0</v>
      </c>
    </row>
    <row r="85" spans="1:9" ht="20.149999999999999" customHeight="1">
      <c r="A85" s="278">
        <v>16</v>
      </c>
      <c r="B85" s="294" t="s">
        <v>978</v>
      </c>
      <c r="C85" s="286">
        <f>data!Q85</f>
        <v>0</v>
      </c>
      <c r="D85" s="286">
        <f>data!R85</f>
        <v>0</v>
      </c>
      <c r="E85" s="286">
        <f>data!S85</f>
        <v>123582</v>
      </c>
      <c r="F85" s="286">
        <f>data!T85</f>
        <v>0</v>
      </c>
      <c r="G85" s="286">
        <f>data!U85</f>
        <v>1214775</v>
      </c>
      <c r="H85" s="286">
        <f>data!V85</f>
        <v>0</v>
      </c>
      <c r="I85" s="286">
        <f>data!W85</f>
        <v>270310.56</v>
      </c>
    </row>
    <row r="86" spans="1:9" ht="20.149999999999999" customHeight="1">
      <c r="A86" s="278">
        <v>17</v>
      </c>
      <c r="B86" s="286" t="s">
        <v>271</v>
      </c>
      <c r="C86" s="296"/>
      <c r="D86" s="296"/>
      <c r="E86" s="296"/>
      <c r="F86" s="296"/>
      <c r="G86" s="296"/>
      <c r="H86" s="296"/>
      <c r="I86" s="296"/>
    </row>
    <row r="87" spans="1:9" ht="20.149999999999999" customHeight="1">
      <c r="A87" s="278">
        <v>18</v>
      </c>
      <c r="B87" s="286" t="s">
        <v>979</v>
      </c>
      <c r="C87" s="294">
        <f>+data!M682</f>
        <v>0</v>
      </c>
      <c r="D87" s="294">
        <f>+data!M683</f>
        <v>0</v>
      </c>
      <c r="E87" s="294">
        <f>+data!M684</f>
        <v>98865</v>
      </c>
      <c r="F87" s="294">
        <f>+data!M685</f>
        <v>0</v>
      </c>
      <c r="G87" s="294">
        <f>+data!M686</f>
        <v>787673</v>
      </c>
      <c r="H87" s="294">
        <f>+data!M687</f>
        <v>0</v>
      </c>
      <c r="I87" s="294">
        <f>+data!M688</f>
        <v>99815</v>
      </c>
    </row>
    <row r="88" spans="1:9" ht="20.149999999999999" customHeight="1">
      <c r="A88" s="278">
        <v>19</v>
      </c>
      <c r="B88" s="294" t="s">
        <v>980</v>
      </c>
      <c r="C88" s="286">
        <f>data!Q87</f>
        <v>0</v>
      </c>
      <c r="D88" s="286">
        <f>data!R87</f>
        <v>0</v>
      </c>
      <c r="E88" s="286">
        <f>data!S87</f>
        <v>554041</v>
      </c>
      <c r="F88" s="286">
        <f>data!T87</f>
        <v>0</v>
      </c>
      <c r="G88" s="286">
        <f>data!U87</f>
        <v>966523</v>
      </c>
      <c r="H88" s="286">
        <f>data!V87</f>
        <v>0</v>
      </c>
      <c r="I88" s="286">
        <f>data!W87</f>
        <v>47386</v>
      </c>
    </row>
    <row r="89" spans="1:9" ht="20.149999999999999" customHeight="1">
      <c r="A89" s="278">
        <v>20</v>
      </c>
      <c r="B89" s="294" t="s">
        <v>981</v>
      </c>
      <c r="C89" s="286">
        <f>data!Q88</f>
        <v>0</v>
      </c>
      <c r="D89" s="286">
        <f>data!R88</f>
        <v>0</v>
      </c>
      <c r="E89" s="286">
        <f>data!S88</f>
        <v>150206</v>
      </c>
      <c r="F89" s="286">
        <f>data!T88</f>
        <v>0</v>
      </c>
      <c r="G89" s="286">
        <f>data!U88</f>
        <v>3978051</v>
      </c>
      <c r="H89" s="286">
        <f>data!V88</f>
        <v>0</v>
      </c>
      <c r="I89" s="286">
        <f>data!W88</f>
        <v>452702</v>
      </c>
    </row>
    <row r="90" spans="1:9" ht="20.149999999999999" customHeight="1">
      <c r="A90" s="278">
        <v>21</v>
      </c>
      <c r="B90" s="294" t="s">
        <v>982</v>
      </c>
      <c r="C90" s="286">
        <f>data!Q89</f>
        <v>0</v>
      </c>
      <c r="D90" s="286">
        <f>data!R89</f>
        <v>0</v>
      </c>
      <c r="E90" s="286">
        <f>data!S89</f>
        <v>704247</v>
      </c>
      <c r="F90" s="286">
        <f>data!T89</f>
        <v>0</v>
      </c>
      <c r="G90" s="286">
        <f>data!U89</f>
        <v>4944574</v>
      </c>
      <c r="H90" s="286">
        <f>data!V89</f>
        <v>0</v>
      </c>
      <c r="I90" s="286">
        <f>data!W89</f>
        <v>500088</v>
      </c>
    </row>
    <row r="91" spans="1:9" ht="20.149999999999999" customHeight="1">
      <c r="A91" s="278" t="s">
        <v>983</v>
      </c>
      <c r="B91" s="286"/>
      <c r="C91" s="296"/>
      <c r="D91" s="296"/>
      <c r="E91" s="296"/>
      <c r="F91" s="296"/>
      <c r="G91" s="296"/>
      <c r="H91" s="296"/>
      <c r="I91" s="296"/>
    </row>
    <row r="92" spans="1:9" ht="20.149999999999999" customHeight="1">
      <c r="A92" s="278">
        <v>22</v>
      </c>
      <c r="B92" s="286" t="s">
        <v>984</v>
      </c>
      <c r="C92" s="286">
        <f>data!Q90</f>
        <v>0</v>
      </c>
      <c r="D92" s="286">
        <f>data!R90</f>
        <v>0</v>
      </c>
      <c r="E92" s="286">
        <f>data!S90</f>
        <v>0</v>
      </c>
      <c r="F92" s="286">
        <f>data!T90</f>
        <v>0</v>
      </c>
      <c r="G92" s="286">
        <f>data!U90</f>
        <v>994</v>
      </c>
      <c r="H92" s="286">
        <f>data!V90</f>
        <v>0</v>
      </c>
      <c r="I92" s="286">
        <f>data!W90</f>
        <v>127</v>
      </c>
    </row>
    <row r="93" spans="1:9" ht="20.149999999999999" customHeight="1">
      <c r="A93" s="278">
        <v>23</v>
      </c>
      <c r="B93" s="286" t="s">
        <v>985</v>
      </c>
      <c r="C93" s="286">
        <f>data!Q91</f>
        <v>0</v>
      </c>
      <c r="D93" s="286">
        <f>data!R91</f>
        <v>0</v>
      </c>
      <c r="E93" s="286">
        <f>data!S91</f>
        <v>0</v>
      </c>
      <c r="F93" s="286">
        <f>data!T91</f>
        <v>0</v>
      </c>
      <c r="G93" s="286">
        <f>data!U91</f>
        <v>0</v>
      </c>
      <c r="H93" s="286">
        <f>data!V91</f>
        <v>0</v>
      </c>
      <c r="I93" s="286">
        <f>data!W91</f>
        <v>0</v>
      </c>
    </row>
    <row r="94" spans="1:9" ht="20.149999999999999" customHeight="1">
      <c r="A94" s="278">
        <v>24</v>
      </c>
      <c r="B94" s="286" t="s">
        <v>986</v>
      </c>
      <c r="C94" s="286">
        <f>data!Q92</f>
        <v>0</v>
      </c>
      <c r="D94" s="286">
        <f>data!R92</f>
        <v>0</v>
      </c>
      <c r="E94" s="286">
        <f>data!S92</f>
        <v>0</v>
      </c>
      <c r="F94" s="286">
        <f>data!T92</f>
        <v>0</v>
      </c>
      <c r="G94" s="286">
        <f>data!U92</f>
        <v>364</v>
      </c>
      <c r="H94" s="286">
        <f>data!V92</f>
        <v>0</v>
      </c>
      <c r="I94" s="286">
        <f>data!W92</f>
        <v>46</v>
      </c>
    </row>
    <row r="95" spans="1:9" ht="20.149999999999999" customHeight="1">
      <c r="A95" s="278">
        <v>25</v>
      </c>
      <c r="B95" s="286" t="s">
        <v>987</v>
      </c>
      <c r="C95" s="286">
        <f>data!Q93</f>
        <v>0</v>
      </c>
      <c r="D95" s="286">
        <f>data!R93</f>
        <v>0</v>
      </c>
      <c r="E95" s="286">
        <f>data!S93</f>
        <v>0</v>
      </c>
      <c r="F95" s="286">
        <f>data!T93</f>
        <v>0</v>
      </c>
      <c r="G95" s="286">
        <f>data!U93</f>
        <v>6</v>
      </c>
      <c r="H95" s="286">
        <f>data!V93</f>
        <v>0</v>
      </c>
      <c r="I95" s="286">
        <f>data!W93</f>
        <v>256</v>
      </c>
    </row>
    <row r="96" spans="1:9" ht="20.149999999999999" customHeight="1">
      <c r="A96" s="278">
        <v>26</v>
      </c>
      <c r="B96" s="286" t="s">
        <v>279</v>
      </c>
      <c r="C96" s="293">
        <f>data!Q94</f>
        <v>0</v>
      </c>
      <c r="D96" s="293">
        <f>data!R94</f>
        <v>0</v>
      </c>
      <c r="E96" s="293">
        <f>data!S94</f>
        <v>0</v>
      </c>
      <c r="F96" s="293">
        <f>data!T94</f>
        <v>0</v>
      </c>
      <c r="G96" s="293">
        <f>data!U94</f>
        <v>0</v>
      </c>
      <c r="H96" s="293">
        <f>data!V94</f>
        <v>0</v>
      </c>
      <c r="I96" s="293">
        <f>data!W94</f>
        <v>0</v>
      </c>
    </row>
    <row r="97" spans="1:9" ht="20.149999999999999" customHeight="1">
      <c r="A97" s="279" t="s">
        <v>969</v>
      </c>
      <c r="B97" s="280"/>
      <c r="C97" s="280"/>
      <c r="D97" s="280"/>
      <c r="E97" s="280"/>
      <c r="F97" s="280"/>
      <c r="G97" s="280"/>
      <c r="H97" s="280"/>
      <c r="I97" s="279"/>
    </row>
    <row r="98" spans="1:9" ht="20.149999999999999" customHeight="1">
      <c r="D98" s="282"/>
      <c r="I98" s="283" t="s">
        <v>996</v>
      </c>
    </row>
    <row r="99" spans="1:9" ht="20.149999999999999" customHeight="1">
      <c r="A99" s="282"/>
    </row>
    <row r="100" spans="1:9" ht="20.149999999999999" customHeight="1">
      <c r="A100" s="284" t="str">
        <f>"Hospital: "&amp;data!C98</f>
        <v>Hospital: Columbia County Public Hospital District No. 1</v>
      </c>
      <c r="G100" s="285"/>
      <c r="H100" s="284" t="str">
        <f>"FYE: "&amp;data!C96</f>
        <v>FYE: 12/31/2022</v>
      </c>
    </row>
    <row r="101" spans="1:9" ht="20.149999999999999" customHeight="1">
      <c r="A101" s="278">
        <v>1</v>
      </c>
      <c r="B101" s="286" t="s">
        <v>221</v>
      </c>
      <c r="C101" s="288" t="s">
        <v>42</v>
      </c>
      <c r="D101" s="288" t="s">
        <v>43</v>
      </c>
      <c r="E101" s="288" t="s">
        <v>44</v>
      </c>
      <c r="F101" s="288" t="s">
        <v>45</v>
      </c>
      <c r="G101" s="288" t="s">
        <v>46</v>
      </c>
      <c r="H101" s="288" t="s">
        <v>47</v>
      </c>
      <c r="I101" s="288" t="s">
        <v>48</v>
      </c>
    </row>
    <row r="102" spans="1:9" ht="20.149999999999999" customHeight="1">
      <c r="A102" s="289">
        <v>2</v>
      </c>
      <c r="B102" s="290" t="s">
        <v>971</v>
      </c>
      <c r="C102" s="292" t="s">
        <v>997</v>
      </c>
      <c r="D102" s="292" t="s">
        <v>998</v>
      </c>
      <c r="E102" s="292" t="s">
        <v>998</v>
      </c>
      <c r="F102" s="292" t="s">
        <v>126</v>
      </c>
      <c r="G102" s="292"/>
      <c r="H102" s="292" t="s">
        <v>128</v>
      </c>
      <c r="I102" s="292"/>
    </row>
    <row r="103" spans="1:9" ht="20.149999999999999" customHeight="1">
      <c r="A103" s="289"/>
      <c r="B103" s="290"/>
      <c r="C103" s="292" t="s">
        <v>187</v>
      </c>
      <c r="D103" s="292" t="s">
        <v>188</v>
      </c>
      <c r="E103" s="292" t="s">
        <v>189</v>
      </c>
      <c r="F103" s="292" t="s">
        <v>190</v>
      </c>
      <c r="G103" s="292" t="s">
        <v>127</v>
      </c>
      <c r="H103" s="292" t="s">
        <v>184</v>
      </c>
      <c r="I103" s="292" t="s">
        <v>129</v>
      </c>
    </row>
    <row r="104" spans="1:9" ht="20.149999999999999" customHeight="1">
      <c r="A104" s="278">
        <v>3</v>
      </c>
      <c r="B104" s="286" t="s">
        <v>975</v>
      </c>
      <c r="C104" s="287" t="s">
        <v>236</v>
      </c>
      <c r="D104" s="288" t="s">
        <v>999</v>
      </c>
      <c r="E104" s="288" t="s">
        <v>999</v>
      </c>
      <c r="F104" s="288" t="s">
        <v>999</v>
      </c>
      <c r="G104" s="298"/>
      <c r="H104" s="288" t="s">
        <v>238</v>
      </c>
      <c r="I104" s="288" t="s">
        <v>239</v>
      </c>
    </row>
    <row r="105" spans="1:9" ht="20.149999999999999" customHeight="1">
      <c r="A105" s="278">
        <v>4</v>
      </c>
      <c r="B105" s="286" t="s">
        <v>246</v>
      </c>
      <c r="C105" s="286">
        <f>data!X59</f>
        <v>977</v>
      </c>
      <c r="D105" s="286">
        <f>data!Y59</f>
        <v>2195</v>
      </c>
      <c r="E105" s="286">
        <f>data!Z59</f>
        <v>0</v>
      </c>
      <c r="F105" s="286">
        <f>data!AA59</f>
        <v>0</v>
      </c>
      <c r="G105" s="298"/>
      <c r="H105" s="286">
        <f>data!AC59</f>
        <v>2584</v>
      </c>
      <c r="I105" s="286">
        <f>data!AD59</f>
        <v>0</v>
      </c>
    </row>
    <row r="106" spans="1:9" ht="20.149999999999999" customHeight="1">
      <c r="A106" s="278">
        <v>5</v>
      </c>
      <c r="B106" s="286" t="s">
        <v>247</v>
      </c>
      <c r="C106" s="293">
        <f>data!X60</f>
        <v>1.79</v>
      </c>
      <c r="D106" s="293">
        <f>data!Y60</f>
        <v>4.03</v>
      </c>
      <c r="E106" s="293">
        <f>data!Z60</f>
        <v>0</v>
      </c>
      <c r="F106" s="293">
        <f>data!AA60</f>
        <v>0</v>
      </c>
      <c r="G106" s="293">
        <f>data!AB60</f>
        <v>2.08</v>
      </c>
      <c r="H106" s="293">
        <f>data!AC60</f>
        <v>1.92</v>
      </c>
      <c r="I106" s="293">
        <f>data!AD60</f>
        <v>0</v>
      </c>
    </row>
    <row r="107" spans="1:9" ht="20.149999999999999" customHeight="1">
      <c r="A107" s="278">
        <v>6</v>
      </c>
      <c r="B107" s="286" t="s">
        <v>248</v>
      </c>
      <c r="C107" s="286">
        <f>data!X61</f>
        <v>96156</v>
      </c>
      <c r="D107" s="286">
        <f>data!Y61</f>
        <v>216032</v>
      </c>
      <c r="E107" s="286">
        <f>data!Z61</f>
        <v>0</v>
      </c>
      <c r="F107" s="286">
        <f>data!AA61</f>
        <v>0</v>
      </c>
      <c r="G107" s="286">
        <f>data!AB61</f>
        <v>215187</v>
      </c>
      <c r="H107" s="286">
        <f>data!AC61</f>
        <v>168043</v>
      </c>
      <c r="I107" s="286">
        <f>data!AD61</f>
        <v>0</v>
      </c>
    </row>
    <row r="108" spans="1:9" ht="20.149999999999999" customHeight="1">
      <c r="A108" s="278">
        <v>7</v>
      </c>
      <c r="B108" s="286" t="s">
        <v>9</v>
      </c>
      <c r="C108" s="286">
        <f>data!X62</f>
        <v>21555</v>
      </c>
      <c r="D108" s="286">
        <f>data!Y62</f>
        <v>48427</v>
      </c>
      <c r="E108" s="286">
        <f>data!Z62</f>
        <v>0</v>
      </c>
      <c r="F108" s="286">
        <f>data!AA62</f>
        <v>0</v>
      </c>
      <c r="G108" s="286">
        <f>data!AB62</f>
        <v>48237</v>
      </c>
      <c r="H108" s="286">
        <f>data!AC62</f>
        <v>37669</v>
      </c>
      <c r="I108" s="286">
        <f>data!AD62</f>
        <v>0</v>
      </c>
    </row>
    <row r="109" spans="1:9" ht="20.149999999999999" customHeight="1">
      <c r="A109" s="278">
        <v>8</v>
      </c>
      <c r="B109" s="286" t="s">
        <v>249</v>
      </c>
      <c r="C109" s="286">
        <f>data!X63</f>
        <v>0</v>
      </c>
      <c r="D109" s="286">
        <f>data!Y63</f>
        <v>137742</v>
      </c>
      <c r="E109" s="286">
        <f>data!Z63</f>
        <v>0</v>
      </c>
      <c r="F109" s="286">
        <f>data!AA63</f>
        <v>0</v>
      </c>
      <c r="G109" s="286">
        <f>data!AB63</f>
        <v>9540</v>
      </c>
      <c r="H109" s="286">
        <f>data!AC63</f>
        <v>0</v>
      </c>
      <c r="I109" s="286">
        <f>data!AD63</f>
        <v>0</v>
      </c>
    </row>
    <row r="110" spans="1:9" ht="20.149999999999999" customHeight="1">
      <c r="A110" s="278">
        <v>9</v>
      </c>
      <c r="B110" s="286" t="s">
        <v>250</v>
      </c>
      <c r="C110" s="286">
        <f>data!X64</f>
        <v>7598</v>
      </c>
      <c r="D110" s="286">
        <f>data!Y64</f>
        <v>17070</v>
      </c>
      <c r="E110" s="286">
        <f>data!Z64</f>
        <v>0</v>
      </c>
      <c r="F110" s="286">
        <f>data!AA64</f>
        <v>0</v>
      </c>
      <c r="G110" s="286">
        <f>data!AB64</f>
        <v>419034</v>
      </c>
      <c r="H110" s="286">
        <f>data!AC64</f>
        <v>19183</v>
      </c>
      <c r="I110" s="286">
        <f>data!AD64</f>
        <v>0</v>
      </c>
    </row>
    <row r="111" spans="1:9" ht="20.149999999999999" customHeight="1">
      <c r="A111" s="278">
        <v>10</v>
      </c>
      <c r="B111" s="286" t="s">
        <v>497</v>
      </c>
      <c r="C111" s="286">
        <f>data!X65</f>
        <v>0</v>
      </c>
      <c r="D111" s="286">
        <f>data!Y65</f>
        <v>0</v>
      </c>
      <c r="E111" s="286">
        <f>data!Z65</f>
        <v>0</v>
      </c>
      <c r="F111" s="286">
        <f>data!AA65</f>
        <v>0</v>
      </c>
      <c r="G111" s="286">
        <f>data!AB65</f>
        <v>0</v>
      </c>
      <c r="H111" s="286">
        <f>data!AC65</f>
        <v>0</v>
      </c>
      <c r="I111" s="286">
        <f>data!AD65</f>
        <v>0</v>
      </c>
    </row>
    <row r="112" spans="1:9" ht="20.149999999999999" customHeight="1">
      <c r="A112" s="278">
        <v>11</v>
      </c>
      <c r="B112" s="286" t="s">
        <v>498</v>
      </c>
      <c r="C112" s="286">
        <f>data!X66</f>
        <v>105929</v>
      </c>
      <c r="D112" s="286">
        <f>data!Y66</f>
        <v>13326</v>
      </c>
      <c r="E112" s="286">
        <f>data!Z66</f>
        <v>0</v>
      </c>
      <c r="F112" s="286">
        <f>data!AA66</f>
        <v>0</v>
      </c>
      <c r="G112" s="286">
        <f>data!AB66</f>
        <v>158337</v>
      </c>
      <c r="H112" s="286">
        <f>data!AC66</f>
        <v>3354</v>
      </c>
      <c r="I112" s="286">
        <f>data!AD66</f>
        <v>0</v>
      </c>
    </row>
    <row r="113" spans="1:9" ht="20.149999999999999" customHeight="1">
      <c r="A113" s="278">
        <v>12</v>
      </c>
      <c r="B113" s="286" t="s">
        <v>11</v>
      </c>
      <c r="C113" s="286">
        <f>data!X67</f>
        <v>7257</v>
      </c>
      <c r="D113" s="286">
        <f>data!Y67</f>
        <v>16290</v>
      </c>
      <c r="E113" s="286">
        <f>data!Z67</f>
        <v>0</v>
      </c>
      <c r="F113" s="286">
        <f>data!AA67</f>
        <v>0</v>
      </c>
      <c r="G113" s="286">
        <f>data!AB67</f>
        <v>6574</v>
      </c>
      <c r="H113" s="286">
        <f>data!AC67</f>
        <v>7325</v>
      </c>
      <c r="I113" s="286">
        <f>data!AD67</f>
        <v>0</v>
      </c>
    </row>
    <row r="114" spans="1:9" ht="20.149999999999999" customHeight="1">
      <c r="A114" s="278">
        <v>13</v>
      </c>
      <c r="B114" s="286" t="s">
        <v>976</v>
      </c>
      <c r="C114" s="286">
        <f>data!X68</f>
        <v>7227</v>
      </c>
      <c r="D114" s="286">
        <f>data!Y68</f>
        <v>0</v>
      </c>
      <c r="E114" s="286">
        <f>data!Z68</f>
        <v>0</v>
      </c>
      <c r="F114" s="286">
        <f>data!AA68</f>
        <v>0</v>
      </c>
      <c r="G114" s="286">
        <f>data!AB68</f>
        <v>48249</v>
      </c>
      <c r="H114" s="286">
        <f>data!AC68</f>
        <v>0</v>
      </c>
      <c r="I114" s="286">
        <f>data!AD68</f>
        <v>0</v>
      </c>
    </row>
    <row r="115" spans="1:9" ht="20.149999999999999" customHeight="1">
      <c r="A115" s="278">
        <v>14</v>
      </c>
      <c r="B115" s="286" t="s">
        <v>977</v>
      </c>
      <c r="C115" s="286">
        <f>data!X69</f>
        <v>92.23</v>
      </c>
      <c r="D115" s="286">
        <f>data!Y69</f>
        <v>207.21</v>
      </c>
      <c r="E115" s="286">
        <f>data!Z69</f>
        <v>0</v>
      </c>
      <c r="F115" s="286">
        <f>data!AA69</f>
        <v>0</v>
      </c>
      <c r="G115" s="286">
        <f>data!AB69</f>
        <v>10648</v>
      </c>
      <c r="H115" s="286">
        <f>data!AC69</f>
        <v>3147</v>
      </c>
      <c r="I115" s="286">
        <f>data!AD69</f>
        <v>0</v>
      </c>
    </row>
    <row r="116" spans="1:9" ht="20.149999999999999" customHeight="1">
      <c r="A116" s="278">
        <v>15</v>
      </c>
      <c r="B116" s="286" t="s">
        <v>269</v>
      </c>
      <c r="C116" s="286">
        <f>-data!X84</f>
        <v>0</v>
      </c>
      <c r="D116" s="286">
        <f>-data!Y84</f>
        <v>0</v>
      </c>
      <c r="E116" s="286">
        <f>-data!Z84</f>
        <v>0</v>
      </c>
      <c r="F116" s="286">
        <f>-data!AA84</f>
        <v>0</v>
      </c>
      <c r="G116" s="286">
        <f>-data!AB84</f>
        <v>0</v>
      </c>
      <c r="H116" s="286">
        <f>-data!AC84</f>
        <v>0</v>
      </c>
      <c r="I116" s="286">
        <f>-data!AD84</f>
        <v>0</v>
      </c>
    </row>
    <row r="117" spans="1:9" ht="20.149999999999999" customHeight="1">
      <c r="A117" s="278">
        <v>16</v>
      </c>
      <c r="B117" s="294" t="s">
        <v>978</v>
      </c>
      <c r="C117" s="286">
        <f>data!X85</f>
        <v>245814.23</v>
      </c>
      <c r="D117" s="286">
        <f>data!Y85</f>
        <v>449094.21</v>
      </c>
      <c r="E117" s="286">
        <f>data!Z85</f>
        <v>0</v>
      </c>
      <c r="F117" s="286">
        <f>data!AA85</f>
        <v>0</v>
      </c>
      <c r="G117" s="286">
        <f>data!AB85</f>
        <v>915806</v>
      </c>
      <c r="H117" s="286">
        <f>data!AC85</f>
        <v>238721</v>
      </c>
      <c r="I117" s="286">
        <f>data!AD85</f>
        <v>0</v>
      </c>
    </row>
    <row r="118" spans="1:9" ht="20.149999999999999" customHeight="1">
      <c r="A118" s="278">
        <v>17</v>
      </c>
      <c r="B118" s="286" t="s">
        <v>271</v>
      </c>
      <c r="C118" s="296"/>
      <c r="D118" s="296"/>
      <c r="E118" s="296"/>
      <c r="F118" s="296"/>
      <c r="G118" s="296"/>
      <c r="H118" s="296"/>
      <c r="I118" s="296"/>
    </row>
    <row r="119" spans="1:9" ht="20.149999999999999" customHeight="1">
      <c r="A119" s="278">
        <v>18</v>
      </c>
      <c r="B119" s="286" t="s">
        <v>979</v>
      </c>
      <c r="C119" s="294">
        <f>+data!M689</f>
        <v>234026</v>
      </c>
      <c r="D119" s="294">
        <f>+data!M690</f>
        <v>510134</v>
      </c>
      <c r="E119" s="294">
        <f>+data!M691</f>
        <v>0</v>
      </c>
      <c r="F119" s="294">
        <f>+data!M692</f>
        <v>0</v>
      </c>
      <c r="G119" s="294">
        <f>+data!M693</f>
        <v>480881</v>
      </c>
      <c r="H119" s="294">
        <f>+data!M694</f>
        <v>127754</v>
      </c>
      <c r="I119" s="294">
        <f>+data!M695</f>
        <v>0</v>
      </c>
    </row>
    <row r="120" spans="1:9" ht="20.149999999999999" customHeight="1">
      <c r="A120" s="278">
        <v>19</v>
      </c>
      <c r="B120" s="294" t="s">
        <v>980</v>
      </c>
      <c r="C120" s="286">
        <f>data!X87</f>
        <v>158551</v>
      </c>
      <c r="D120" s="286">
        <f>data!Y87</f>
        <v>356212</v>
      </c>
      <c r="E120" s="286">
        <f>data!Z87</f>
        <v>0</v>
      </c>
      <c r="F120" s="286">
        <f>data!AA87</f>
        <v>0</v>
      </c>
      <c r="G120" s="286">
        <f>data!AB87</f>
        <v>1050384</v>
      </c>
      <c r="H120" s="286">
        <f>data!AC87</f>
        <v>439748</v>
      </c>
      <c r="I120" s="286">
        <f>data!AD87</f>
        <v>0</v>
      </c>
    </row>
    <row r="121" spans="1:9" ht="20.149999999999999" customHeight="1">
      <c r="A121" s="278">
        <v>20</v>
      </c>
      <c r="B121" s="294" t="s">
        <v>981</v>
      </c>
      <c r="C121" s="286">
        <f>data!X88</f>
        <v>1514694</v>
      </c>
      <c r="D121" s="286">
        <f>data!Y88</f>
        <v>3403022</v>
      </c>
      <c r="E121" s="286">
        <f>data!Z88</f>
        <v>0</v>
      </c>
      <c r="F121" s="286">
        <f>data!AA88</f>
        <v>0</v>
      </c>
      <c r="G121" s="286">
        <f>data!AB88</f>
        <v>1809823</v>
      </c>
      <c r="H121" s="286">
        <f>data!AC88</f>
        <v>225913</v>
      </c>
      <c r="I121" s="286">
        <f>data!AD88</f>
        <v>0</v>
      </c>
    </row>
    <row r="122" spans="1:9" ht="20.149999999999999" customHeight="1">
      <c r="A122" s="278">
        <v>21</v>
      </c>
      <c r="B122" s="294" t="s">
        <v>982</v>
      </c>
      <c r="C122" s="286">
        <f>data!X89</f>
        <v>1673245</v>
      </c>
      <c r="D122" s="286">
        <f>data!Y89</f>
        <v>3759234</v>
      </c>
      <c r="E122" s="286">
        <f>data!Z89</f>
        <v>0</v>
      </c>
      <c r="F122" s="286">
        <f>data!AA89</f>
        <v>0</v>
      </c>
      <c r="G122" s="286">
        <f>data!AB89</f>
        <v>2860207</v>
      </c>
      <c r="H122" s="286">
        <f>data!AC89</f>
        <v>665661</v>
      </c>
      <c r="I122" s="286">
        <f>data!AD89</f>
        <v>0</v>
      </c>
    </row>
    <row r="123" spans="1:9" ht="20.149999999999999" customHeight="1">
      <c r="A123" s="278" t="s">
        <v>983</v>
      </c>
      <c r="B123" s="286"/>
      <c r="C123" s="296"/>
      <c r="D123" s="296"/>
      <c r="E123" s="296"/>
      <c r="F123" s="296"/>
      <c r="G123" s="296"/>
      <c r="H123" s="296"/>
      <c r="I123" s="296"/>
    </row>
    <row r="124" spans="1:9" ht="20.149999999999999" customHeight="1">
      <c r="A124" s="278">
        <v>22</v>
      </c>
      <c r="B124" s="286" t="s">
        <v>984</v>
      </c>
      <c r="C124" s="286">
        <f>data!X90</f>
        <v>425</v>
      </c>
      <c r="D124" s="286">
        <f>data!Y90</f>
        <v>954</v>
      </c>
      <c r="E124" s="286">
        <f>data!Z90</f>
        <v>0</v>
      </c>
      <c r="F124" s="286">
        <f>data!AA90</f>
        <v>0</v>
      </c>
      <c r="G124" s="286">
        <f>data!AB90</f>
        <v>385</v>
      </c>
      <c r="H124" s="286">
        <f>data!AC90</f>
        <v>429</v>
      </c>
      <c r="I124" s="286">
        <f>data!AD90</f>
        <v>0</v>
      </c>
    </row>
    <row r="125" spans="1:9" ht="20.149999999999999" customHeight="1">
      <c r="A125" s="278">
        <v>23</v>
      </c>
      <c r="B125" s="286" t="s">
        <v>985</v>
      </c>
      <c r="C125" s="286">
        <f>data!X91</f>
        <v>0</v>
      </c>
      <c r="D125" s="286">
        <f>data!Y91</f>
        <v>0</v>
      </c>
      <c r="E125" s="286">
        <f>data!Z91</f>
        <v>0</v>
      </c>
      <c r="F125" s="286">
        <f>data!AA91</f>
        <v>0</v>
      </c>
      <c r="G125" s="286">
        <f>data!AB91</f>
        <v>0</v>
      </c>
      <c r="H125" s="286">
        <f>data!AC91</f>
        <v>0</v>
      </c>
      <c r="I125" s="286">
        <f>data!AD91</f>
        <v>0</v>
      </c>
    </row>
    <row r="126" spans="1:9" ht="20.149999999999999" customHeight="1">
      <c r="A126" s="278">
        <v>24</v>
      </c>
      <c r="B126" s="286" t="s">
        <v>986</v>
      </c>
      <c r="C126" s="286">
        <f>data!X92</f>
        <v>156</v>
      </c>
      <c r="D126" s="286">
        <f>data!Y92</f>
        <v>350</v>
      </c>
      <c r="E126" s="286">
        <f>data!Z92</f>
        <v>0</v>
      </c>
      <c r="F126" s="286">
        <f>data!AA92</f>
        <v>0</v>
      </c>
      <c r="G126" s="286">
        <f>data!AB92</f>
        <v>141</v>
      </c>
      <c r="H126" s="286">
        <f>data!AC92</f>
        <v>157</v>
      </c>
      <c r="I126" s="286">
        <f>data!AD92</f>
        <v>0</v>
      </c>
    </row>
    <row r="127" spans="1:9" ht="20.149999999999999" customHeight="1">
      <c r="A127" s="278">
        <v>25</v>
      </c>
      <c r="B127" s="286" t="s">
        <v>987</v>
      </c>
      <c r="C127" s="286">
        <f>data!X93</f>
        <v>857</v>
      </c>
      <c r="D127" s="286">
        <f>data!Y93</f>
        <v>1924</v>
      </c>
      <c r="E127" s="286">
        <f>data!Z93</f>
        <v>0</v>
      </c>
      <c r="F127" s="286">
        <f>data!AA93</f>
        <v>0</v>
      </c>
      <c r="G127" s="286">
        <f>data!AB93</f>
        <v>0</v>
      </c>
      <c r="H127" s="286">
        <f>data!AC93</f>
        <v>8</v>
      </c>
      <c r="I127" s="286">
        <f>data!AD93</f>
        <v>0</v>
      </c>
    </row>
    <row r="128" spans="1:9" ht="20.149999999999999" customHeight="1">
      <c r="A128" s="278">
        <v>26</v>
      </c>
      <c r="B128" s="286" t="s">
        <v>279</v>
      </c>
      <c r="C128" s="293">
        <f>data!X94</f>
        <v>0</v>
      </c>
      <c r="D128" s="293">
        <f>data!Y94</f>
        <v>0</v>
      </c>
      <c r="E128" s="293">
        <f>data!Z94</f>
        <v>0</v>
      </c>
      <c r="F128" s="293">
        <f>data!AA94</f>
        <v>0</v>
      </c>
      <c r="G128" s="293">
        <f>data!AB94</f>
        <v>0</v>
      </c>
      <c r="H128" s="293">
        <f>data!AC94</f>
        <v>0</v>
      </c>
      <c r="I128" s="293">
        <f>data!AD94</f>
        <v>0</v>
      </c>
    </row>
    <row r="129" spans="1:14" ht="20.149999999999999" customHeight="1">
      <c r="A129" s="279" t="s">
        <v>969</v>
      </c>
      <c r="B129" s="280"/>
      <c r="C129" s="280"/>
      <c r="D129" s="280"/>
      <c r="E129" s="280"/>
      <c r="F129" s="280"/>
      <c r="G129" s="280"/>
      <c r="H129" s="280"/>
      <c r="I129" s="279"/>
    </row>
    <row r="130" spans="1:14" ht="20.149999999999999" customHeight="1">
      <c r="D130" s="282"/>
      <c r="I130" s="283" t="s">
        <v>1000</v>
      </c>
    </row>
    <row r="131" spans="1:14" ht="20.149999999999999" customHeight="1">
      <c r="A131" s="282"/>
    </row>
    <row r="132" spans="1:14" ht="20.149999999999999" customHeight="1">
      <c r="A132" s="284" t="str">
        <f>"Hospital: "&amp;data!C98</f>
        <v>Hospital: Columbia County Public Hospital District No. 1</v>
      </c>
      <c r="G132" s="285"/>
      <c r="H132" s="284" t="str">
        <f>"FYE: "&amp;data!C96</f>
        <v>FYE: 12/31/2022</v>
      </c>
    </row>
    <row r="133" spans="1:14" ht="20.149999999999999" customHeight="1">
      <c r="A133" s="278">
        <v>1</v>
      </c>
      <c r="B133" s="286" t="s">
        <v>221</v>
      </c>
      <c r="C133" s="288" t="s">
        <v>49</v>
      </c>
      <c r="D133" s="288" t="s">
        <v>50</v>
      </c>
      <c r="E133" s="288" t="s">
        <v>51</v>
      </c>
      <c r="F133" s="288" t="s">
        <v>52</v>
      </c>
      <c r="G133" s="288" t="s">
        <v>53</v>
      </c>
      <c r="H133" s="288" t="s">
        <v>54</v>
      </c>
      <c r="I133" s="288" t="s">
        <v>55</v>
      </c>
    </row>
    <row r="134" spans="1:14" ht="20.149999999999999" customHeight="1">
      <c r="A134" s="289">
        <v>2</v>
      </c>
      <c r="B134" s="290" t="s">
        <v>971</v>
      </c>
      <c r="C134" s="292" t="s">
        <v>107</v>
      </c>
      <c r="D134" s="292" t="s">
        <v>108</v>
      </c>
      <c r="E134" s="292" t="s">
        <v>130</v>
      </c>
      <c r="F134" s="292"/>
      <c r="G134" s="292" t="s">
        <v>1001</v>
      </c>
      <c r="H134" s="292"/>
      <c r="I134" s="292" t="s">
        <v>134</v>
      </c>
    </row>
    <row r="135" spans="1:14" ht="20.149999999999999" customHeight="1">
      <c r="A135" s="289"/>
      <c r="B135" s="290"/>
      <c r="C135" s="292" t="s">
        <v>184</v>
      </c>
      <c r="D135" s="292" t="s">
        <v>191</v>
      </c>
      <c r="E135" s="292" t="s">
        <v>183</v>
      </c>
      <c r="F135" s="292" t="s">
        <v>131</v>
      </c>
      <c r="G135" s="292" t="s">
        <v>192</v>
      </c>
      <c r="H135" s="292" t="s">
        <v>133</v>
      </c>
      <c r="I135" s="292" t="s">
        <v>184</v>
      </c>
    </row>
    <row r="136" spans="1:14" ht="20.149999999999999" customHeight="1">
      <c r="A136" s="278">
        <v>3</v>
      </c>
      <c r="B136" s="286" t="s">
        <v>975</v>
      </c>
      <c r="C136" s="288" t="s">
        <v>238</v>
      </c>
      <c r="D136" s="288" t="s">
        <v>240</v>
      </c>
      <c r="E136" s="288" t="s">
        <v>240</v>
      </c>
      <c r="F136" s="288" t="s">
        <v>241</v>
      </c>
      <c r="G136" s="287" t="s">
        <v>1002</v>
      </c>
      <c r="H136" s="288" t="s">
        <v>240</v>
      </c>
      <c r="I136" s="288" t="s">
        <v>238</v>
      </c>
    </row>
    <row r="137" spans="1:14" ht="20.149999999999999" customHeight="1">
      <c r="A137" s="278">
        <v>4</v>
      </c>
      <c r="B137" s="286" t="s">
        <v>246</v>
      </c>
      <c r="C137" s="286">
        <f>data!AE59</f>
        <v>34429</v>
      </c>
      <c r="D137" s="286">
        <f>data!AF59</f>
        <v>0</v>
      </c>
      <c r="E137" s="286">
        <f>data!AG59</f>
        <v>2336</v>
      </c>
      <c r="F137" s="286">
        <f>data!AH59</f>
        <v>0</v>
      </c>
      <c r="G137" s="286">
        <f>data!AI59</f>
        <v>0</v>
      </c>
      <c r="H137" s="286">
        <f>data!AJ59</f>
        <v>14559</v>
      </c>
      <c r="I137" s="286">
        <f>data!AK59</f>
        <v>11223</v>
      </c>
      <c r="K137" s="297"/>
      <c r="L137" s="299"/>
      <c r="M137" s="299"/>
      <c r="N137" s="299"/>
    </row>
    <row r="138" spans="1:14" ht="20.149999999999999" customHeight="1">
      <c r="A138" s="278">
        <v>5</v>
      </c>
      <c r="B138" s="286" t="s">
        <v>247</v>
      </c>
      <c r="C138" s="293">
        <f>data!AE60</f>
        <v>11.21</v>
      </c>
      <c r="D138" s="293">
        <f>data!AF60</f>
        <v>0</v>
      </c>
      <c r="E138" s="293">
        <f>data!AG60</f>
        <v>1.1399999999999999</v>
      </c>
      <c r="F138" s="293">
        <f>data!AH60</f>
        <v>0</v>
      </c>
      <c r="G138" s="293">
        <f>data!AI60</f>
        <v>0</v>
      </c>
      <c r="H138" s="293">
        <f>data!AJ60</f>
        <v>31.18</v>
      </c>
      <c r="I138" s="293">
        <f>data!AK60</f>
        <v>2.97</v>
      </c>
    </row>
    <row r="139" spans="1:14" ht="20.149999999999999" customHeight="1">
      <c r="A139" s="278">
        <v>6</v>
      </c>
      <c r="B139" s="286" t="s">
        <v>248</v>
      </c>
      <c r="C139" s="286">
        <f>data!AE61</f>
        <v>766947</v>
      </c>
      <c r="D139" s="286">
        <f>data!AF61</f>
        <v>0</v>
      </c>
      <c r="E139" s="286">
        <f>data!AG61</f>
        <v>279233</v>
      </c>
      <c r="F139" s="286">
        <f>data!AH61</f>
        <v>0</v>
      </c>
      <c r="G139" s="286">
        <f>data!AI61</f>
        <v>0</v>
      </c>
      <c r="H139" s="286">
        <f>data!AJ61</f>
        <v>2616090</v>
      </c>
      <c r="I139" s="286">
        <f>data!AK61</f>
        <v>302054</v>
      </c>
    </row>
    <row r="140" spans="1:14" ht="20.149999999999999" customHeight="1">
      <c r="A140" s="278">
        <v>7</v>
      </c>
      <c r="B140" s="286" t="s">
        <v>9</v>
      </c>
      <c r="C140" s="286">
        <f>data!AE62</f>
        <v>171923</v>
      </c>
      <c r="D140" s="286">
        <f>data!AF62</f>
        <v>0</v>
      </c>
      <c r="E140" s="286">
        <f>data!AG62</f>
        <v>62594</v>
      </c>
      <c r="F140" s="286">
        <f>data!AH62</f>
        <v>0</v>
      </c>
      <c r="G140" s="286">
        <f>data!AI62</f>
        <v>0</v>
      </c>
      <c r="H140" s="286">
        <f>data!AJ62</f>
        <v>586436</v>
      </c>
      <c r="I140" s="286">
        <f>data!AK62</f>
        <v>67710</v>
      </c>
    </row>
    <row r="141" spans="1:14" ht="20.149999999999999" customHeight="1">
      <c r="A141" s="278">
        <v>8</v>
      </c>
      <c r="B141" s="286" t="s">
        <v>249</v>
      </c>
      <c r="C141" s="286">
        <f>data!AE63</f>
        <v>-630</v>
      </c>
      <c r="D141" s="286">
        <f>data!AF63</f>
        <v>0</v>
      </c>
      <c r="E141" s="286">
        <f>data!AG63</f>
        <v>1532242</v>
      </c>
      <c r="F141" s="286">
        <f>data!AH63</f>
        <v>0</v>
      </c>
      <c r="G141" s="286">
        <f>data!AI63</f>
        <v>0</v>
      </c>
      <c r="H141" s="286">
        <f>data!AJ63</f>
        <v>239807</v>
      </c>
      <c r="I141" s="286">
        <f>data!AK63</f>
        <v>0</v>
      </c>
    </row>
    <row r="142" spans="1:14" ht="20.149999999999999" customHeight="1">
      <c r="A142" s="278">
        <v>9</v>
      </c>
      <c r="B142" s="286" t="s">
        <v>250</v>
      </c>
      <c r="C142" s="286">
        <f>data!AE64</f>
        <v>44155</v>
      </c>
      <c r="D142" s="286">
        <f>data!AF64</f>
        <v>0</v>
      </c>
      <c r="E142" s="286">
        <f>data!AG64</f>
        <v>88418</v>
      </c>
      <c r="F142" s="286">
        <f>data!AH64</f>
        <v>0</v>
      </c>
      <c r="G142" s="286">
        <f>data!AI64</f>
        <v>0</v>
      </c>
      <c r="H142" s="286">
        <f>data!AJ64</f>
        <v>133535</v>
      </c>
      <c r="I142" s="286">
        <f>data!AK64</f>
        <v>11393</v>
      </c>
    </row>
    <row r="143" spans="1:14" ht="20.149999999999999" customHeight="1">
      <c r="A143" s="278">
        <v>10</v>
      </c>
      <c r="B143" s="286" t="s">
        <v>497</v>
      </c>
      <c r="C143" s="286">
        <f>data!AE65</f>
        <v>0</v>
      </c>
      <c r="D143" s="286">
        <f>data!AF65</f>
        <v>0</v>
      </c>
      <c r="E143" s="286">
        <f>data!AG65</f>
        <v>0</v>
      </c>
      <c r="F143" s="286">
        <f>data!AH65</f>
        <v>0</v>
      </c>
      <c r="G143" s="286">
        <f>data!AI65</f>
        <v>0</v>
      </c>
      <c r="H143" s="286">
        <f>data!AJ65</f>
        <v>7072</v>
      </c>
      <c r="I143" s="286">
        <f>data!AK65</f>
        <v>0</v>
      </c>
    </row>
    <row r="144" spans="1:14" ht="20.149999999999999" customHeight="1">
      <c r="A144" s="278">
        <v>11</v>
      </c>
      <c r="B144" s="286" t="s">
        <v>498</v>
      </c>
      <c r="C144" s="286">
        <f>data!AE66</f>
        <v>776862</v>
      </c>
      <c r="D144" s="286">
        <f>data!AF66</f>
        <v>0</v>
      </c>
      <c r="E144" s="286">
        <f>data!AG66</f>
        <v>4607</v>
      </c>
      <c r="F144" s="286">
        <f>data!AH66</f>
        <v>0</v>
      </c>
      <c r="G144" s="286">
        <f>data!AI66</f>
        <v>0</v>
      </c>
      <c r="H144" s="286">
        <f>data!AJ66</f>
        <v>175239</v>
      </c>
      <c r="I144" s="286">
        <f>data!AK66</f>
        <v>87886</v>
      </c>
    </row>
    <row r="145" spans="1:9" ht="20.149999999999999" customHeight="1">
      <c r="A145" s="278">
        <v>12</v>
      </c>
      <c r="B145" s="286" t="s">
        <v>11</v>
      </c>
      <c r="C145" s="286">
        <f>data!AE67</f>
        <v>81894</v>
      </c>
      <c r="D145" s="286">
        <f>data!AF67</f>
        <v>0</v>
      </c>
      <c r="E145" s="286">
        <f>data!AG67</f>
        <v>27116</v>
      </c>
      <c r="F145" s="286">
        <f>data!AH67</f>
        <v>0</v>
      </c>
      <c r="G145" s="286">
        <f>data!AI67</f>
        <v>0</v>
      </c>
      <c r="H145" s="286">
        <f>data!AJ67</f>
        <v>88588</v>
      </c>
      <c r="I145" s="286">
        <f>data!AK67</f>
        <v>3091</v>
      </c>
    </row>
    <row r="146" spans="1:9" ht="20.149999999999999" customHeight="1">
      <c r="A146" s="278">
        <v>13</v>
      </c>
      <c r="B146" s="286" t="s">
        <v>976</v>
      </c>
      <c r="C146" s="286">
        <f>data!AE68</f>
        <v>3717</v>
      </c>
      <c r="D146" s="286">
        <f>data!AF68</f>
        <v>0</v>
      </c>
      <c r="E146" s="286">
        <f>data!AG68</f>
        <v>4001</v>
      </c>
      <c r="F146" s="286">
        <f>data!AH68</f>
        <v>0</v>
      </c>
      <c r="G146" s="286">
        <f>data!AI68</f>
        <v>0</v>
      </c>
      <c r="H146" s="286">
        <f>data!AJ68</f>
        <v>9803</v>
      </c>
      <c r="I146" s="286">
        <f>data!AK68</f>
        <v>0</v>
      </c>
    </row>
    <row r="147" spans="1:9" ht="20.149999999999999" customHeight="1">
      <c r="A147" s="278">
        <v>14</v>
      </c>
      <c r="B147" s="286" t="s">
        <v>977</v>
      </c>
      <c r="C147" s="286">
        <f>data!AE69</f>
        <v>15451</v>
      </c>
      <c r="D147" s="286">
        <f>data!AF69</f>
        <v>0</v>
      </c>
      <c r="E147" s="286">
        <f>data!AG69</f>
        <v>43028</v>
      </c>
      <c r="F147" s="286">
        <f>data!AH69</f>
        <v>0</v>
      </c>
      <c r="G147" s="286">
        <f>data!AI69</f>
        <v>0</v>
      </c>
      <c r="H147" s="286">
        <f>data!AJ69</f>
        <v>58688</v>
      </c>
      <c r="I147" s="286">
        <f>data!AK69</f>
        <v>9840</v>
      </c>
    </row>
    <row r="148" spans="1:9" ht="20.149999999999999" customHeight="1">
      <c r="A148" s="278">
        <v>15</v>
      </c>
      <c r="B148" s="286" t="s">
        <v>269</v>
      </c>
      <c r="C148" s="286">
        <f>-data!AE84</f>
        <v>0</v>
      </c>
      <c r="D148" s="286">
        <f>-data!AF84</f>
        <v>0</v>
      </c>
      <c r="E148" s="286">
        <f>-data!AG84</f>
        <v>0</v>
      </c>
      <c r="F148" s="286">
        <f>-data!AH84</f>
        <v>0</v>
      </c>
      <c r="G148" s="286">
        <f>-data!AI84</f>
        <v>0</v>
      </c>
      <c r="H148" s="286">
        <f>-data!AJ84</f>
        <v>0</v>
      </c>
      <c r="I148" s="286">
        <f>-data!AK84</f>
        <v>0</v>
      </c>
    </row>
    <row r="149" spans="1:9" ht="20.149999999999999" customHeight="1">
      <c r="A149" s="278">
        <v>16</v>
      </c>
      <c r="B149" s="294" t="s">
        <v>978</v>
      </c>
      <c r="C149" s="286">
        <f>data!AE85</f>
        <v>1860319</v>
      </c>
      <c r="D149" s="286">
        <f>data!AF85</f>
        <v>0</v>
      </c>
      <c r="E149" s="286">
        <f>data!AG85</f>
        <v>2041239</v>
      </c>
      <c r="F149" s="286">
        <f>data!AH85</f>
        <v>0</v>
      </c>
      <c r="G149" s="286">
        <f>data!AI85</f>
        <v>0</v>
      </c>
      <c r="H149" s="286">
        <f>data!AJ85</f>
        <v>3915258</v>
      </c>
      <c r="I149" s="286">
        <f>data!AK85</f>
        <v>481974</v>
      </c>
    </row>
    <row r="150" spans="1:9" ht="20.149999999999999" customHeight="1">
      <c r="A150" s="278">
        <v>17</v>
      </c>
      <c r="B150" s="286" t="s">
        <v>271</v>
      </c>
      <c r="C150" s="296"/>
      <c r="D150" s="296"/>
      <c r="E150" s="296"/>
      <c r="F150" s="296"/>
      <c r="G150" s="296"/>
      <c r="H150" s="296"/>
      <c r="I150" s="296"/>
    </row>
    <row r="151" spans="1:9" ht="20.149999999999999" customHeight="1">
      <c r="A151" s="278">
        <v>18</v>
      </c>
      <c r="B151" s="286" t="s">
        <v>979</v>
      </c>
      <c r="C151" s="294">
        <f>+data!M696</f>
        <v>1023860</v>
      </c>
      <c r="D151" s="294">
        <f>+data!M697</f>
        <v>0</v>
      </c>
      <c r="E151" s="294">
        <f>+data!M698</f>
        <v>929531</v>
      </c>
      <c r="F151" s="294">
        <f>+data!M699</f>
        <v>0</v>
      </c>
      <c r="G151" s="294">
        <f>+data!M700</f>
        <v>0</v>
      </c>
      <c r="H151" s="294">
        <f>+data!M701</f>
        <v>1474694</v>
      </c>
      <c r="I151" s="294">
        <f>+data!M702</f>
        <v>266398</v>
      </c>
    </row>
    <row r="152" spans="1:9" ht="20.149999999999999" customHeight="1">
      <c r="A152" s="278">
        <v>19</v>
      </c>
      <c r="B152" s="294" t="s">
        <v>980</v>
      </c>
      <c r="C152" s="286">
        <f>data!AE87</f>
        <v>397544</v>
      </c>
      <c r="D152" s="286">
        <f>data!AF87</f>
        <v>0</v>
      </c>
      <c r="E152" s="286">
        <f>data!AG87</f>
        <v>137067</v>
      </c>
      <c r="F152" s="286">
        <f>data!AH87</f>
        <v>0</v>
      </c>
      <c r="G152" s="286">
        <f>data!AI87</f>
        <v>0</v>
      </c>
      <c r="H152" s="286">
        <f>data!AJ87</f>
        <v>239475</v>
      </c>
      <c r="I152" s="286">
        <f>data!AK87</f>
        <v>375706</v>
      </c>
    </row>
    <row r="153" spans="1:9" ht="20.149999999999999" customHeight="1">
      <c r="A153" s="278">
        <v>20</v>
      </c>
      <c r="B153" s="294" t="s">
        <v>981</v>
      </c>
      <c r="C153" s="286">
        <f>data!AE88</f>
        <v>4699826</v>
      </c>
      <c r="D153" s="286">
        <f>data!AF88</f>
        <v>0</v>
      </c>
      <c r="E153" s="286">
        <f>data!AG88</f>
        <v>5288262</v>
      </c>
      <c r="F153" s="286">
        <f>data!AH88</f>
        <v>0</v>
      </c>
      <c r="G153" s="286">
        <f>data!AI88</f>
        <v>0</v>
      </c>
      <c r="H153" s="286">
        <f>data!AJ88</f>
        <v>4778951</v>
      </c>
      <c r="I153" s="286">
        <f>data!AK88</f>
        <v>1264523</v>
      </c>
    </row>
    <row r="154" spans="1:9" ht="20.149999999999999" customHeight="1">
      <c r="A154" s="278">
        <v>21</v>
      </c>
      <c r="B154" s="294" t="s">
        <v>982</v>
      </c>
      <c r="C154" s="286">
        <f>data!AE89</f>
        <v>5097370</v>
      </c>
      <c r="D154" s="286">
        <f>data!AF89</f>
        <v>0</v>
      </c>
      <c r="E154" s="286">
        <f>data!AG89</f>
        <v>5425329</v>
      </c>
      <c r="F154" s="286">
        <f>data!AH89</f>
        <v>0</v>
      </c>
      <c r="G154" s="286">
        <f>data!AI89</f>
        <v>0</v>
      </c>
      <c r="H154" s="286">
        <f>data!AJ89</f>
        <v>5018426</v>
      </c>
      <c r="I154" s="286">
        <f>data!AK89</f>
        <v>1640229</v>
      </c>
    </row>
    <row r="155" spans="1:9" ht="20.149999999999999" customHeight="1">
      <c r="A155" s="278" t="s">
        <v>983</v>
      </c>
      <c r="B155" s="286"/>
      <c r="C155" s="296"/>
      <c r="D155" s="296"/>
      <c r="E155" s="296"/>
      <c r="F155" s="296"/>
      <c r="G155" s="296"/>
      <c r="H155" s="296"/>
      <c r="I155" s="296"/>
    </row>
    <row r="156" spans="1:9" ht="20.149999999999999" customHeight="1">
      <c r="A156" s="278">
        <v>22</v>
      </c>
      <c r="B156" s="286" t="s">
        <v>984</v>
      </c>
      <c r="C156" s="286">
        <f>data!AE90</f>
        <v>4796</v>
      </c>
      <c r="D156" s="286">
        <f>data!AF90</f>
        <v>0</v>
      </c>
      <c r="E156" s="286">
        <f>data!AG90</f>
        <v>1588</v>
      </c>
      <c r="F156" s="286">
        <f>data!AH90</f>
        <v>0</v>
      </c>
      <c r="G156" s="286">
        <f>data!AI90</f>
        <v>0</v>
      </c>
      <c r="H156" s="286">
        <f>data!AJ90</f>
        <v>5188</v>
      </c>
      <c r="I156" s="286">
        <f>data!AK90</f>
        <v>181</v>
      </c>
    </row>
    <row r="157" spans="1:9" ht="20.149999999999999" customHeight="1">
      <c r="A157" s="278">
        <v>23</v>
      </c>
      <c r="B157" s="286" t="s">
        <v>985</v>
      </c>
      <c r="C157" s="286">
        <f>data!AE91</f>
        <v>0</v>
      </c>
      <c r="D157" s="286">
        <f>data!AF91</f>
        <v>0</v>
      </c>
      <c r="E157" s="286">
        <f>data!AG91</f>
        <v>0</v>
      </c>
      <c r="F157" s="286">
        <f>data!AH91</f>
        <v>0</v>
      </c>
      <c r="G157" s="286">
        <f>data!AI91</f>
        <v>0</v>
      </c>
      <c r="H157" s="286">
        <f>data!AJ91</f>
        <v>0</v>
      </c>
      <c r="I157" s="286">
        <f>data!AK91</f>
        <v>0</v>
      </c>
    </row>
    <row r="158" spans="1:9" ht="20.149999999999999" customHeight="1">
      <c r="A158" s="278">
        <v>24</v>
      </c>
      <c r="B158" s="286" t="s">
        <v>986</v>
      </c>
      <c r="C158" s="286">
        <f>data!AE92</f>
        <v>1758</v>
      </c>
      <c r="D158" s="286">
        <f>data!AF92</f>
        <v>0</v>
      </c>
      <c r="E158" s="286">
        <f>data!AG92</f>
        <v>582</v>
      </c>
      <c r="F158" s="286">
        <f>data!AH92</f>
        <v>0</v>
      </c>
      <c r="G158" s="286">
        <f>data!AI92</f>
        <v>0</v>
      </c>
      <c r="H158" s="286">
        <f>data!AJ92</f>
        <v>1902</v>
      </c>
      <c r="I158" s="286">
        <f>data!AK92</f>
        <v>66</v>
      </c>
    </row>
    <row r="159" spans="1:9" ht="20.149999999999999" customHeight="1">
      <c r="A159" s="278">
        <v>25</v>
      </c>
      <c r="B159" s="286" t="s">
        <v>987</v>
      </c>
      <c r="C159" s="286">
        <f>data!AE93</f>
        <v>17310</v>
      </c>
      <c r="D159" s="286">
        <f>data!AF93</f>
        <v>0</v>
      </c>
      <c r="E159" s="286">
        <f>data!AG93</f>
        <v>2201</v>
      </c>
      <c r="F159" s="286">
        <f>data!AH93</f>
        <v>0</v>
      </c>
      <c r="G159" s="286">
        <f>data!AI93</f>
        <v>0</v>
      </c>
      <c r="H159" s="286">
        <f>data!AJ93</f>
        <v>1179</v>
      </c>
      <c r="I159" s="286">
        <f>data!AK93</f>
        <v>0</v>
      </c>
    </row>
    <row r="160" spans="1:9" ht="20.149999999999999" customHeight="1">
      <c r="A160" s="278">
        <v>26</v>
      </c>
      <c r="B160" s="286" t="s">
        <v>279</v>
      </c>
      <c r="C160" s="293">
        <f>data!AE94</f>
        <v>0.22</v>
      </c>
      <c r="D160" s="293">
        <f>data!AF94</f>
        <v>0</v>
      </c>
      <c r="E160" s="293">
        <f>data!AG94</f>
        <v>0.59</v>
      </c>
      <c r="F160" s="293">
        <f>data!AH94</f>
        <v>0</v>
      </c>
      <c r="G160" s="293">
        <f>data!AI94</f>
        <v>0</v>
      </c>
      <c r="H160" s="293">
        <f>data!AJ94</f>
        <v>13.14</v>
      </c>
      <c r="I160" s="293">
        <f>data!AK94</f>
        <v>0</v>
      </c>
    </row>
    <row r="161" spans="1:9" ht="20.149999999999999" customHeight="1">
      <c r="A161" s="279" t="s">
        <v>969</v>
      </c>
      <c r="B161" s="280"/>
      <c r="C161" s="280"/>
      <c r="D161" s="280"/>
      <c r="E161" s="280"/>
      <c r="F161" s="280"/>
      <c r="G161" s="280"/>
      <c r="H161" s="280"/>
      <c r="I161" s="279"/>
    </row>
    <row r="162" spans="1:9" ht="20.149999999999999" customHeight="1">
      <c r="D162" s="282"/>
      <c r="I162" s="283" t="s">
        <v>1003</v>
      </c>
    </row>
    <row r="163" spans="1:9" ht="20.149999999999999" customHeight="1">
      <c r="A163" s="282"/>
    </row>
    <row r="164" spans="1:9" ht="20.149999999999999" customHeight="1">
      <c r="A164" s="284" t="str">
        <f>"Hospital: "&amp;data!C98</f>
        <v>Hospital: Columbia County Public Hospital District No. 1</v>
      </c>
      <c r="G164" s="285"/>
      <c r="H164" s="284" t="str">
        <f>"FYE: "&amp;data!C96</f>
        <v>FYE: 12/31/2022</v>
      </c>
    </row>
    <row r="165" spans="1:9" ht="20.149999999999999" customHeight="1">
      <c r="A165" s="278">
        <v>1</v>
      </c>
      <c r="B165" s="286" t="s">
        <v>221</v>
      </c>
      <c r="C165" s="288" t="s">
        <v>56</v>
      </c>
      <c r="D165" s="288" t="s">
        <v>57</v>
      </c>
      <c r="E165" s="288" t="s">
        <v>58</v>
      </c>
      <c r="F165" s="288" t="s">
        <v>59</v>
      </c>
      <c r="G165" s="288" t="s">
        <v>60</v>
      </c>
      <c r="H165" s="288" t="s">
        <v>61</v>
      </c>
      <c r="I165" s="288" t="s">
        <v>62</v>
      </c>
    </row>
    <row r="166" spans="1:9" ht="20.149999999999999" customHeight="1">
      <c r="A166" s="289">
        <v>2</v>
      </c>
      <c r="B166" s="290" t="s">
        <v>971</v>
      </c>
      <c r="C166" s="292" t="s">
        <v>135</v>
      </c>
      <c r="D166" s="292" t="s">
        <v>136</v>
      </c>
      <c r="E166" s="292" t="s">
        <v>122</v>
      </c>
      <c r="F166" s="292" t="s">
        <v>137</v>
      </c>
      <c r="G166" s="292" t="s">
        <v>1004</v>
      </c>
      <c r="H166" s="292" t="s">
        <v>139</v>
      </c>
      <c r="I166" s="292" t="s">
        <v>140</v>
      </c>
    </row>
    <row r="167" spans="1:9" ht="20.149999999999999" customHeight="1">
      <c r="A167" s="289"/>
      <c r="B167" s="290"/>
      <c r="C167" s="292" t="s">
        <v>184</v>
      </c>
      <c r="D167" s="292" t="s">
        <v>184</v>
      </c>
      <c r="E167" s="292" t="s">
        <v>1005</v>
      </c>
      <c r="F167" s="292" t="s">
        <v>194</v>
      </c>
      <c r="G167" s="292" t="s">
        <v>133</v>
      </c>
      <c r="H167" s="291" t="s">
        <v>1006</v>
      </c>
      <c r="I167" s="292" t="s">
        <v>181</v>
      </c>
    </row>
    <row r="168" spans="1:9" ht="20.149999999999999" customHeight="1">
      <c r="A168" s="278">
        <v>3</v>
      </c>
      <c r="B168" s="286" t="s">
        <v>975</v>
      </c>
      <c r="C168" s="288" t="s">
        <v>238</v>
      </c>
      <c r="D168" s="288" t="s">
        <v>238</v>
      </c>
      <c r="E168" s="288" t="s">
        <v>229</v>
      </c>
      <c r="F168" s="288" t="s">
        <v>239</v>
      </c>
      <c r="G168" s="288" t="s">
        <v>240</v>
      </c>
      <c r="H168" s="288" t="s">
        <v>241</v>
      </c>
      <c r="I168" s="288" t="s">
        <v>240</v>
      </c>
    </row>
    <row r="169" spans="1:9" ht="20.149999999999999" customHeight="1">
      <c r="A169" s="278">
        <v>4</v>
      </c>
      <c r="B169" s="286" t="s">
        <v>246</v>
      </c>
      <c r="C169" s="286">
        <f>data!AL59</f>
        <v>384</v>
      </c>
      <c r="D169" s="286">
        <f>data!AM59</f>
        <v>0</v>
      </c>
      <c r="E169" s="286">
        <f>data!AN59</f>
        <v>0</v>
      </c>
      <c r="F169" s="286">
        <f>data!AO59</f>
        <v>1752</v>
      </c>
      <c r="G169" s="286">
        <f>data!AP59</f>
        <v>0</v>
      </c>
      <c r="H169" s="286">
        <f>data!AQ59</f>
        <v>0</v>
      </c>
      <c r="I169" s="286">
        <f>data!AR59</f>
        <v>0</v>
      </c>
    </row>
    <row r="170" spans="1:9" ht="20.149999999999999" customHeight="1">
      <c r="A170" s="278">
        <v>5</v>
      </c>
      <c r="B170" s="286" t="s">
        <v>247</v>
      </c>
      <c r="C170" s="293">
        <f>data!AL60</f>
        <v>0</v>
      </c>
      <c r="D170" s="293">
        <f>data!AM60</f>
        <v>0</v>
      </c>
      <c r="E170" s="293">
        <f>data!AN60</f>
        <v>0</v>
      </c>
      <c r="F170" s="293">
        <f>data!AO60</f>
        <v>0.73</v>
      </c>
      <c r="G170" s="293">
        <f>data!AP60</f>
        <v>0</v>
      </c>
      <c r="H170" s="293">
        <f>data!AQ60</f>
        <v>0</v>
      </c>
      <c r="I170" s="293">
        <f>data!AR60</f>
        <v>0</v>
      </c>
    </row>
    <row r="171" spans="1:9" ht="20.149999999999999" customHeight="1">
      <c r="A171" s="278">
        <v>6</v>
      </c>
      <c r="B171" s="286" t="s">
        <v>248</v>
      </c>
      <c r="C171" s="286">
        <f>data!AL61</f>
        <v>-2991</v>
      </c>
      <c r="D171" s="286">
        <f>data!AM61</f>
        <v>0</v>
      </c>
      <c r="E171" s="286">
        <f>data!AN61</f>
        <v>0</v>
      </c>
      <c r="F171" s="286">
        <f>data!AO61</f>
        <v>61524</v>
      </c>
      <c r="G171" s="286">
        <f>data!AP61</f>
        <v>0</v>
      </c>
      <c r="H171" s="286">
        <f>data!AQ61</f>
        <v>0</v>
      </c>
      <c r="I171" s="286">
        <f>data!AR61</f>
        <v>0</v>
      </c>
    </row>
    <row r="172" spans="1:9" ht="20.149999999999999" customHeight="1">
      <c r="A172" s="278">
        <v>7</v>
      </c>
      <c r="B172" s="286" t="s">
        <v>9</v>
      </c>
      <c r="C172" s="286">
        <f>data!AL62</f>
        <v>-670</v>
      </c>
      <c r="D172" s="286">
        <f>data!AM62</f>
        <v>0</v>
      </c>
      <c r="E172" s="286">
        <f>data!AN62</f>
        <v>0</v>
      </c>
      <c r="F172" s="286">
        <f>data!AO62</f>
        <v>13792</v>
      </c>
      <c r="G172" s="286">
        <f>data!AP62</f>
        <v>0</v>
      </c>
      <c r="H172" s="286">
        <f>data!AQ62</f>
        <v>0</v>
      </c>
      <c r="I172" s="286">
        <f>data!AR62</f>
        <v>0</v>
      </c>
    </row>
    <row r="173" spans="1:9" ht="20.149999999999999" customHeight="1">
      <c r="A173" s="278">
        <v>8</v>
      </c>
      <c r="B173" s="286" t="s">
        <v>249</v>
      </c>
      <c r="C173" s="286">
        <f>data!AL63</f>
        <v>0</v>
      </c>
      <c r="D173" s="286">
        <f>data!AM63</f>
        <v>0</v>
      </c>
      <c r="E173" s="286">
        <f>data!AN63</f>
        <v>0</v>
      </c>
      <c r="F173" s="286">
        <f>data!AO63</f>
        <v>9677</v>
      </c>
      <c r="G173" s="286">
        <f>data!AP63</f>
        <v>0</v>
      </c>
      <c r="H173" s="286">
        <f>data!AQ63</f>
        <v>0</v>
      </c>
      <c r="I173" s="286">
        <f>data!AR63</f>
        <v>0</v>
      </c>
    </row>
    <row r="174" spans="1:9" ht="20.149999999999999" customHeight="1">
      <c r="A174" s="278">
        <v>9</v>
      </c>
      <c r="B174" s="286" t="s">
        <v>250</v>
      </c>
      <c r="C174" s="286">
        <f>data!AL64</f>
        <v>809</v>
      </c>
      <c r="D174" s="286">
        <f>data!AM64</f>
        <v>0</v>
      </c>
      <c r="E174" s="286">
        <f>data!AN64</f>
        <v>0</v>
      </c>
      <c r="F174" s="286">
        <f>data!AO64</f>
        <v>6925</v>
      </c>
      <c r="G174" s="286">
        <f>data!AP64</f>
        <v>0</v>
      </c>
      <c r="H174" s="286">
        <f>data!AQ64</f>
        <v>0</v>
      </c>
      <c r="I174" s="286">
        <f>data!AR64</f>
        <v>0</v>
      </c>
    </row>
    <row r="175" spans="1:9" ht="20.149999999999999" customHeight="1">
      <c r="A175" s="278">
        <v>10</v>
      </c>
      <c r="B175" s="286" t="s">
        <v>497</v>
      </c>
      <c r="C175" s="286">
        <f>data!AL65</f>
        <v>0</v>
      </c>
      <c r="D175" s="286">
        <f>data!AM65</f>
        <v>0</v>
      </c>
      <c r="E175" s="286">
        <f>data!AN65</f>
        <v>0</v>
      </c>
      <c r="F175" s="286">
        <f>data!AO65</f>
        <v>99</v>
      </c>
      <c r="G175" s="286">
        <f>data!AP65</f>
        <v>0</v>
      </c>
      <c r="H175" s="286">
        <f>data!AQ65</f>
        <v>0</v>
      </c>
      <c r="I175" s="286">
        <f>data!AR65</f>
        <v>0</v>
      </c>
    </row>
    <row r="176" spans="1:9" ht="20.149999999999999" customHeight="1">
      <c r="A176" s="278">
        <v>11</v>
      </c>
      <c r="B176" s="286" t="s">
        <v>498</v>
      </c>
      <c r="C176" s="286">
        <f>data!AL66</f>
        <v>118299</v>
      </c>
      <c r="D176" s="286">
        <f>data!AM66</f>
        <v>0</v>
      </c>
      <c r="E176" s="286">
        <f>data!AN66</f>
        <v>0</v>
      </c>
      <c r="F176" s="286">
        <f>data!AO66</f>
        <v>36016</v>
      </c>
      <c r="G176" s="286">
        <f>data!AP66</f>
        <v>0</v>
      </c>
      <c r="H176" s="286">
        <f>data!AQ66</f>
        <v>0</v>
      </c>
      <c r="I176" s="286">
        <f>data!AR66</f>
        <v>0</v>
      </c>
    </row>
    <row r="177" spans="1:9" ht="20.149999999999999" customHeight="1">
      <c r="A177" s="278">
        <v>12</v>
      </c>
      <c r="B177" s="286" t="s">
        <v>11</v>
      </c>
      <c r="C177" s="286">
        <f>data!AL67</f>
        <v>2169</v>
      </c>
      <c r="D177" s="286">
        <f>data!AM67</f>
        <v>0</v>
      </c>
      <c r="E177" s="286">
        <f>data!AN67</f>
        <v>0</v>
      </c>
      <c r="F177" s="286">
        <f>data!AO67</f>
        <v>3210</v>
      </c>
      <c r="G177" s="286">
        <f>data!AP67</f>
        <v>0</v>
      </c>
      <c r="H177" s="286">
        <f>data!AQ67</f>
        <v>0</v>
      </c>
      <c r="I177" s="286">
        <f>data!AR67</f>
        <v>0</v>
      </c>
    </row>
    <row r="178" spans="1:9" ht="20.149999999999999" customHeight="1">
      <c r="A178" s="278">
        <v>13</v>
      </c>
      <c r="B178" s="286" t="s">
        <v>976</v>
      </c>
      <c r="C178" s="286">
        <f>data!AL68</f>
        <v>0</v>
      </c>
      <c r="D178" s="286">
        <f>data!AM68</f>
        <v>0</v>
      </c>
      <c r="E178" s="286">
        <f>data!AN68</f>
        <v>0</v>
      </c>
      <c r="F178" s="286">
        <f>data!AO68</f>
        <v>1590</v>
      </c>
      <c r="G178" s="286">
        <f>data!AP68</f>
        <v>0</v>
      </c>
      <c r="H178" s="286">
        <f>data!AQ68</f>
        <v>0</v>
      </c>
      <c r="I178" s="286">
        <f>data!AR68</f>
        <v>0</v>
      </c>
    </row>
    <row r="179" spans="1:9" ht="20.149999999999999" customHeight="1">
      <c r="A179" s="278">
        <v>14</v>
      </c>
      <c r="B179" s="286" t="s">
        <v>977</v>
      </c>
      <c r="C179" s="286">
        <f>data!AL69</f>
        <v>1528</v>
      </c>
      <c r="D179" s="286">
        <f>data!AM69</f>
        <v>0</v>
      </c>
      <c r="E179" s="286">
        <f>data!AN69</f>
        <v>0</v>
      </c>
      <c r="F179" s="286">
        <f>data!AO69</f>
        <v>2136</v>
      </c>
      <c r="G179" s="286">
        <f>data!AP69</f>
        <v>0</v>
      </c>
      <c r="H179" s="286">
        <f>data!AQ69</f>
        <v>0</v>
      </c>
      <c r="I179" s="286">
        <f>data!AR69</f>
        <v>0</v>
      </c>
    </row>
    <row r="180" spans="1:9" ht="20.149999999999999" customHeight="1">
      <c r="A180" s="278">
        <v>15</v>
      </c>
      <c r="B180" s="286" t="s">
        <v>269</v>
      </c>
      <c r="C180" s="286">
        <f>data!AL70</f>
        <v>0</v>
      </c>
      <c r="D180" s="286">
        <f>data!AM70</f>
        <v>0</v>
      </c>
      <c r="E180" s="286">
        <f>data!AN70</f>
        <v>0</v>
      </c>
      <c r="F180" s="286">
        <f>data!AO70</f>
        <v>0</v>
      </c>
      <c r="G180" s="286">
        <f>data!AP70</f>
        <v>0</v>
      </c>
      <c r="H180" s="286">
        <f>data!AQ70</f>
        <v>0</v>
      </c>
      <c r="I180" s="286">
        <f>data!AR70</f>
        <v>0</v>
      </c>
    </row>
    <row r="181" spans="1:9" ht="20.149999999999999" customHeight="1">
      <c r="A181" s="278">
        <v>16</v>
      </c>
      <c r="B181" s="294" t="s">
        <v>978</v>
      </c>
      <c r="C181" s="286">
        <f>data!AL85</f>
        <v>119144</v>
      </c>
      <c r="D181" s="286">
        <f>data!AM85</f>
        <v>0</v>
      </c>
      <c r="E181" s="286">
        <f>data!AN85</f>
        <v>0</v>
      </c>
      <c r="F181" s="286">
        <f>data!AO85</f>
        <v>134969</v>
      </c>
      <c r="G181" s="286">
        <f>data!AP85</f>
        <v>0</v>
      </c>
      <c r="H181" s="286">
        <f>data!AQ85</f>
        <v>0</v>
      </c>
      <c r="I181" s="286">
        <f>data!AR85</f>
        <v>0</v>
      </c>
    </row>
    <row r="182" spans="1:9" ht="20.149999999999999" customHeight="1">
      <c r="A182" s="278">
        <v>17</v>
      </c>
      <c r="B182" s="286" t="s">
        <v>271</v>
      </c>
      <c r="C182" s="296"/>
      <c r="D182" s="296"/>
      <c r="E182" s="296"/>
      <c r="F182" s="296"/>
      <c r="G182" s="296"/>
      <c r="H182" s="296"/>
      <c r="I182" s="296"/>
    </row>
    <row r="183" spans="1:9" ht="20.149999999999999" customHeight="1">
      <c r="A183" s="278">
        <v>18</v>
      </c>
      <c r="B183" s="286" t="s">
        <v>979</v>
      </c>
      <c r="C183" s="294">
        <f>+data!M703</f>
        <v>42400</v>
      </c>
      <c r="D183" s="294">
        <f>+data!M704</f>
        <v>0</v>
      </c>
      <c r="E183" s="294">
        <f>+data!M705</f>
        <v>0</v>
      </c>
      <c r="F183" s="294">
        <f>+data!M706</f>
        <v>57926</v>
      </c>
      <c r="G183" s="294">
        <f>+data!M707</f>
        <v>0</v>
      </c>
      <c r="H183" s="294">
        <f>+data!M708</f>
        <v>0</v>
      </c>
      <c r="I183" s="294">
        <f>+data!M709</f>
        <v>0</v>
      </c>
    </row>
    <row r="184" spans="1:9" ht="20.149999999999999" customHeight="1">
      <c r="A184" s="278">
        <v>19</v>
      </c>
      <c r="B184" s="294" t="s">
        <v>980</v>
      </c>
      <c r="C184" s="286">
        <f>data!AL87</f>
        <v>35452</v>
      </c>
      <c r="D184" s="286">
        <f>data!AM87</f>
        <v>0</v>
      </c>
      <c r="E184" s="286">
        <f>data!AN87</f>
        <v>0</v>
      </c>
      <c r="F184" s="286">
        <f>data!AO87</f>
        <v>16035</v>
      </c>
      <c r="G184" s="286">
        <f>data!AP87</f>
        <v>0</v>
      </c>
      <c r="H184" s="286">
        <f>data!AQ87</f>
        <v>0</v>
      </c>
      <c r="I184" s="286">
        <f>data!AR87</f>
        <v>0</v>
      </c>
    </row>
    <row r="185" spans="1:9" ht="20.149999999999999" customHeight="1">
      <c r="A185" s="278">
        <v>20</v>
      </c>
      <c r="B185" s="294" t="s">
        <v>981</v>
      </c>
      <c r="C185" s="286">
        <f>data!AL88</f>
        <v>169781</v>
      </c>
      <c r="D185" s="286">
        <f>data!AM88</f>
        <v>0</v>
      </c>
      <c r="E185" s="286">
        <f>data!AN88</f>
        <v>0</v>
      </c>
      <c r="F185" s="286">
        <f>data!AO88</f>
        <v>178831</v>
      </c>
      <c r="G185" s="286">
        <f>data!AP88</f>
        <v>0</v>
      </c>
      <c r="H185" s="286">
        <f>data!AQ88</f>
        <v>0</v>
      </c>
      <c r="I185" s="286">
        <f>data!AR88</f>
        <v>0</v>
      </c>
    </row>
    <row r="186" spans="1:9" ht="20.149999999999999" customHeight="1">
      <c r="A186" s="278">
        <v>21</v>
      </c>
      <c r="B186" s="294" t="s">
        <v>982</v>
      </c>
      <c r="C186" s="286">
        <f>data!AL89</f>
        <v>205233</v>
      </c>
      <c r="D186" s="286">
        <f>data!AM89</f>
        <v>0</v>
      </c>
      <c r="E186" s="286">
        <f>data!AN89</f>
        <v>0</v>
      </c>
      <c r="F186" s="286">
        <f>data!AO89</f>
        <v>194866</v>
      </c>
      <c r="G186" s="286">
        <f>data!AP89</f>
        <v>0</v>
      </c>
      <c r="H186" s="286">
        <f>data!AQ89</f>
        <v>0</v>
      </c>
      <c r="I186" s="286">
        <f>data!AR89</f>
        <v>0</v>
      </c>
    </row>
    <row r="187" spans="1:9" ht="20.149999999999999" customHeight="1">
      <c r="A187" s="278" t="s">
        <v>983</v>
      </c>
      <c r="B187" s="286"/>
      <c r="C187" s="296"/>
      <c r="D187" s="296"/>
      <c r="E187" s="296"/>
      <c r="F187" s="296"/>
      <c r="G187" s="296"/>
      <c r="H187" s="296"/>
      <c r="I187" s="296"/>
    </row>
    <row r="188" spans="1:9" ht="20.149999999999999" customHeight="1">
      <c r="A188" s="278">
        <v>22</v>
      </c>
      <c r="B188" s="286" t="s">
        <v>984</v>
      </c>
      <c r="C188" s="286">
        <f>data!AL90</f>
        <v>127</v>
      </c>
      <c r="D188" s="286">
        <f>data!AM90</f>
        <v>0</v>
      </c>
      <c r="E188" s="286">
        <f>data!AN90</f>
        <v>0</v>
      </c>
      <c r="F188" s="286">
        <f>data!AO90</f>
        <v>188</v>
      </c>
      <c r="G188" s="286">
        <f>data!AP90</f>
        <v>0</v>
      </c>
      <c r="H188" s="286">
        <f>data!AQ90</f>
        <v>0</v>
      </c>
      <c r="I188" s="286">
        <f>data!AR90</f>
        <v>0</v>
      </c>
    </row>
    <row r="189" spans="1:9" ht="20.149999999999999" customHeight="1">
      <c r="A189" s="278">
        <v>23</v>
      </c>
      <c r="B189" s="286" t="s">
        <v>985</v>
      </c>
      <c r="C189" s="286">
        <f>data!AL91</f>
        <v>0</v>
      </c>
      <c r="D189" s="286">
        <f>data!AM91</f>
        <v>0</v>
      </c>
      <c r="E189" s="286">
        <f>data!AN91</f>
        <v>0</v>
      </c>
      <c r="F189" s="286">
        <f>data!AO91</f>
        <v>226</v>
      </c>
      <c r="G189" s="286">
        <f>data!AP91</f>
        <v>0</v>
      </c>
      <c r="H189" s="286">
        <f>data!AQ91</f>
        <v>0</v>
      </c>
      <c r="I189" s="286">
        <f>data!AR91</f>
        <v>0</v>
      </c>
    </row>
    <row r="190" spans="1:9" ht="20.149999999999999" customHeight="1">
      <c r="A190" s="278">
        <v>24</v>
      </c>
      <c r="B190" s="286" t="s">
        <v>986</v>
      </c>
      <c r="C190" s="286">
        <f>data!AL92</f>
        <v>46</v>
      </c>
      <c r="D190" s="286">
        <f>data!AM92</f>
        <v>0</v>
      </c>
      <c r="E190" s="286">
        <f>data!AN92</f>
        <v>0</v>
      </c>
      <c r="F190" s="286">
        <f>data!AO92</f>
        <v>69</v>
      </c>
      <c r="G190" s="286">
        <f>data!AP92</f>
        <v>0</v>
      </c>
      <c r="H190" s="286">
        <f>data!AQ92</f>
        <v>0</v>
      </c>
      <c r="I190" s="286">
        <f>data!AR92</f>
        <v>0</v>
      </c>
    </row>
    <row r="191" spans="1:9" ht="20.149999999999999" customHeight="1">
      <c r="A191" s="278">
        <v>25</v>
      </c>
      <c r="B191" s="286" t="s">
        <v>987</v>
      </c>
      <c r="C191" s="286">
        <f>data!AL93</f>
        <v>0</v>
      </c>
      <c r="D191" s="286">
        <f>data!AM93</f>
        <v>0</v>
      </c>
      <c r="E191" s="286">
        <f>data!AN93</f>
        <v>0</v>
      </c>
      <c r="F191" s="286">
        <f>data!AO93</f>
        <v>869</v>
      </c>
      <c r="G191" s="286">
        <f>data!AP93</f>
        <v>0</v>
      </c>
      <c r="H191" s="286">
        <f>data!AQ93</f>
        <v>0</v>
      </c>
      <c r="I191" s="286">
        <f>data!AR93</f>
        <v>0</v>
      </c>
    </row>
    <row r="192" spans="1:9" ht="20.149999999999999" customHeight="1">
      <c r="A192" s="278">
        <v>26</v>
      </c>
      <c r="B192" s="286" t="s">
        <v>279</v>
      </c>
      <c r="C192" s="293">
        <f>data!AL94</f>
        <v>0</v>
      </c>
      <c r="D192" s="293">
        <f>data!AM94</f>
        <v>0</v>
      </c>
      <c r="E192" s="293">
        <f>data!AN94</f>
        <v>0</v>
      </c>
      <c r="F192" s="293">
        <f>data!AO94</f>
        <v>0.68</v>
      </c>
      <c r="G192" s="293">
        <f>data!AP94</f>
        <v>0</v>
      </c>
      <c r="H192" s="293">
        <f>data!AQ94</f>
        <v>0</v>
      </c>
      <c r="I192" s="293">
        <f>data!AR94</f>
        <v>0</v>
      </c>
    </row>
    <row r="193" spans="1:9" ht="20.149999999999999" customHeight="1">
      <c r="A193" s="279" t="s">
        <v>969</v>
      </c>
      <c r="B193" s="280"/>
      <c r="C193" s="280"/>
      <c r="D193" s="280"/>
      <c r="E193" s="280"/>
      <c r="F193" s="280"/>
      <c r="G193" s="280"/>
      <c r="H193" s="280"/>
      <c r="I193" s="279"/>
    </row>
    <row r="194" spans="1:9" ht="20.149999999999999" customHeight="1">
      <c r="D194" s="282"/>
      <c r="I194" s="283" t="s">
        <v>1007</v>
      </c>
    </row>
    <row r="195" spans="1:9" ht="20.149999999999999" customHeight="1">
      <c r="A195" s="282"/>
    </row>
    <row r="196" spans="1:9" ht="20.149999999999999" customHeight="1">
      <c r="A196" s="284" t="str">
        <f>"Hospital: "&amp;data!C98</f>
        <v>Hospital: Columbia County Public Hospital District No. 1</v>
      </c>
      <c r="G196" s="285"/>
      <c r="H196" s="284" t="str">
        <f>"FYE: "&amp;data!C96</f>
        <v>FYE: 12/31/2022</v>
      </c>
    </row>
    <row r="197" spans="1:9" ht="20.149999999999999" customHeight="1">
      <c r="A197" s="278">
        <v>1</v>
      </c>
      <c r="B197" s="286" t="s">
        <v>221</v>
      </c>
      <c r="C197" s="288" t="s">
        <v>63</v>
      </c>
      <c r="D197" s="288" t="s">
        <v>64</v>
      </c>
      <c r="E197" s="288" t="s">
        <v>65</v>
      </c>
      <c r="F197" s="288" t="s">
        <v>66</v>
      </c>
      <c r="G197" s="288" t="s">
        <v>67</v>
      </c>
      <c r="H197" s="288" t="s">
        <v>68</v>
      </c>
      <c r="I197" s="288" t="s">
        <v>69</v>
      </c>
    </row>
    <row r="198" spans="1:9" ht="20.149999999999999" customHeight="1">
      <c r="A198" s="289">
        <v>2</v>
      </c>
      <c r="B198" s="290" t="s">
        <v>971</v>
      </c>
      <c r="C198" s="292"/>
      <c r="D198" s="292" t="s">
        <v>142</v>
      </c>
      <c r="E198" s="292" t="s">
        <v>143</v>
      </c>
      <c r="F198" s="292" t="s">
        <v>144</v>
      </c>
      <c r="G198" s="292" t="s">
        <v>1008</v>
      </c>
      <c r="H198" s="292" t="s">
        <v>146</v>
      </c>
      <c r="I198" s="292"/>
    </row>
    <row r="199" spans="1:9" ht="20.149999999999999" customHeight="1">
      <c r="A199" s="289"/>
      <c r="B199" s="290"/>
      <c r="C199" s="292" t="s">
        <v>141</v>
      </c>
      <c r="D199" s="292" t="s">
        <v>243</v>
      </c>
      <c r="E199" s="292" t="s">
        <v>1009</v>
      </c>
      <c r="F199" s="292" t="s">
        <v>198</v>
      </c>
      <c r="G199" s="292" t="s">
        <v>213</v>
      </c>
      <c r="H199" s="292" t="s">
        <v>200</v>
      </c>
      <c r="I199" s="292" t="s">
        <v>147</v>
      </c>
    </row>
    <row r="200" spans="1:9" ht="20.149999999999999" customHeight="1">
      <c r="A200" s="278">
        <v>3</v>
      </c>
      <c r="B200" s="286" t="s">
        <v>975</v>
      </c>
      <c r="C200" s="288" t="s">
        <v>238</v>
      </c>
      <c r="D200" s="288" t="s">
        <v>243</v>
      </c>
      <c r="E200" s="288" t="s">
        <v>240</v>
      </c>
      <c r="F200" s="298"/>
      <c r="G200" s="298"/>
      <c r="H200" s="298"/>
      <c r="I200" s="288" t="s">
        <v>244</v>
      </c>
    </row>
    <row r="201" spans="1:9" ht="20.149999999999999" customHeight="1">
      <c r="A201" s="278">
        <v>4</v>
      </c>
      <c r="B201" s="286" t="s">
        <v>246</v>
      </c>
      <c r="C201" s="286">
        <f>data!AS59</f>
        <v>0</v>
      </c>
      <c r="D201" s="286">
        <f>data!AT59</f>
        <v>0</v>
      </c>
      <c r="E201" s="286">
        <f>data!AU59</f>
        <v>0</v>
      </c>
      <c r="F201" s="298"/>
      <c r="G201" s="298"/>
      <c r="H201" s="298"/>
      <c r="I201" s="286">
        <f>data!AY59</f>
        <v>83577</v>
      </c>
    </row>
    <row r="202" spans="1:9" ht="20.149999999999999" customHeight="1">
      <c r="A202" s="278">
        <v>5</v>
      </c>
      <c r="B202" s="286" t="s">
        <v>247</v>
      </c>
      <c r="C202" s="293">
        <f>data!AS60</f>
        <v>0</v>
      </c>
      <c r="D202" s="293">
        <f>data!AT60</f>
        <v>0</v>
      </c>
      <c r="E202" s="293">
        <f>data!AU60</f>
        <v>0</v>
      </c>
      <c r="F202" s="293">
        <f>data!AV60</f>
        <v>4.9000000000000004</v>
      </c>
      <c r="G202" s="293">
        <f>data!AW60</f>
        <v>0</v>
      </c>
      <c r="H202" s="293">
        <f>data!AX60</f>
        <v>0</v>
      </c>
      <c r="I202" s="293">
        <f>data!AY60</f>
        <v>17.809999999999999</v>
      </c>
    </row>
    <row r="203" spans="1:9" ht="20.149999999999999" customHeight="1">
      <c r="A203" s="278">
        <v>6</v>
      </c>
      <c r="B203" s="286" t="s">
        <v>248</v>
      </c>
      <c r="C203" s="286">
        <f>data!AS61</f>
        <v>0</v>
      </c>
      <c r="D203" s="286">
        <f>data!AT61</f>
        <v>0</v>
      </c>
      <c r="E203" s="286">
        <f>data!AU61</f>
        <v>0</v>
      </c>
      <c r="F203" s="286">
        <f>data!AV61</f>
        <v>398327</v>
      </c>
      <c r="G203" s="286">
        <f>data!AW61</f>
        <v>0</v>
      </c>
      <c r="H203" s="286">
        <f>data!AX61</f>
        <v>0</v>
      </c>
      <c r="I203" s="286">
        <f>data!AY61</f>
        <v>681273</v>
      </c>
    </row>
    <row r="204" spans="1:9" ht="20.149999999999999" customHeight="1">
      <c r="A204" s="278">
        <v>7</v>
      </c>
      <c r="B204" s="286" t="s">
        <v>9</v>
      </c>
      <c r="C204" s="286">
        <f>data!AS62</f>
        <v>0</v>
      </c>
      <c r="D204" s="286">
        <f>data!AT62</f>
        <v>0</v>
      </c>
      <c r="E204" s="286">
        <f>data!AU62</f>
        <v>0</v>
      </c>
      <c r="F204" s="286">
        <f>data!AV62</f>
        <v>89291</v>
      </c>
      <c r="G204" s="286">
        <f>data!AW62</f>
        <v>0</v>
      </c>
      <c r="H204" s="286">
        <f>data!AX62</f>
        <v>0</v>
      </c>
      <c r="I204" s="286">
        <f>data!AY62</f>
        <v>152718</v>
      </c>
    </row>
    <row r="205" spans="1:9" ht="20.149999999999999" customHeight="1">
      <c r="A205" s="278">
        <v>8</v>
      </c>
      <c r="B205" s="286" t="s">
        <v>249</v>
      </c>
      <c r="C205" s="286">
        <f>data!AS63</f>
        <v>0</v>
      </c>
      <c r="D205" s="286">
        <f>data!AT63</f>
        <v>0</v>
      </c>
      <c r="E205" s="286">
        <f>data!AU63</f>
        <v>0</v>
      </c>
      <c r="F205" s="286">
        <f>data!AV63</f>
        <v>0</v>
      </c>
      <c r="G205" s="286">
        <f>data!AW63</f>
        <v>0</v>
      </c>
      <c r="H205" s="286">
        <f>data!AX63</f>
        <v>0</v>
      </c>
      <c r="I205" s="286">
        <f>data!AY63</f>
        <v>0</v>
      </c>
    </row>
    <row r="206" spans="1:9" ht="20.149999999999999" customHeight="1">
      <c r="A206" s="278">
        <v>9</v>
      </c>
      <c r="B206" s="286" t="s">
        <v>250</v>
      </c>
      <c r="C206" s="286">
        <f>data!AS64</f>
        <v>0</v>
      </c>
      <c r="D206" s="286">
        <f>data!AT64</f>
        <v>0</v>
      </c>
      <c r="E206" s="286">
        <f>data!AU64</f>
        <v>0</v>
      </c>
      <c r="F206" s="286">
        <f>data!AV64</f>
        <v>4357</v>
      </c>
      <c r="G206" s="286">
        <f>data!AW64</f>
        <v>0</v>
      </c>
      <c r="H206" s="286">
        <f>data!AX64</f>
        <v>0</v>
      </c>
      <c r="I206" s="286">
        <f>data!AY64</f>
        <v>381440</v>
      </c>
    </row>
    <row r="207" spans="1:9" ht="20.149999999999999" customHeight="1">
      <c r="A207" s="278">
        <v>10</v>
      </c>
      <c r="B207" s="286" t="s">
        <v>497</v>
      </c>
      <c r="C207" s="286">
        <f>data!AS65</f>
        <v>0</v>
      </c>
      <c r="D207" s="286">
        <f>data!AT65</f>
        <v>0</v>
      </c>
      <c r="E207" s="286">
        <f>data!AU65</f>
        <v>0</v>
      </c>
      <c r="F207" s="286">
        <f>data!AV65</f>
        <v>0</v>
      </c>
      <c r="G207" s="286">
        <f>data!AW65</f>
        <v>0</v>
      </c>
      <c r="H207" s="286">
        <f>data!AX65</f>
        <v>0</v>
      </c>
      <c r="I207" s="286">
        <f>data!AY65</f>
        <v>0</v>
      </c>
    </row>
    <row r="208" spans="1:9" ht="20.149999999999999" customHeight="1">
      <c r="A208" s="278">
        <v>11</v>
      </c>
      <c r="B208" s="286" t="s">
        <v>498</v>
      </c>
      <c r="C208" s="286">
        <f>data!AS66</f>
        <v>0</v>
      </c>
      <c r="D208" s="286">
        <f>data!AT66</f>
        <v>0</v>
      </c>
      <c r="E208" s="286">
        <f>data!AU66</f>
        <v>0</v>
      </c>
      <c r="F208" s="286">
        <f>data!AV66</f>
        <v>341966</v>
      </c>
      <c r="G208" s="286">
        <f>data!AW66</f>
        <v>0</v>
      </c>
      <c r="H208" s="286">
        <f>data!AX66</f>
        <v>0</v>
      </c>
      <c r="I208" s="286">
        <f>data!AY66</f>
        <v>77808</v>
      </c>
    </row>
    <row r="209" spans="1:9" ht="20.149999999999999" customHeight="1">
      <c r="A209" s="278">
        <v>12</v>
      </c>
      <c r="B209" s="286" t="s">
        <v>11</v>
      </c>
      <c r="C209" s="286">
        <f>data!AS67</f>
        <v>0</v>
      </c>
      <c r="D209" s="286">
        <f>data!AT67</f>
        <v>0</v>
      </c>
      <c r="E209" s="286">
        <f>data!AU67</f>
        <v>0</v>
      </c>
      <c r="F209" s="286">
        <f>data!AV67</f>
        <v>18629</v>
      </c>
      <c r="G209" s="286">
        <f>data!AW67</f>
        <v>0</v>
      </c>
      <c r="H209" s="286">
        <f>data!AX67</f>
        <v>0</v>
      </c>
      <c r="I209" s="286">
        <f>data!AY67</f>
        <v>35295</v>
      </c>
    </row>
    <row r="210" spans="1:9" ht="20.149999999999999" customHeight="1">
      <c r="A210" s="278">
        <v>13</v>
      </c>
      <c r="B210" s="286" t="s">
        <v>976</v>
      </c>
      <c r="C210" s="286">
        <f>data!AS68</f>
        <v>0</v>
      </c>
      <c r="D210" s="286">
        <f>data!AT68</f>
        <v>0</v>
      </c>
      <c r="E210" s="286">
        <f>data!AU68</f>
        <v>0</v>
      </c>
      <c r="F210" s="286">
        <f>data!AV68</f>
        <v>2304</v>
      </c>
      <c r="G210" s="286">
        <f>data!AW68</f>
        <v>0</v>
      </c>
      <c r="H210" s="286">
        <f>data!AX68</f>
        <v>0</v>
      </c>
      <c r="I210" s="286">
        <f>data!AY68</f>
        <v>801</v>
      </c>
    </row>
    <row r="211" spans="1:9" ht="20.149999999999999" customHeight="1">
      <c r="A211" s="278">
        <v>14</v>
      </c>
      <c r="B211" s="286" t="s">
        <v>977</v>
      </c>
      <c r="C211" s="286">
        <f>data!AS69</f>
        <v>0</v>
      </c>
      <c r="D211" s="286">
        <f>data!AT69</f>
        <v>0</v>
      </c>
      <c r="E211" s="286">
        <f>data!AU69</f>
        <v>0</v>
      </c>
      <c r="F211" s="286">
        <f>data!AV69</f>
        <v>3298</v>
      </c>
      <c r="G211" s="286">
        <f>data!AW69</f>
        <v>0</v>
      </c>
      <c r="H211" s="286">
        <f>data!AX69</f>
        <v>0</v>
      </c>
      <c r="I211" s="286">
        <f>data!AY69</f>
        <v>0</v>
      </c>
    </row>
    <row r="212" spans="1:9" ht="20.149999999999999" customHeight="1">
      <c r="A212" s="278">
        <v>15</v>
      </c>
      <c r="B212" s="286" t="s">
        <v>269</v>
      </c>
      <c r="C212" s="286">
        <f>-data!AS84</f>
        <v>0</v>
      </c>
      <c r="D212" s="286">
        <f>-data!AT84</f>
        <v>0</v>
      </c>
      <c r="E212" s="286">
        <f>-data!AU84</f>
        <v>0</v>
      </c>
      <c r="F212" s="286">
        <f>-data!AV84</f>
        <v>0</v>
      </c>
      <c r="G212" s="286">
        <f>-data!AW84</f>
        <v>0</v>
      </c>
      <c r="H212" s="286">
        <f>-data!AX84</f>
        <v>0</v>
      </c>
      <c r="I212" s="286">
        <f>-data!AY84</f>
        <v>0</v>
      </c>
    </row>
    <row r="213" spans="1:9" ht="20.149999999999999" customHeight="1">
      <c r="A213" s="278">
        <v>16</v>
      </c>
      <c r="B213" s="294" t="s">
        <v>978</v>
      </c>
      <c r="C213" s="286">
        <f>data!AS85</f>
        <v>0</v>
      </c>
      <c r="D213" s="286">
        <f>data!AT85</f>
        <v>0</v>
      </c>
      <c r="E213" s="286">
        <f>data!AU85</f>
        <v>0</v>
      </c>
      <c r="F213" s="286">
        <f>data!AV85</f>
        <v>858172</v>
      </c>
      <c r="G213" s="286">
        <f>data!AW85</f>
        <v>0</v>
      </c>
      <c r="H213" s="286">
        <f>data!AX85</f>
        <v>0</v>
      </c>
      <c r="I213" s="286">
        <f>data!AY85</f>
        <v>1329335</v>
      </c>
    </row>
    <row r="214" spans="1:9" ht="20.149999999999999" customHeight="1">
      <c r="A214" s="278">
        <v>17</v>
      </c>
      <c r="B214" s="286" t="s">
        <v>271</v>
      </c>
      <c r="C214" s="296"/>
      <c r="D214" s="296"/>
      <c r="E214" s="296"/>
      <c r="F214" s="296"/>
      <c r="G214" s="296"/>
      <c r="H214" s="296"/>
      <c r="I214" s="296"/>
    </row>
    <row r="215" spans="1:9" ht="20.149999999999999" customHeight="1">
      <c r="A215" s="278">
        <v>18</v>
      </c>
      <c r="B215" s="286" t="s">
        <v>979</v>
      </c>
      <c r="C215" s="294">
        <f>+data!M710</f>
        <v>0</v>
      </c>
      <c r="D215" s="294">
        <f>+data!M711</f>
        <v>0</v>
      </c>
      <c r="E215" s="294">
        <f>+data!M712</f>
        <v>0</v>
      </c>
      <c r="F215" s="294">
        <f>+data!M713</f>
        <v>416144</v>
      </c>
      <c r="G215" s="300"/>
      <c r="H215" s="286"/>
      <c r="I215" s="286"/>
    </row>
    <row r="216" spans="1:9" ht="20.149999999999999" customHeight="1">
      <c r="A216" s="278">
        <v>19</v>
      </c>
      <c r="B216" s="294" t="s">
        <v>980</v>
      </c>
      <c r="C216" s="286">
        <f>data!AS87</f>
        <v>0</v>
      </c>
      <c r="D216" s="286">
        <f>data!AT87</f>
        <v>0</v>
      </c>
      <c r="E216" s="286">
        <f>data!AU87</f>
        <v>0</v>
      </c>
      <c r="F216" s="286">
        <f>data!AV87</f>
        <v>221209</v>
      </c>
      <c r="G216" s="301" t="str">
        <f>IF(data!AW73&gt;0,data!AW73,"")</f>
        <v/>
      </c>
      <c r="H216" s="301" t="str">
        <f>IF(data!AX73&gt;0,data!AX73,"")</f>
        <v/>
      </c>
      <c r="I216" s="301" t="str">
        <f>IF(data!AY73&gt;0,data!AY73,"")</f>
        <v/>
      </c>
    </row>
    <row r="217" spans="1:9" ht="20.149999999999999" customHeight="1">
      <c r="A217" s="278">
        <v>20</v>
      </c>
      <c r="B217" s="294" t="s">
        <v>981</v>
      </c>
      <c r="C217" s="286">
        <f>data!AS88</f>
        <v>0</v>
      </c>
      <c r="D217" s="286">
        <f>data!AT88</f>
        <v>0</v>
      </c>
      <c r="E217" s="286">
        <f>data!AU88</f>
        <v>0</v>
      </c>
      <c r="F217" s="286">
        <f>data!AV88</f>
        <v>1928619</v>
      </c>
      <c r="G217" s="301" t="str">
        <f>IF(data!AW74&gt;0,data!AW74,"")</f>
        <v/>
      </c>
      <c r="H217" s="301" t="str">
        <f>IF(data!AX74&gt;0,data!AX74,"")</f>
        <v/>
      </c>
      <c r="I217" s="301" t="str">
        <f>IF(data!AY74&gt;0,data!AY74,"")</f>
        <v/>
      </c>
    </row>
    <row r="218" spans="1:9" ht="20.149999999999999" customHeight="1">
      <c r="A218" s="278">
        <v>21</v>
      </c>
      <c r="B218" s="294" t="s">
        <v>982</v>
      </c>
      <c r="C218" s="286">
        <f>data!AS89</f>
        <v>0</v>
      </c>
      <c r="D218" s="286">
        <f>data!AT89</f>
        <v>0</v>
      </c>
      <c r="E218" s="286">
        <f>data!AU89</f>
        <v>0</v>
      </c>
      <c r="F218" s="286">
        <f>data!AV89</f>
        <v>2149828</v>
      </c>
      <c r="G218" s="301" t="str">
        <f>IF(data!AW75&gt;0,data!AW75,"")</f>
        <v/>
      </c>
      <c r="H218" s="301" t="str">
        <f>IF(data!AX75&gt;0,data!AX75,"")</f>
        <v/>
      </c>
      <c r="I218" s="301" t="str">
        <f>IF(data!AY75&gt;0,data!AY75,"")</f>
        <v/>
      </c>
    </row>
    <row r="219" spans="1:9" ht="20.149999999999999" customHeight="1">
      <c r="A219" s="278" t="s">
        <v>983</v>
      </c>
      <c r="B219" s="286"/>
      <c r="C219" s="296"/>
      <c r="D219" s="296"/>
      <c r="E219" s="296"/>
      <c r="F219" s="296"/>
      <c r="G219" s="296"/>
      <c r="H219" s="296"/>
      <c r="I219" s="296"/>
    </row>
    <row r="220" spans="1:9" ht="20.149999999999999" customHeight="1">
      <c r="A220" s="278">
        <v>22</v>
      </c>
      <c r="B220" s="286" t="s">
        <v>984</v>
      </c>
      <c r="C220" s="286">
        <f>data!AS90</f>
        <v>0</v>
      </c>
      <c r="D220" s="286">
        <f>data!AT90</f>
        <v>0</v>
      </c>
      <c r="E220" s="286">
        <f>data!AU90</f>
        <v>0</v>
      </c>
      <c r="F220" s="286">
        <f>data!AV90</f>
        <v>1091</v>
      </c>
      <c r="G220" s="286">
        <f>data!AW90</f>
        <v>0</v>
      </c>
      <c r="H220" s="286">
        <f>data!AX90</f>
        <v>0</v>
      </c>
      <c r="I220" s="286">
        <f>data!AY90</f>
        <v>2067</v>
      </c>
    </row>
    <row r="221" spans="1:9" ht="20.149999999999999" customHeight="1">
      <c r="A221" s="278">
        <v>23</v>
      </c>
      <c r="B221" s="286" t="s">
        <v>985</v>
      </c>
      <c r="C221" s="286">
        <f>data!AS91</f>
        <v>0</v>
      </c>
      <c r="D221" s="286">
        <f>data!AT91</f>
        <v>0</v>
      </c>
      <c r="E221" s="286">
        <f>data!AU91</f>
        <v>0</v>
      </c>
      <c r="F221" s="286">
        <f>data!AV91</f>
        <v>0</v>
      </c>
      <c r="G221" s="286">
        <f>data!AW91</f>
        <v>0</v>
      </c>
      <c r="H221" s="301" t="str">
        <f>IF(data!AX77&gt;0,data!AX77,"")</f>
        <v/>
      </c>
      <c r="I221" s="301" t="str">
        <f>IF(data!AY77&gt;0,data!AY77,"")</f>
        <v/>
      </c>
    </row>
    <row r="222" spans="1:9" ht="20.149999999999999" customHeight="1">
      <c r="A222" s="278">
        <v>24</v>
      </c>
      <c r="B222" s="286" t="s">
        <v>986</v>
      </c>
      <c r="C222" s="286">
        <f>data!AS92</f>
        <v>0</v>
      </c>
      <c r="D222" s="286">
        <f>data!AT92</f>
        <v>0</v>
      </c>
      <c r="E222" s="286">
        <f>data!AU92</f>
        <v>0</v>
      </c>
      <c r="F222" s="286">
        <f>data!AV92</f>
        <v>400</v>
      </c>
      <c r="G222" s="286">
        <f>data!AW92</f>
        <v>0</v>
      </c>
      <c r="H222" s="301" t="str">
        <f>IF(data!AX78&gt;0,data!AX78,"")</f>
        <v/>
      </c>
      <c r="I222" s="301" t="str">
        <f>IF(data!AY78&gt;0,data!AY78,"")</f>
        <v/>
      </c>
    </row>
    <row r="223" spans="1:9" ht="20.149999999999999" customHeight="1">
      <c r="A223" s="278">
        <v>25</v>
      </c>
      <c r="B223" s="286" t="s">
        <v>987</v>
      </c>
      <c r="C223" s="286">
        <f>data!AS93</f>
        <v>0</v>
      </c>
      <c r="D223" s="286">
        <f>data!AT93</f>
        <v>0</v>
      </c>
      <c r="E223" s="286">
        <f>data!AU93</f>
        <v>0</v>
      </c>
      <c r="F223" s="286">
        <f>data!AV93</f>
        <v>0</v>
      </c>
      <c r="G223" s="286">
        <f>data!AW93</f>
        <v>0</v>
      </c>
      <c r="H223" s="301" t="str">
        <f>IF(data!AX79&gt;0,data!AX79,"")</f>
        <v/>
      </c>
      <c r="I223" s="301" t="str">
        <f>IF(data!AY79&gt;0,data!AY79,"")</f>
        <v/>
      </c>
    </row>
    <row r="224" spans="1:9" ht="20.149999999999999" customHeight="1">
      <c r="A224" s="278">
        <v>26</v>
      </c>
      <c r="B224" s="286" t="s">
        <v>279</v>
      </c>
      <c r="C224" s="293">
        <f>data!AS94</f>
        <v>0</v>
      </c>
      <c r="D224" s="293">
        <f>data!AT94</f>
        <v>0</v>
      </c>
      <c r="E224" s="293">
        <f>data!AU94</f>
        <v>0</v>
      </c>
      <c r="F224" s="293">
        <f>data!AV94</f>
        <v>2.2000000000000002</v>
      </c>
      <c r="G224" s="301" t="str">
        <f>IF(data!AW80&gt;0,data!AW80,"")</f>
        <v/>
      </c>
      <c r="H224" s="301" t="str">
        <f>IF(data!AX80&gt;0,data!AX80,"")</f>
        <v/>
      </c>
      <c r="I224" s="301" t="str">
        <f>IF(data!AY80&gt;0,data!AY80,"")</f>
        <v/>
      </c>
    </row>
    <row r="225" spans="1:9" ht="20.149999999999999" customHeight="1">
      <c r="A225" s="279" t="s">
        <v>969</v>
      </c>
      <c r="B225" s="280"/>
      <c r="C225" s="280"/>
      <c r="D225" s="280"/>
      <c r="E225" s="280"/>
      <c r="F225" s="280"/>
      <c r="G225" s="280"/>
      <c r="H225" s="280"/>
      <c r="I225" s="279"/>
    </row>
    <row r="226" spans="1:9" ht="20.149999999999999" customHeight="1">
      <c r="D226" s="282"/>
      <c r="I226" s="283" t="s">
        <v>1010</v>
      </c>
    </row>
    <row r="227" spans="1:9" ht="20.149999999999999" customHeight="1">
      <c r="A227" s="282"/>
    </row>
    <row r="228" spans="1:9" ht="20.149999999999999" customHeight="1">
      <c r="A228" s="284" t="str">
        <f>"Hospital: "&amp;data!C98</f>
        <v>Hospital: Columbia County Public Hospital District No. 1</v>
      </c>
      <c r="G228" s="285"/>
      <c r="H228" s="284" t="str">
        <f>"FYE: "&amp;data!C96</f>
        <v>FYE: 12/31/2022</v>
      </c>
    </row>
    <row r="229" spans="1:9" ht="20.149999999999999" customHeight="1">
      <c r="A229" s="278">
        <v>1</v>
      </c>
      <c r="B229" s="286" t="s">
        <v>221</v>
      </c>
      <c r="C229" s="288" t="s">
        <v>70</v>
      </c>
      <c r="D229" s="288" t="s">
        <v>71</v>
      </c>
      <c r="E229" s="288" t="s">
        <v>72</v>
      </c>
      <c r="F229" s="288" t="s">
        <v>73</v>
      </c>
      <c r="G229" s="288" t="s">
        <v>74</v>
      </c>
      <c r="H229" s="288" t="s">
        <v>75</v>
      </c>
      <c r="I229" s="288" t="s">
        <v>76</v>
      </c>
    </row>
    <row r="230" spans="1:9" ht="20.149999999999999" customHeight="1">
      <c r="A230" s="289">
        <v>2</v>
      </c>
      <c r="B230" s="290" t="s">
        <v>971</v>
      </c>
      <c r="C230" s="292"/>
      <c r="D230" s="292" t="s">
        <v>149</v>
      </c>
      <c r="E230" s="292" t="s">
        <v>150</v>
      </c>
      <c r="F230" s="292" t="s">
        <v>119</v>
      </c>
      <c r="G230" s="292"/>
      <c r="H230" s="292"/>
      <c r="I230" s="292"/>
    </row>
    <row r="231" spans="1:9" ht="20.149999999999999" customHeight="1">
      <c r="A231" s="289"/>
      <c r="B231" s="290"/>
      <c r="C231" s="292" t="s">
        <v>148</v>
      </c>
      <c r="D231" s="292" t="s">
        <v>201</v>
      </c>
      <c r="E231" s="292" t="s">
        <v>1011</v>
      </c>
      <c r="F231" s="292" t="s">
        <v>1012</v>
      </c>
      <c r="G231" s="292" t="s">
        <v>151</v>
      </c>
      <c r="H231" s="292" t="s">
        <v>152</v>
      </c>
      <c r="I231" s="292" t="s">
        <v>153</v>
      </c>
    </row>
    <row r="232" spans="1:9" ht="20.149999999999999" customHeight="1">
      <c r="A232" s="278">
        <v>3</v>
      </c>
      <c r="B232" s="286" t="s">
        <v>975</v>
      </c>
      <c r="C232" s="288" t="s">
        <v>1013</v>
      </c>
      <c r="D232" s="288" t="s">
        <v>1014</v>
      </c>
      <c r="E232" s="298"/>
      <c r="F232" s="298"/>
      <c r="G232" s="298"/>
      <c r="H232" s="288" t="s">
        <v>245</v>
      </c>
      <c r="I232" s="298"/>
    </row>
    <row r="233" spans="1:9" ht="20.149999999999999" customHeight="1">
      <c r="A233" s="278">
        <v>4</v>
      </c>
      <c r="B233" s="286" t="s">
        <v>246</v>
      </c>
      <c r="C233" s="286">
        <f>data!AZ59</f>
        <v>0</v>
      </c>
      <c r="D233" s="286">
        <f>data!BA59</f>
        <v>0</v>
      </c>
      <c r="E233" s="298"/>
      <c r="F233" s="298"/>
      <c r="G233" s="298"/>
      <c r="H233" s="286">
        <f>data!BE59</f>
        <v>62742</v>
      </c>
      <c r="I233" s="298"/>
    </row>
    <row r="234" spans="1:9" ht="20.149999999999999" customHeight="1">
      <c r="A234" s="278">
        <v>5</v>
      </c>
      <c r="B234" s="286" t="s">
        <v>247</v>
      </c>
      <c r="C234" s="293">
        <f>data!AZ60</f>
        <v>0</v>
      </c>
      <c r="D234" s="293">
        <f>data!BA60</f>
        <v>0.88</v>
      </c>
      <c r="E234" s="293">
        <f>data!BB60</f>
        <v>3.34</v>
      </c>
      <c r="F234" s="293">
        <f>data!BC60</f>
        <v>0</v>
      </c>
      <c r="G234" s="293">
        <f>data!BD60</f>
        <v>1.82</v>
      </c>
      <c r="H234" s="293">
        <f>data!BE60</f>
        <v>5.9</v>
      </c>
      <c r="I234" s="293">
        <f>data!BF60</f>
        <v>11.06</v>
      </c>
    </row>
    <row r="235" spans="1:9" ht="20.149999999999999" customHeight="1">
      <c r="A235" s="278">
        <v>6</v>
      </c>
      <c r="B235" s="286" t="s">
        <v>248</v>
      </c>
      <c r="C235" s="286">
        <f>data!AZ61</f>
        <v>0</v>
      </c>
      <c r="D235" s="286">
        <f>data!BA61</f>
        <v>45648</v>
      </c>
      <c r="E235" s="286">
        <f>data!BB61</f>
        <v>163320</v>
      </c>
      <c r="F235" s="286">
        <f>data!BC61</f>
        <v>0</v>
      </c>
      <c r="G235" s="286">
        <f>data!BD61</f>
        <v>83693</v>
      </c>
      <c r="H235" s="286">
        <f>data!BE61</f>
        <v>214331</v>
      </c>
      <c r="I235" s="286">
        <f>data!BF61</f>
        <v>393723</v>
      </c>
    </row>
    <row r="236" spans="1:9" ht="20.149999999999999" customHeight="1">
      <c r="A236" s="278">
        <v>7</v>
      </c>
      <c r="B236" s="286" t="s">
        <v>9</v>
      </c>
      <c r="C236" s="286">
        <f>data!AZ62</f>
        <v>0</v>
      </c>
      <c r="D236" s="286">
        <f>data!BA62</f>
        <v>10233</v>
      </c>
      <c r="E236" s="286">
        <f>data!BB62</f>
        <v>36611</v>
      </c>
      <c r="F236" s="286">
        <f>data!BC62</f>
        <v>0</v>
      </c>
      <c r="G236" s="286">
        <f>data!BD62</f>
        <v>18761</v>
      </c>
      <c r="H236" s="286">
        <f>data!BE62</f>
        <v>48045</v>
      </c>
      <c r="I236" s="286">
        <f>data!BF62</f>
        <v>88259</v>
      </c>
    </row>
    <row r="237" spans="1:9" ht="20.149999999999999" customHeight="1">
      <c r="A237" s="278">
        <v>8</v>
      </c>
      <c r="B237" s="286" t="s">
        <v>249</v>
      </c>
      <c r="C237" s="286">
        <f>data!AZ63</f>
        <v>0</v>
      </c>
      <c r="D237" s="286">
        <f>data!BA63</f>
        <v>0</v>
      </c>
      <c r="E237" s="286">
        <f>data!BB63</f>
        <v>0</v>
      </c>
      <c r="F237" s="286">
        <f>data!BC63</f>
        <v>0</v>
      </c>
      <c r="G237" s="286">
        <f>data!BD63</f>
        <v>0</v>
      </c>
      <c r="H237" s="286">
        <f>data!BE63</f>
        <v>0</v>
      </c>
      <c r="I237" s="286">
        <f>data!BF63</f>
        <v>0</v>
      </c>
    </row>
    <row r="238" spans="1:9" ht="20.149999999999999" customHeight="1">
      <c r="A238" s="278">
        <v>9</v>
      </c>
      <c r="B238" s="286" t="s">
        <v>250</v>
      </c>
      <c r="C238" s="286">
        <f>data!AZ64</f>
        <v>0</v>
      </c>
      <c r="D238" s="286">
        <f>data!BA64</f>
        <v>4967</v>
      </c>
      <c r="E238" s="286">
        <f>data!BB64</f>
        <v>3911</v>
      </c>
      <c r="F238" s="286">
        <f>data!BC64</f>
        <v>0</v>
      </c>
      <c r="G238" s="286">
        <f>data!BD64</f>
        <v>6378</v>
      </c>
      <c r="H238" s="286">
        <f>data!BE64</f>
        <v>42102</v>
      </c>
      <c r="I238" s="286">
        <f>data!BF64</f>
        <v>60314</v>
      </c>
    </row>
    <row r="239" spans="1:9" ht="20.149999999999999" customHeight="1">
      <c r="A239" s="278">
        <v>10</v>
      </c>
      <c r="B239" s="286" t="s">
        <v>497</v>
      </c>
      <c r="C239" s="286">
        <f>data!AZ65</f>
        <v>0</v>
      </c>
      <c r="D239" s="286">
        <f>data!BA65</f>
        <v>0</v>
      </c>
      <c r="E239" s="286">
        <f>data!BB65</f>
        <v>0</v>
      </c>
      <c r="F239" s="286">
        <f>data!BC65</f>
        <v>0</v>
      </c>
      <c r="G239" s="286">
        <f>data!BD65</f>
        <v>0</v>
      </c>
      <c r="H239" s="286">
        <f>data!BE65</f>
        <v>397638</v>
      </c>
      <c r="I239" s="286">
        <f>data!BF65</f>
        <v>0</v>
      </c>
    </row>
    <row r="240" spans="1:9" ht="20.149999999999999" customHeight="1">
      <c r="A240" s="278">
        <v>11</v>
      </c>
      <c r="B240" s="286" t="s">
        <v>498</v>
      </c>
      <c r="C240" s="286">
        <f>data!AZ66</f>
        <v>0</v>
      </c>
      <c r="D240" s="286">
        <f>data!BA66</f>
        <v>89022</v>
      </c>
      <c r="E240" s="286">
        <f>data!BB66</f>
        <v>11980</v>
      </c>
      <c r="F240" s="286">
        <f>data!BC66</f>
        <v>0</v>
      </c>
      <c r="G240" s="286">
        <f>data!BD66</f>
        <v>5682</v>
      </c>
      <c r="H240" s="286">
        <f>data!BE66</f>
        <v>184199</v>
      </c>
      <c r="I240" s="286">
        <f>data!BF66</f>
        <v>6264</v>
      </c>
    </row>
    <row r="241" spans="1:9" ht="20.149999999999999" customHeight="1">
      <c r="A241" s="278">
        <v>12</v>
      </c>
      <c r="B241" s="286" t="s">
        <v>11</v>
      </c>
      <c r="C241" s="286">
        <f>data!AZ67</f>
        <v>0</v>
      </c>
      <c r="D241" s="286">
        <f>data!BA67</f>
        <v>19978</v>
      </c>
      <c r="E241" s="286">
        <f>data!BB67</f>
        <v>6028</v>
      </c>
      <c r="F241" s="286">
        <f>data!BC67</f>
        <v>0</v>
      </c>
      <c r="G241" s="286">
        <f>data!BD67</f>
        <v>0</v>
      </c>
      <c r="H241" s="286">
        <f>data!BE67</f>
        <v>325922</v>
      </c>
      <c r="I241" s="286">
        <f>data!BF67</f>
        <v>67619</v>
      </c>
    </row>
    <row r="242" spans="1:9" ht="20.149999999999999" customHeight="1">
      <c r="A242" s="278">
        <v>13</v>
      </c>
      <c r="B242" s="286" t="s">
        <v>976</v>
      </c>
      <c r="C242" s="286">
        <f>data!AZ68</f>
        <v>0</v>
      </c>
      <c r="D242" s="286">
        <f>data!BA68</f>
        <v>0</v>
      </c>
      <c r="E242" s="286">
        <f>data!BB68</f>
        <v>0</v>
      </c>
      <c r="F242" s="286">
        <f>data!BC68</f>
        <v>0</v>
      </c>
      <c r="G242" s="286">
        <f>data!BD68</f>
        <v>0</v>
      </c>
      <c r="H242" s="286">
        <f>data!BE68</f>
        <v>16889</v>
      </c>
      <c r="I242" s="286">
        <f>data!BF68</f>
        <v>0</v>
      </c>
    </row>
    <row r="243" spans="1:9" ht="20.149999999999999" customHeight="1">
      <c r="A243" s="278">
        <v>14</v>
      </c>
      <c r="B243" s="286" t="s">
        <v>977</v>
      </c>
      <c r="C243" s="286">
        <f>data!AZ69</f>
        <v>0</v>
      </c>
      <c r="D243" s="286">
        <f>data!BA69</f>
        <v>2866</v>
      </c>
      <c r="E243" s="286">
        <f>data!BB69</f>
        <v>4692</v>
      </c>
      <c r="F243" s="286">
        <f>data!BC69</f>
        <v>0</v>
      </c>
      <c r="G243" s="286">
        <f>data!BD69</f>
        <v>106</v>
      </c>
      <c r="H243" s="286">
        <f>data!BE69</f>
        <v>2403</v>
      </c>
      <c r="I243" s="286">
        <f>data!BF69</f>
        <v>3761</v>
      </c>
    </row>
    <row r="244" spans="1:9" ht="20.149999999999999" customHeight="1">
      <c r="A244" s="278">
        <v>15</v>
      </c>
      <c r="B244" s="286" t="s">
        <v>269</v>
      </c>
      <c r="C244" s="286">
        <f>-data!AZ84</f>
        <v>0</v>
      </c>
      <c r="D244" s="286">
        <f>-data!BA84</f>
        <v>0</v>
      </c>
      <c r="E244" s="286">
        <f>-data!BB84</f>
        <v>0</v>
      </c>
      <c r="F244" s="286">
        <f>-data!BC84</f>
        <v>0</v>
      </c>
      <c r="G244" s="286">
        <f>-data!BD84</f>
        <v>0</v>
      </c>
      <c r="H244" s="286">
        <f>-data!BE84</f>
        <v>0</v>
      </c>
      <c r="I244" s="286">
        <f>-data!BF84</f>
        <v>0</v>
      </c>
    </row>
    <row r="245" spans="1:9" ht="20.149999999999999" customHeight="1">
      <c r="A245" s="278">
        <v>16</v>
      </c>
      <c r="B245" s="294" t="s">
        <v>978</v>
      </c>
      <c r="C245" s="286">
        <f>data!AZ85</f>
        <v>0</v>
      </c>
      <c r="D245" s="286">
        <f>data!BA85</f>
        <v>172714</v>
      </c>
      <c r="E245" s="286">
        <f>data!BB85</f>
        <v>226542</v>
      </c>
      <c r="F245" s="286">
        <f>data!BC85</f>
        <v>0</v>
      </c>
      <c r="G245" s="286">
        <f>data!BD85</f>
        <v>114620</v>
      </c>
      <c r="H245" s="286">
        <f>data!BE85</f>
        <v>1231529</v>
      </c>
      <c r="I245" s="286">
        <f>data!BF85</f>
        <v>619940</v>
      </c>
    </row>
    <row r="246" spans="1:9" ht="20.149999999999999" customHeight="1">
      <c r="A246" s="278">
        <v>17</v>
      </c>
      <c r="B246" s="286" t="s">
        <v>271</v>
      </c>
      <c r="C246" s="296"/>
      <c r="D246" s="296"/>
      <c r="E246" s="296"/>
      <c r="F246" s="296"/>
      <c r="G246" s="296"/>
      <c r="H246" s="296"/>
      <c r="I246" s="296"/>
    </row>
    <row r="247" spans="1:9" ht="20.149999999999999" customHeight="1">
      <c r="A247" s="278">
        <v>18</v>
      </c>
      <c r="B247" s="286" t="s">
        <v>979</v>
      </c>
      <c r="C247" s="286"/>
      <c r="D247" s="286"/>
      <c r="E247" s="286"/>
      <c r="F247" s="286"/>
      <c r="G247" s="286"/>
      <c r="H247" s="286"/>
      <c r="I247" s="286"/>
    </row>
    <row r="248" spans="1:9" ht="20.149999999999999" customHeight="1">
      <c r="A248" s="278">
        <v>19</v>
      </c>
      <c r="B248" s="294" t="s">
        <v>980</v>
      </c>
      <c r="C248" s="301" t="str">
        <f>IF(data!AZ73&gt;0,data!AZ73,"")</f>
        <v/>
      </c>
      <c r="D248" s="301" t="str">
        <f>IF(data!BA73&gt;0,data!BA73,"")</f>
        <v/>
      </c>
      <c r="E248" s="301" t="str">
        <f>IF(data!BB73&gt;0,data!BB73,"")</f>
        <v/>
      </c>
      <c r="F248" s="301" t="str">
        <f>IF(data!BC73&gt;0,data!BC73,"")</f>
        <v/>
      </c>
      <c r="G248" s="301" t="str">
        <f>IF(data!BD73&gt;0,data!BD73,"")</f>
        <v/>
      </c>
      <c r="H248" s="301" t="str">
        <f>IF(data!BE73&gt;0,data!BE73,"")</f>
        <v/>
      </c>
      <c r="I248" s="301" t="str">
        <f>IF(data!BF73&gt;0,data!BF73,"")</f>
        <v/>
      </c>
    </row>
    <row r="249" spans="1:9" ht="20.149999999999999" customHeight="1">
      <c r="A249" s="278">
        <v>20</v>
      </c>
      <c r="B249" s="294" t="s">
        <v>981</v>
      </c>
      <c r="C249" s="301" t="str">
        <f>IF(data!AZ74&gt;0,data!AZ74,"")</f>
        <v/>
      </c>
      <c r="D249" s="301" t="str">
        <f>IF(data!BA74&gt;0,data!BA74,"")</f>
        <v/>
      </c>
      <c r="E249" s="301" t="str">
        <f>IF(data!BB74&gt;0,data!BB74,"")</f>
        <v/>
      </c>
      <c r="F249" s="301" t="str">
        <f>IF(data!BC74&gt;0,data!BC74,"")</f>
        <v/>
      </c>
      <c r="G249" s="301" t="str">
        <f>IF(data!BD74&gt;0,data!BD74,"")</f>
        <v/>
      </c>
      <c r="H249" s="301" t="str">
        <f>IF(data!BE74&gt;0,data!BE74,"")</f>
        <v/>
      </c>
      <c r="I249" s="301" t="str">
        <f>IF(data!BF74&gt;0,data!BF74,"")</f>
        <v/>
      </c>
    </row>
    <row r="250" spans="1:9" ht="20.149999999999999" customHeight="1">
      <c r="A250" s="278">
        <v>21</v>
      </c>
      <c r="B250" s="294" t="s">
        <v>982</v>
      </c>
      <c r="C250" s="301" t="str">
        <f>IF(data!AZ75&gt;0,data!AZ75,"")</f>
        <v/>
      </c>
      <c r="D250" s="301" t="str">
        <f>IF(data!BA75&gt;0,data!BA75,"")</f>
        <v/>
      </c>
      <c r="E250" s="301" t="str">
        <f>IF(data!BB75&gt;0,data!BB75,"")</f>
        <v/>
      </c>
      <c r="F250" s="301" t="str">
        <f>IF(data!BC75&gt;0,data!BC75,"")</f>
        <v/>
      </c>
      <c r="G250" s="301" t="str">
        <f>IF(data!BD75&gt;0,data!BD75,"")</f>
        <v/>
      </c>
      <c r="H250" s="301" t="str">
        <f>IF(data!BE75&gt;0,data!BE75,"")</f>
        <v/>
      </c>
      <c r="I250" s="301" t="str">
        <f>IF(data!BF75&gt;0,data!BF75,"")</f>
        <v/>
      </c>
    </row>
    <row r="251" spans="1:9" ht="20.149999999999999" customHeight="1">
      <c r="A251" s="278" t="s">
        <v>983</v>
      </c>
      <c r="B251" s="286"/>
      <c r="C251" s="296"/>
      <c r="D251" s="296"/>
      <c r="E251" s="296"/>
      <c r="F251" s="296"/>
      <c r="G251" s="296"/>
      <c r="H251" s="296"/>
      <c r="I251" s="296"/>
    </row>
    <row r="252" spans="1:9" ht="20.149999999999999" customHeight="1">
      <c r="A252" s="278">
        <v>22</v>
      </c>
      <c r="B252" s="286" t="s">
        <v>984</v>
      </c>
      <c r="C252" s="302">
        <f>data!AZ90</f>
        <v>0</v>
      </c>
      <c r="D252" s="302">
        <f>data!BA90</f>
        <v>1170</v>
      </c>
      <c r="E252" s="302">
        <f>data!BB90</f>
        <v>353</v>
      </c>
      <c r="F252" s="302">
        <f>data!BC90</f>
        <v>0</v>
      </c>
      <c r="G252" s="302">
        <f>data!BD90</f>
        <v>0</v>
      </c>
      <c r="H252" s="302">
        <f>data!BE90</f>
        <v>19087</v>
      </c>
      <c r="I252" s="302">
        <f>data!BF90</f>
        <v>3960</v>
      </c>
    </row>
    <row r="253" spans="1:9" ht="20.149999999999999" customHeight="1">
      <c r="A253" s="278">
        <v>23</v>
      </c>
      <c r="B253" s="286" t="s">
        <v>985</v>
      </c>
      <c r="C253" s="302">
        <f>data!AZ91</f>
        <v>53167</v>
      </c>
      <c r="D253" s="302">
        <f>data!BA91</f>
        <v>0</v>
      </c>
      <c r="E253" s="302">
        <f>data!BB91</f>
        <v>0</v>
      </c>
      <c r="F253" s="302">
        <f>data!BC91</f>
        <v>0</v>
      </c>
      <c r="G253" s="301" t="str">
        <f>IF(data!BD77&gt;0,data!BD77,"")</f>
        <v/>
      </c>
      <c r="H253" s="301" t="str">
        <f>IF(data!BE77&gt;0,data!BE77,"")</f>
        <v/>
      </c>
      <c r="I253" s="302">
        <f>data!BF91</f>
        <v>0</v>
      </c>
    </row>
    <row r="254" spans="1:9" ht="20.149999999999999" customHeight="1">
      <c r="A254" s="278">
        <v>24</v>
      </c>
      <c r="B254" s="286" t="s">
        <v>986</v>
      </c>
      <c r="C254" s="301" t="str">
        <f>IF(data!AZ78&gt;0,data!AZ78,"")</f>
        <v/>
      </c>
      <c r="D254" s="302">
        <f>data!BA92</f>
        <v>429</v>
      </c>
      <c r="E254" s="302">
        <f>data!BB92</f>
        <v>129</v>
      </c>
      <c r="F254" s="302">
        <f>data!BC92</f>
        <v>0</v>
      </c>
      <c r="G254" s="301" t="str">
        <f>IF(data!BD78&gt;0,data!BD78,"")</f>
        <v/>
      </c>
      <c r="H254" s="301" t="str">
        <f>IF(data!BE78&gt;0,data!BE78,"")</f>
        <v/>
      </c>
      <c r="I254" s="301" t="str">
        <f>IF(data!BF78&gt;0,data!BF78,"")</f>
        <v/>
      </c>
    </row>
    <row r="255" spans="1:9" ht="20.149999999999999" customHeight="1">
      <c r="A255" s="278">
        <v>25</v>
      </c>
      <c r="B255" s="286" t="s">
        <v>987</v>
      </c>
      <c r="C255" s="301" t="str">
        <f>IF(data!AZ79&gt;0,data!AZ79,"")</f>
        <v/>
      </c>
      <c r="D255" s="301" t="str">
        <f>IF(data!BA79&gt;0,data!BA79,"")</f>
        <v/>
      </c>
      <c r="E255" s="302">
        <f>data!BB93</f>
        <v>0</v>
      </c>
      <c r="F255" s="302">
        <f>data!BC93</f>
        <v>0</v>
      </c>
      <c r="G255" s="301" t="str">
        <f>IF(data!BD79&gt;0,data!BD79,"")</f>
        <v/>
      </c>
      <c r="H255" s="301" t="str">
        <f>IF(data!BE79&gt;0,data!BE79,"")</f>
        <v/>
      </c>
      <c r="I255" s="301" t="str">
        <f>IF(data!BF79&gt;0,data!BF79,"")</f>
        <v/>
      </c>
    </row>
    <row r="256" spans="1:9" ht="20.149999999999999" customHeight="1">
      <c r="A256" s="278">
        <v>26</v>
      </c>
      <c r="B256" s="286" t="s">
        <v>279</v>
      </c>
      <c r="C256" s="301" t="str">
        <f>IF(data!AZ80&gt;0,data!AZ80,"")</f>
        <v/>
      </c>
      <c r="D256" s="301" t="str">
        <f>IF(data!BA80&gt;0,data!BA80,"")</f>
        <v/>
      </c>
      <c r="E256" s="301" t="str">
        <f>IF(data!BB80&gt;0,data!BB80,"")</f>
        <v/>
      </c>
      <c r="F256" s="301" t="str">
        <f>IF(data!BC80&gt;0,data!BC80,"")</f>
        <v/>
      </c>
      <c r="G256" s="301" t="str">
        <f>IF(data!BD80&gt;0,data!BD80,"")</f>
        <v/>
      </c>
      <c r="H256" s="301" t="str">
        <f>IF(data!BE80&gt;0,data!BE80,"")</f>
        <v/>
      </c>
      <c r="I256" s="301" t="str">
        <f>IF(data!BF80&gt;0,data!BF80,"")</f>
        <v/>
      </c>
    </row>
    <row r="257" spans="1:9" ht="20.149999999999999" customHeight="1">
      <c r="A257" s="279" t="s">
        <v>969</v>
      </c>
      <c r="B257" s="280"/>
      <c r="C257" s="280"/>
      <c r="D257" s="280"/>
      <c r="E257" s="280"/>
      <c r="F257" s="280"/>
      <c r="G257" s="280"/>
      <c r="H257" s="280"/>
      <c r="I257" s="279"/>
    </row>
    <row r="258" spans="1:9" ht="20.149999999999999" customHeight="1">
      <c r="D258" s="282"/>
      <c r="I258" s="283" t="s">
        <v>1015</v>
      </c>
    </row>
    <row r="259" spans="1:9" ht="20.149999999999999" customHeight="1">
      <c r="A259" s="282"/>
    </row>
    <row r="260" spans="1:9" ht="20.149999999999999" customHeight="1">
      <c r="A260" s="284" t="str">
        <f>"Hospital: "&amp;data!C98</f>
        <v>Hospital: Columbia County Public Hospital District No. 1</v>
      </c>
      <c r="G260" s="285"/>
      <c r="H260" s="284" t="str">
        <f>"FYE: "&amp;data!C96</f>
        <v>FYE: 12/31/2022</v>
      </c>
    </row>
    <row r="261" spans="1:9" ht="20.149999999999999" customHeight="1">
      <c r="A261" s="278">
        <v>1</v>
      </c>
      <c r="B261" s="286" t="s">
        <v>221</v>
      </c>
      <c r="C261" s="288" t="s">
        <v>77</v>
      </c>
      <c r="D261" s="288" t="s">
        <v>78</v>
      </c>
      <c r="E261" s="288" t="s">
        <v>79</v>
      </c>
      <c r="F261" s="288" t="s">
        <v>80</v>
      </c>
      <c r="G261" s="288" t="s">
        <v>81</v>
      </c>
      <c r="H261" s="288" t="s">
        <v>82</v>
      </c>
      <c r="I261" s="288" t="s">
        <v>83</v>
      </c>
    </row>
    <row r="262" spans="1:9" ht="20.149999999999999" customHeight="1">
      <c r="A262" s="289">
        <v>2</v>
      </c>
      <c r="B262" s="290" t="s">
        <v>971</v>
      </c>
      <c r="C262" s="292" t="s">
        <v>1016</v>
      </c>
      <c r="D262" s="292" t="s">
        <v>155</v>
      </c>
      <c r="E262" s="292" t="s">
        <v>156</v>
      </c>
      <c r="F262" s="292"/>
      <c r="G262" s="292" t="s">
        <v>158</v>
      </c>
      <c r="H262" s="292"/>
      <c r="I262" s="292" t="s">
        <v>144</v>
      </c>
    </row>
    <row r="263" spans="1:9" ht="20.149999999999999" customHeight="1">
      <c r="A263" s="289"/>
      <c r="B263" s="290"/>
      <c r="C263" s="292" t="s">
        <v>1017</v>
      </c>
      <c r="D263" s="292" t="s">
        <v>202</v>
      </c>
      <c r="E263" s="292" t="s">
        <v>181</v>
      </c>
      <c r="F263" s="292" t="s">
        <v>157</v>
      </c>
      <c r="G263" s="292" t="s">
        <v>203</v>
      </c>
      <c r="H263" s="292" t="s">
        <v>159</v>
      </c>
      <c r="I263" s="292" t="s">
        <v>1018</v>
      </c>
    </row>
    <row r="264" spans="1:9" ht="20.149999999999999" customHeight="1">
      <c r="A264" s="278">
        <v>3</v>
      </c>
      <c r="B264" s="286" t="s">
        <v>975</v>
      </c>
      <c r="C264" s="298"/>
      <c r="D264" s="298"/>
      <c r="E264" s="298"/>
      <c r="F264" s="298"/>
      <c r="G264" s="298"/>
      <c r="H264" s="298"/>
      <c r="I264" s="298"/>
    </row>
    <row r="265" spans="1:9" ht="20.149999999999999" customHeight="1">
      <c r="A265" s="278">
        <v>4</v>
      </c>
      <c r="B265" s="286" t="s">
        <v>246</v>
      </c>
      <c r="C265" s="298"/>
      <c r="D265" s="298"/>
      <c r="E265" s="298"/>
      <c r="F265" s="298"/>
      <c r="G265" s="298"/>
      <c r="H265" s="298"/>
      <c r="I265" s="298"/>
    </row>
    <row r="266" spans="1:9" ht="20.149999999999999" customHeight="1">
      <c r="A266" s="278">
        <v>5</v>
      </c>
      <c r="B266" s="286" t="s">
        <v>247</v>
      </c>
      <c r="C266" s="293">
        <f>data!BG60</f>
        <v>0</v>
      </c>
      <c r="D266" s="293">
        <f>data!BH60</f>
        <v>8.67</v>
      </c>
      <c r="E266" s="293">
        <f>data!BI60</f>
        <v>0</v>
      </c>
      <c r="F266" s="293">
        <f>data!BJ60</f>
        <v>4.03</v>
      </c>
      <c r="G266" s="293">
        <f>data!BK60</f>
        <v>12.67</v>
      </c>
      <c r="H266" s="293">
        <f>data!BL60</f>
        <v>3.47</v>
      </c>
      <c r="I266" s="293">
        <f>data!BM60</f>
        <v>0</v>
      </c>
    </row>
    <row r="267" spans="1:9" ht="20.149999999999999" customHeight="1">
      <c r="A267" s="278">
        <v>6</v>
      </c>
      <c r="B267" s="286" t="s">
        <v>248</v>
      </c>
      <c r="C267" s="286">
        <f>data!BG61</f>
        <v>0</v>
      </c>
      <c r="D267" s="286">
        <f>data!BH61</f>
        <v>358491</v>
      </c>
      <c r="E267" s="286">
        <f>data!BI61</f>
        <v>0</v>
      </c>
      <c r="F267" s="286">
        <f>data!BJ61</f>
        <v>375152</v>
      </c>
      <c r="G267" s="286">
        <f>data!BK61</f>
        <v>642452</v>
      </c>
      <c r="H267" s="286">
        <f>data!BL61</f>
        <v>152856</v>
      </c>
      <c r="I267" s="286">
        <f>data!BM61</f>
        <v>0</v>
      </c>
    </row>
    <row r="268" spans="1:9" ht="20.149999999999999" customHeight="1">
      <c r="A268" s="278">
        <v>7</v>
      </c>
      <c r="B268" s="286" t="s">
        <v>9</v>
      </c>
      <c r="C268" s="286">
        <f>data!BG62</f>
        <v>0</v>
      </c>
      <c r="D268" s="286">
        <f>data!BH62</f>
        <v>80361</v>
      </c>
      <c r="E268" s="286">
        <f>data!BI62</f>
        <v>0</v>
      </c>
      <c r="F268" s="286">
        <f>data!BJ62</f>
        <v>84096</v>
      </c>
      <c r="G268" s="286">
        <f>data!BK62</f>
        <v>144015</v>
      </c>
      <c r="H268" s="286">
        <f>data!BL62</f>
        <v>34265</v>
      </c>
      <c r="I268" s="286">
        <f>data!BM62</f>
        <v>0</v>
      </c>
    </row>
    <row r="269" spans="1:9" ht="20.149999999999999" customHeight="1">
      <c r="A269" s="278">
        <v>8</v>
      </c>
      <c r="B269" s="286" t="s">
        <v>249</v>
      </c>
      <c r="C269" s="286">
        <f>data!BG63</f>
        <v>0</v>
      </c>
      <c r="D269" s="286">
        <f>data!BH63</f>
        <v>0</v>
      </c>
      <c r="E269" s="286">
        <f>data!BI63</f>
        <v>0</v>
      </c>
      <c r="F269" s="286">
        <f>data!BJ63</f>
        <v>114610</v>
      </c>
      <c r="G269" s="286">
        <f>data!BK63</f>
        <v>0</v>
      </c>
      <c r="H269" s="286">
        <f>data!BL63</f>
        <v>0</v>
      </c>
      <c r="I269" s="286">
        <f>data!BM63</f>
        <v>0</v>
      </c>
    </row>
    <row r="270" spans="1:9" ht="20.149999999999999" customHeight="1">
      <c r="A270" s="278">
        <v>9</v>
      </c>
      <c r="B270" s="286" t="s">
        <v>250</v>
      </c>
      <c r="C270" s="286">
        <f>data!BG64</f>
        <v>0</v>
      </c>
      <c r="D270" s="286">
        <f>data!BH64</f>
        <v>320882</v>
      </c>
      <c r="E270" s="286">
        <f>data!BI64</f>
        <v>0</v>
      </c>
      <c r="F270" s="286">
        <f>data!BJ64</f>
        <v>2166</v>
      </c>
      <c r="G270" s="286">
        <f>data!BK64</f>
        <v>5145</v>
      </c>
      <c r="H270" s="286">
        <f>data!BL64</f>
        <v>2897</v>
      </c>
      <c r="I270" s="286">
        <f>data!BM64</f>
        <v>0</v>
      </c>
    </row>
    <row r="271" spans="1:9" ht="20.149999999999999" customHeight="1">
      <c r="A271" s="278">
        <v>10</v>
      </c>
      <c r="B271" s="286" t="s">
        <v>497</v>
      </c>
      <c r="C271" s="286">
        <f>data!BG65</f>
        <v>0</v>
      </c>
      <c r="D271" s="286">
        <f>data!BH65</f>
        <v>154668</v>
      </c>
      <c r="E271" s="286">
        <f>data!BI65</f>
        <v>0</v>
      </c>
      <c r="F271" s="286">
        <f>data!BJ65</f>
        <v>0</v>
      </c>
      <c r="G271" s="286">
        <f>data!BK65</f>
        <v>0</v>
      </c>
      <c r="H271" s="286">
        <f>data!BL65</f>
        <v>0</v>
      </c>
      <c r="I271" s="286">
        <f>data!BM65</f>
        <v>0</v>
      </c>
    </row>
    <row r="272" spans="1:9" ht="20.149999999999999" customHeight="1">
      <c r="A272" s="278">
        <v>11</v>
      </c>
      <c r="B272" s="286" t="s">
        <v>498</v>
      </c>
      <c r="C272" s="286">
        <f>data!BG66</f>
        <v>0</v>
      </c>
      <c r="D272" s="286">
        <f>data!BH66</f>
        <v>680418</v>
      </c>
      <c r="E272" s="286">
        <f>data!BI66</f>
        <v>0</v>
      </c>
      <c r="F272" s="286">
        <f>data!BJ66</f>
        <v>39631</v>
      </c>
      <c r="G272" s="286">
        <f>data!BK66</f>
        <v>270988</v>
      </c>
      <c r="H272" s="286">
        <f>data!BL66</f>
        <v>21925</v>
      </c>
      <c r="I272" s="286">
        <f>data!BM66</f>
        <v>0</v>
      </c>
    </row>
    <row r="273" spans="1:9" ht="20.149999999999999" customHeight="1">
      <c r="A273" s="278">
        <v>12</v>
      </c>
      <c r="B273" s="286" t="s">
        <v>11</v>
      </c>
      <c r="C273" s="286">
        <f>data!BG67</f>
        <v>0</v>
      </c>
      <c r="D273" s="286">
        <f>data!BH67</f>
        <v>5481</v>
      </c>
      <c r="E273" s="286">
        <f>data!BI67</f>
        <v>0</v>
      </c>
      <c r="F273" s="286">
        <f>data!BJ67</f>
        <v>5703</v>
      </c>
      <c r="G273" s="286">
        <f>data!BK67</f>
        <v>0</v>
      </c>
      <c r="H273" s="286">
        <f>data!BL67</f>
        <v>0</v>
      </c>
      <c r="I273" s="286">
        <f>data!BM67</f>
        <v>0</v>
      </c>
    </row>
    <row r="274" spans="1:9" ht="20.149999999999999" customHeight="1">
      <c r="A274" s="278">
        <v>13</v>
      </c>
      <c r="B274" s="286" t="s">
        <v>976</v>
      </c>
      <c r="C274" s="286">
        <f>data!BG68</f>
        <v>0</v>
      </c>
      <c r="D274" s="286">
        <f>data!BH68</f>
        <v>2978</v>
      </c>
      <c r="E274" s="286">
        <f>data!BI68</f>
        <v>0</v>
      </c>
      <c r="F274" s="286">
        <f>data!BJ68</f>
        <v>2703</v>
      </c>
      <c r="G274" s="286">
        <f>data!BK68</f>
        <v>5623</v>
      </c>
      <c r="H274" s="286">
        <f>data!BL68</f>
        <v>0</v>
      </c>
      <c r="I274" s="286">
        <f>data!BM68</f>
        <v>0</v>
      </c>
    </row>
    <row r="275" spans="1:9" ht="20.149999999999999" customHeight="1">
      <c r="A275" s="278">
        <v>14</v>
      </c>
      <c r="B275" s="286" t="s">
        <v>977</v>
      </c>
      <c r="C275" s="286">
        <f>data!BG69</f>
        <v>0</v>
      </c>
      <c r="D275" s="286">
        <f>data!BH69</f>
        <v>12864</v>
      </c>
      <c r="E275" s="286">
        <f>data!BI69</f>
        <v>0</v>
      </c>
      <c r="F275" s="286">
        <f>data!BJ69</f>
        <v>48491</v>
      </c>
      <c r="G275" s="286">
        <f>data!BK69</f>
        <v>25477</v>
      </c>
      <c r="H275" s="286">
        <f>data!BL69</f>
        <v>0</v>
      </c>
      <c r="I275" s="286">
        <f>data!BM69</f>
        <v>0</v>
      </c>
    </row>
    <row r="276" spans="1:9" ht="20.149999999999999" customHeight="1">
      <c r="A276" s="278">
        <v>15</v>
      </c>
      <c r="B276" s="286" t="s">
        <v>269</v>
      </c>
      <c r="C276" s="286">
        <f>-data!BG84</f>
        <v>0</v>
      </c>
      <c r="D276" s="286">
        <f>-data!BH84</f>
        <v>0</v>
      </c>
      <c r="E276" s="286">
        <f>-data!BI84</f>
        <v>0</v>
      </c>
      <c r="F276" s="286">
        <f>-data!BJ84</f>
        <v>0</v>
      </c>
      <c r="G276" s="286">
        <f>-data!BK84</f>
        <v>0</v>
      </c>
      <c r="H276" s="286">
        <f>-data!BL84</f>
        <v>0</v>
      </c>
      <c r="I276" s="286">
        <f>-data!BM84</f>
        <v>0</v>
      </c>
    </row>
    <row r="277" spans="1:9" ht="20.149999999999999" customHeight="1">
      <c r="A277" s="278">
        <v>16</v>
      </c>
      <c r="B277" s="294" t="s">
        <v>978</v>
      </c>
      <c r="C277" s="286">
        <f>data!BG85</f>
        <v>0</v>
      </c>
      <c r="D277" s="286">
        <f>data!BH85</f>
        <v>1616143</v>
      </c>
      <c r="E277" s="286">
        <f>data!BI85</f>
        <v>0</v>
      </c>
      <c r="F277" s="286">
        <f>data!BJ85</f>
        <v>672552</v>
      </c>
      <c r="G277" s="286">
        <f>data!BK85</f>
        <v>1093700</v>
      </c>
      <c r="H277" s="286">
        <f>data!BL85</f>
        <v>211943</v>
      </c>
      <c r="I277" s="286">
        <f>data!BM85</f>
        <v>0</v>
      </c>
    </row>
    <row r="278" spans="1:9" ht="20.149999999999999" customHeight="1">
      <c r="A278" s="278">
        <v>17</v>
      </c>
      <c r="B278" s="286" t="s">
        <v>271</v>
      </c>
      <c r="C278" s="296"/>
      <c r="D278" s="296"/>
      <c r="E278" s="296"/>
      <c r="F278" s="296"/>
      <c r="G278" s="296"/>
      <c r="H278" s="296"/>
      <c r="I278" s="296"/>
    </row>
    <row r="279" spans="1:9" ht="20.149999999999999" customHeight="1">
      <c r="A279" s="278">
        <v>18</v>
      </c>
      <c r="B279" s="286" t="s">
        <v>979</v>
      </c>
      <c r="C279" s="286"/>
      <c r="D279" s="286"/>
      <c r="E279" s="286"/>
      <c r="F279" s="286"/>
      <c r="G279" s="286"/>
      <c r="H279" s="286"/>
      <c r="I279" s="286"/>
    </row>
    <row r="280" spans="1:9" ht="20.149999999999999" customHeight="1">
      <c r="A280" s="278">
        <v>19</v>
      </c>
      <c r="B280" s="294" t="s">
        <v>980</v>
      </c>
      <c r="C280" s="301" t="str">
        <f>IF(data!BG73&gt;0,data!BG73,"")</f>
        <v/>
      </c>
      <c r="D280" s="301" t="str">
        <f>IF(data!BH73&gt;0,data!BH73,"")</f>
        <v/>
      </c>
      <c r="E280" s="301" t="str">
        <f>IF(data!BI73&gt;0,data!BI73,"")</f>
        <v/>
      </c>
      <c r="F280" s="301" t="str">
        <f>IF(data!BJ73&gt;0,data!BJ73,"")</f>
        <v/>
      </c>
      <c r="G280" s="301" t="str">
        <f>IF(data!BK73&gt;0,data!BK73,"")</f>
        <v/>
      </c>
      <c r="H280" s="301" t="str">
        <f>IF(data!BL73&gt;0,data!BL73,"")</f>
        <v/>
      </c>
      <c r="I280" s="301" t="str">
        <f>IF(data!BM73&gt;0,data!BM73,"")</f>
        <v/>
      </c>
    </row>
    <row r="281" spans="1:9" ht="20.149999999999999" customHeight="1">
      <c r="A281" s="278">
        <v>20</v>
      </c>
      <c r="B281" s="294" t="s">
        <v>981</v>
      </c>
      <c r="C281" s="301" t="str">
        <f>IF(data!BG74&gt;0,data!BG74,"")</f>
        <v/>
      </c>
      <c r="D281" s="301" t="str">
        <f>IF(data!BH74&gt;0,data!BH74,"")</f>
        <v/>
      </c>
      <c r="E281" s="301" t="str">
        <f>IF(data!BI74&gt;0,data!BI74,"")</f>
        <v/>
      </c>
      <c r="F281" s="301" t="str">
        <f>IF(data!BJ74&gt;0,data!BJ74,"")</f>
        <v/>
      </c>
      <c r="G281" s="301" t="str">
        <f>IF(data!BK74&gt;0,data!BK74,"")</f>
        <v/>
      </c>
      <c r="H281" s="301" t="str">
        <f>IF(data!BL74&gt;0,data!BL74,"")</f>
        <v/>
      </c>
      <c r="I281" s="301" t="str">
        <f>IF(data!BM74&gt;0,data!BM74,"")</f>
        <v/>
      </c>
    </row>
    <row r="282" spans="1:9" ht="20.149999999999999" customHeight="1">
      <c r="A282" s="278">
        <v>21</v>
      </c>
      <c r="B282" s="294" t="s">
        <v>982</v>
      </c>
      <c r="C282" s="301" t="str">
        <f>IF(data!BG75&gt;0,data!BG75,"")</f>
        <v/>
      </c>
      <c r="D282" s="301" t="str">
        <f>IF(data!BH75&gt;0,data!BH75,"")</f>
        <v/>
      </c>
      <c r="E282" s="301" t="str">
        <f>IF(data!BI75&gt;0,data!BI75,"")</f>
        <v/>
      </c>
      <c r="F282" s="301" t="str">
        <f>IF(data!BJ75&gt;0,data!BJ75,"")</f>
        <v/>
      </c>
      <c r="G282" s="301" t="str">
        <f>IF(data!BK75&gt;0,data!BK75,"")</f>
        <v/>
      </c>
      <c r="H282" s="301" t="str">
        <f>IF(data!BL75&gt;0,data!BL75,"")</f>
        <v/>
      </c>
      <c r="I282" s="301" t="str">
        <f>IF(data!BM75&gt;0,data!BM75,"")</f>
        <v/>
      </c>
    </row>
    <row r="283" spans="1:9" ht="20.149999999999999" customHeight="1">
      <c r="A283" s="278" t="s">
        <v>983</v>
      </c>
      <c r="B283" s="286"/>
      <c r="C283" s="303"/>
      <c r="D283" s="303"/>
      <c r="E283" s="303"/>
      <c r="F283" s="303"/>
      <c r="G283" s="303"/>
      <c r="H283" s="303"/>
      <c r="I283" s="303"/>
    </row>
    <row r="284" spans="1:9" ht="20.149999999999999" customHeight="1">
      <c r="A284" s="278">
        <v>22</v>
      </c>
      <c r="B284" s="286" t="s">
        <v>984</v>
      </c>
      <c r="C284" s="302">
        <f>data!BG90</f>
        <v>0</v>
      </c>
      <c r="D284" s="302">
        <f>data!BH90</f>
        <v>321</v>
      </c>
      <c r="E284" s="302">
        <f>data!BI90</f>
        <v>0</v>
      </c>
      <c r="F284" s="302">
        <f>data!BJ90</f>
        <v>334</v>
      </c>
      <c r="G284" s="302">
        <f>data!BK90</f>
        <v>0</v>
      </c>
      <c r="H284" s="302">
        <f>data!BL90</f>
        <v>0</v>
      </c>
      <c r="I284" s="302">
        <f>data!BM90</f>
        <v>0</v>
      </c>
    </row>
    <row r="285" spans="1:9" ht="20.149999999999999" customHeight="1">
      <c r="A285" s="278">
        <v>23</v>
      </c>
      <c r="B285" s="286" t="s">
        <v>985</v>
      </c>
      <c r="C285" s="301" t="str">
        <f>IF(data!BG77&gt;0,data!BG77,"")</f>
        <v/>
      </c>
      <c r="D285" s="302">
        <f>data!BH91</f>
        <v>0</v>
      </c>
      <c r="E285" s="302">
        <f>data!BI91</f>
        <v>0</v>
      </c>
      <c r="F285" s="301" t="str">
        <f>IF(data!BJ77&gt;0,data!BJ77,"")</f>
        <v/>
      </c>
      <c r="G285" s="302">
        <f>data!BK91</f>
        <v>0</v>
      </c>
      <c r="H285" s="302">
        <f>data!BL91</f>
        <v>0</v>
      </c>
      <c r="I285" s="302">
        <f>data!BM91</f>
        <v>0</v>
      </c>
    </row>
    <row r="286" spans="1:9" ht="20.149999999999999" customHeight="1">
      <c r="A286" s="278">
        <v>24</v>
      </c>
      <c r="B286" s="286" t="s">
        <v>986</v>
      </c>
      <c r="C286" s="301" t="str">
        <f>IF(data!BG78&gt;0,data!BG78,"")</f>
        <v/>
      </c>
      <c r="D286" s="302">
        <f>data!BH92</f>
        <v>118</v>
      </c>
      <c r="E286" s="302">
        <f>data!BI92</f>
        <v>0</v>
      </c>
      <c r="F286" s="301" t="str">
        <f>IF(data!BJ78&gt;0,data!BJ78,"")</f>
        <v/>
      </c>
      <c r="G286" s="302">
        <f>data!BK92</f>
        <v>0</v>
      </c>
      <c r="H286" s="302">
        <f>data!BL92</f>
        <v>0</v>
      </c>
      <c r="I286" s="302">
        <f>data!BM92</f>
        <v>0</v>
      </c>
    </row>
    <row r="287" spans="1:9" ht="20.149999999999999" customHeight="1">
      <c r="A287" s="278">
        <v>25</v>
      </c>
      <c r="B287" s="286" t="s">
        <v>987</v>
      </c>
      <c r="C287" s="301" t="str">
        <f>IF(data!BG79&gt;0,data!BG79,"")</f>
        <v/>
      </c>
      <c r="D287" s="302">
        <f>data!BH93</f>
        <v>0</v>
      </c>
      <c r="E287" s="302">
        <f>data!BI93</f>
        <v>0</v>
      </c>
      <c r="F287" s="301" t="str">
        <f>IF(data!BJ79&gt;0,data!BJ79,"")</f>
        <v/>
      </c>
      <c r="G287" s="302">
        <f>data!BK93</f>
        <v>0</v>
      </c>
      <c r="H287" s="302">
        <f>data!BL93</f>
        <v>0</v>
      </c>
      <c r="I287" s="302">
        <f>data!BM93</f>
        <v>0</v>
      </c>
    </row>
    <row r="288" spans="1:9" ht="20.149999999999999" customHeight="1">
      <c r="A288" s="278">
        <v>26</v>
      </c>
      <c r="B288" s="286" t="s">
        <v>279</v>
      </c>
      <c r="C288" s="301" t="str">
        <f>IF(data!BG80&gt;0,data!BG80,"")</f>
        <v/>
      </c>
      <c r="D288" s="301" t="str">
        <f>IF(data!BH80&gt;0,data!BH80,"")</f>
        <v/>
      </c>
      <c r="E288" s="301" t="str">
        <f>IF(data!BI80&gt;0,data!BI80,"")</f>
        <v/>
      </c>
      <c r="F288" s="301" t="str">
        <f>IF(data!BJ80&gt;0,data!BJ80,"")</f>
        <v/>
      </c>
      <c r="G288" s="301" t="str">
        <f>IF(data!BK80&gt;0,data!BK80,"")</f>
        <v/>
      </c>
      <c r="H288" s="301" t="str">
        <f>IF(data!BL80&gt;0,data!BL80,"")</f>
        <v/>
      </c>
      <c r="I288" s="301" t="str">
        <f>IF(data!BM80&gt;0,data!BM80,"")</f>
        <v/>
      </c>
    </row>
    <row r="289" spans="1:9" ht="20.149999999999999" customHeight="1">
      <c r="A289" s="279" t="s">
        <v>969</v>
      </c>
      <c r="B289" s="280"/>
      <c r="C289" s="280"/>
      <c r="D289" s="280"/>
      <c r="E289" s="280"/>
      <c r="F289" s="280"/>
      <c r="G289" s="280"/>
      <c r="H289" s="280"/>
      <c r="I289" s="279"/>
    </row>
    <row r="290" spans="1:9" ht="20.149999999999999" customHeight="1">
      <c r="D290" s="282"/>
      <c r="I290" s="283" t="s">
        <v>1019</v>
      </c>
    </row>
    <row r="291" spans="1:9" ht="20.149999999999999" customHeight="1">
      <c r="A291" s="282"/>
    </row>
    <row r="292" spans="1:9" ht="20.149999999999999" customHeight="1">
      <c r="A292" s="284" t="str">
        <f>"Hospital: "&amp;data!C98</f>
        <v>Hospital: Columbia County Public Hospital District No. 1</v>
      </c>
      <c r="G292" s="285"/>
      <c r="H292" s="284" t="str">
        <f>"FYE: "&amp;data!C96</f>
        <v>FYE: 12/31/2022</v>
      </c>
    </row>
    <row r="293" spans="1:9" ht="20.149999999999999" customHeight="1">
      <c r="A293" s="278">
        <v>1</v>
      </c>
      <c r="B293" s="286" t="s">
        <v>221</v>
      </c>
      <c r="C293" s="288" t="s">
        <v>84</v>
      </c>
      <c r="D293" s="288" t="s">
        <v>85</v>
      </c>
      <c r="E293" s="288" t="s">
        <v>86</v>
      </c>
      <c r="F293" s="288" t="s">
        <v>87</v>
      </c>
      <c r="G293" s="288" t="s">
        <v>88</v>
      </c>
      <c r="H293" s="288" t="s">
        <v>89</v>
      </c>
      <c r="I293" s="288" t="s">
        <v>90</v>
      </c>
    </row>
    <row r="294" spans="1:9" ht="20.149999999999999" customHeight="1">
      <c r="A294" s="289">
        <v>2</v>
      </c>
      <c r="B294" s="290" t="s">
        <v>971</v>
      </c>
      <c r="C294" s="292" t="s">
        <v>160</v>
      </c>
      <c r="D294" s="292" t="s">
        <v>161</v>
      </c>
      <c r="E294" s="292" t="s">
        <v>162</v>
      </c>
      <c r="F294" s="292" t="s">
        <v>163</v>
      </c>
      <c r="G294" s="292"/>
      <c r="H294" s="292" t="s">
        <v>165</v>
      </c>
      <c r="I294" s="292" t="s">
        <v>166</v>
      </c>
    </row>
    <row r="295" spans="1:9" ht="20.149999999999999" customHeight="1">
      <c r="A295" s="289"/>
      <c r="B295" s="290"/>
      <c r="C295" s="292" t="s">
        <v>1020</v>
      </c>
      <c r="D295" s="292" t="s">
        <v>206</v>
      </c>
      <c r="E295" s="292" t="s">
        <v>207</v>
      </c>
      <c r="F295" s="292" t="s">
        <v>208</v>
      </c>
      <c r="G295" s="292" t="s">
        <v>164</v>
      </c>
      <c r="H295" s="292" t="s">
        <v>209</v>
      </c>
      <c r="I295" s="292" t="s">
        <v>181</v>
      </c>
    </row>
    <row r="296" spans="1:9" ht="20.149999999999999" customHeight="1">
      <c r="A296" s="278">
        <v>3</v>
      </c>
      <c r="B296" s="286" t="s">
        <v>975</v>
      </c>
      <c r="C296" s="298"/>
      <c r="D296" s="298"/>
      <c r="E296" s="298"/>
      <c r="F296" s="298"/>
      <c r="G296" s="298"/>
      <c r="H296" s="298"/>
      <c r="I296" s="298"/>
    </row>
    <row r="297" spans="1:9" ht="20.149999999999999" customHeight="1">
      <c r="A297" s="278">
        <v>4</v>
      </c>
      <c r="B297" s="286" t="s">
        <v>246</v>
      </c>
      <c r="C297" s="298"/>
      <c r="D297" s="298"/>
      <c r="E297" s="298"/>
      <c r="F297" s="298"/>
      <c r="G297" s="298"/>
      <c r="H297" s="298"/>
      <c r="I297" s="298"/>
    </row>
    <row r="298" spans="1:9" ht="20.149999999999999" customHeight="1">
      <c r="A298" s="278">
        <v>5</v>
      </c>
      <c r="B298" s="286" t="s">
        <v>247</v>
      </c>
      <c r="C298" s="293">
        <f>data!BN60</f>
        <v>15.28</v>
      </c>
      <c r="D298" s="293">
        <f>data!BO60</f>
        <v>0</v>
      </c>
      <c r="E298" s="293">
        <f>data!BP60</f>
        <v>0.46</v>
      </c>
      <c r="F298" s="293">
        <f>data!BQ60</f>
        <v>0</v>
      </c>
      <c r="G298" s="293">
        <f>data!BR60</f>
        <v>0</v>
      </c>
      <c r="H298" s="293">
        <f>data!BS60</f>
        <v>0</v>
      </c>
      <c r="I298" s="293">
        <f>data!BT60</f>
        <v>0</v>
      </c>
    </row>
    <row r="299" spans="1:9" ht="20.149999999999999" customHeight="1">
      <c r="A299" s="278">
        <v>6</v>
      </c>
      <c r="B299" s="286" t="s">
        <v>248</v>
      </c>
      <c r="C299" s="286">
        <f>data!BN61</f>
        <v>1318462</v>
      </c>
      <c r="D299" s="286">
        <f>data!BO61</f>
        <v>0</v>
      </c>
      <c r="E299" s="286">
        <f>data!BP61</f>
        <v>108328</v>
      </c>
      <c r="F299" s="286">
        <f>data!BQ61</f>
        <v>0</v>
      </c>
      <c r="G299" s="286">
        <f>data!BR61</f>
        <v>0</v>
      </c>
      <c r="H299" s="286">
        <f>data!BS61</f>
        <v>0</v>
      </c>
      <c r="I299" s="286">
        <f>data!BT61</f>
        <v>0</v>
      </c>
    </row>
    <row r="300" spans="1:9" ht="20.149999999999999" customHeight="1">
      <c r="A300" s="278">
        <v>7</v>
      </c>
      <c r="B300" s="286" t="s">
        <v>9</v>
      </c>
      <c r="C300" s="286">
        <f>data!BN62</f>
        <v>295553</v>
      </c>
      <c r="D300" s="286">
        <f>data!BO62</f>
        <v>0</v>
      </c>
      <c r="E300" s="286">
        <f>data!BP62</f>
        <v>24283</v>
      </c>
      <c r="F300" s="286">
        <f>data!BQ62</f>
        <v>0</v>
      </c>
      <c r="G300" s="286">
        <f>data!BR62</f>
        <v>0</v>
      </c>
      <c r="H300" s="286">
        <f>data!BS62</f>
        <v>0</v>
      </c>
      <c r="I300" s="286">
        <f>data!BT62</f>
        <v>0</v>
      </c>
    </row>
    <row r="301" spans="1:9" ht="20.149999999999999" customHeight="1">
      <c r="A301" s="278">
        <v>8</v>
      </c>
      <c r="B301" s="286" t="s">
        <v>249</v>
      </c>
      <c r="C301" s="286">
        <f>data!BN63</f>
        <v>30868</v>
      </c>
      <c r="D301" s="286">
        <f>data!BO63</f>
        <v>0</v>
      </c>
      <c r="E301" s="286">
        <f>data!BP63</f>
        <v>0</v>
      </c>
      <c r="F301" s="286">
        <f>data!BQ63</f>
        <v>0</v>
      </c>
      <c r="G301" s="286">
        <f>data!BR63</f>
        <v>0</v>
      </c>
      <c r="H301" s="286">
        <f>data!BS63</f>
        <v>0</v>
      </c>
      <c r="I301" s="286">
        <f>data!BT63</f>
        <v>0</v>
      </c>
    </row>
    <row r="302" spans="1:9" ht="20.149999999999999" customHeight="1">
      <c r="A302" s="278">
        <v>9</v>
      </c>
      <c r="B302" s="286" t="s">
        <v>250</v>
      </c>
      <c r="C302" s="286">
        <f>data!BN64</f>
        <v>110361</v>
      </c>
      <c r="D302" s="286">
        <f>data!BO64</f>
        <v>0</v>
      </c>
      <c r="E302" s="286">
        <f>data!BP64</f>
        <v>6517</v>
      </c>
      <c r="F302" s="286">
        <f>data!BQ64</f>
        <v>0</v>
      </c>
      <c r="G302" s="286">
        <f>data!BR64</f>
        <v>0</v>
      </c>
      <c r="H302" s="286">
        <f>data!BS64</f>
        <v>0</v>
      </c>
      <c r="I302" s="286">
        <f>data!BT64</f>
        <v>0</v>
      </c>
    </row>
    <row r="303" spans="1:9" ht="20.149999999999999" customHeight="1">
      <c r="A303" s="278">
        <v>10</v>
      </c>
      <c r="B303" s="286" t="s">
        <v>497</v>
      </c>
      <c r="C303" s="286">
        <f>data!BN65</f>
        <v>4426</v>
      </c>
      <c r="D303" s="286">
        <f>data!BO65</f>
        <v>0</v>
      </c>
      <c r="E303" s="286">
        <f>data!BP65</f>
        <v>0</v>
      </c>
      <c r="F303" s="286">
        <f>data!BQ65</f>
        <v>0</v>
      </c>
      <c r="G303" s="286">
        <f>data!BR65</f>
        <v>0</v>
      </c>
      <c r="H303" s="286">
        <f>data!BS65</f>
        <v>0</v>
      </c>
      <c r="I303" s="286">
        <f>data!BT65</f>
        <v>0</v>
      </c>
    </row>
    <row r="304" spans="1:9" ht="20.149999999999999" customHeight="1">
      <c r="A304" s="278">
        <v>11</v>
      </c>
      <c r="B304" s="286" t="s">
        <v>498</v>
      </c>
      <c r="C304" s="286">
        <f>data!BN66</f>
        <v>884734</v>
      </c>
      <c r="D304" s="286">
        <f>data!BO66</f>
        <v>0</v>
      </c>
      <c r="E304" s="286">
        <f>data!BP66</f>
        <v>10322</v>
      </c>
      <c r="F304" s="286">
        <f>data!BQ66</f>
        <v>0</v>
      </c>
      <c r="G304" s="286">
        <f>data!BR66</f>
        <v>0</v>
      </c>
      <c r="H304" s="286">
        <f>data!BS66</f>
        <v>0</v>
      </c>
      <c r="I304" s="286">
        <f>data!BT66</f>
        <v>0</v>
      </c>
    </row>
    <row r="305" spans="1:9" ht="20.149999999999999" customHeight="1">
      <c r="A305" s="278">
        <v>12</v>
      </c>
      <c r="B305" s="286" t="s">
        <v>11</v>
      </c>
      <c r="C305" s="286">
        <f>data!BN67</f>
        <v>81536</v>
      </c>
      <c r="D305" s="286">
        <f>data!BO67</f>
        <v>0</v>
      </c>
      <c r="E305" s="286">
        <f>data!BP67</f>
        <v>0</v>
      </c>
      <c r="F305" s="286">
        <f>data!BQ67</f>
        <v>0</v>
      </c>
      <c r="G305" s="286">
        <f>data!BR67</f>
        <v>0</v>
      </c>
      <c r="H305" s="286">
        <f>data!BS67</f>
        <v>0</v>
      </c>
      <c r="I305" s="286">
        <f>data!BT67</f>
        <v>0</v>
      </c>
    </row>
    <row r="306" spans="1:9" ht="20.149999999999999" customHeight="1">
      <c r="A306" s="278">
        <v>13</v>
      </c>
      <c r="B306" s="286" t="s">
        <v>976</v>
      </c>
      <c r="C306" s="286">
        <f>data!BN68</f>
        <v>77911</v>
      </c>
      <c r="D306" s="286">
        <f>data!BO68</f>
        <v>0</v>
      </c>
      <c r="E306" s="286">
        <f>data!BP68</f>
        <v>10122</v>
      </c>
      <c r="F306" s="286">
        <f>data!BQ68</f>
        <v>0</v>
      </c>
      <c r="G306" s="286">
        <f>data!BR68</f>
        <v>0</v>
      </c>
      <c r="H306" s="286">
        <f>data!BS68</f>
        <v>0</v>
      </c>
      <c r="I306" s="286">
        <f>data!BT68</f>
        <v>0</v>
      </c>
    </row>
    <row r="307" spans="1:9" ht="20.149999999999999" customHeight="1">
      <c r="A307" s="278">
        <v>14</v>
      </c>
      <c r="B307" s="286" t="s">
        <v>977</v>
      </c>
      <c r="C307" s="286">
        <f>data!BN69</f>
        <v>300298</v>
      </c>
      <c r="D307" s="286">
        <f>data!BO69</f>
        <v>0</v>
      </c>
      <c r="E307" s="286">
        <f>data!BP69</f>
        <v>40773</v>
      </c>
      <c r="F307" s="286">
        <f>data!BQ69</f>
        <v>0</v>
      </c>
      <c r="G307" s="286">
        <f>data!BR69</f>
        <v>0</v>
      </c>
      <c r="H307" s="286">
        <f>data!BS69</f>
        <v>0</v>
      </c>
      <c r="I307" s="286">
        <f>data!BT69</f>
        <v>0</v>
      </c>
    </row>
    <row r="308" spans="1:9" ht="20.149999999999999" customHeight="1">
      <c r="A308" s="278">
        <v>15</v>
      </c>
      <c r="B308" s="286" t="s">
        <v>269</v>
      </c>
      <c r="C308" s="286">
        <f>-data!BN84</f>
        <v>0</v>
      </c>
      <c r="D308" s="286">
        <f>-data!BO84</f>
        <v>0</v>
      </c>
      <c r="E308" s="286">
        <f>-data!BP84</f>
        <v>0</v>
      </c>
      <c r="F308" s="286">
        <f>-data!BQ84</f>
        <v>0</v>
      </c>
      <c r="G308" s="286">
        <f>-data!BR84</f>
        <v>0</v>
      </c>
      <c r="H308" s="286">
        <f>-data!BS84</f>
        <v>0</v>
      </c>
      <c r="I308" s="286">
        <f>-data!BT84</f>
        <v>0</v>
      </c>
    </row>
    <row r="309" spans="1:9" ht="20.149999999999999" customHeight="1">
      <c r="A309" s="278">
        <v>16</v>
      </c>
      <c r="B309" s="294" t="s">
        <v>978</v>
      </c>
      <c r="C309" s="286">
        <f>data!BN85</f>
        <v>3104149</v>
      </c>
      <c r="D309" s="286">
        <f>data!BO85</f>
        <v>0</v>
      </c>
      <c r="E309" s="286">
        <f>data!BP85</f>
        <v>200345</v>
      </c>
      <c r="F309" s="286">
        <f>data!BQ85</f>
        <v>0</v>
      </c>
      <c r="G309" s="286">
        <f>data!BR85</f>
        <v>0</v>
      </c>
      <c r="H309" s="286">
        <f>data!BS85</f>
        <v>0</v>
      </c>
      <c r="I309" s="286">
        <f>data!BT85</f>
        <v>0</v>
      </c>
    </row>
    <row r="310" spans="1:9" ht="20.149999999999999" customHeight="1">
      <c r="A310" s="278">
        <v>17</v>
      </c>
      <c r="B310" s="286" t="s">
        <v>271</v>
      </c>
      <c r="C310" s="296"/>
      <c r="D310" s="296"/>
      <c r="E310" s="296"/>
      <c r="F310" s="296"/>
      <c r="G310" s="296"/>
      <c r="H310" s="296"/>
      <c r="I310" s="296"/>
    </row>
    <row r="311" spans="1:9" ht="20.149999999999999" customHeight="1">
      <c r="A311" s="278">
        <v>18</v>
      </c>
      <c r="B311" s="286" t="s">
        <v>979</v>
      </c>
      <c r="C311" s="286"/>
      <c r="D311" s="286"/>
      <c r="E311" s="286"/>
      <c r="F311" s="286"/>
      <c r="G311" s="286"/>
      <c r="H311" s="286"/>
      <c r="I311" s="286"/>
    </row>
    <row r="312" spans="1:9" ht="20.149999999999999" customHeight="1">
      <c r="A312" s="278">
        <v>19</v>
      </c>
      <c r="B312" s="294" t="s">
        <v>980</v>
      </c>
      <c r="C312" s="301" t="str">
        <f>IF(data!BN73&gt;0,data!BN73,"")</f>
        <v/>
      </c>
      <c r="D312" s="301" t="str">
        <f>IF(data!BO73&gt;0,data!BO73,"")</f>
        <v/>
      </c>
      <c r="E312" s="301" t="str">
        <f>IF(data!BP73&gt;0,data!BP73,"")</f>
        <v/>
      </c>
      <c r="F312" s="301" t="str">
        <f>IF(data!BQ73&gt;0,data!BQ73,"")</f>
        <v/>
      </c>
      <c r="G312" s="301" t="str">
        <f>IF(data!BR73&gt;0,data!BR73,"")</f>
        <v/>
      </c>
      <c r="H312" s="301" t="str">
        <f>IF(data!BS73&gt;0,data!BS73,"")</f>
        <v/>
      </c>
      <c r="I312" s="301" t="str">
        <f>IF(data!BT73&gt;0,data!BT73,"")</f>
        <v/>
      </c>
    </row>
    <row r="313" spans="1:9" ht="20.149999999999999" customHeight="1">
      <c r="A313" s="278">
        <v>20</v>
      </c>
      <c r="B313" s="294" t="s">
        <v>981</v>
      </c>
      <c r="C313" s="301" t="str">
        <f>IF(data!BN74&gt;0,data!BN74,"")</f>
        <v/>
      </c>
      <c r="D313" s="301" t="str">
        <f>IF(data!BO74&gt;0,data!BO74,"")</f>
        <v/>
      </c>
      <c r="E313" s="301" t="str">
        <f>IF(data!BP74&gt;0,data!BP74,"")</f>
        <v/>
      </c>
      <c r="F313" s="301" t="str">
        <f>IF(data!BQ74&gt;0,data!BQ74,"")</f>
        <v/>
      </c>
      <c r="G313" s="301" t="str">
        <f>IF(data!BR74&gt;0,data!BR74,"")</f>
        <v/>
      </c>
      <c r="H313" s="301" t="str">
        <f>IF(data!BS74&gt;0,data!BS74,"")</f>
        <v/>
      </c>
      <c r="I313" s="301" t="str">
        <f>IF(data!BT74&gt;0,data!BT74,"")</f>
        <v/>
      </c>
    </row>
    <row r="314" spans="1:9" ht="20.149999999999999" customHeight="1">
      <c r="A314" s="278">
        <v>21</v>
      </c>
      <c r="B314" s="294" t="s">
        <v>982</v>
      </c>
      <c r="C314" s="301" t="str">
        <f>IF(data!BN75&gt;0,data!BN75,"")</f>
        <v/>
      </c>
      <c r="D314" s="301" t="str">
        <f>IF(data!BO75&gt;0,data!BO75,"")</f>
        <v/>
      </c>
      <c r="E314" s="301" t="str">
        <f>IF(data!BP75&gt;0,data!BP75,"")</f>
        <v/>
      </c>
      <c r="F314" s="301" t="str">
        <f>IF(data!BQ75&gt;0,data!BQ75,"")</f>
        <v/>
      </c>
      <c r="G314" s="301" t="str">
        <f>IF(data!BR75&gt;0,data!BR75,"")</f>
        <v/>
      </c>
      <c r="H314" s="301" t="str">
        <f>IF(data!BS75&gt;0,data!BS75,"")</f>
        <v/>
      </c>
      <c r="I314" s="301" t="str">
        <f>IF(data!BT75&gt;0,data!BT75,"")</f>
        <v/>
      </c>
    </row>
    <row r="315" spans="1:9" ht="20.149999999999999" customHeight="1">
      <c r="A315" s="278" t="s">
        <v>983</v>
      </c>
      <c r="B315" s="286"/>
      <c r="C315" s="296"/>
      <c r="D315" s="296"/>
      <c r="E315" s="296"/>
      <c r="F315" s="296"/>
      <c r="G315" s="296"/>
      <c r="H315" s="296"/>
      <c r="I315" s="296"/>
    </row>
    <row r="316" spans="1:9" ht="20.149999999999999" customHeight="1">
      <c r="A316" s="278">
        <v>22</v>
      </c>
      <c r="B316" s="286" t="s">
        <v>984</v>
      </c>
      <c r="C316" s="302">
        <f>data!BN90</f>
        <v>4775</v>
      </c>
      <c r="D316" s="302">
        <f>data!BO90</f>
        <v>0</v>
      </c>
      <c r="E316" s="302">
        <f>data!BP90</f>
        <v>0</v>
      </c>
      <c r="F316" s="302">
        <f>data!BQ90</f>
        <v>0</v>
      </c>
      <c r="G316" s="302">
        <f>data!BR90</f>
        <v>0</v>
      </c>
      <c r="H316" s="302">
        <f>data!BS90</f>
        <v>0</v>
      </c>
      <c r="I316" s="302">
        <f>data!BT90</f>
        <v>0</v>
      </c>
    </row>
    <row r="317" spans="1:9" ht="20.149999999999999" customHeight="1">
      <c r="A317" s="278">
        <v>23</v>
      </c>
      <c r="B317" s="286" t="s">
        <v>985</v>
      </c>
      <c r="C317" s="301" t="str">
        <f>IF(data!BN77&gt;0,data!BN77,"")</f>
        <v/>
      </c>
      <c r="D317" s="301" t="str">
        <f>IF(data!BO77&gt;0,data!BO77,"")</f>
        <v/>
      </c>
      <c r="E317" s="301" t="str">
        <f>IF(data!BP77&gt;0,data!BP77,"")</f>
        <v/>
      </c>
      <c r="F317" s="301" t="str">
        <f>IF(data!BQ77&gt;0,data!BQ77,"")</f>
        <v/>
      </c>
      <c r="G317" s="302">
        <f>data!BR91</f>
        <v>0</v>
      </c>
      <c r="H317" s="302">
        <f>data!BS91</f>
        <v>0</v>
      </c>
      <c r="I317" s="302">
        <f>data!BT91</f>
        <v>0</v>
      </c>
    </row>
    <row r="318" spans="1:9" ht="20.149999999999999" customHeight="1">
      <c r="A318" s="278">
        <v>24</v>
      </c>
      <c r="B318" s="286" t="s">
        <v>986</v>
      </c>
      <c r="C318" s="301" t="str">
        <f>IF(data!BN78&gt;0,data!BN78,"")</f>
        <v/>
      </c>
      <c r="D318" s="301" t="str">
        <f>IF(data!BO78&gt;0,data!BO78,"")</f>
        <v/>
      </c>
      <c r="E318" s="301" t="str">
        <f>IF(data!BP78&gt;0,data!BP78,"")</f>
        <v/>
      </c>
      <c r="F318" s="301" t="str">
        <f>IF(data!BQ78&gt;0,data!BQ78,"")</f>
        <v/>
      </c>
      <c r="G318" s="301" t="str">
        <f>IF(data!BR78&gt;0,data!BR78,"")</f>
        <v/>
      </c>
      <c r="H318" s="302">
        <f>data!BS92</f>
        <v>0</v>
      </c>
      <c r="I318" s="302">
        <f>data!BT92</f>
        <v>0</v>
      </c>
    </row>
    <row r="319" spans="1:9" ht="20.149999999999999" customHeight="1">
      <c r="A319" s="278">
        <v>25</v>
      </c>
      <c r="B319" s="286" t="s">
        <v>987</v>
      </c>
      <c r="C319" s="301" t="str">
        <f>IF(data!BN79&gt;0,data!BN79,"")</f>
        <v/>
      </c>
      <c r="D319" s="301" t="str">
        <f>IF(data!BO79&gt;0,data!BO79,"")</f>
        <v/>
      </c>
      <c r="E319" s="301" t="str">
        <f>IF(data!BP79&gt;0,data!BP79,"")</f>
        <v/>
      </c>
      <c r="F319" s="301" t="str">
        <f>IF(data!BQ79&gt;0,data!BQ79,"")</f>
        <v/>
      </c>
      <c r="G319" s="301" t="str">
        <f>IF(data!BR79&gt;0,data!BR79,"")</f>
        <v/>
      </c>
      <c r="H319" s="302">
        <f>data!BS93</f>
        <v>0</v>
      </c>
      <c r="I319" s="302">
        <f>data!BT93</f>
        <v>0</v>
      </c>
    </row>
    <row r="320" spans="1:9" ht="20.149999999999999" customHeight="1">
      <c r="A320" s="278">
        <v>26</v>
      </c>
      <c r="B320" s="286" t="s">
        <v>279</v>
      </c>
      <c r="C320" s="304" t="str">
        <f>IF(data!BN80&gt;0,data!BN80,"")</f>
        <v/>
      </c>
      <c r="D320" s="304" t="str">
        <f>IF(data!BO80&gt;0,data!BO80,"")</f>
        <v/>
      </c>
      <c r="E320" s="304" t="str">
        <f>IF(data!BP80&gt;0,data!BP80,"")</f>
        <v/>
      </c>
      <c r="F320" s="304" t="str">
        <f>IF(data!BQ80&gt;0,data!BQ80,"")</f>
        <v/>
      </c>
      <c r="G320" s="304" t="str">
        <f>IF(data!BR80&gt;0,data!BR80,"")</f>
        <v/>
      </c>
      <c r="H320" s="304" t="str">
        <f>IF(data!BS80&gt;0,data!BS80,"")</f>
        <v/>
      </c>
      <c r="I320" s="304" t="str">
        <f>IF(data!BT80&gt;0,data!BT80,"")</f>
        <v/>
      </c>
    </row>
    <row r="321" spans="1:9" ht="20.149999999999999" customHeight="1">
      <c r="A321" s="279" t="s">
        <v>969</v>
      </c>
      <c r="B321" s="280"/>
      <c r="C321" s="280"/>
      <c r="D321" s="280"/>
      <c r="E321" s="280"/>
      <c r="F321" s="280"/>
      <c r="G321" s="280"/>
      <c r="H321" s="280"/>
      <c r="I321" s="279"/>
    </row>
    <row r="322" spans="1:9" ht="20.149999999999999" customHeight="1">
      <c r="D322" s="282"/>
      <c r="I322" s="283" t="s">
        <v>1021</v>
      </c>
    </row>
    <row r="323" spans="1:9" ht="20.149999999999999" customHeight="1">
      <c r="A323" s="282"/>
    </row>
    <row r="324" spans="1:9" ht="20.149999999999999" customHeight="1">
      <c r="A324" s="284" t="str">
        <f>"Hospital: "&amp;data!C98</f>
        <v>Hospital: Columbia County Public Hospital District No. 1</v>
      </c>
      <c r="G324" s="285"/>
      <c r="H324" s="284" t="str">
        <f>"FYE: "&amp;data!C96</f>
        <v>FYE: 12/31/2022</v>
      </c>
    </row>
    <row r="325" spans="1:9" ht="20.149999999999999" customHeight="1">
      <c r="A325" s="278">
        <v>1</v>
      </c>
      <c r="B325" s="286" t="s">
        <v>221</v>
      </c>
      <c r="C325" s="288" t="s">
        <v>91</v>
      </c>
      <c r="D325" s="288" t="s">
        <v>92</v>
      </c>
      <c r="E325" s="288" t="s">
        <v>93</v>
      </c>
      <c r="F325" s="288" t="s">
        <v>94</v>
      </c>
      <c r="G325" s="288" t="s">
        <v>95</v>
      </c>
      <c r="H325" s="288" t="s">
        <v>96</v>
      </c>
      <c r="I325" s="288" t="s">
        <v>97</v>
      </c>
    </row>
    <row r="326" spans="1:9" ht="20.149999999999999" customHeight="1">
      <c r="A326" s="289">
        <v>2</v>
      </c>
      <c r="B326" s="290" t="s">
        <v>971</v>
      </c>
      <c r="C326" s="292" t="s">
        <v>167</v>
      </c>
      <c r="D326" s="292" t="s">
        <v>167</v>
      </c>
      <c r="E326" s="292" t="s">
        <v>167</v>
      </c>
      <c r="F326" s="292" t="s">
        <v>168</v>
      </c>
      <c r="G326" s="292" t="s">
        <v>169</v>
      </c>
      <c r="H326" s="292" t="s">
        <v>170</v>
      </c>
      <c r="I326" s="292" t="s">
        <v>171</v>
      </c>
    </row>
    <row r="327" spans="1:9" ht="20.149999999999999" customHeight="1">
      <c r="A327" s="289"/>
      <c r="B327" s="290"/>
      <c r="C327" s="292" t="s">
        <v>210</v>
      </c>
      <c r="D327" s="292" t="s">
        <v>211</v>
      </c>
      <c r="E327" s="292" t="s">
        <v>212</v>
      </c>
      <c r="F327" s="292" t="s">
        <v>163</v>
      </c>
      <c r="G327" s="292" t="s">
        <v>1020</v>
      </c>
      <c r="H327" s="292" t="s">
        <v>164</v>
      </c>
      <c r="I327" s="292" t="s">
        <v>213</v>
      </c>
    </row>
    <row r="328" spans="1:9" ht="20.149999999999999" customHeight="1">
      <c r="A328" s="278">
        <v>3</v>
      </c>
      <c r="B328" s="286" t="s">
        <v>975</v>
      </c>
      <c r="C328" s="298"/>
      <c r="D328" s="298"/>
      <c r="E328" s="298"/>
      <c r="F328" s="298"/>
      <c r="G328" s="298"/>
      <c r="H328" s="298"/>
      <c r="I328" s="298"/>
    </row>
    <row r="329" spans="1:9" ht="20.149999999999999" customHeight="1">
      <c r="A329" s="278">
        <v>4</v>
      </c>
      <c r="B329" s="286" t="s">
        <v>246</v>
      </c>
      <c r="C329" s="298"/>
      <c r="D329" s="298"/>
      <c r="E329" s="298"/>
      <c r="F329" s="298"/>
      <c r="G329" s="298"/>
      <c r="H329" s="298"/>
      <c r="I329" s="298"/>
    </row>
    <row r="330" spans="1:9" ht="20.149999999999999" customHeight="1">
      <c r="A330" s="278">
        <v>5</v>
      </c>
      <c r="B330" s="286" t="s">
        <v>247</v>
      </c>
      <c r="C330" s="293">
        <f>data!BU60</f>
        <v>0</v>
      </c>
      <c r="D330" s="293">
        <f>data!BV60</f>
        <v>2.29</v>
      </c>
      <c r="E330" s="293">
        <f>data!BW60</f>
        <v>0</v>
      </c>
      <c r="F330" s="293">
        <f>data!BX60</f>
        <v>0</v>
      </c>
      <c r="G330" s="293">
        <f>data!BY60</f>
        <v>1.73</v>
      </c>
      <c r="H330" s="293">
        <f>data!BZ60</f>
        <v>0</v>
      </c>
      <c r="I330" s="293">
        <f>data!CA60</f>
        <v>0</v>
      </c>
    </row>
    <row r="331" spans="1:9" ht="20.149999999999999" customHeight="1">
      <c r="A331" s="278">
        <v>6</v>
      </c>
      <c r="B331" s="286" t="s">
        <v>248</v>
      </c>
      <c r="C331" s="305">
        <f>data!BU61</f>
        <v>0</v>
      </c>
      <c r="D331" s="305">
        <f>data!BV61</f>
        <v>117356</v>
      </c>
      <c r="E331" s="305">
        <f>data!BW61</f>
        <v>0</v>
      </c>
      <c r="F331" s="305">
        <f>data!BX61</f>
        <v>0</v>
      </c>
      <c r="G331" s="305">
        <f>data!BY61</f>
        <v>143792</v>
      </c>
      <c r="H331" s="305">
        <f>data!BZ61</f>
        <v>0</v>
      </c>
      <c r="I331" s="305">
        <f>data!CA61</f>
        <v>0</v>
      </c>
    </row>
    <row r="332" spans="1:9" ht="20.149999999999999" customHeight="1">
      <c r="A332" s="278">
        <v>7</v>
      </c>
      <c r="B332" s="286" t="s">
        <v>9</v>
      </c>
      <c r="C332" s="305">
        <f>data!BU62</f>
        <v>0</v>
      </c>
      <c r="D332" s="305">
        <f>data!BV62</f>
        <v>26307</v>
      </c>
      <c r="E332" s="305">
        <f>data!BW62</f>
        <v>0</v>
      </c>
      <c r="F332" s="305">
        <f>data!BX62</f>
        <v>0</v>
      </c>
      <c r="G332" s="305">
        <f>data!BY62</f>
        <v>32233</v>
      </c>
      <c r="H332" s="305">
        <f>data!BZ62</f>
        <v>0</v>
      </c>
      <c r="I332" s="305">
        <f>data!CA62</f>
        <v>0</v>
      </c>
    </row>
    <row r="333" spans="1:9" ht="20.149999999999999" customHeight="1">
      <c r="A333" s="278">
        <v>8</v>
      </c>
      <c r="B333" s="286" t="s">
        <v>249</v>
      </c>
      <c r="C333" s="305">
        <f>data!BU63</f>
        <v>0</v>
      </c>
      <c r="D333" s="305">
        <f>data!BV63</f>
        <v>0</v>
      </c>
      <c r="E333" s="305">
        <f>data!BW63</f>
        <v>0</v>
      </c>
      <c r="F333" s="305">
        <f>data!BX63</f>
        <v>0</v>
      </c>
      <c r="G333" s="305">
        <f>data!BY63</f>
        <v>0</v>
      </c>
      <c r="H333" s="305">
        <f>data!BZ63</f>
        <v>0</v>
      </c>
      <c r="I333" s="305">
        <f>data!CA63</f>
        <v>0</v>
      </c>
    </row>
    <row r="334" spans="1:9" ht="20.149999999999999" customHeight="1">
      <c r="A334" s="278">
        <v>9</v>
      </c>
      <c r="B334" s="286" t="s">
        <v>250</v>
      </c>
      <c r="C334" s="305">
        <f>data!BU64</f>
        <v>0</v>
      </c>
      <c r="D334" s="305">
        <f>data!BV64</f>
        <v>2059</v>
      </c>
      <c r="E334" s="305">
        <f>data!BW64</f>
        <v>0</v>
      </c>
      <c r="F334" s="305">
        <f>data!BX64</f>
        <v>0</v>
      </c>
      <c r="G334" s="305">
        <f>data!BY64</f>
        <v>520</v>
      </c>
      <c r="H334" s="305">
        <f>data!BZ64</f>
        <v>0</v>
      </c>
      <c r="I334" s="305">
        <f>data!CA64</f>
        <v>0</v>
      </c>
    </row>
    <row r="335" spans="1:9" ht="20.149999999999999" customHeight="1">
      <c r="A335" s="278">
        <v>10</v>
      </c>
      <c r="B335" s="286" t="s">
        <v>497</v>
      </c>
      <c r="C335" s="305">
        <f>data!BU65</f>
        <v>0</v>
      </c>
      <c r="D335" s="305">
        <f>data!BV65</f>
        <v>0</v>
      </c>
      <c r="E335" s="305">
        <f>data!BW65</f>
        <v>0</v>
      </c>
      <c r="F335" s="305">
        <f>data!BX65</f>
        <v>0</v>
      </c>
      <c r="G335" s="305">
        <f>data!BY65</f>
        <v>0</v>
      </c>
      <c r="H335" s="305">
        <f>data!BZ65</f>
        <v>0</v>
      </c>
      <c r="I335" s="305">
        <f>data!CA65</f>
        <v>0</v>
      </c>
    </row>
    <row r="336" spans="1:9" ht="20.149999999999999" customHeight="1">
      <c r="A336" s="278">
        <v>11</v>
      </c>
      <c r="B336" s="286" t="s">
        <v>498</v>
      </c>
      <c r="C336" s="305">
        <f>data!BU66</f>
        <v>0</v>
      </c>
      <c r="D336" s="305">
        <f>data!BV66</f>
        <v>1030</v>
      </c>
      <c r="E336" s="305">
        <f>data!BW66</f>
        <v>0</v>
      </c>
      <c r="F336" s="305">
        <f>data!BX66</f>
        <v>0</v>
      </c>
      <c r="G336" s="305">
        <f>data!BY66</f>
        <v>8925</v>
      </c>
      <c r="H336" s="305">
        <f>data!BZ66</f>
        <v>0</v>
      </c>
      <c r="I336" s="305">
        <f>data!CA66</f>
        <v>0</v>
      </c>
    </row>
    <row r="337" spans="1:9" ht="20.149999999999999" customHeight="1">
      <c r="A337" s="278">
        <v>12</v>
      </c>
      <c r="B337" s="286" t="s">
        <v>11</v>
      </c>
      <c r="C337" s="305">
        <f>data!BU67</f>
        <v>0</v>
      </c>
      <c r="D337" s="305">
        <f>data!BV67</f>
        <v>33861</v>
      </c>
      <c r="E337" s="305">
        <f>data!BW67</f>
        <v>0</v>
      </c>
      <c r="F337" s="305">
        <f>data!BX67</f>
        <v>0</v>
      </c>
      <c r="G337" s="305">
        <f>data!BY67</f>
        <v>3569</v>
      </c>
      <c r="H337" s="305">
        <f>data!BZ67</f>
        <v>0</v>
      </c>
      <c r="I337" s="305">
        <f>data!CA67</f>
        <v>0</v>
      </c>
    </row>
    <row r="338" spans="1:9" ht="20.149999999999999" customHeight="1">
      <c r="A338" s="278">
        <v>13</v>
      </c>
      <c r="B338" s="286" t="s">
        <v>976</v>
      </c>
      <c r="C338" s="305">
        <f>data!BU68</f>
        <v>0</v>
      </c>
      <c r="D338" s="305">
        <f>data!BV68</f>
        <v>5115</v>
      </c>
      <c r="E338" s="305">
        <f>data!BW68</f>
        <v>0</v>
      </c>
      <c r="F338" s="305">
        <f>data!BX68</f>
        <v>0</v>
      </c>
      <c r="G338" s="305">
        <f>data!BY68</f>
        <v>0</v>
      </c>
      <c r="H338" s="305">
        <f>data!BZ68</f>
        <v>0</v>
      </c>
      <c r="I338" s="305">
        <f>data!CA68</f>
        <v>0</v>
      </c>
    </row>
    <row r="339" spans="1:9" ht="20.149999999999999" customHeight="1">
      <c r="A339" s="278">
        <v>14</v>
      </c>
      <c r="B339" s="286" t="s">
        <v>977</v>
      </c>
      <c r="C339" s="305">
        <f>data!BU69</f>
        <v>0</v>
      </c>
      <c r="D339" s="305">
        <f>data!BV69</f>
        <v>894</v>
      </c>
      <c r="E339" s="305">
        <f>data!BW69</f>
        <v>0</v>
      </c>
      <c r="F339" s="305">
        <f>data!BX69</f>
        <v>0</v>
      </c>
      <c r="G339" s="305">
        <f>data!BY69</f>
        <v>1887</v>
      </c>
      <c r="H339" s="305">
        <f>data!BZ69</f>
        <v>0</v>
      </c>
      <c r="I339" s="305">
        <f>data!CA69</f>
        <v>0</v>
      </c>
    </row>
    <row r="340" spans="1:9" ht="20.149999999999999" customHeight="1">
      <c r="A340" s="278">
        <v>15</v>
      </c>
      <c r="B340" s="286" t="s">
        <v>269</v>
      </c>
      <c r="C340" s="286">
        <f>-data!BU84</f>
        <v>0</v>
      </c>
      <c r="D340" s="286">
        <f>-data!BV84</f>
        <v>0</v>
      </c>
      <c r="E340" s="286">
        <f>-data!BW84</f>
        <v>0</v>
      </c>
      <c r="F340" s="286">
        <f>-data!BX84</f>
        <v>0</v>
      </c>
      <c r="G340" s="286">
        <f>-data!BY84</f>
        <v>0</v>
      </c>
      <c r="H340" s="286">
        <f>-data!BZ84</f>
        <v>0</v>
      </c>
      <c r="I340" s="286">
        <f>-data!CA84</f>
        <v>0</v>
      </c>
    </row>
    <row r="341" spans="1:9" ht="20.149999999999999" customHeight="1">
      <c r="A341" s="278">
        <v>16</v>
      </c>
      <c r="B341" s="294" t="s">
        <v>978</v>
      </c>
      <c r="C341" s="286">
        <f>data!BU85</f>
        <v>0</v>
      </c>
      <c r="D341" s="286">
        <f>data!BV85</f>
        <v>186622</v>
      </c>
      <c r="E341" s="286">
        <f>data!BW85</f>
        <v>0</v>
      </c>
      <c r="F341" s="286">
        <f>data!BX85</f>
        <v>0</v>
      </c>
      <c r="G341" s="286">
        <f>data!BY85</f>
        <v>190926</v>
      </c>
      <c r="H341" s="286">
        <f>data!BZ85</f>
        <v>0</v>
      </c>
      <c r="I341" s="286">
        <f>data!CA85</f>
        <v>0</v>
      </c>
    </row>
    <row r="342" spans="1:9" ht="20.149999999999999" customHeight="1">
      <c r="A342" s="278">
        <v>17</v>
      </c>
      <c r="B342" s="286" t="s">
        <v>271</v>
      </c>
      <c r="C342" s="296"/>
      <c r="D342" s="296"/>
      <c r="E342" s="296"/>
      <c r="F342" s="296"/>
      <c r="G342" s="296"/>
      <c r="H342" s="296"/>
      <c r="I342" s="296"/>
    </row>
    <row r="343" spans="1:9" ht="20.149999999999999" customHeight="1">
      <c r="A343" s="278">
        <v>18</v>
      </c>
      <c r="B343" s="286" t="s">
        <v>979</v>
      </c>
      <c r="C343" s="286"/>
      <c r="D343" s="286"/>
      <c r="E343" s="286"/>
      <c r="F343" s="286"/>
      <c r="G343" s="286"/>
      <c r="H343" s="286"/>
      <c r="I343" s="286"/>
    </row>
    <row r="344" spans="1:9" ht="20.149999999999999" customHeight="1">
      <c r="A344" s="278">
        <v>19</v>
      </c>
      <c r="B344" s="294" t="s">
        <v>980</v>
      </c>
      <c r="C344" s="301" t="str">
        <f>IF(data!BU73&gt;0,data!BU73,"")</f>
        <v/>
      </c>
      <c r="D344" s="301" t="str">
        <f>IF(data!BV73&gt;0,data!BV73,"")</f>
        <v/>
      </c>
      <c r="E344" s="301" t="str">
        <f>IF(data!BW73&gt;0,data!BW73,"")</f>
        <v/>
      </c>
      <c r="F344" s="301" t="str">
        <f>IF(data!BX73&gt;0,data!BX73,"")</f>
        <v/>
      </c>
      <c r="G344" s="301" t="str">
        <f>IF(data!BY73&gt;0,data!BY73,"")</f>
        <v/>
      </c>
      <c r="H344" s="301" t="str">
        <f>IF(data!BZ73&gt;0,data!BZ73,"")</f>
        <v/>
      </c>
      <c r="I344" s="301" t="str">
        <f>IF(data!CA73&gt;0,data!CA73,"")</f>
        <v/>
      </c>
    </row>
    <row r="345" spans="1:9" ht="20.149999999999999" customHeight="1">
      <c r="A345" s="278">
        <v>20</v>
      </c>
      <c r="B345" s="294" t="s">
        <v>981</v>
      </c>
      <c r="C345" s="301" t="str">
        <f>IF(data!BU74&gt;0,data!BU74,"")</f>
        <v/>
      </c>
      <c r="D345" s="301" t="str">
        <f>IF(data!BV74&gt;0,data!BV74,"")</f>
        <v/>
      </c>
      <c r="E345" s="301" t="str">
        <f>IF(data!BW74&gt;0,data!BW74,"")</f>
        <v/>
      </c>
      <c r="F345" s="301" t="str">
        <f>IF(data!BX74&gt;0,data!BX74,"")</f>
        <v/>
      </c>
      <c r="G345" s="301" t="str">
        <f>IF(data!BY74&gt;0,data!BY74,"")</f>
        <v/>
      </c>
      <c r="H345" s="301" t="str">
        <f>IF(data!BZ74&gt;0,data!BZ74,"")</f>
        <v/>
      </c>
      <c r="I345" s="301" t="str">
        <f>IF(data!CA74&gt;0,data!CA74,"")</f>
        <v/>
      </c>
    </row>
    <row r="346" spans="1:9" ht="20.149999999999999" customHeight="1">
      <c r="A346" s="278">
        <v>21</v>
      </c>
      <c r="B346" s="294" t="s">
        <v>982</v>
      </c>
      <c r="C346" s="301" t="str">
        <f>IF(data!BU75&gt;0,data!BU75,"")</f>
        <v/>
      </c>
      <c r="D346" s="301" t="str">
        <f>IF(data!BV75&gt;0,data!BV75,"")</f>
        <v/>
      </c>
      <c r="E346" s="301" t="str">
        <f>IF(data!BW75&gt;0,data!BW75,"")</f>
        <v/>
      </c>
      <c r="F346" s="301" t="str">
        <f>IF(data!BX75&gt;0,data!BX75,"")</f>
        <v/>
      </c>
      <c r="G346" s="301" t="str">
        <f>IF(data!BY75&gt;0,data!BY75,"")</f>
        <v/>
      </c>
      <c r="H346" s="301" t="str">
        <f>IF(data!BZ75&gt;0,data!BZ75,"")</f>
        <v/>
      </c>
      <c r="I346" s="301" t="str">
        <f>IF(data!CA75&gt;0,data!CA75,"")</f>
        <v/>
      </c>
    </row>
    <row r="347" spans="1:9" ht="20.149999999999999" customHeight="1">
      <c r="A347" s="278" t="s">
        <v>983</v>
      </c>
      <c r="B347" s="286"/>
      <c r="C347" s="296"/>
      <c r="D347" s="296"/>
      <c r="E347" s="296"/>
      <c r="F347" s="296"/>
      <c r="G347" s="296"/>
      <c r="H347" s="296"/>
      <c r="I347" s="296"/>
    </row>
    <row r="348" spans="1:9" ht="20.149999999999999" customHeight="1">
      <c r="A348" s="278">
        <v>22</v>
      </c>
      <c r="B348" s="286" t="s">
        <v>984</v>
      </c>
      <c r="C348" s="302">
        <f>data!BU90</f>
        <v>0</v>
      </c>
      <c r="D348" s="302">
        <f>data!BV90</f>
        <v>1983</v>
      </c>
      <c r="E348" s="302">
        <f>data!BW90</f>
        <v>0</v>
      </c>
      <c r="F348" s="302">
        <f>data!BX90</f>
        <v>0</v>
      </c>
      <c r="G348" s="302">
        <f>data!BY90</f>
        <v>209</v>
      </c>
      <c r="H348" s="302">
        <f>data!BZ90</f>
        <v>0</v>
      </c>
      <c r="I348" s="302">
        <f>data!CA90</f>
        <v>0</v>
      </c>
    </row>
    <row r="349" spans="1:9" ht="20.149999999999999" customHeight="1">
      <c r="A349" s="278">
        <v>23</v>
      </c>
      <c r="B349" s="286" t="s">
        <v>985</v>
      </c>
      <c r="C349" s="302">
        <f>data!BU91</f>
        <v>0</v>
      </c>
      <c r="D349" s="302">
        <f>data!BV91</f>
        <v>0</v>
      </c>
      <c r="E349" s="302">
        <f>data!BW91</f>
        <v>0</v>
      </c>
      <c r="F349" s="302">
        <f>data!BX91</f>
        <v>0</v>
      </c>
      <c r="G349" s="302">
        <f>data!BY91</f>
        <v>0</v>
      </c>
      <c r="H349" s="302">
        <f>data!BZ91</f>
        <v>0</v>
      </c>
      <c r="I349" s="302">
        <f>data!CA91</f>
        <v>0</v>
      </c>
    </row>
    <row r="350" spans="1:9" ht="20.149999999999999" customHeight="1">
      <c r="A350" s="278">
        <v>24</v>
      </c>
      <c r="B350" s="286" t="s">
        <v>986</v>
      </c>
      <c r="C350" s="302">
        <f>data!BU92</f>
        <v>0</v>
      </c>
      <c r="D350" s="302">
        <f>data!BV92</f>
        <v>727</v>
      </c>
      <c r="E350" s="302">
        <f>data!BW92</f>
        <v>0</v>
      </c>
      <c r="F350" s="302">
        <f>data!BX92</f>
        <v>0</v>
      </c>
      <c r="G350" s="302">
        <f>data!BY92</f>
        <v>77</v>
      </c>
      <c r="H350" s="302">
        <f>data!BZ92</f>
        <v>0</v>
      </c>
      <c r="I350" s="302">
        <f>data!CA92</f>
        <v>0</v>
      </c>
    </row>
    <row r="351" spans="1:9" ht="20.149999999999999" customHeight="1">
      <c r="A351" s="278">
        <v>25</v>
      </c>
      <c r="B351" s="286" t="s">
        <v>987</v>
      </c>
      <c r="C351" s="302">
        <f>data!BU93</f>
        <v>0</v>
      </c>
      <c r="D351" s="302">
        <f>data!BV93</f>
        <v>0</v>
      </c>
      <c r="E351" s="302">
        <f>data!BW93</f>
        <v>0</v>
      </c>
      <c r="F351" s="302">
        <f>data!BX93</f>
        <v>0</v>
      </c>
      <c r="G351" s="302">
        <f>data!BY93</f>
        <v>0</v>
      </c>
      <c r="H351" s="302">
        <f>data!BZ93</f>
        <v>0</v>
      </c>
      <c r="I351" s="302">
        <f>data!CA93</f>
        <v>0</v>
      </c>
    </row>
    <row r="352" spans="1:9" ht="20.149999999999999" customHeight="1">
      <c r="A352" s="278">
        <v>26</v>
      </c>
      <c r="B352" s="286" t="s">
        <v>279</v>
      </c>
      <c r="C352" s="304" t="str">
        <f>IF(data!BU80&gt;0,data!BU80,"")</f>
        <v/>
      </c>
      <c r="D352" s="304" t="str">
        <f>IF(data!BV80&gt;0,data!BV80,"")</f>
        <v/>
      </c>
      <c r="E352" s="304" t="str">
        <f>IF(data!BW80&gt;0,data!BW80,"")</f>
        <v/>
      </c>
      <c r="F352" s="304" t="str">
        <f>IF(data!BX80&gt;0,data!BX80,"")</f>
        <v/>
      </c>
      <c r="G352" s="304" t="str">
        <f>IF(data!BY80&gt;0,data!BY80,"")</f>
        <v/>
      </c>
      <c r="H352" s="304" t="str">
        <f>IF(data!BZ80&gt;0,data!BZ80,"")</f>
        <v/>
      </c>
      <c r="I352" s="304" t="str">
        <f>IF(data!CA80&gt;0,data!CA80,"")</f>
        <v/>
      </c>
    </row>
    <row r="353" spans="1:9" ht="20.149999999999999" customHeight="1">
      <c r="A353" s="279" t="s">
        <v>969</v>
      </c>
      <c r="B353" s="280"/>
      <c r="C353" s="280"/>
      <c r="D353" s="280"/>
      <c r="E353" s="280"/>
      <c r="F353" s="280"/>
      <c r="G353" s="280"/>
      <c r="H353" s="280"/>
      <c r="I353" s="279"/>
    </row>
    <row r="354" spans="1:9" ht="20.149999999999999" customHeight="1">
      <c r="D354" s="282"/>
      <c r="I354" s="283" t="s">
        <v>1022</v>
      </c>
    </row>
    <row r="355" spans="1:9" ht="20.149999999999999" customHeight="1">
      <c r="A355" s="282"/>
    </row>
    <row r="356" spans="1:9" ht="20.149999999999999" customHeight="1">
      <c r="A356" s="284" t="str">
        <f>"Hospital: "&amp;data!C98</f>
        <v>Hospital: Columbia County Public Hospital District No. 1</v>
      </c>
      <c r="G356" s="285"/>
      <c r="H356" s="284" t="str">
        <f>"FYE: "&amp;data!C96</f>
        <v>FYE: 12/31/2022</v>
      </c>
    </row>
    <row r="357" spans="1:9" ht="20.149999999999999" customHeight="1">
      <c r="A357" s="278">
        <v>1</v>
      </c>
      <c r="B357" s="286" t="s">
        <v>221</v>
      </c>
      <c r="C357" s="288" t="s">
        <v>98</v>
      </c>
      <c r="D357" s="288" t="s">
        <v>99</v>
      </c>
      <c r="E357" s="288" t="s">
        <v>100</v>
      </c>
      <c r="F357" s="306"/>
      <c r="G357" s="306"/>
      <c r="H357" s="306"/>
      <c r="I357" s="288"/>
    </row>
    <row r="358" spans="1:9" ht="20.149999999999999" customHeight="1">
      <c r="A358" s="289">
        <v>2</v>
      </c>
      <c r="B358" s="290" t="s">
        <v>971</v>
      </c>
      <c r="C358" s="292" t="s">
        <v>172</v>
      </c>
      <c r="D358" s="292" t="s">
        <v>144</v>
      </c>
      <c r="E358" s="292" t="s">
        <v>223</v>
      </c>
      <c r="F358" s="307"/>
      <c r="G358" s="307"/>
      <c r="H358" s="307"/>
      <c r="I358" s="292" t="s">
        <v>173</v>
      </c>
    </row>
    <row r="359" spans="1:9" ht="20.149999999999999" customHeight="1">
      <c r="A359" s="289"/>
      <c r="B359" s="290"/>
      <c r="C359" s="292" t="s">
        <v>213</v>
      </c>
      <c r="D359" s="292" t="s">
        <v>1023</v>
      </c>
      <c r="E359" s="292" t="s">
        <v>225</v>
      </c>
      <c r="F359" s="307"/>
      <c r="G359" s="307"/>
      <c r="H359" s="307"/>
      <c r="I359" s="292" t="s">
        <v>215</v>
      </c>
    </row>
    <row r="360" spans="1:9" ht="20.149999999999999" customHeight="1">
      <c r="A360" s="278">
        <v>3</v>
      </c>
      <c r="B360" s="286" t="s">
        <v>975</v>
      </c>
      <c r="C360" s="298"/>
      <c r="D360" s="298"/>
      <c r="E360" s="298"/>
      <c r="F360" s="298"/>
      <c r="G360" s="298"/>
      <c r="H360" s="298"/>
      <c r="I360" s="298"/>
    </row>
    <row r="361" spans="1:9" ht="20.149999999999999" customHeight="1">
      <c r="A361" s="278">
        <v>4</v>
      </c>
      <c r="B361" s="286" t="s">
        <v>246</v>
      </c>
      <c r="C361" s="298"/>
      <c r="D361" s="298"/>
      <c r="E361" s="298"/>
      <c r="F361" s="298"/>
      <c r="G361" s="298"/>
      <c r="H361" s="298"/>
      <c r="I361" s="298"/>
    </row>
    <row r="362" spans="1:9" ht="20.149999999999999" customHeight="1">
      <c r="A362" s="278">
        <v>5</v>
      </c>
      <c r="B362" s="286" t="s">
        <v>247</v>
      </c>
      <c r="C362" s="293">
        <f>data!CB60</f>
        <v>0</v>
      </c>
      <c r="D362" s="293">
        <f>data!CC60</f>
        <v>0</v>
      </c>
      <c r="E362" s="308"/>
      <c r="F362" s="296"/>
      <c r="G362" s="296"/>
      <c r="H362" s="296"/>
      <c r="I362" s="309">
        <f>data!CE60</f>
        <v>213.34999999999997</v>
      </c>
    </row>
    <row r="363" spans="1:9" ht="20.149999999999999" customHeight="1">
      <c r="A363" s="278">
        <v>6</v>
      </c>
      <c r="B363" s="286" t="s">
        <v>248</v>
      </c>
      <c r="C363" s="305">
        <f>data!CB61</f>
        <v>0</v>
      </c>
      <c r="D363" s="305">
        <f>data!CC61</f>
        <v>0</v>
      </c>
      <c r="E363" s="310"/>
      <c r="F363" s="310"/>
      <c r="G363" s="310"/>
      <c r="H363" s="310"/>
      <c r="I363" s="305">
        <f>data!CE61</f>
        <v>14455574</v>
      </c>
    </row>
    <row r="364" spans="1:9" ht="20.149999999999999" customHeight="1">
      <c r="A364" s="278">
        <v>7</v>
      </c>
      <c r="B364" s="286" t="s">
        <v>9</v>
      </c>
      <c r="C364" s="305">
        <f>data!CB62</f>
        <v>0</v>
      </c>
      <c r="D364" s="305">
        <f>data!CC62</f>
        <v>0</v>
      </c>
      <c r="E364" s="310"/>
      <c r="F364" s="310"/>
      <c r="G364" s="310"/>
      <c r="H364" s="310"/>
      <c r="I364" s="305">
        <f>data!CE62</f>
        <v>3240434</v>
      </c>
    </row>
    <row r="365" spans="1:9" ht="20.149999999999999" customHeight="1">
      <c r="A365" s="278">
        <v>8</v>
      </c>
      <c r="B365" s="286" t="s">
        <v>249</v>
      </c>
      <c r="C365" s="305">
        <f>data!CB63</f>
        <v>0</v>
      </c>
      <c r="D365" s="305">
        <f>data!CC63</f>
        <v>0</v>
      </c>
      <c r="E365" s="310"/>
      <c r="F365" s="310"/>
      <c r="G365" s="310"/>
      <c r="H365" s="310"/>
      <c r="I365" s="305">
        <f>data!CE63</f>
        <v>2499333</v>
      </c>
    </row>
    <row r="366" spans="1:9" ht="20.149999999999999" customHeight="1">
      <c r="A366" s="278">
        <v>9</v>
      </c>
      <c r="B366" s="286" t="s">
        <v>250</v>
      </c>
      <c r="C366" s="305">
        <f>data!CB64</f>
        <v>0</v>
      </c>
      <c r="D366" s="305">
        <f>data!CC64</f>
        <v>0</v>
      </c>
      <c r="E366" s="310"/>
      <c r="F366" s="310"/>
      <c r="G366" s="310"/>
      <c r="H366" s="310"/>
      <c r="I366" s="305">
        <f>data!CE64</f>
        <v>2622819</v>
      </c>
    </row>
    <row r="367" spans="1:9" ht="20.149999999999999" customHeight="1">
      <c r="A367" s="278">
        <v>10</v>
      </c>
      <c r="B367" s="286" t="s">
        <v>497</v>
      </c>
      <c r="C367" s="305">
        <f>data!CB65</f>
        <v>0</v>
      </c>
      <c r="D367" s="305">
        <f>data!CC65</f>
        <v>0</v>
      </c>
      <c r="E367" s="310"/>
      <c r="F367" s="310"/>
      <c r="G367" s="310"/>
      <c r="H367" s="310"/>
      <c r="I367" s="305">
        <f>data!CE65</f>
        <v>595082</v>
      </c>
    </row>
    <row r="368" spans="1:9" ht="20.149999999999999" customHeight="1">
      <c r="A368" s="278">
        <v>11</v>
      </c>
      <c r="B368" s="286" t="s">
        <v>498</v>
      </c>
      <c r="C368" s="305">
        <f>data!CB66</f>
        <v>0</v>
      </c>
      <c r="D368" s="305">
        <f>data!CC66</f>
        <v>0</v>
      </c>
      <c r="E368" s="310"/>
      <c r="F368" s="310"/>
      <c r="G368" s="310"/>
      <c r="H368" s="310"/>
      <c r="I368" s="305">
        <f>data!CE66</f>
        <v>5752037</v>
      </c>
    </row>
    <row r="369" spans="1:9" ht="20.149999999999999" customHeight="1">
      <c r="A369" s="278">
        <v>12</v>
      </c>
      <c r="B369" s="286" t="s">
        <v>11</v>
      </c>
      <c r="C369" s="305">
        <f>data!CB67</f>
        <v>0</v>
      </c>
      <c r="D369" s="305">
        <f>data!CC67</f>
        <v>0</v>
      </c>
      <c r="E369" s="310"/>
      <c r="F369" s="310"/>
      <c r="G369" s="310"/>
      <c r="H369" s="310"/>
      <c r="I369" s="305">
        <f>data!CE67</f>
        <v>1071354</v>
      </c>
    </row>
    <row r="370" spans="1:9" ht="20.149999999999999" customHeight="1">
      <c r="A370" s="278">
        <v>13</v>
      </c>
      <c r="B370" s="286" t="s">
        <v>976</v>
      </c>
      <c r="C370" s="305">
        <f>data!CB68</f>
        <v>0</v>
      </c>
      <c r="D370" s="305">
        <f>data!CC68</f>
        <v>0</v>
      </c>
      <c r="E370" s="310"/>
      <c r="F370" s="310"/>
      <c r="G370" s="310"/>
      <c r="H370" s="310"/>
      <c r="I370" s="305">
        <f>data!CE68</f>
        <v>485328</v>
      </c>
    </row>
    <row r="371" spans="1:9" ht="20.149999999999999" customHeight="1">
      <c r="A371" s="278">
        <v>14</v>
      </c>
      <c r="B371" s="286" t="s">
        <v>977</v>
      </c>
      <c r="C371" s="305">
        <f>data!CB69</f>
        <v>0</v>
      </c>
      <c r="D371" s="305">
        <f>data!CC69</f>
        <v>0</v>
      </c>
      <c r="E371" s="305">
        <f>data!CD69</f>
        <v>772234</v>
      </c>
      <c r="F371" s="310"/>
      <c r="G371" s="310"/>
      <c r="H371" s="310"/>
      <c r="I371" s="305">
        <f>data!CE69</f>
        <v>3506966</v>
      </c>
    </row>
    <row r="372" spans="1:9" ht="20.149999999999999" customHeight="1">
      <c r="A372" s="278">
        <v>15</v>
      </c>
      <c r="B372" s="286" t="s">
        <v>269</v>
      </c>
      <c r="C372" s="286">
        <f>-data!CB84</f>
        <v>0</v>
      </c>
      <c r="D372" s="286">
        <f>-data!CC84</f>
        <v>0</v>
      </c>
      <c r="E372" s="286">
        <f>-data!CD84</f>
        <v>-2045459</v>
      </c>
      <c r="F372" s="296"/>
      <c r="G372" s="296"/>
      <c r="H372" s="296"/>
      <c r="I372" s="286">
        <f>-data!CE84</f>
        <v>-2045459</v>
      </c>
    </row>
    <row r="373" spans="1:9" ht="20.149999999999999" customHeight="1">
      <c r="A373" s="278">
        <v>16</v>
      </c>
      <c r="B373" s="294" t="s">
        <v>978</v>
      </c>
      <c r="C373" s="305">
        <f>data!CB85</f>
        <v>0</v>
      </c>
      <c r="D373" s="305">
        <f>data!CC85</f>
        <v>0</v>
      </c>
      <c r="E373" s="305">
        <f>data!CD85</f>
        <v>-1273225</v>
      </c>
      <c r="F373" s="310"/>
      <c r="G373" s="310"/>
      <c r="H373" s="310"/>
      <c r="I373" s="286">
        <f>data!CE85</f>
        <v>30138009</v>
      </c>
    </row>
    <row r="374" spans="1:9" ht="20.149999999999999" customHeight="1">
      <c r="A374" s="278">
        <v>17</v>
      </c>
      <c r="B374" s="286" t="s">
        <v>271</v>
      </c>
      <c r="C374" s="310"/>
      <c r="D374" s="310"/>
      <c r="E374" s="310"/>
      <c r="F374" s="310"/>
      <c r="G374" s="310"/>
      <c r="H374" s="310"/>
      <c r="I374" s="286">
        <f>data!CE86</f>
        <v>-1393781</v>
      </c>
    </row>
    <row r="375" spans="1:9" ht="20.149999999999999" customHeight="1">
      <c r="A375" s="278">
        <v>18</v>
      </c>
      <c r="B375" s="286" t="s">
        <v>979</v>
      </c>
      <c r="C375" s="286"/>
      <c r="D375" s="286"/>
      <c r="E375" s="286"/>
      <c r="F375" s="286"/>
      <c r="G375" s="286"/>
      <c r="H375" s="286"/>
      <c r="I375" s="286"/>
    </row>
    <row r="376" spans="1:9" ht="20.149999999999999" customHeight="1">
      <c r="A376" s="278">
        <v>19</v>
      </c>
      <c r="B376" s="294" t="s">
        <v>980</v>
      </c>
      <c r="C376" s="301" t="str">
        <f>IF(data!CB73&gt;0,data!CB73,"")</f>
        <v/>
      </c>
      <c r="D376" s="301" t="str">
        <f>IF(data!CC73&gt;0,data!CC73,"")</f>
        <v/>
      </c>
      <c r="E376" s="296"/>
      <c r="F376" s="296"/>
      <c r="G376" s="296"/>
      <c r="H376" s="296"/>
      <c r="I376" s="302">
        <f>data!CE87</f>
        <v>9423986</v>
      </c>
    </row>
    <row r="377" spans="1:9" ht="20.149999999999999" customHeight="1">
      <c r="A377" s="278">
        <v>20</v>
      </c>
      <c r="B377" s="294" t="s">
        <v>981</v>
      </c>
      <c r="C377" s="301" t="str">
        <f>IF(data!CB74&gt;0,data!CB74,"")</f>
        <v/>
      </c>
      <c r="D377" s="301" t="str">
        <f>IF(data!CC74&gt;0,data!CC74,"")</f>
        <v/>
      </c>
      <c r="E377" s="296"/>
      <c r="F377" s="296"/>
      <c r="G377" s="296"/>
      <c r="H377" s="296"/>
      <c r="I377" s="302">
        <f>data!CE88</f>
        <v>29866655</v>
      </c>
    </row>
    <row r="378" spans="1:9" ht="20.149999999999999" customHeight="1">
      <c r="A378" s="278">
        <v>21</v>
      </c>
      <c r="B378" s="294" t="s">
        <v>982</v>
      </c>
      <c r="C378" s="301" t="str">
        <f>IF(data!CB75&gt;0,data!CB75,"")</f>
        <v/>
      </c>
      <c r="D378" s="301" t="str">
        <f>IF(data!CC75&gt;0,data!CC75,"")</f>
        <v/>
      </c>
      <c r="E378" s="296"/>
      <c r="F378" s="296"/>
      <c r="G378" s="296"/>
      <c r="H378" s="296"/>
      <c r="I378" s="302">
        <f>data!CE89</f>
        <v>39290641</v>
      </c>
    </row>
    <row r="379" spans="1:9" ht="20.149999999999999" customHeight="1">
      <c r="A379" s="278" t="s">
        <v>983</v>
      </c>
      <c r="B379" s="286"/>
      <c r="C379" s="296"/>
      <c r="D379" s="296"/>
      <c r="E379" s="296"/>
      <c r="F379" s="296"/>
      <c r="G379" s="296"/>
      <c r="H379" s="296"/>
      <c r="I379" s="296"/>
    </row>
    <row r="380" spans="1:9" ht="20.149999999999999" customHeight="1">
      <c r="A380" s="278">
        <v>22</v>
      </c>
      <c r="B380" s="286" t="s">
        <v>984</v>
      </c>
      <c r="C380" s="302">
        <f>data!CB90</f>
        <v>0</v>
      </c>
      <c r="D380" s="302">
        <f>data!CC90</f>
        <v>0</v>
      </c>
      <c r="E380" s="296"/>
      <c r="F380" s="296"/>
      <c r="G380" s="296"/>
      <c r="H380" s="296"/>
      <c r="I380" s="286">
        <f>data!CE90</f>
        <v>62742</v>
      </c>
    </row>
    <row r="381" spans="1:9" ht="20.149999999999999" customHeight="1">
      <c r="A381" s="278">
        <v>23</v>
      </c>
      <c r="B381" s="286" t="s">
        <v>985</v>
      </c>
      <c r="C381" s="302">
        <f>data!CB91</f>
        <v>0</v>
      </c>
      <c r="D381" s="301" t="str">
        <f>IF(data!CC77&gt;0,data!CC77,"")</f>
        <v/>
      </c>
      <c r="E381" s="296"/>
      <c r="F381" s="296"/>
      <c r="G381" s="296"/>
      <c r="H381" s="296"/>
      <c r="I381" s="286">
        <f>data!CE91</f>
        <v>83577</v>
      </c>
    </row>
    <row r="382" spans="1:9" ht="20.149999999999999" customHeight="1">
      <c r="A382" s="278">
        <v>24</v>
      </c>
      <c r="B382" s="286" t="s">
        <v>986</v>
      </c>
      <c r="C382" s="302">
        <f>data!CB92</f>
        <v>0</v>
      </c>
      <c r="D382" s="301" t="str">
        <f>IF(data!CC78&gt;0,data!CC78,"")</f>
        <v/>
      </c>
      <c r="E382" s="296"/>
      <c r="F382" s="296"/>
      <c r="G382" s="296"/>
      <c r="H382" s="296"/>
      <c r="I382" s="286">
        <f>data!CE92</f>
        <v>11920</v>
      </c>
    </row>
    <row r="383" spans="1:9" ht="20.149999999999999" customHeight="1">
      <c r="A383" s="278">
        <v>25</v>
      </c>
      <c r="B383" s="286" t="s">
        <v>987</v>
      </c>
      <c r="C383" s="302">
        <f>data!CB93</f>
        <v>0</v>
      </c>
      <c r="D383" s="301" t="str">
        <f>IF(data!CC79&gt;0,data!CC79,"")</f>
        <v/>
      </c>
      <c r="E383" s="296"/>
      <c r="F383" s="296"/>
      <c r="G383" s="296"/>
      <c r="H383" s="296"/>
      <c r="I383" s="286">
        <f>data!CE93</f>
        <v>127333</v>
      </c>
    </row>
    <row r="384" spans="1:9" ht="20.149999999999999" customHeight="1">
      <c r="A384" s="278">
        <v>26</v>
      </c>
      <c r="B384" s="286" t="s">
        <v>279</v>
      </c>
      <c r="C384" s="301" t="str">
        <f>IF(data!CB80&gt;0,data!CB80,"")</f>
        <v/>
      </c>
      <c r="D384" s="301" t="str">
        <f>IF(data!CC80&gt;0,data!CC80,"")</f>
        <v/>
      </c>
      <c r="E384" s="308"/>
      <c r="F384" s="296"/>
      <c r="G384" s="296"/>
      <c r="H384" s="296"/>
      <c r="I384" s="293">
        <f>data!CE94</f>
        <v>66.710000000000008</v>
      </c>
    </row>
    <row r="410" ht="15.5"/>
  </sheetData>
  <printOptions horizontalCentered="1" verticalCentered="1"/>
  <pageMargins left="0" right="0" top="0" bottom="0" header="0" footer="0"/>
  <pageSetup scale="83" fitToHeight="12" orientation="landscape" r:id="rId1"/>
  <headerFooter alignWithMargins="0"/>
  <rowBreaks count="12" manualBreakCount="12">
    <brk id="32" max="1048575" man="1"/>
    <brk id="64" max="1048575" man="1"/>
    <brk id="96" max="1048575" man="1"/>
    <brk id="128" max="1048575" man="1"/>
    <brk id="160" max="1048575" man="1"/>
    <brk id="192" max="1048575" man="1"/>
    <brk id="224" max="1048575" man="1"/>
    <brk id="256" max="1048575" man="1"/>
    <brk id="288" max="1048575" man="1"/>
    <brk id="320" max="1048575" man="1"/>
    <brk id="352" max="1048575" man="1"/>
    <brk id="410"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6143-7558-4647-8896-61F0DD76C8BC}">
  <sheetPr syncVertical="1" syncRef="BW48" transitionEvaluation="1" transitionEntry="1" codeName="Sheet12">
    <tabColor rgb="FF92D050"/>
    <pageSetUpPr autoPageBreaks="0" fitToPage="1"/>
  </sheetPr>
  <dimension ref="A1:CF717"/>
  <sheetViews>
    <sheetView workbookViewId="0"/>
  </sheetViews>
  <sheetFormatPr defaultColWidth="11.75" defaultRowHeight="14.5"/>
  <cols>
    <col min="1" max="1" width="44.4140625" style="12" customWidth="1"/>
    <col min="2" max="84" width="13.58203125" style="12" customWidth="1"/>
    <col min="85" max="86" width="11.75" style="12" customWidth="1"/>
    <col min="87" max="16384" width="11.75" style="12"/>
  </cols>
  <sheetData>
    <row r="1" spans="1:3">
      <c r="A1" s="70" t="s">
        <v>0</v>
      </c>
    </row>
    <row r="2" spans="1:3">
      <c r="A2" s="12" t="s">
        <v>1</v>
      </c>
      <c r="C2" s="17"/>
    </row>
    <row r="3" spans="1:3">
      <c r="A3" s="69" t="s">
        <v>2</v>
      </c>
      <c r="C3" s="17"/>
    </row>
    <row r="4" spans="1:3">
      <c r="A4" s="12" t="s">
        <v>3</v>
      </c>
      <c r="C4" s="17"/>
    </row>
    <row r="5" spans="1:3">
      <c r="C5" s="17"/>
    </row>
    <row r="6" spans="1:3">
      <c r="A6" s="12" t="s">
        <v>1329</v>
      </c>
    </row>
    <row r="7" spans="1:3">
      <c r="A7" s="12" t="s">
        <v>4</v>
      </c>
    </row>
    <row r="8" spans="1:3">
      <c r="A8" s="12" t="s">
        <v>1331</v>
      </c>
    </row>
    <row r="9" spans="1:3">
      <c r="C9" s="17"/>
    </row>
    <row r="10" spans="1:3">
      <c r="A10" s="69" t="s">
        <v>5</v>
      </c>
      <c r="C10" s="17"/>
    </row>
    <row r="11" spans="1:3">
      <c r="A11" s="12" t="s">
        <v>1330</v>
      </c>
      <c r="C11" s="17"/>
    </row>
    <row r="12" spans="1:3">
      <c r="A12" s="18" t="s">
        <v>6</v>
      </c>
      <c r="C12" s="17"/>
    </row>
    <row r="13" spans="1:3">
      <c r="A13" s="16" t="s">
        <v>7</v>
      </c>
      <c r="C13" s="17"/>
    </row>
    <row r="14" spans="1:3">
      <c r="A14" s="12" t="s">
        <v>8</v>
      </c>
      <c r="C14" s="17"/>
    </row>
    <row r="15" spans="1:3">
      <c r="C15" s="17"/>
    </row>
    <row r="16" spans="1:3">
      <c r="A16" s="73" t="s">
        <v>9</v>
      </c>
    </row>
    <row r="17" spans="1:10">
      <c r="A17" s="16" t="s">
        <v>10</v>
      </c>
    </row>
    <row r="18" spans="1:10" ht="14.5" customHeight="1">
      <c r="A18" s="18" t="s">
        <v>1332</v>
      </c>
    </row>
    <row r="19" spans="1:10" ht="14.5" customHeight="1">
      <c r="A19" s="18" t="s">
        <v>1333</v>
      </c>
    </row>
    <row r="20" spans="1:10" ht="14.5" customHeight="1">
      <c r="A20" s="18" t="s">
        <v>1334</v>
      </c>
    </row>
    <row r="21" spans="1:10" ht="14.5" customHeight="1">
      <c r="A21" s="16"/>
      <c r="E21" s="72"/>
      <c r="F21" s="72"/>
      <c r="G21" s="72"/>
      <c r="I21" s="72"/>
      <c r="J21" s="72"/>
    </row>
    <row r="22" spans="1:10">
      <c r="A22" s="74" t="s">
        <v>11</v>
      </c>
      <c r="E22" s="72"/>
      <c r="F22" s="72"/>
      <c r="G22" s="72"/>
      <c r="I22" s="71"/>
      <c r="J22" s="71"/>
    </row>
    <row r="23" spans="1:10">
      <c r="A23" s="18" t="s">
        <v>12</v>
      </c>
      <c r="E23" s="71"/>
      <c r="F23" s="71"/>
      <c r="G23" s="71"/>
      <c r="I23" s="71"/>
      <c r="J23" s="71"/>
    </row>
    <row r="24" spans="1:10">
      <c r="A24" s="18" t="s">
        <v>1335</v>
      </c>
      <c r="E24" s="71"/>
      <c r="F24" s="71"/>
      <c r="G24" s="71"/>
    </row>
    <row r="25" spans="1:10">
      <c r="A25" s="18" t="s">
        <v>1336</v>
      </c>
    </row>
    <row r="26" spans="1:10">
      <c r="A26" s="18" t="s">
        <v>1337</v>
      </c>
    </row>
    <row r="27" spans="1:10">
      <c r="A27" s="18"/>
    </row>
    <row r="28" spans="1:10">
      <c r="A28" s="16" t="s">
        <v>13</v>
      </c>
      <c r="C28" s="17"/>
    </row>
    <row r="29" spans="1:10">
      <c r="A29" s="18" t="s">
        <v>1338</v>
      </c>
      <c r="C29" s="17"/>
    </row>
    <row r="30" spans="1:10">
      <c r="C30" s="17"/>
    </row>
    <row r="31" spans="1:10">
      <c r="A31" s="12" t="s">
        <v>1348</v>
      </c>
      <c r="C31" s="333" t="s">
        <v>1349</v>
      </c>
      <c r="F31" s="19"/>
    </row>
    <row r="32" spans="1:10">
      <c r="C32" s="17"/>
    </row>
    <row r="33" spans="1:83">
      <c r="A33" s="69" t="s">
        <v>15</v>
      </c>
      <c r="B33" s="72"/>
      <c r="C33" s="72"/>
      <c r="D33" s="72"/>
    </row>
    <row r="34" spans="1:83">
      <c r="A34" s="18" t="s">
        <v>16</v>
      </c>
      <c r="B34" s="72"/>
      <c r="C34" s="72"/>
      <c r="D34" s="72"/>
    </row>
    <row r="35" spans="1:83">
      <c r="A35" s="18" t="s">
        <v>17</v>
      </c>
      <c r="B35" s="71"/>
      <c r="C35" s="71"/>
      <c r="D35" s="71"/>
    </row>
    <row r="36" spans="1:83">
      <c r="B36" s="71"/>
      <c r="C36" s="71"/>
      <c r="D36" s="71"/>
    </row>
    <row r="37" spans="1:83">
      <c r="A37" s="334" t="s">
        <v>18</v>
      </c>
      <c r="B37" s="335"/>
      <c r="C37" s="336"/>
      <c r="D37" s="335"/>
      <c r="E37" s="335"/>
      <c r="F37" s="335"/>
      <c r="G37" s="335"/>
    </row>
    <row r="38" spans="1:83">
      <c r="A38" s="337" t="s">
        <v>1341</v>
      </c>
      <c r="B38" s="338"/>
      <c r="C38" s="336"/>
      <c r="D38" s="335"/>
      <c r="E38" s="335"/>
      <c r="F38" s="335"/>
      <c r="G38" s="335"/>
    </row>
    <row r="39" spans="1:83">
      <c r="A39" s="339" t="s">
        <v>1339</v>
      </c>
      <c r="B39" s="338"/>
      <c r="C39" s="336"/>
      <c r="D39" s="335"/>
      <c r="E39" s="335"/>
      <c r="F39" s="335"/>
      <c r="G39" s="335"/>
    </row>
    <row r="40" spans="1:83">
      <c r="A40" s="340" t="s">
        <v>1342</v>
      </c>
      <c r="B40" s="335"/>
      <c r="C40" s="336"/>
      <c r="D40" s="335"/>
      <c r="E40" s="335"/>
      <c r="F40" s="335"/>
      <c r="G40" s="335"/>
    </row>
    <row r="41" spans="1:83">
      <c r="A41" s="339" t="s">
        <v>1340</v>
      </c>
      <c r="B41" s="335"/>
      <c r="C41" s="336"/>
      <c r="D41" s="335"/>
      <c r="E41" s="335"/>
      <c r="F41" s="335"/>
      <c r="G41" s="335"/>
    </row>
    <row r="42" spans="1:83">
      <c r="C42" s="17"/>
    </row>
    <row r="43" spans="1:83">
      <c r="A43" s="12" t="s">
        <v>19</v>
      </c>
      <c r="C43" s="17"/>
      <c r="G43" s="19" t="s">
        <v>14</v>
      </c>
    </row>
    <row r="44" spans="1:83">
      <c r="A44" s="19" t="s">
        <v>20</v>
      </c>
      <c r="C44" s="17"/>
    </row>
    <row r="45" spans="1:83">
      <c r="A45" s="20"/>
      <c r="B45" s="20"/>
      <c r="C45" s="21" t="s">
        <v>21</v>
      </c>
      <c r="D45" s="22" t="s">
        <v>22</v>
      </c>
      <c r="E45" s="22" t="s">
        <v>23</v>
      </c>
      <c r="F45" s="22" t="s">
        <v>24</v>
      </c>
      <c r="G45" s="22" t="s">
        <v>25</v>
      </c>
      <c r="H45" s="22" t="s">
        <v>26</v>
      </c>
      <c r="I45" s="22" t="s">
        <v>27</v>
      </c>
      <c r="J45" s="22" t="s">
        <v>28</v>
      </c>
      <c r="K45" s="22" t="s">
        <v>29</v>
      </c>
      <c r="L45" s="22" t="s">
        <v>30</v>
      </c>
      <c r="M45" s="22" t="s">
        <v>31</v>
      </c>
      <c r="N45" s="22" t="s">
        <v>32</v>
      </c>
      <c r="O45" s="22" t="s">
        <v>33</v>
      </c>
      <c r="P45" s="22" t="s">
        <v>34</v>
      </c>
      <c r="Q45" s="22" t="s">
        <v>35</v>
      </c>
      <c r="R45" s="22" t="s">
        <v>36</v>
      </c>
      <c r="S45" s="22" t="s">
        <v>37</v>
      </c>
      <c r="T45" s="22" t="s">
        <v>38</v>
      </c>
      <c r="U45" s="22" t="s">
        <v>39</v>
      </c>
      <c r="V45" s="22" t="s">
        <v>40</v>
      </c>
      <c r="W45" s="22" t="s">
        <v>41</v>
      </c>
      <c r="X45" s="22" t="s">
        <v>42</v>
      </c>
      <c r="Y45" s="22" t="s">
        <v>43</v>
      </c>
      <c r="Z45" s="22" t="s">
        <v>44</v>
      </c>
      <c r="AA45" s="22" t="s">
        <v>45</v>
      </c>
      <c r="AB45" s="22" t="s">
        <v>46</v>
      </c>
      <c r="AC45" s="22" t="s">
        <v>47</v>
      </c>
      <c r="AD45" s="22" t="s">
        <v>48</v>
      </c>
      <c r="AE45" s="22" t="s">
        <v>49</v>
      </c>
      <c r="AF45" s="22" t="s">
        <v>50</v>
      </c>
      <c r="AG45" s="22" t="s">
        <v>51</v>
      </c>
      <c r="AH45" s="22" t="s">
        <v>52</v>
      </c>
      <c r="AI45" s="22" t="s">
        <v>53</v>
      </c>
      <c r="AJ45" s="22" t="s">
        <v>54</v>
      </c>
      <c r="AK45" s="22" t="s">
        <v>55</v>
      </c>
      <c r="AL45" s="22" t="s">
        <v>56</v>
      </c>
      <c r="AM45" s="22" t="s">
        <v>57</v>
      </c>
      <c r="AN45" s="22" t="s">
        <v>58</v>
      </c>
      <c r="AO45" s="22" t="s">
        <v>59</v>
      </c>
      <c r="AP45" s="22" t="s">
        <v>60</v>
      </c>
      <c r="AQ45" s="22" t="s">
        <v>61</v>
      </c>
      <c r="AR45" s="22" t="s">
        <v>62</v>
      </c>
      <c r="AS45" s="22" t="s">
        <v>63</v>
      </c>
      <c r="AT45" s="22" t="s">
        <v>64</v>
      </c>
      <c r="AU45" s="22" t="s">
        <v>65</v>
      </c>
      <c r="AV45" s="22" t="s">
        <v>66</v>
      </c>
      <c r="AW45" s="22" t="s">
        <v>67</v>
      </c>
      <c r="AX45" s="22" t="s">
        <v>68</v>
      </c>
      <c r="AY45" s="22" t="s">
        <v>69</v>
      </c>
      <c r="AZ45" s="22" t="s">
        <v>70</v>
      </c>
      <c r="BA45" s="22" t="s">
        <v>71</v>
      </c>
      <c r="BB45" s="22" t="s">
        <v>72</v>
      </c>
      <c r="BC45" s="22" t="s">
        <v>73</v>
      </c>
      <c r="BD45" s="22" t="s">
        <v>74</v>
      </c>
      <c r="BE45" s="22" t="s">
        <v>75</v>
      </c>
      <c r="BF45" s="22" t="s">
        <v>76</v>
      </c>
      <c r="BG45" s="22" t="s">
        <v>77</v>
      </c>
      <c r="BH45" s="22" t="s">
        <v>78</v>
      </c>
      <c r="BI45" s="22" t="s">
        <v>79</v>
      </c>
      <c r="BJ45" s="22" t="s">
        <v>80</v>
      </c>
      <c r="BK45" s="22" t="s">
        <v>81</v>
      </c>
      <c r="BL45" s="22" t="s">
        <v>82</v>
      </c>
      <c r="BM45" s="22" t="s">
        <v>83</v>
      </c>
      <c r="BN45" s="22" t="s">
        <v>84</v>
      </c>
      <c r="BO45" s="22" t="s">
        <v>85</v>
      </c>
      <c r="BP45" s="22" t="s">
        <v>86</v>
      </c>
      <c r="BQ45" s="22" t="s">
        <v>87</v>
      </c>
      <c r="BR45" s="22" t="s">
        <v>88</v>
      </c>
      <c r="BS45" s="22" t="s">
        <v>89</v>
      </c>
      <c r="BT45" s="22" t="s">
        <v>90</v>
      </c>
      <c r="BU45" s="22" t="s">
        <v>91</v>
      </c>
      <c r="BV45" s="22" t="s">
        <v>92</v>
      </c>
      <c r="BW45" s="22" t="s">
        <v>93</v>
      </c>
      <c r="BX45" s="22" t="s">
        <v>94</v>
      </c>
      <c r="BY45" s="22" t="s">
        <v>95</v>
      </c>
      <c r="BZ45" s="22" t="s">
        <v>96</v>
      </c>
      <c r="CA45" s="22" t="s">
        <v>97</v>
      </c>
      <c r="CB45" s="22" t="s">
        <v>98</v>
      </c>
      <c r="CC45" s="22" t="s">
        <v>99</v>
      </c>
      <c r="CD45" s="22" t="s">
        <v>100</v>
      </c>
      <c r="CE45" s="22" t="s">
        <v>101</v>
      </c>
    </row>
    <row r="46" spans="1:83">
      <c r="A46" s="20"/>
      <c r="B46" s="23" t="s">
        <v>102</v>
      </c>
      <c r="C46" s="21" t="s">
        <v>103</v>
      </c>
      <c r="D46" s="22" t="s">
        <v>104</v>
      </c>
      <c r="E46" s="22" t="s">
        <v>105</v>
      </c>
      <c r="F46" s="22" t="s">
        <v>106</v>
      </c>
      <c r="G46" s="22" t="s">
        <v>107</v>
      </c>
      <c r="H46" s="22" t="s">
        <v>108</v>
      </c>
      <c r="I46" s="22" t="s">
        <v>109</v>
      </c>
      <c r="J46" s="22" t="s">
        <v>110</v>
      </c>
      <c r="K46" s="22" t="s">
        <v>111</v>
      </c>
      <c r="L46" s="22" t="s">
        <v>112</v>
      </c>
      <c r="M46" s="22" t="s">
        <v>113</v>
      </c>
      <c r="N46" s="22" t="s">
        <v>114</v>
      </c>
      <c r="O46" s="22" t="s">
        <v>115</v>
      </c>
      <c r="P46" s="22" t="s">
        <v>116</v>
      </c>
      <c r="Q46" s="22" t="s">
        <v>117</v>
      </c>
      <c r="R46" s="22" t="s">
        <v>118</v>
      </c>
      <c r="S46" s="22" t="s">
        <v>119</v>
      </c>
      <c r="T46" s="22" t="s">
        <v>120</v>
      </c>
      <c r="U46" s="22" t="s">
        <v>121</v>
      </c>
      <c r="V46" s="22" t="s">
        <v>122</v>
      </c>
      <c r="W46" s="22" t="s">
        <v>123</v>
      </c>
      <c r="X46" s="22" t="s">
        <v>124</v>
      </c>
      <c r="Y46" s="22" t="s">
        <v>125</v>
      </c>
      <c r="Z46" s="22" t="s">
        <v>125</v>
      </c>
      <c r="AA46" s="22" t="s">
        <v>126</v>
      </c>
      <c r="AB46" s="22" t="s">
        <v>127</v>
      </c>
      <c r="AC46" s="22" t="s">
        <v>128</v>
      </c>
      <c r="AD46" s="22" t="s">
        <v>129</v>
      </c>
      <c r="AE46" s="22" t="s">
        <v>107</v>
      </c>
      <c r="AF46" s="22" t="s">
        <v>108</v>
      </c>
      <c r="AG46" s="22" t="s">
        <v>130</v>
      </c>
      <c r="AH46" s="22" t="s">
        <v>131</v>
      </c>
      <c r="AI46" s="22" t="s">
        <v>132</v>
      </c>
      <c r="AJ46" s="22" t="s">
        <v>133</v>
      </c>
      <c r="AK46" s="22" t="s">
        <v>134</v>
      </c>
      <c r="AL46" s="22" t="s">
        <v>135</v>
      </c>
      <c r="AM46" s="22" t="s">
        <v>136</v>
      </c>
      <c r="AN46" s="22" t="s">
        <v>122</v>
      </c>
      <c r="AO46" s="22" t="s">
        <v>137</v>
      </c>
      <c r="AP46" s="22" t="s">
        <v>138</v>
      </c>
      <c r="AQ46" s="22" t="s">
        <v>139</v>
      </c>
      <c r="AR46" s="22" t="s">
        <v>140</v>
      </c>
      <c r="AS46" s="22" t="s">
        <v>141</v>
      </c>
      <c r="AT46" s="22" t="s">
        <v>142</v>
      </c>
      <c r="AU46" s="22" t="s">
        <v>143</v>
      </c>
      <c r="AV46" s="22" t="s">
        <v>144</v>
      </c>
      <c r="AW46" s="22" t="s">
        <v>145</v>
      </c>
      <c r="AX46" s="22" t="s">
        <v>146</v>
      </c>
      <c r="AY46" s="22" t="s">
        <v>147</v>
      </c>
      <c r="AZ46" s="22" t="s">
        <v>148</v>
      </c>
      <c r="BA46" s="22" t="s">
        <v>149</v>
      </c>
      <c r="BB46" s="22" t="s">
        <v>150</v>
      </c>
      <c r="BC46" s="22" t="s">
        <v>119</v>
      </c>
      <c r="BD46" s="22" t="s">
        <v>151</v>
      </c>
      <c r="BE46" s="22" t="s">
        <v>152</v>
      </c>
      <c r="BF46" s="22" t="s">
        <v>153</v>
      </c>
      <c r="BG46" s="22" t="s">
        <v>154</v>
      </c>
      <c r="BH46" s="22" t="s">
        <v>155</v>
      </c>
      <c r="BI46" s="22" t="s">
        <v>156</v>
      </c>
      <c r="BJ46" s="22" t="s">
        <v>157</v>
      </c>
      <c r="BK46" s="22" t="s">
        <v>158</v>
      </c>
      <c r="BL46" s="22" t="s">
        <v>159</v>
      </c>
      <c r="BM46" s="22" t="s">
        <v>144</v>
      </c>
      <c r="BN46" s="22" t="s">
        <v>160</v>
      </c>
      <c r="BO46" s="22" t="s">
        <v>161</v>
      </c>
      <c r="BP46" s="22" t="s">
        <v>162</v>
      </c>
      <c r="BQ46" s="22" t="s">
        <v>163</v>
      </c>
      <c r="BR46" s="22" t="s">
        <v>164</v>
      </c>
      <c r="BS46" s="22" t="s">
        <v>165</v>
      </c>
      <c r="BT46" s="22" t="s">
        <v>166</v>
      </c>
      <c r="BU46" s="22" t="s">
        <v>167</v>
      </c>
      <c r="BV46" s="22" t="s">
        <v>167</v>
      </c>
      <c r="BW46" s="22" t="s">
        <v>167</v>
      </c>
      <c r="BX46" s="22" t="s">
        <v>168</v>
      </c>
      <c r="BY46" s="22" t="s">
        <v>169</v>
      </c>
      <c r="BZ46" s="22" t="s">
        <v>170</v>
      </c>
      <c r="CA46" s="22" t="s">
        <v>171</v>
      </c>
      <c r="CB46" s="22" t="s">
        <v>172</v>
      </c>
      <c r="CC46" s="22" t="s">
        <v>144</v>
      </c>
      <c r="CD46" s="22"/>
      <c r="CE46" s="22" t="s">
        <v>173</v>
      </c>
    </row>
    <row r="47" spans="1:83">
      <c r="A47" s="20" t="s">
        <v>9</v>
      </c>
      <c r="B47" s="22" t="s">
        <v>174</v>
      </c>
      <c r="C47" s="21" t="s">
        <v>175</v>
      </c>
      <c r="D47" s="22" t="s">
        <v>175</v>
      </c>
      <c r="E47" s="22" t="s">
        <v>175</v>
      </c>
      <c r="F47" s="22" t="s">
        <v>176</v>
      </c>
      <c r="G47" s="22" t="s">
        <v>177</v>
      </c>
      <c r="H47" s="22" t="s">
        <v>175</v>
      </c>
      <c r="I47" s="22" t="s">
        <v>178</v>
      </c>
      <c r="J47" s="22"/>
      <c r="K47" s="22" t="s">
        <v>169</v>
      </c>
      <c r="L47" s="22" t="s">
        <v>179</v>
      </c>
      <c r="M47" s="22" t="s">
        <v>180</v>
      </c>
      <c r="N47" s="22" t="s">
        <v>181</v>
      </c>
      <c r="O47" s="22" t="s">
        <v>182</v>
      </c>
      <c r="P47" s="22" t="s">
        <v>181</v>
      </c>
      <c r="Q47" s="22" t="s">
        <v>183</v>
      </c>
      <c r="R47" s="22"/>
      <c r="S47" s="22" t="s">
        <v>181</v>
      </c>
      <c r="T47" s="22" t="s">
        <v>184</v>
      </c>
      <c r="U47" s="22"/>
      <c r="V47" s="22" t="s">
        <v>185</v>
      </c>
      <c r="W47" s="22" t="s">
        <v>186</v>
      </c>
      <c r="X47" s="22" t="s">
        <v>187</v>
      </c>
      <c r="Y47" s="22" t="s">
        <v>188</v>
      </c>
      <c r="Z47" s="22" t="s">
        <v>189</v>
      </c>
      <c r="AA47" s="22" t="s">
        <v>190</v>
      </c>
      <c r="AB47" s="22"/>
      <c r="AC47" s="22" t="s">
        <v>184</v>
      </c>
      <c r="AD47" s="22"/>
      <c r="AE47" s="22" t="s">
        <v>184</v>
      </c>
      <c r="AF47" s="22" t="s">
        <v>191</v>
      </c>
      <c r="AG47" s="22" t="s">
        <v>183</v>
      </c>
      <c r="AH47" s="22"/>
      <c r="AI47" s="22" t="s">
        <v>192</v>
      </c>
      <c r="AJ47" s="22"/>
      <c r="AK47" s="22" t="s">
        <v>184</v>
      </c>
      <c r="AL47" s="22" t="s">
        <v>184</v>
      </c>
      <c r="AM47" s="22" t="s">
        <v>184</v>
      </c>
      <c r="AN47" s="22" t="s">
        <v>193</v>
      </c>
      <c r="AO47" s="22" t="s">
        <v>194</v>
      </c>
      <c r="AP47" s="22" t="s">
        <v>133</v>
      </c>
      <c r="AQ47" s="22" t="s">
        <v>195</v>
      </c>
      <c r="AR47" s="22" t="s">
        <v>181</v>
      </c>
      <c r="AS47" s="22"/>
      <c r="AT47" s="22" t="s">
        <v>196</v>
      </c>
      <c r="AU47" s="22" t="s">
        <v>197</v>
      </c>
      <c r="AV47" s="22" t="s">
        <v>198</v>
      </c>
      <c r="AW47" s="22" t="s">
        <v>199</v>
      </c>
      <c r="AX47" s="22" t="s">
        <v>200</v>
      </c>
      <c r="AY47" s="22"/>
      <c r="AZ47" s="22"/>
      <c r="BA47" s="22" t="s">
        <v>201</v>
      </c>
      <c r="BB47" s="22" t="s">
        <v>181</v>
      </c>
      <c r="BC47" s="22" t="s">
        <v>195</v>
      </c>
      <c r="BD47" s="22"/>
      <c r="BE47" s="22"/>
      <c r="BF47" s="22"/>
      <c r="BG47" s="22"/>
      <c r="BH47" s="22" t="s">
        <v>202</v>
      </c>
      <c r="BI47" s="22" t="s">
        <v>181</v>
      </c>
      <c r="BJ47" s="22"/>
      <c r="BK47" s="22" t="s">
        <v>203</v>
      </c>
      <c r="BL47" s="22"/>
      <c r="BM47" s="22" t="s">
        <v>204</v>
      </c>
      <c r="BN47" s="22" t="s">
        <v>205</v>
      </c>
      <c r="BO47" s="22" t="s">
        <v>206</v>
      </c>
      <c r="BP47" s="22" t="s">
        <v>207</v>
      </c>
      <c r="BQ47" s="22" t="s">
        <v>208</v>
      </c>
      <c r="BR47" s="22"/>
      <c r="BS47" s="22" t="s">
        <v>209</v>
      </c>
      <c r="BT47" s="22" t="s">
        <v>181</v>
      </c>
      <c r="BU47" s="22" t="s">
        <v>210</v>
      </c>
      <c r="BV47" s="22" t="s">
        <v>211</v>
      </c>
      <c r="BW47" s="22" t="s">
        <v>212</v>
      </c>
      <c r="BX47" s="22" t="s">
        <v>163</v>
      </c>
      <c r="BY47" s="22" t="s">
        <v>205</v>
      </c>
      <c r="BZ47" s="22" t="s">
        <v>164</v>
      </c>
      <c r="CA47" s="22" t="s">
        <v>213</v>
      </c>
      <c r="CB47" s="22" t="s">
        <v>213</v>
      </c>
      <c r="CC47" s="22" t="s">
        <v>214</v>
      </c>
      <c r="CD47" s="22"/>
      <c r="CE47" s="22" t="s">
        <v>215</v>
      </c>
    </row>
    <row r="48" spans="1:83">
      <c r="A48" s="20" t="s">
        <v>216</v>
      </c>
      <c r="B48" s="215"/>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0"/>
      <c r="CE48" s="32">
        <f>SUM(C48:CC48)</f>
        <v>0</v>
      </c>
    </row>
    <row r="49" spans="1:83">
      <c r="A49" s="32" t="s">
        <v>217</v>
      </c>
      <c r="B49" s="215">
        <v>2536283</v>
      </c>
      <c r="C49" s="269">
        <f>IF($B$49,(ROUND((($B$49/$CE$62)*C62),0)))</f>
        <v>0</v>
      </c>
      <c r="D49" s="269">
        <f t="shared" ref="D49:BO49" si="0">IF($B$49,(ROUND((($B$49/$CE$62)*D62),0)))</f>
        <v>0</v>
      </c>
      <c r="E49" s="269">
        <f t="shared" si="0"/>
        <v>38320</v>
      </c>
      <c r="F49" s="269">
        <f t="shared" si="0"/>
        <v>0</v>
      </c>
      <c r="G49" s="269">
        <f t="shared" si="0"/>
        <v>0</v>
      </c>
      <c r="H49" s="269">
        <f t="shared" si="0"/>
        <v>0</v>
      </c>
      <c r="I49" s="269">
        <f t="shared" si="0"/>
        <v>0</v>
      </c>
      <c r="J49" s="269">
        <f t="shared" si="0"/>
        <v>0</v>
      </c>
      <c r="K49" s="269">
        <f t="shared" si="0"/>
        <v>206221</v>
      </c>
      <c r="L49" s="269">
        <f t="shared" si="0"/>
        <v>546119</v>
      </c>
      <c r="M49" s="269">
        <f t="shared" si="0"/>
        <v>0</v>
      </c>
      <c r="N49" s="269">
        <f t="shared" si="0"/>
        <v>0</v>
      </c>
      <c r="O49" s="269">
        <f t="shared" si="0"/>
        <v>0</v>
      </c>
      <c r="P49" s="269">
        <f t="shared" si="0"/>
        <v>0</v>
      </c>
      <c r="Q49" s="269">
        <f t="shared" si="0"/>
        <v>0</v>
      </c>
      <c r="R49" s="269">
        <f t="shared" si="0"/>
        <v>0</v>
      </c>
      <c r="S49" s="269">
        <f t="shared" si="0"/>
        <v>0</v>
      </c>
      <c r="T49" s="269">
        <f t="shared" si="0"/>
        <v>0</v>
      </c>
      <c r="U49" s="269">
        <f t="shared" si="0"/>
        <v>76929</v>
      </c>
      <c r="V49" s="269">
        <f t="shared" si="0"/>
        <v>0</v>
      </c>
      <c r="W49" s="269">
        <f t="shared" si="0"/>
        <v>3121</v>
      </c>
      <c r="X49" s="269">
        <f t="shared" si="0"/>
        <v>15438</v>
      </c>
      <c r="Y49" s="269">
        <f t="shared" si="0"/>
        <v>38219</v>
      </c>
      <c r="Z49" s="269">
        <f t="shared" si="0"/>
        <v>0</v>
      </c>
      <c r="AA49" s="269">
        <f t="shared" si="0"/>
        <v>0</v>
      </c>
      <c r="AB49" s="269">
        <f t="shared" si="0"/>
        <v>36243</v>
      </c>
      <c r="AC49" s="269">
        <f t="shared" si="0"/>
        <v>30718</v>
      </c>
      <c r="AD49" s="269">
        <f t="shared" si="0"/>
        <v>0</v>
      </c>
      <c r="AE49" s="269">
        <f t="shared" si="0"/>
        <v>117999</v>
      </c>
      <c r="AF49" s="269">
        <f t="shared" si="0"/>
        <v>0</v>
      </c>
      <c r="AG49" s="269">
        <f t="shared" si="0"/>
        <v>19753</v>
      </c>
      <c r="AH49" s="269">
        <f t="shared" si="0"/>
        <v>0</v>
      </c>
      <c r="AI49" s="269">
        <f t="shared" si="0"/>
        <v>0</v>
      </c>
      <c r="AJ49" s="269">
        <f t="shared" si="0"/>
        <v>486092</v>
      </c>
      <c r="AK49" s="269">
        <f t="shared" si="0"/>
        <v>59145</v>
      </c>
      <c r="AL49" s="269">
        <f t="shared" si="0"/>
        <v>6413</v>
      </c>
      <c r="AM49" s="269">
        <f t="shared" si="0"/>
        <v>0</v>
      </c>
      <c r="AN49" s="269">
        <f t="shared" si="0"/>
        <v>0</v>
      </c>
      <c r="AO49" s="269">
        <f t="shared" si="0"/>
        <v>6711</v>
      </c>
      <c r="AP49" s="269">
        <f t="shared" si="0"/>
        <v>0</v>
      </c>
      <c r="AQ49" s="269">
        <f t="shared" si="0"/>
        <v>0</v>
      </c>
      <c r="AR49" s="269">
        <f t="shared" si="0"/>
        <v>0</v>
      </c>
      <c r="AS49" s="269">
        <f t="shared" si="0"/>
        <v>0</v>
      </c>
      <c r="AT49" s="269">
        <f t="shared" si="0"/>
        <v>0</v>
      </c>
      <c r="AU49" s="269">
        <f t="shared" si="0"/>
        <v>0</v>
      </c>
      <c r="AV49" s="269">
        <f t="shared" si="0"/>
        <v>37908</v>
      </c>
      <c r="AW49" s="269">
        <f t="shared" si="0"/>
        <v>0</v>
      </c>
      <c r="AX49" s="269">
        <f t="shared" si="0"/>
        <v>0</v>
      </c>
      <c r="AY49" s="269">
        <f t="shared" si="0"/>
        <v>124742</v>
      </c>
      <c r="AZ49" s="269">
        <f t="shared" si="0"/>
        <v>0</v>
      </c>
      <c r="BA49" s="269">
        <f t="shared" si="0"/>
        <v>9693</v>
      </c>
      <c r="BB49" s="269">
        <f t="shared" si="0"/>
        <v>19210</v>
      </c>
      <c r="BC49" s="269">
        <f t="shared" si="0"/>
        <v>0</v>
      </c>
      <c r="BD49" s="269">
        <f t="shared" si="0"/>
        <v>14365</v>
      </c>
      <c r="BE49" s="269">
        <f t="shared" si="0"/>
        <v>39084</v>
      </c>
      <c r="BF49" s="269">
        <f t="shared" si="0"/>
        <v>68051</v>
      </c>
      <c r="BG49" s="269">
        <f t="shared" si="0"/>
        <v>0</v>
      </c>
      <c r="BH49" s="269">
        <f t="shared" si="0"/>
        <v>65101</v>
      </c>
      <c r="BI49" s="269">
        <f t="shared" si="0"/>
        <v>0</v>
      </c>
      <c r="BJ49" s="269">
        <f t="shared" si="0"/>
        <v>68854</v>
      </c>
      <c r="BK49" s="269">
        <f t="shared" si="0"/>
        <v>122180</v>
      </c>
      <c r="BL49" s="269">
        <f t="shared" si="0"/>
        <v>25963</v>
      </c>
      <c r="BM49" s="269">
        <f t="shared" si="0"/>
        <v>0</v>
      </c>
      <c r="BN49" s="269">
        <f t="shared" si="0"/>
        <v>204108</v>
      </c>
      <c r="BO49" s="269">
        <f t="shared" si="0"/>
        <v>0</v>
      </c>
      <c r="BP49" s="269">
        <f t="shared" ref="BP49:CD49" si="1">IF($B$49,(ROUND((($B$49/$CE$62)*BP62),0)))</f>
        <v>0</v>
      </c>
      <c r="BQ49" s="269">
        <f t="shared" si="1"/>
        <v>0</v>
      </c>
      <c r="BR49" s="269">
        <f t="shared" si="1"/>
        <v>0</v>
      </c>
      <c r="BS49" s="269">
        <f t="shared" si="1"/>
        <v>0</v>
      </c>
      <c r="BT49" s="269">
        <f t="shared" si="1"/>
        <v>0</v>
      </c>
      <c r="BU49" s="269">
        <f t="shared" si="1"/>
        <v>0</v>
      </c>
      <c r="BV49" s="269">
        <f t="shared" si="1"/>
        <v>21665</v>
      </c>
      <c r="BW49" s="269">
        <f t="shared" si="1"/>
        <v>0</v>
      </c>
      <c r="BX49" s="269">
        <f t="shared" si="1"/>
        <v>0</v>
      </c>
      <c r="BY49" s="269">
        <f t="shared" si="1"/>
        <v>27917</v>
      </c>
      <c r="BZ49" s="269">
        <f t="shared" si="1"/>
        <v>0</v>
      </c>
      <c r="CA49" s="269">
        <f t="shared" si="1"/>
        <v>0</v>
      </c>
      <c r="CB49" s="269">
        <f t="shared" si="1"/>
        <v>0</v>
      </c>
      <c r="CC49" s="269">
        <f t="shared" si="1"/>
        <v>0</v>
      </c>
      <c r="CD49" s="269">
        <f t="shared" si="1"/>
        <v>0</v>
      </c>
      <c r="CE49" s="32">
        <f>SUM(C49:CD49)</f>
        <v>2536282</v>
      </c>
    </row>
    <row r="50" spans="1:83">
      <c r="A50" s="20" t="s">
        <v>218</v>
      </c>
      <c r="B50" s="269">
        <f>B48+B49</f>
        <v>2536283</v>
      </c>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row>
    <row r="51" spans="1:83">
      <c r="A51" s="20" t="s">
        <v>11</v>
      </c>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row>
    <row r="52" spans="1:83">
      <c r="A52" s="26" t="s">
        <v>219</v>
      </c>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0"/>
      <c r="CE52" s="32">
        <f>SUM(C52:CD52)</f>
        <v>0</v>
      </c>
    </row>
    <row r="53" spans="1:83">
      <c r="A53" s="39" t="s">
        <v>220</v>
      </c>
      <c r="B53" s="270">
        <v>1051957</v>
      </c>
      <c r="C53" s="269">
        <f>IF($B$53,ROUND(($B$53/($CE$91+$CF$91)*C91),0))</f>
        <v>0</v>
      </c>
      <c r="D53" s="269">
        <f t="shared" ref="D53:BO53" si="2">IF($B$53,ROUND(($B$53/($CE$91+$CF$91)*D91),0))</f>
        <v>0</v>
      </c>
      <c r="E53" s="269">
        <f t="shared" si="2"/>
        <v>8647</v>
      </c>
      <c r="F53" s="269">
        <f t="shared" si="2"/>
        <v>0</v>
      </c>
      <c r="G53" s="269">
        <f t="shared" si="2"/>
        <v>0</v>
      </c>
      <c r="H53" s="269">
        <f t="shared" si="2"/>
        <v>0</v>
      </c>
      <c r="I53" s="269">
        <f t="shared" si="2"/>
        <v>0</v>
      </c>
      <c r="J53" s="269">
        <f t="shared" si="2"/>
        <v>0</v>
      </c>
      <c r="K53" s="269">
        <f t="shared" si="2"/>
        <v>75778</v>
      </c>
      <c r="L53" s="269">
        <f t="shared" si="2"/>
        <v>123097</v>
      </c>
      <c r="M53" s="269">
        <f t="shared" si="2"/>
        <v>0</v>
      </c>
      <c r="N53" s="269">
        <f t="shared" si="2"/>
        <v>0</v>
      </c>
      <c r="O53" s="269">
        <f t="shared" si="2"/>
        <v>0</v>
      </c>
      <c r="P53" s="269">
        <f t="shared" si="2"/>
        <v>0</v>
      </c>
      <c r="Q53" s="269">
        <f t="shared" si="2"/>
        <v>0</v>
      </c>
      <c r="R53" s="269">
        <f t="shared" si="2"/>
        <v>0</v>
      </c>
      <c r="S53" s="269">
        <f t="shared" si="2"/>
        <v>0</v>
      </c>
      <c r="T53" s="269">
        <f t="shared" si="2"/>
        <v>0</v>
      </c>
      <c r="U53" s="269">
        <f t="shared" si="2"/>
        <v>16902</v>
      </c>
      <c r="V53" s="269">
        <f t="shared" si="2"/>
        <v>0</v>
      </c>
      <c r="W53" s="269">
        <f t="shared" si="2"/>
        <v>1413</v>
      </c>
      <c r="X53" s="269">
        <f t="shared" si="2"/>
        <v>6979</v>
      </c>
      <c r="Y53" s="269">
        <f t="shared" si="2"/>
        <v>17259</v>
      </c>
      <c r="Z53" s="269">
        <f t="shared" si="2"/>
        <v>0</v>
      </c>
      <c r="AA53" s="269">
        <f t="shared" si="2"/>
        <v>0</v>
      </c>
      <c r="AB53" s="269">
        <f t="shared" si="2"/>
        <v>6553</v>
      </c>
      <c r="AC53" s="269">
        <f t="shared" si="2"/>
        <v>7302</v>
      </c>
      <c r="AD53" s="269">
        <f t="shared" si="2"/>
        <v>0</v>
      </c>
      <c r="AE53" s="269">
        <f t="shared" si="2"/>
        <v>81633</v>
      </c>
      <c r="AF53" s="269">
        <f t="shared" si="2"/>
        <v>0</v>
      </c>
      <c r="AG53" s="269">
        <f t="shared" si="2"/>
        <v>27030</v>
      </c>
      <c r="AH53" s="269">
        <f t="shared" si="2"/>
        <v>0</v>
      </c>
      <c r="AI53" s="269">
        <f t="shared" si="2"/>
        <v>0</v>
      </c>
      <c r="AJ53" s="269">
        <f t="shared" si="2"/>
        <v>78774</v>
      </c>
      <c r="AK53" s="269">
        <f t="shared" si="2"/>
        <v>3081</v>
      </c>
      <c r="AL53" s="269">
        <f t="shared" si="2"/>
        <v>2162</v>
      </c>
      <c r="AM53" s="269">
        <f t="shared" si="2"/>
        <v>0</v>
      </c>
      <c r="AN53" s="269">
        <f t="shared" si="2"/>
        <v>0</v>
      </c>
      <c r="AO53" s="269">
        <f t="shared" si="2"/>
        <v>1515</v>
      </c>
      <c r="AP53" s="269">
        <f t="shared" si="2"/>
        <v>0</v>
      </c>
      <c r="AQ53" s="269">
        <f t="shared" si="2"/>
        <v>0</v>
      </c>
      <c r="AR53" s="269">
        <f t="shared" si="2"/>
        <v>0</v>
      </c>
      <c r="AS53" s="269">
        <f t="shared" si="2"/>
        <v>0</v>
      </c>
      <c r="AT53" s="269">
        <f t="shared" si="2"/>
        <v>0</v>
      </c>
      <c r="AU53" s="269">
        <f t="shared" si="2"/>
        <v>0</v>
      </c>
      <c r="AV53" s="269">
        <f t="shared" si="2"/>
        <v>18570</v>
      </c>
      <c r="AW53" s="269">
        <f t="shared" si="2"/>
        <v>0</v>
      </c>
      <c r="AX53" s="269">
        <f t="shared" si="2"/>
        <v>0</v>
      </c>
      <c r="AY53" s="269">
        <f t="shared" si="2"/>
        <v>35183</v>
      </c>
      <c r="AZ53" s="269">
        <f t="shared" si="2"/>
        <v>0</v>
      </c>
      <c r="BA53" s="269">
        <f t="shared" si="2"/>
        <v>19915</v>
      </c>
      <c r="BB53" s="269">
        <f t="shared" si="2"/>
        <v>5379</v>
      </c>
      <c r="BC53" s="269">
        <f t="shared" si="2"/>
        <v>0</v>
      </c>
      <c r="BD53" s="269">
        <f t="shared" si="2"/>
        <v>0</v>
      </c>
      <c r="BE53" s="269">
        <f t="shared" si="2"/>
        <v>324491</v>
      </c>
      <c r="BF53" s="269">
        <f t="shared" si="2"/>
        <v>67404</v>
      </c>
      <c r="BG53" s="269">
        <f t="shared" si="2"/>
        <v>0</v>
      </c>
      <c r="BH53" s="269">
        <f t="shared" si="2"/>
        <v>5464</v>
      </c>
      <c r="BI53" s="269">
        <f t="shared" si="2"/>
        <v>0</v>
      </c>
      <c r="BJ53" s="269">
        <f t="shared" si="2"/>
        <v>5685</v>
      </c>
      <c r="BK53" s="269">
        <f t="shared" si="2"/>
        <v>0</v>
      </c>
      <c r="BL53" s="269">
        <f t="shared" si="2"/>
        <v>0</v>
      </c>
      <c r="BM53" s="269">
        <f t="shared" si="2"/>
        <v>0</v>
      </c>
      <c r="BN53" s="269">
        <f t="shared" si="2"/>
        <v>74263</v>
      </c>
      <c r="BO53" s="269">
        <f t="shared" si="2"/>
        <v>0</v>
      </c>
      <c r="BP53" s="269">
        <f t="shared" ref="BP53:CD53" si="3">IF($B$53,ROUND(($B$53/($CE$91+$CF$91)*BP91),0))</f>
        <v>0</v>
      </c>
      <c r="BQ53" s="269">
        <f t="shared" si="3"/>
        <v>0</v>
      </c>
      <c r="BR53" s="269">
        <f t="shared" si="3"/>
        <v>0</v>
      </c>
      <c r="BS53" s="269">
        <f t="shared" si="3"/>
        <v>0</v>
      </c>
      <c r="BT53" s="269">
        <f t="shared" si="3"/>
        <v>0</v>
      </c>
      <c r="BU53" s="269">
        <f t="shared" si="3"/>
        <v>0</v>
      </c>
      <c r="BV53" s="269">
        <f t="shared" si="3"/>
        <v>33957</v>
      </c>
      <c r="BW53" s="269">
        <f t="shared" si="3"/>
        <v>0</v>
      </c>
      <c r="BX53" s="269">
        <f t="shared" si="3"/>
        <v>0</v>
      </c>
      <c r="BY53" s="269">
        <f t="shared" si="3"/>
        <v>3557</v>
      </c>
      <c r="BZ53" s="269">
        <f t="shared" si="3"/>
        <v>0</v>
      </c>
      <c r="CA53" s="269">
        <f t="shared" si="3"/>
        <v>0</v>
      </c>
      <c r="CB53" s="269">
        <f t="shared" si="3"/>
        <v>0</v>
      </c>
      <c r="CC53" s="269">
        <f t="shared" si="3"/>
        <v>0</v>
      </c>
      <c r="CD53" s="269">
        <f t="shared" si="3"/>
        <v>0</v>
      </c>
      <c r="CE53" s="32">
        <f>SUM(C53:CD53)</f>
        <v>1051993</v>
      </c>
    </row>
    <row r="54" spans="1:83">
      <c r="A54" s="20" t="s">
        <v>218</v>
      </c>
      <c r="B54" s="269">
        <f>B52+B53</f>
        <v>1051957</v>
      </c>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0"/>
      <c r="CE54" s="20"/>
    </row>
    <row r="55" spans="1:83">
      <c r="A55" s="20"/>
      <c r="B55" s="20"/>
      <c r="C55" s="27"/>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row>
    <row r="56" spans="1:83">
      <c r="A56" s="26" t="s">
        <v>221</v>
      </c>
      <c r="B56" s="20"/>
      <c r="C56" s="21" t="s">
        <v>21</v>
      </c>
      <c r="D56" s="22" t="s">
        <v>22</v>
      </c>
      <c r="E56" s="22" t="s">
        <v>23</v>
      </c>
      <c r="F56" s="22" t="s">
        <v>24</v>
      </c>
      <c r="G56" s="22" t="s">
        <v>25</v>
      </c>
      <c r="H56" s="22" t="s">
        <v>26</v>
      </c>
      <c r="I56" s="22" t="s">
        <v>27</v>
      </c>
      <c r="J56" s="22" t="s">
        <v>28</v>
      </c>
      <c r="K56" s="22" t="s">
        <v>29</v>
      </c>
      <c r="L56" s="22" t="s">
        <v>30</v>
      </c>
      <c r="M56" s="22" t="s">
        <v>31</v>
      </c>
      <c r="N56" s="22" t="s">
        <v>32</v>
      </c>
      <c r="O56" s="22" t="s">
        <v>33</v>
      </c>
      <c r="P56" s="22" t="s">
        <v>34</v>
      </c>
      <c r="Q56" s="22" t="s">
        <v>35</v>
      </c>
      <c r="R56" s="22" t="s">
        <v>36</v>
      </c>
      <c r="S56" s="22" t="s">
        <v>37</v>
      </c>
      <c r="T56" s="28" t="s">
        <v>38</v>
      </c>
      <c r="U56" s="22" t="s">
        <v>39</v>
      </c>
      <c r="V56" s="22" t="s">
        <v>40</v>
      </c>
      <c r="W56" s="22" t="s">
        <v>41</v>
      </c>
      <c r="X56" s="22" t="s">
        <v>42</v>
      </c>
      <c r="Y56" s="22" t="s">
        <v>43</v>
      </c>
      <c r="Z56" s="22" t="s">
        <v>44</v>
      </c>
      <c r="AA56" s="22" t="s">
        <v>45</v>
      </c>
      <c r="AB56" s="22" t="s">
        <v>46</v>
      </c>
      <c r="AC56" s="22" t="s">
        <v>47</v>
      </c>
      <c r="AD56" s="22" t="s">
        <v>48</v>
      </c>
      <c r="AE56" s="22" t="s">
        <v>49</v>
      </c>
      <c r="AF56" s="22" t="s">
        <v>50</v>
      </c>
      <c r="AG56" s="22" t="s">
        <v>51</v>
      </c>
      <c r="AH56" s="22" t="s">
        <v>52</v>
      </c>
      <c r="AI56" s="22" t="s">
        <v>53</v>
      </c>
      <c r="AJ56" s="22" t="s">
        <v>54</v>
      </c>
      <c r="AK56" s="22" t="s">
        <v>55</v>
      </c>
      <c r="AL56" s="22" t="s">
        <v>56</v>
      </c>
      <c r="AM56" s="22" t="s">
        <v>57</v>
      </c>
      <c r="AN56" s="22" t="s">
        <v>58</v>
      </c>
      <c r="AO56" s="22" t="s">
        <v>59</v>
      </c>
      <c r="AP56" s="22" t="s">
        <v>60</v>
      </c>
      <c r="AQ56" s="22" t="s">
        <v>61</v>
      </c>
      <c r="AR56" s="22" t="s">
        <v>62</v>
      </c>
      <c r="AS56" s="22" t="s">
        <v>63</v>
      </c>
      <c r="AT56" s="22" t="s">
        <v>64</v>
      </c>
      <c r="AU56" s="22" t="s">
        <v>65</v>
      </c>
      <c r="AV56" s="22" t="s">
        <v>66</v>
      </c>
      <c r="AW56" s="22" t="s">
        <v>67</v>
      </c>
      <c r="AX56" s="22" t="s">
        <v>68</v>
      </c>
      <c r="AY56" s="22" t="s">
        <v>69</v>
      </c>
      <c r="AZ56" s="22" t="s">
        <v>70</v>
      </c>
      <c r="BA56" s="22" t="s">
        <v>71</v>
      </c>
      <c r="BB56" s="22" t="s">
        <v>72</v>
      </c>
      <c r="BC56" s="22" t="s">
        <v>73</v>
      </c>
      <c r="BD56" s="22" t="s">
        <v>74</v>
      </c>
      <c r="BE56" s="22" t="s">
        <v>75</v>
      </c>
      <c r="BF56" s="22" t="s">
        <v>76</v>
      </c>
      <c r="BG56" s="22" t="s">
        <v>77</v>
      </c>
      <c r="BH56" s="22" t="s">
        <v>78</v>
      </c>
      <c r="BI56" s="22" t="s">
        <v>79</v>
      </c>
      <c r="BJ56" s="22" t="s">
        <v>80</v>
      </c>
      <c r="BK56" s="22" t="s">
        <v>81</v>
      </c>
      <c r="BL56" s="22" t="s">
        <v>82</v>
      </c>
      <c r="BM56" s="22" t="s">
        <v>83</v>
      </c>
      <c r="BN56" s="22" t="s">
        <v>84</v>
      </c>
      <c r="BO56" s="22" t="s">
        <v>85</v>
      </c>
      <c r="BP56" s="22" t="s">
        <v>86</v>
      </c>
      <c r="BQ56" s="22" t="s">
        <v>87</v>
      </c>
      <c r="BR56" s="22" t="s">
        <v>88</v>
      </c>
      <c r="BS56" s="22" t="s">
        <v>89</v>
      </c>
      <c r="BT56" s="22" t="s">
        <v>90</v>
      </c>
      <c r="BU56" s="22" t="s">
        <v>91</v>
      </c>
      <c r="BV56" s="22" t="s">
        <v>92</v>
      </c>
      <c r="BW56" s="22" t="s">
        <v>93</v>
      </c>
      <c r="BX56" s="22" t="s">
        <v>94</v>
      </c>
      <c r="BY56" s="22" t="s">
        <v>95</v>
      </c>
      <c r="BZ56" s="22" t="s">
        <v>96</v>
      </c>
      <c r="CA56" s="22" t="s">
        <v>97</v>
      </c>
      <c r="CB56" s="22" t="s">
        <v>98</v>
      </c>
      <c r="CC56" s="22" t="s">
        <v>99</v>
      </c>
      <c r="CD56" s="22" t="s">
        <v>100</v>
      </c>
      <c r="CE56" s="22" t="s">
        <v>101</v>
      </c>
    </row>
    <row r="57" spans="1:83">
      <c r="A57" s="26" t="s">
        <v>222</v>
      </c>
      <c r="B57" s="20"/>
      <c r="C57" s="21" t="s">
        <v>103</v>
      </c>
      <c r="D57" s="22" t="s">
        <v>104</v>
      </c>
      <c r="E57" s="22" t="s">
        <v>105</v>
      </c>
      <c r="F57" s="22" t="s">
        <v>106</v>
      </c>
      <c r="G57" s="22" t="s">
        <v>107</v>
      </c>
      <c r="H57" s="22" t="s">
        <v>108</v>
      </c>
      <c r="I57" s="22" t="s">
        <v>109</v>
      </c>
      <c r="J57" s="22" t="s">
        <v>110</v>
      </c>
      <c r="K57" s="22" t="s">
        <v>111</v>
      </c>
      <c r="L57" s="22" t="s">
        <v>112</v>
      </c>
      <c r="M57" s="22" t="s">
        <v>113</v>
      </c>
      <c r="N57" s="22" t="s">
        <v>114</v>
      </c>
      <c r="O57" s="22" t="s">
        <v>115</v>
      </c>
      <c r="P57" s="22" t="s">
        <v>116</v>
      </c>
      <c r="Q57" s="22" t="s">
        <v>117</v>
      </c>
      <c r="R57" s="22" t="s">
        <v>118</v>
      </c>
      <c r="S57" s="22" t="s">
        <v>119</v>
      </c>
      <c r="T57" s="22" t="s">
        <v>120</v>
      </c>
      <c r="U57" s="22" t="s">
        <v>121</v>
      </c>
      <c r="V57" s="22" t="s">
        <v>122</v>
      </c>
      <c r="W57" s="22" t="s">
        <v>123</v>
      </c>
      <c r="X57" s="22" t="s">
        <v>124</v>
      </c>
      <c r="Y57" s="22" t="s">
        <v>125</v>
      </c>
      <c r="Z57" s="22" t="s">
        <v>125</v>
      </c>
      <c r="AA57" s="22" t="s">
        <v>126</v>
      </c>
      <c r="AB57" s="22" t="s">
        <v>127</v>
      </c>
      <c r="AC57" s="22" t="s">
        <v>128</v>
      </c>
      <c r="AD57" s="22" t="s">
        <v>129</v>
      </c>
      <c r="AE57" s="22" t="s">
        <v>107</v>
      </c>
      <c r="AF57" s="22" t="s">
        <v>108</v>
      </c>
      <c r="AG57" s="22" t="s">
        <v>130</v>
      </c>
      <c r="AH57" s="22" t="s">
        <v>131</v>
      </c>
      <c r="AI57" s="22" t="s">
        <v>132</v>
      </c>
      <c r="AJ57" s="22" t="s">
        <v>133</v>
      </c>
      <c r="AK57" s="22" t="s">
        <v>134</v>
      </c>
      <c r="AL57" s="22" t="s">
        <v>135</v>
      </c>
      <c r="AM57" s="22" t="s">
        <v>136</v>
      </c>
      <c r="AN57" s="22" t="s">
        <v>122</v>
      </c>
      <c r="AO57" s="22" t="s">
        <v>137</v>
      </c>
      <c r="AP57" s="22" t="s">
        <v>138</v>
      </c>
      <c r="AQ57" s="22" t="s">
        <v>139</v>
      </c>
      <c r="AR57" s="22" t="s">
        <v>140</v>
      </c>
      <c r="AS57" s="22" t="s">
        <v>141</v>
      </c>
      <c r="AT57" s="22" t="s">
        <v>142</v>
      </c>
      <c r="AU57" s="22" t="s">
        <v>143</v>
      </c>
      <c r="AV57" s="22" t="s">
        <v>144</v>
      </c>
      <c r="AW57" s="22" t="s">
        <v>145</v>
      </c>
      <c r="AX57" s="22" t="s">
        <v>146</v>
      </c>
      <c r="AY57" s="22" t="s">
        <v>147</v>
      </c>
      <c r="AZ57" s="22" t="s">
        <v>148</v>
      </c>
      <c r="BA57" s="22" t="s">
        <v>149</v>
      </c>
      <c r="BB57" s="22" t="s">
        <v>150</v>
      </c>
      <c r="BC57" s="22" t="s">
        <v>119</v>
      </c>
      <c r="BD57" s="22" t="s">
        <v>151</v>
      </c>
      <c r="BE57" s="22" t="s">
        <v>152</v>
      </c>
      <c r="BF57" s="22" t="s">
        <v>153</v>
      </c>
      <c r="BG57" s="22" t="s">
        <v>154</v>
      </c>
      <c r="BH57" s="22" t="s">
        <v>155</v>
      </c>
      <c r="BI57" s="22" t="s">
        <v>156</v>
      </c>
      <c r="BJ57" s="22" t="s">
        <v>157</v>
      </c>
      <c r="BK57" s="22" t="s">
        <v>158</v>
      </c>
      <c r="BL57" s="22" t="s">
        <v>159</v>
      </c>
      <c r="BM57" s="22" t="s">
        <v>144</v>
      </c>
      <c r="BN57" s="22" t="s">
        <v>160</v>
      </c>
      <c r="BO57" s="22" t="s">
        <v>161</v>
      </c>
      <c r="BP57" s="22" t="s">
        <v>162</v>
      </c>
      <c r="BQ57" s="22" t="s">
        <v>163</v>
      </c>
      <c r="BR57" s="22" t="s">
        <v>164</v>
      </c>
      <c r="BS57" s="22" t="s">
        <v>165</v>
      </c>
      <c r="BT57" s="22" t="s">
        <v>166</v>
      </c>
      <c r="BU57" s="22" t="s">
        <v>167</v>
      </c>
      <c r="BV57" s="22" t="s">
        <v>167</v>
      </c>
      <c r="BW57" s="22" t="s">
        <v>167</v>
      </c>
      <c r="BX57" s="22" t="s">
        <v>168</v>
      </c>
      <c r="BY57" s="22" t="s">
        <v>169</v>
      </c>
      <c r="BZ57" s="22" t="s">
        <v>170</v>
      </c>
      <c r="CA57" s="22" t="s">
        <v>171</v>
      </c>
      <c r="CB57" s="22" t="s">
        <v>172</v>
      </c>
      <c r="CC57" s="22" t="s">
        <v>144</v>
      </c>
      <c r="CD57" s="22" t="s">
        <v>223</v>
      </c>
      <c r="CE57" s="22" t="s">
        <v>173</v>
      </c>
    </row>
    <row r="58" spans="1:83">
      <c r="A58" s="26" t="s">
        <v>224</v>
      </c>
      <c r="B58" s="20"/>
      <c r="C58" s="21" t="s">
        <v>175</v>
      </c>
      <c r="D58" s="22" t="s">
        <v>175</v>
      </c>
      <c r="E58" s="22" t="s">
        <v>175</v>
      </c>
      <c r="F58" s="22" t="s">
        <v>176</v>
      </c>
      <c r="G58" s="22" t="s">
        <v>177</v>
      </c>
      <c r="H58" s="22" t="s">
        <v>175</v>
      </c>
      <c r="I58" s="22" t="s">
        <v>178</v>
      </c>
      <c r="J58" s="22"/>
      <c r="K58" s="22" t="s">
        <v>169</v>
      </c>
      <c r="L58" s="22" t="s">
        <v>179</v>
      </c>
      <c r="M58" s="22" t="s">
        <v>180</v>
      </c>
      <c r="N58" s="22" t="s">
        <v>181</v>
      </c>
      <c r="O58" s="22" t="s">
        <v>182</v>
      </c>
      <c r="P58" s="22" t="s">
        <v>181</v>
      </c>
      <c r="Q58" s="22" t="s">
        <v>183</v>
      </c>
      <c r="R58" s="22"/>
      <c r="S58" s="22" t="s">
        <v>181</v>
      </c>
      <c r="T58" s="22" t="s">
        <v>184</v>
      </c>
      <c r="U58" s="22"/>
      <c r="V58" s="22" t="s">
        <v>185</v>
      </c>
      <c r="W58" s="22" t="s">
        <v>186</v>
      </c>
      <c r="X58" s="22" t="s">
        <v>187</v>
      </c>
      <c r="Y58" s="22" t="s">
        <v>188</v>
      </c>
      <c r="Z58" s="22" t="s">
        <v>189</v>
      </c>
      <c r="AA58" s="22" t="s">
        <v>190</v>
      </c>
      <c r="AB58" s="22"/>
      <c r="AC58" s="22" t="s">
        <v>184</v>
      </c>
      <c r="AD58" s="22"/>
      <c r="AE58" s="22" t="s">
        <v>184</v>
      </c>
      <c r="AF58" s="22" t="s">
        <v>191</v>
      </c>
      <c r="AG58" s="22" t="s">
        <v>183</v>
      </c>
      <c r="AH58" s="22"/>
      <c r="AI58" s="22" t="s">
        <v>192</v>
      </c>
      <c r="AJ58" s="22"/>
      <c r="AK58" s="22" t="s">
        <v>184</v>
      </c>
      <c r="AL58" s="22" t="s">
        <v>184</v>
      </c>
      <c r="AM58" s="22" t="s">
        <v>184</v>
      </c>
      <c r="AN58" s="22" t="s">
        <v>193</v>
      </c>
      <c r="AO58" s="22" t="s">
        <v>194</v>
      </c>
      <c r="AP58" s="22" t="s">
        <v>133</v>
      </c>
      <c r="AQ58" s="22" t="s">
        <v>195</v>
      </c>
      <c r="AR58" s="22" t="s">
        <v>181</v>
      </c>
      <c r="AS58" s="22"/>
      <c r="AT58" s="22" t="s">
        <v>196</v>
      </c>
      <c r="AU58" s="22" t="s">
        <v>197</v>
      </c>
      <c r="AV58" s="22" t="s">
        <v>198</v>
      </c>
      <c r="AW58" s="22" t="s">
        <v>199</v>
      </c>
      <c r="AX58" s="22" t="s">
        <v>200</v>
      </c>
      <c r="AY58" s="22"/>
      <c r="AZ58" s="22"/>
      <c r="BA58" s="22" t="s">
        <v>201</v>
      </c>
      <c r="BB58" s="22" t="s">
        <v>181</v>
      </c>
      <c r="BC58" s="22" t="s">
        <v>195</v>
      </c>
      <c r="BD58" s="22"/>
      <c r="BE58" s="22"/>
      <c r="BF58" s="22"/>
      <c r="BG58" s="22"/>
      <c r="BH58" s="22" t="s">
        <v>202</v>
      </c>
      <c r="BI58" s="22" t="s">
        <v>181</v>
      </c>
      <c r="BJ58" s="22"/>
      <c r="BK58" s="22" t="s">
        <v>203</v>
      </c>
      <c r="BL58" s="22"/>
      <c r="BM58" s="22" t="s">
        <v>204</v>
      </c>
      <c r="BN58" s="22" t="s">
        <v>205</v>
      </c>
      <c r="BO58" s="22" t="s">
        <v>206</v>
      </c>
      <c r="BP58" s="22" t="s">
        <v>207</v>
      </c>
      <c r="BQ58" s="22" t="s">
        <v>208</v>
      </c>
      <c r="BR58" s="22"/>
      <c r="BS58" s="22" t="s">
        <v>209</v>
      </c>
      <c r="BT58" s="22" t="s">
        <v>181</v>
      </c>
      <c r="BU58" s="22" t="s">
        <v>210</v>
      </c>
      <c r="BV58" s="22" t="s">
        <v>211</v>
      </c>
      <c r="BW58" s="22" t="s">
        <v>212</v>
      </c>
      <c r="BX58" s="22" t="s">
        <v>163</v>
      </c>
      <c r="BY58" s="22" t="s">
        <v>205</v>
      </c>
      <c r="BZ58" s="22" t="s">
        <v>164</v>
      </c>
      <c r="CA58" s="22" t="s">
        <v>213</v>
      </c>
      <c r="CB58" s="22" t="s">
        <v>213</v>
      </c>
      <c r="CC58" s="22" t="s">
        <v>214</v>
      </c>
      <c r="CD58" s="22" t="s">
        <v>225</v>
      </c>
      <c r="CE58" s="22" t="s">
        <v>215</v>
      </c>
    </row>
    <row r="59" spans="1:83">
      <c r="A59" s="26" t="s">
        <v>226</v>
      </c>
      <c r="B59" s="20"/>
      <c r="C59" s="21" t="s">
        <v>227</v>
      </c>
      <c r="D59" s="22" t="s">
        <v>227</v>
      </c>
      <c r="E59" s="22" t="s">
        <v>227</v>
      </c>
      <c r="F59" s="22" t="s">
        <v>227</v>
      </c>
      <c r="G59" s="22" t="s">
        <v>227</v>
      </c>
      <c r="H59" s="22" t="s">
        <v>227</v>
      </c>
      <c r="I59" s="22" t="s">
        <v>227</v>
      </c>
      <c r="J59" s="22" t="s">
        <v>228</v>
      </c>
      <c r="K59" s="22" t="s">
        <v>227</v>
      </c>
      <c r="L59" s="22" t="s">
        <v>227</v>
      </c>
      <c r="M59" s="22" t="s">
        <v>227</v>
      </c>
      <c r="N59" s="22" t="s">
        <v>227</v>
      </c>
      <c r="O59" s="22" t="s">
        <v>229</v>
      </c>
      <c r="P59" s="22" t="s">
        <v>230</v>
      </c>
      <c r="Q59" s="22" t="s">
        <v>231</v>
      </c>
      <c r="R59" s="23" t="s">
        <v>232</v>
      </c>
      <c r="S59" s="29" t="s">
        <v>233</v>
      </c>
      <c r="T59" s="29" t="s">
        <v>233</v>
      </c>
      <c r="U59" s="22" t="s">
        <v>234</v>
      </c>
      <c r="V59" s="22" t="s">
        <v>234</v>
      </c>
      <c r="W59" s="22" t="s">
        <v>235</v>
      </c>
      <c r="X59" s="22" t="s">
        <v>236</v>
      </c>
      <c r="Y59" s="22" t="s">
        <v>237</v>
      </c>
      <c r="Z59" s="22" t="s">
        <v>237</v>
      </c>
      <c r="AA59" s="22" t="s">
        <v>237</v>
      </c>
      <c r="AB59" s="29" t="s">
        <v>233</v>
      </c>
      <c r="AC59" s="22" t="s">
        <v>238</v>
      </c>
      <c r="AD59" s="22" t="s">
        <v>239</v>
      </c>
      <c r="AE59" s="22" t="s">
        <v>238</v>
      </c>
      <c r="AF59" s="22" t="s">
        <v>240</v>
      </c>
      <c r="AG59" s="22" t="s">
        <v>240</v>
      </c>
      <c r="AH59" s="22" t="s">
        <v>241</v>
      </c>
      <c r="AI59" s="22" t="s">
        <v>242</v>
      </c>
      <c r="AJ59" s="22" t="s">
        <v>240</v>
      </c>
      <c r="AK59" s="22" t="s">
        <v>238</v>
      </c>
      <c r="AL59" s="22" t="s">
        <v>238</v>
      </c>
      <c r="AM59" s="22" t="s">
        <v>238</v>
      </c>
      <c r="AN59" s="22" t="s">
        <v>229</v>
      </c>
      <c r="AO59" s="22" t="s">
        <v>239</v>
      </c>
      <c r="AP59" s="22" t="s">
        <v>240</v>
      </c>
      <c r="AQ59" s="22" t="s">
        <v>241</v>
      </c>
      <c r="AR59" s="22" t="s">
        <v>240</v>
      </c>
      <c r="AS59" s="22" t="s">
        <v>238</v>
      </c>
      <c r="AT59" s="22" t="s">
        <v>243</v>
      </c>
      <c r="AU59" s="22" t="s">
        <v>240</v>
      </c>
      <c r="AV59" s="29" t="s">
        <v>233</v>
      </c>
      <c r="AW59" s="29" t="s">
        <v>233</v>
      </c>
      <c r="AX59" s="29" t="s">
        <v>233</v>
      </c>
      <c r="AY59" s="22" t="s">
        <v>244</v>
      </c>
      <c r="AZ59" s="22" t="s">
        <v>244</v>
      </c>
      <c r="BA59" s="29" t="s">
        <v>233</v>
      </c>
      <c r="BB59" s="29" t="s">
        <v>233</v>
      </c>
      <c r="BC59" s="29" t="s">
        <v>233</v>
      </c>
      <c r="BD59" s="29" t="s">
        <v>233</v>
      </c>
      <c r="BE59" s="22" t="s">
        <v>245</v>
      </c>
      <c r="BF59" s="29" t="s">
        <v>233</v>
      </c>
      <c r="BG59" s="29" t="s">
        <v>233</v>
      </c>
      <c r="BH59" s="29" t="s">
        <v>233</v>
      </c>
      <c r="BI59" s="29" t="s">
        <v>233</v>
      </c>
      <c r="BJ59" s="29" t="s">
        <v>233</v>
      </c>
      <c r="BK59" s="29" t="s">
        <v>233</v>
      </c>
      <c r="BL59" s="29" t="s">
        <v>233</v>
      </c>
      <c r="BM59" s="29" t="s">
        <v>233</v>
      </c>
      <c r="BN59" s="29" t="s">
        <v>233</v>
      </c>
      <c r="BO59" s="29" t="s">
        <v>233</v>
      </c>
      <c r="BP59" s="29" t="s">
        <v>233</v>
      </c>
      <c r="BQ59" s="29" t="s">
        <v>233</v>
      </c>
      <c r="BR59" s="29" t="s">
        <v>233</v>
      </c>
      <c r="BS59" s="29" t="s">
        <v>233</v>
      </c>
      <c r="BT59" s="29" t="s">
        <v>233</v>
      </c>
      <c r="BU59" s="29" t="s">
        <v>233</v>
      </c>
      <c r="BV59" s="29" t="s">
        <v>233</v>
      </c>
      <c r="BW59" s="29" t="s">
        <v>233</v>
      </c>
      <c r="BX59" s="29" t="s">
        <v>233</v>
      </c>
      <c r="BY59" s="29" t="s">
        <v>233</v>
      </c>
      <c r="BZ59" s="29" t="s">
        <v>233</v>
      </c>
      <c r="CA59" s="29" t="s">
        <v>233</v>
      </c>
      <c r="CB59" s="29" t="s">
        <v>233</v>
      </c>
      <c r="CC59" s="29" t="s">
        <v>233</v>
      </c>
      <c r="CD59" s="29" t="s">
        <v>233</v>
      </c>
      <c r="CE59" s="29" t="s">
        <v>233</v>
      </c>
    </row>
    <row r="60" spans="1:83">
      <c r="A60" s="39" t="s">
        <v>246</v>
      </c>
      <c r="B60" s="32"/>
      <c r="C60" s="213"/>
      <c r="D60" s="213"/>
      <c r="E60" s="213">
        <v>354</v>
      </c>
      <c r="F60" s="213"/>
      <c r="G60" s="213"/>
      <c r="H60" s="213"/>
      <c r="I60" s="213"/>
      <c r="J60" s="213"/>
      <c r="K60" s="213">
        <v>6698</v>
      </c>
      <c r="L60" s="213">
        <v>5045</v>
      </c>
      <c r="M60" s="213"/>
      <c r="N60" s="213"/>
      <c r="O60" s="213"/>
      <c r="P60" s="214"/>
      <c r="Q60" s="214"/>
      <c r="R60" s="214"/>
      <c r="S60" s="262"/>
      <c r="T60" s="262"/>
      <c r="U60" s="227">
        <v>38603</v>
      </c>
      <c r="V60" s="214"/>
      <c r="W60" s="214">
        <v>170</v>
      </c>
      <c r="X60" s="214">
        <v>841</v>
      </c>
      <c r="Y60" s="214">
        <v>2082</v>
      </c>
      <c r="Z60" s="214"/>
      <c r="AA60" s="214"/>
      <c r="AB60" s="262"/>
      <c r="AC60" s="214">
        <v>2027</v>
      </c>
      <c r="AD60" s="214"/>
      <c r="AE60" s="214">
        <v>31244</v>
      </c>
      <c r="AF60" s="214"/>
      <c r="AG60" s="214">
        <v>2024</v>
      </c>
      <c r="AH60" s="214"/>
      <c r="AI60" s="214"/>
      <c r="AJ60" s="214">
        <v>13038</v>
      </c>
      <c r="AK60" s="214">
        <v>9500</v>
      </c>
      <c r="AL60" s="214">
        <v>469</v>
      </c>
      <c r="AM60" s="214"/>
      <c r="AN60" s="214"/>
      <c r="AO60" s="214">
        <v>1488</v>
      </c>
      <c r="AP60" s="214"/>
      <c r="AQ60" s="214"/>
      <c r="AR60" s="214"/>
      <c r="AS60" s="214"/>
      <c r="AT60" s="214"/>
      <c r="AU60" s="214"/>
      <c r="AV60" s="262"/>
      <c r="AW60" s="262"/>
      <c r="AX60" s="262"/>
      <c r="AY60" s="214">
        <v>72365</v>
      </c>
      <c r="AZ60" s="214"/>
      <c r="BA60" s="262"/>
      <c r="BB60" s="262"/>
      <c r="BC60" s="262"/>
      <c r="BD60" s="262"/>
      <c r="BE60" s="214">
        <v>61803</v>
      </c>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3"/>
      <c r="CE60" s="32"/>
    </row>
    <row r="61" spans="1:83" s="225" customFormat="1">
      <c r="A61" s="240" t="s">
        <v>247</v>
      </c>
      <c r="B61" s="241"/>
      <c r="C61" s="242"/>
      <c r="D61" s="242"/>
      <c r="E61" s="242">
        <v>2.37</v>
      </c>
      <c r="F61" s="242"/>
      <c r="G61" s="242"/>
      <c r="H61" s="242"/>
      <c r="I61" s="242"/>
      <c r="J61" s="242"/>
      <c r="K61" s="242">
        <v>18.399999999999999</v>
      </c>
      <c r="L61" s="242">
        <v>33.729999999999997</v>
      </c>
      <c r="M61" s="242"/>
      <c r="N61" s="242"/>
      <c r="O61" s="242"/>
      <c r="P61" s="243"/>
      <c r="Q61" s="243"/>
      <c r="R61" s="243"/>
      <c r="S61" s="244"/>
      <c r="T61" s="244"/>
      <c r="U61" s="245">
        <v>5.18</v>
      </c>
      <c r="V61" s="243"/>
      <c r="W61" s="243">
        <v>0.19</v>
      </c>
      <c r="X61" s="243">
        <v>0.92</v>
      </c>
      <c r="Y61" s="243">
        <v>2.27</v>
      </c>
      <c r="Z61" s="243"/>
      <c r="AA61" s="243"/>
      <c r="AB61" s="244">
        <v>1.68</v>
      </c>
      <c r="AC61" s="243">
        <v>2.0099999999999998</v>
      </c>
      <c r="AD61" s="243"/>
      <c r="AE61" s="243">
        <v>10.75</v>
      </c>
      <c r="AF61" s="243"/>
      <c r="AG61" s="243">
        <v>1.64</v>
      </c>
      <c r="AH61" s="243"/>
      <c r="AI61" s="243"/>
      <c r="AJ61" s="243">
        <v>28.84</v>
      </c>
      <c r="AK61" s="243">
        <v>2.89</v>
      </c>
      <c r="AL61" s="243">
        <v>0.39</v>
      </c>
      <c r="AM61" s="243"/>
      <c r="AN61" s="243"/>
      <c r="AO61" s="243">
        <v>0.41</v>
      </c>
      <c r="AP61" s="243"/>
      <c r="AQ61" s="243"/>
      <c r="AR61" s="243"/>
      <c r="AS61" s="243"/>
      <c r="AT61" s="243"/>
      <c r="AU61" s="243"/>
      <c r="AV61" s="244">
        <v>2.27</v>
      </c>
      <c r="AW61" s="244"/>
      <c r="AX61" s="244"/>
      <c r="AY61" s="243">
        <v>17.88</v>
      </c>
      <c r="AZ61" s="243"/>
      <c r="BA61" s="244">
        <v>1.1000000000000001</v>
      </c>
      <c r="BB61" s="244">
        <v>2.0299999999999998</v>
      </c>
      <c r="BC61" s="244"/>
      <c r="BD61" s="244">
        <v>1.6</v>
      </c>
      <c r="BE61" s="243">
        <v>2.92</v>
      </c>
      <c r="BF61" s="244">
        <v>8.9700000000000006</v>
      </c>
      <c r="BG61" s="244"/>
      <c r="BH61" s="244">
        <v>5.03</v>
      </c>
      <c r="BI61" s="244"/>
      <c r="BJ61" s="244">
        <v>3.46</v>
      </c>
      <c r="BK61" s="244">
        <v>11.11</v>
      </c>
      <c r="BL61" s="244">
        <v>3.58</v>
      </c>
      <c r="BM61" s="244"/>
      <c r="BN61" s="244">
        <v>11.93</v>
      </c>
      <c r="BO61" s="244"/>
      <c r="BP61" s="244">
        <v>0</v>
      </c>
      <c r="BQ61" s="244"/>
      <c r="BR61" s="244"/>
      <c r="BS61" s="244"/>
      <c r="BT61" s="244"/>
      <c r="BU61" s="244"/>
      <c r="BV61" s="244">
        <v>2.12</v>
      </c>
      <c r="BW61" s="244"/>
      <c r="BX61" s="244"/>
      <c r="BY61" s="244">
        <v>1.69</v>
      </c>
      <c r="BZ61" s="244"/>
      <c r="CA61" s="244"/>
      <c r="CB61" s="244"/>
      <c r="CC61" s="244"/>
      <c r="CD61" s="246" t="s">
        <v>233</v>
      </c>
      <c r="CE61" s="267">
        <f t="shared" ref="CE61:CE69" si="4">SUM(C61:CD61)</f>
        <v>187.36000000000004</v>
      </c>
    </row>
    <row r="62" spans="1:83">
      <c r="A62" s="39" t="s">
        <v>248</v>
      </c>
      <c r="B62" s="20"/>
      <c r="C62" s="213"/>
      <c r="D62" s="213"/>
      <c r="E62" s="213">
        <v>189203</v>
      </c>
      <c r="F62" s="213"/>
      <c r="G62" s="213"/>
      <c r="H62" s="213"/>
      <c r="I62" s="213"/>
      <c r="J62" s="213"/>
      <c r="K62" s="213">
        <v>1018199</v>
      </c>
      <c r="L62" s="213">
        <v>2696410</v>
      </c>
      <c r="M62" s="213"/>
      <c r="N62" s="213"/>
      <c r="O62" s="213"/>
      <c r="P62" s="214"/>
      <c r="Q62" s="214"/>
      <c r="R62" s="214"/>
      <c r="S62" s="228"/>
      <c r="T62" s="228"/>
      <c r="U62" s="227">
        <v>379829</v>
      </c>
      <c r="V62" s="214"/>
      <c r="W62" s="214">
        <v>15408</v>
      </c>
      <c r="X62" s="214">
        <v>76225</v>
      </c>
      <c r="Y62" s="214">
        <v>188705</v>
      </c>
      <c r="Z62" s="214"/>
      <c r="AA62" s="214"/>
      <c r="AB62" s="239">
        <v>178948</v>
      </c>
      <c r="AC62" s="214">
        <v>151666</v>
      </c>
      <c r="AD62" s="214"/>
      <c r="AE62" s="214">
        <v>582608</v>
      </c>
      <c r="AF62" s="214"/>
      <c r="AG62" s="214">
        <v>97528</v>
      </c>
      <c r="AH62" s="214"/>
      <c r="AI62" s="214"/>
      <c r="AJ62" s="214">
        <v>2400033</v>
      </c>
      <c r="AK62" s="214">
        <v>292021</v>
      </c>
      <c r="AL62" s="214">
        <v>31665</v>
      </c>
      <c r="AM62" s="214"/>
      <c r="AN62" s="214"/>
      <c r="AO62" s="214">
        <v>33137</v>
      </c>
      <c r="AP62" s="214"/>
      <c r="AQ62" s="214"/>
      <c r="AR62" s="214"/>
      <c r="AS62" s="214"/>
      <c r="AT62" s="214"/>
      <c r="AU62" s="214"/>
      <c r="AV62" s="228">
        <v>187169</v>
      </c>
      <c r="AW62" s="228"/>
      <c r="AX62" s="228"/>
      <c r="AY62" s="214">
        <v>615904</v>
      </c>
      <c r="AZ62" s="214"/>
      <c r="BA62" s="228">
        <v>47856</v>
      </c>
      <c r="BB62" s="228">
        <v>94849</v>
      </c>
      <c r="BC62" s="228"/>
      <c r="BD62" s="228">
        <v>70925</v>
      </c>
      <c r="BE62" s="214">
        <v>192972</v>
      </c>
      <c r="BF62" s="228">
        <v>335997</v>
      </c>
      <c r="BG62" s="228"/>
      <c r="BH62" s="228">
        <v>321431</v>
      </c>
      <c r="BI62" s="228"/>
      <c r="BJ62" s="228">
        <v>339961</v>
      </c>
      <c r="BK62" s="228">
        <v>603252</v>
      </c>
      <c r="BL62" s="228">
        <v>128190</v>
      </c>
      <c r="BM62" s="228"/>
      <c r="BN62" s="228">
        <v>1007762</v>
      </c>
      <c r="BO62" s="228"/>
      <c r="BP62" s="228">
        <v>0</v>
      </c>
      <c r="BQ62" s="228"/>
      <c r="BR62" s="228"/>
      <c r="BS62" s="228"/>
      <c r="BT62" s="228"/>
      <c r="BU62" s="228"/>
      <c r="BV62" s="228">
        <v>106971</v>
      </c>
      <c r="BW62" s="228"/>
      <c r="BX62" s="228"/>
      <c r="BY62" s="228">
        <v>137838</v>
      </c>
      <c r="BZ62" s="228"/>
      <c r="CA62" s="228"/>
      <c r="CB62" s="228"/>
      <c r="CC62" s="228"/>
      <c r="CD62" s="29" t="s">
        <v>233</v>
      </c>
      <c r="CE62" s="32">
        <f t="shared" si="4"/>
        <v>12522662</v>
      </c>
    </row>
    <row r="63" spans="1:83">
      <c r="A63" s="39" t="s">
        <v>9</v>
      </c>
      <c r="B63" s="20"/>
      <c r="C63" s="268">
        <f>ROUND(C48+C49,0)</f>
        <v>0</v>
      </c>
      <c r="D63" s="268">
        <f t="shared" ref="D63:BO63" si="5">ROUND(D48+D49,0)</f>
        <v>0</v>
      </c>
      <c r="E63" s="268">
        <f t="shared" si="5"/>
        <v>38320</v>
      </c>
      <c r="F63" s="268">
        <f t="shared" si="5"/>
        <v>0</v>
      </c>
      <c r="G63" s="268">
        <f t="shared" si="5"/>
        <v>0</v>
      </c>
      <c r="H63" s="268">
        <f t="shared" si="5"/>
        <v>0</v>
      </c>
      <c r="I63" s="268">
        <f t="shared" si="5"/>
        <v>0</v>
      </c>
      <c r="J63" s="268">
        <f t="shared" si="5"/>
        <v>0</v>
      </c>
      <c r="K63" s="268">
        <f t="shared" si="5"/>
        <v>206221</v>
      </c>
      <c r="L63" s="268">
        <f t="shared" si="5"/>
        <v>546119</v>
      </c>
      <c r="M63" s="268">
        <f t="shared" si="5"/>
        <v>0</v>
      </c>
      <c r="N63" s="268">
        <f t="shared" si="5"/>
        <v>0</v>
      </c>
      <c r="O63" s="268">
        <f t="shared" si="5"/>
        <v>0</v>
      </c>
      <c r="P63" s="268">
        <f t="shared" si="5"/>
        <v>0</v>
      </c>
      <c r="Q63" s="268">
        <f t="shared" si="5"/>
        <v>0</v>
      </c>
      <c r="R63" s="268">
        <f t="shared" si="5"/>
        <v>0</v>
      </c>
      <c r="S63" s="268">
        <f t="shared" si="5"/>
        <v>0</v>
      </c>
      <c r="T63" s="268">
        <f t="shared" si="5"/>
        <v>0</v>
      </c>
      <c r="U63" s="268">
        <f t="shared" si="5"/>
        <v>76929</v>
      </c>
      <c r="V63" s="268">
        <f t="shared" si="5"/>
        <v>0</v>
      </c>
      <c r="W63" s="268">
        <f t="shared" si="5"/>
        <v>3121</v>
      </c>
      <c r="X63" s="268">
        <f t="shared" si="5"/>
        <v>15438</v>
      </c>
      <c r="Y63" s="268">
        <f t="shared" si="5"/>
        <v>38219</v>
      </c>
      <c r="Z63" s="268">
        <f t="shared" si="5"/>
        <v>0</v>
      </c>
      <c r="AA63" s="268">
        <f t="shared" si="5"/>
        <v>0</v>
      </c>
      <c r="AB63" s="268">
        <f t="shared" si="5"/>
        <v>36243</v>
      </c>
      <c r="AC63" s="268">
        <f t="shared" si="5"/>
        <v>30718</v>
      </c>
      <c r="AD63" s="268">
        <f t="shared" si="5"/>
        <v>0</v>
      </c>
      <c r="AE63" s="268">
        <f t="shared" si="5"/>
        <v>117999</v>
      </c>
      <c r="AF63" s="268">
        <f t="shared" si="5"/>
        <v>0</v>
      </c>
      <c r="AG63" s="268">
        <f t="shared" si="5"/>
        <v>19753</v>
      </c>
      <c r="AH63" s="268">
        <f t="shared" si="5"/>
        <v>0</v>
      </c>
      <c r="AI63" s="268">
        <f t="shared" si="5"/>
        <v>0</v>
      </c>
      <c r="AJ63" s="268">
        <f t="shared" si="5"/>
        <v>486092</v>
      </c>
      <c r="AK63" s="268">
        <f t="shared" si="5"/>
        <v>59145</v>
      </c>
      <c r="AL63" s="268">
        <f t="shared" si="5"/>
        <v>6413</v>
      </c>
      <c r="AM63" s="268">
        <f t="shared" si="5"/>
        <v>0</v>
      </c>
      <c r="AN63" s="268">
        <f t="shared" si="5"/>
        <v>0</v>
      </c>
      <c r="AO63" s="268">
        <f t="shared" si="5"/>
        <v>6711</v>
      </c>
      <c r="AP63" s="268">
        <f t="shared" si="5"/>
        <v>0</v>
      </c>
      <c r="AQ63" s="268">
        <f t="shared" si="5"/>
        <v>0</v>
      </c>
      <c r="AR63" s="268">
        <f t="shared" si="5"/>
        <v>0</v>
      </c>
      <c r="AS63" s="268">
        <f t="shared" si="5"/>
        <v>0</v>
      </c>
      <c r="AT63" s="268">
        <f t="shared" si="5"/>
        <v>0</v>
      </c>
      <c r="AU63" s="268">
        <f t="shared" si="5"/>
        <v>0</v>
      </c>
      <c r="AV63" s="268">
        <f t="shared" si="5"/>
        <v>37908</v>
      </c>
      <c r="AW63" s="268">
        <f t="shared" si="5"/>
        <v>0</v>
      </c>
      <c r="AX63" s="268">
        <f t="shared" si="5"/>
        <v>0</v>
      </c>
      <c r="AY63" s="268">
        <f t="shared" si="5"/>
        <v>124742</v>
      </c>
      <c r="AZ63" s="268">
        <f t="shared" si="5"/>
        <v>0</v>
      </c>
      <c r="BA63" s="268">
        <f t="shared" si="5"/>
        <v>9693</v>
      </c>
      <c r="BB63" s="268">
        <f t="shared" si="5"/>
        <v>19210</v>
      </c>
      <c r="BC63" s="268">
        <f t="shared" si="5"/>
        <v>0</v>
      </c>
      <c r="BD63" s="268">
        <f t="shared" si="5"/>
        <v>14365</v>
      </c>
      <c r="BE63" s="268">
        <f t="shared" si="5"/>
        <v>39084</v>
      </c>
      <c r="BF63" s="268">
        <f t="shared" si="5"/>
        <v>68051</v>
      </c>
      <c r="BG63" s="268">
        <f t="shared" si="5"/>
        <v>0</v>
      </c>
      <c r="BH63" s="268">
        <f t="shared" si="5"/>
        <v>65101</v>
      </c>
      <c r="BI63" s="268">
        <f t="shared" si="5"/>
        <v>0</v>
      </c>
      <c r="BJ63" s="268">
        <f t="shared" si="5"/>
        <v>68854</v>
      </c>
      <c r="BK63" s="268">
        <f t="shared" si="5"/>
        <v>122180</v>
      </c>
      <c r="BL63" s="268">
        <f t="shared" si="5"/>
        <v>25963</v>
      </c>
      <c r="BM63" s="268">
        <f t="shared" si="5"/>
        <v>0</v>
      </c>
      <c r="BN63" s="268">
        <f t="shared" si="5"/>
        <v>204108</v>
      </c>
      <c r="BO63" s="268">
        <f t="shared" si="5"/>
        <v>0</v>
      </c>
      <c r="BP63" s="268">
        <f t="shared" ref="BP63:CC63" si="6">ROUND(BP48+BP49,0)</f>
        <v>0</v>
      </c>
      <c r="BQ63" s="268">
        <f t="shared" si="6"/>
        <v>0</v>
      </c>
      <c r="BR63" s="268">
        <f t="shared" si="6"/>
        <v>0</v>
      </c>
      <c r="BS63" s="268">
        <f t="shared" si="6"/>
        <v>0</v>
      </c>
      <c r="BT63" s="268">
        <f t="shared" si="6"/>
        <v>0</v>
      </c>
      <c r="BU63" s="268">
        <f t="shared" si="6"/>
        <v>0</v>
      </c>
      <c r="BV63" s="268">
        <f t="shared" si="6"/>
        <v>21665</v>
      </c>
      <c r="BW63" s="268">
        <f t="shared" si="6"/>
        <v>0</v>
      </c>
      <c r="BX63" s="268">
        <f t="shared" si="6"/>
        <v>0</v>
      </c>
      <c r="BY63" s="268">
        <f t="shared" si="6"/>
        <v>27917</v>
      </c>
      <c r="BZ63" s="268">
        <f t="shared" si="6"/>
        <v>0</v>
      </c>
      <c r="CA63" s="268">
        <f t="shared" si="6"/>
        <v>0</v>
      </c>
      <c r="CB63" s="268">
        <f t="shared" si="6"/>
        <v>0</v>
      </c>
      <c r="CC63" s="268">
        <f t="shared" si="6"/>
        <v>0</v>
      </c>
      <c r="CD63" s="29" t="s">
        <v>233</v>
      </c>
      <c r="CE63" s="32">
        <f t="shared" si="4"/>
        <v>2536282</v>
      </c>
    </row>
    <row r="64" spans="1:83">
      <c r="A64" s="39" t="s">
        <v>249</v>
      </c>
      <c r="B64" s="20"/>
      <c r="C64" s="213"/>
      <c r="D64" s="213"/>
      <c r="E64" s="213">
        <v>7156</v>
      </c>
      <c r="F64" s="213"/>
      <c r="G64" s="213"/>
      <c r="H64" s="213"/>
      <c r="I64" s="213"/>
      <c r="J64" s="213"/>
      <c r="K64" s="213">
        <v>6000</v>
      </c>
      <c r="L64" s="213">
        <v>101978</v>
      </c>
      <c r="M64" s="213"/>
      <c r="N64" s="213"/>
      <c r="O64" s="213"/>
      <c r="P64" s="214"/>
      <c r="Q64" s="214"/>
      <c r="R64" s="214"/>
      <c r="S64" s="228"/>
      <c r="T64" s="228"/>
      <c r="U64" s="227">
        <v>9025</v>
      </c>
      <c r="V64" s="214"/>
      <c r="W64" s="214"/>
      <c r="X64" s="214"/>
      <c r="Y64" s="214">
        <v>64132</v>
      </c>
      <c r="Z64" s="214"/>
      <c r="AA64" s="214"/>
      <c r="AB64" s="239">
        <v>9875</v>
      </c>
      <c r="AC64" s="214"/>
      <c r="AD64" s="214"/>
      <c r="AE64" s="214"/>
      <c r="AF64" s="214"/>
      <c r="AG64" s="214">
        <v>1082636</v>
      </c>
      <c r="AH64" s="214"/>
      <c r="AI64" s="214"/>
      <c r="AJ64" s="214">
        <v>249025</v>
      </c>
      <c r="AK64" s="214"/>
      <c r="AL64" s="214"/>
      <c r="AM64" s="214"/>
      <c r="AN64" s="214"/>
      <c r="AO64" s="214">
        <v>1253</v>
      </c>
      <c r="AP64" s="214"/>
      <c r="AQ64" s="214"/>
      <c r="AR64" s="214"/>
      <c r="AS64" s="214"/>
      <c r="AT64" s="214"/>
      <c r="AU64" s="214"/>
      <c r="AV64" s="228"/>
      <c r="AW64" s="228"/>
      <c r="AX64" s="228"/>
      <c r="AY64" s="214"/>
      <c r="AZ64" s="214"/>
      <c r="BA64" s="228"/>
      <c r="BB64" s="228"/>
      <c r="BC64" s="228"/>
      <c r="BD64" s="228"/>
      <c r="BE64" s="214">
        <v>0</v>
      </c>
      <c r="BF64" s="228"/>
      <c r="BG64" s="228"/>
      <c r="BH64" s="228"/>
      <c r="BI64" s="228"/>
      <c r="BJ64" s="228">
        <v>109285</v>
      </c>
      <c r="BK64" s="228">
        <v>0</v>
      </c>
      <c r="BL64" s="228"/>
      <c r="BM64" s="228"/>
      <c r="BN64" s="228">
        <v>62661</v>
      </c>
      <c r="BO64" s="228"/>
      <c r="BP64" s="228"/>
      <c r="BQ64" s="228"/>
      <c r="BR64" s="228"/>
      <c r="BS64" s="228"/>
      <c r="BT64" s="228"/>
      <c r="BU64" s="228"/>
      <c r="BV64" s="228"/>
      <c r="BW64" s="228"/>
      <c r="BX64" s="228"/>
      <c r="BY64" s="228"/>
      <c r="BZ64" s="228"/>
      <c r="CA64" s="228"/>
      <c r="CB64" s="228"/>
      <c r="CC64" s="228"/>
      <c r="CD64" s="29" t="s">
        <v>233</v>
      </c>
      <c r="CE64" s="32">
        <f t="shared" si="4"/>
        <v>1703026</v>
      </c>
    </row>
    <row r="65" spans="1:83">
      <c r="A65" s="39" t="s">
        <v>250</v>
      </c>
      <c r="B65" s="20"/>
      <c r="C65" s="213"/>
      <c r="D65" s="213"/>
      <c r="E65" s="213">
        <v>8602</v>
      </c>
      <c r="F65" s="213"/>
      <c r="G65" s="213"/>
      <c r="H65" s="213"/>
      <c r="I65" s="213"/>
      <c r="J65" s="213"/>
      <c r="K65" s="213">
        <v>80248</v>
      </c>
      <c r="L65" s="213">
        <v>122587</v>
      </c>
      <c r="M65" s="213">
        <v>0</v>
      </c>
      <c r="N65" s="213">
        <v>0</v>
      </c>
      <c r="O65" s="213"/>
      <c r="P65" s="214"/>
      <c r="Q65" s="214"/>
      <c r="R65" s="214"/>
      <c r="S65" s="228">
        <v>251501</v>
      </c>
      <c r="T65" s="228"/>
      <c r="U65" s="227">
        <v>337221</v>
      </c>
      <c r="V65" s="214"/>
      <c r="W65" s="214">
        <v>1219</v>
      </c>
      <c r="X65" s="214">
        <v>6030</v>
      </c>
      <c r="Y65" s="214">
        <v>14928</v>
      </c>
      <c r="Z65" s="214"/>
      <c r="AA65" s="214"/>
      <c r="AB65" s="239">
        <v>470539</v>
      </c>
      <c r="AC65" s="214">
        <v>37806</v>
      </c>
      <c r="AD65" s="214"/>
      <c r="AE65" s="214">
        <v>48485</v>
      </c>
      <c r="AF65" s="214"/>
      <c r="AG65" s="214">
        <v>58078</v>
      </c>
      <c r="AH65" s="214"/>
      <c r="AI65" s="214"/>
      <c r="AJ65" s="214">
        <v>177205</v>
      </c>
      <c r="AK65" s="214">
        <v>5432</v>
      </c>
      <c r="AL65" s="214">
        <v>1039</v>
      </c>
      <c r="AM65" s="214"/>
      <c r="AN65" s="214"/>
      <c r="AO65" s="214">
        <v>1507</v>
      </c>
      <c r="AP65" s="214"/>
      <c r="AQ65" s="214"/>
      <c r="AR65" s="214"/>
      <c r="AS65" s="214"/>
      <c r="AT65" s="214"/>
      <c r="AU65" s="214"/>
      <c r="AV65" s="228">
        <v>16070</v>
      </c>
      <c r="AW65" s="228"/>
      <c r="AX65" s="228"/>
      <c r="AY65" s="214">
        <v>379660</v>
      </c>
      <c r="AZ65" s="214"/>
      <c r="BA65" s="228">
        <v>3886</v>
      </c>
      <c r="BB65" s="228">
        <v>1153</v>
      </c>
      <c r="BC65" s="228"/>
      <c r="BD65" s="228">
        <v>56839</v>
      </c>
      <c r="BE65" s="214">
        <v>12798</v>
      </c>
      <c r="BF65" s="228">
        <v>58376</v>
      </c>
      <c r="BG65" s="228"/>
      <c r="BH65" s="228">
        <v>274592</v>
      </c>
      <c r="BI65" s="228"/>
      <c r="BJ65" s="228">
        <v>2016</v>
      </c>
      <c r="BK65" s="228">
        <v>3440</v>
      </c>
      <c r="BL65" s="228">
        <v>3380</v>
      </c>
      <c r="BM65" s="228"/>
      <c r="BN65" s="228">
        <v>44610</v>
      </c>
      <c r="BO65" s="228"/>
      <c r="BP65" s="228">
        <v>6168</v>
      </c>
      <c r="BQ65" s="228"/>
      <c r="BR65" s="228"/>
      <c r="BS65" s="228"/>
      <c r="BT65" s="228"/>
      <c r="BU65" s="228"/>
      <c r="BV65" s="228">
        <v>641</v>
      </c>
      <c r="BW65" s="228"/>
      <c r="BX65" s="228"/>
      <c r="BY65" s="228">
        <v>1388</v>
      </c>
      <c r="BZ65" s="228"/>
      <c r="CA65" s="228"/>
      <c r="CB65" s="228"/>
      <c r="CC65" s="228"/>
      <c r="CD65" s="29" t="s">
        <v>233</v>
      </c>
      <c r="CE65" s="32">
        <f t="shared" si="4"/>
        <v>2487444</v>
      </c>
    </row>
    <row r="66" spans="1:83">
      <c r="A66" s="39" t="s">
        <v>251</v>
      </c>
      <c r="B66" s="20"/>
      <c r="C66" s="213"/>
      <c r="D66" s="213"/>
      <c r="E66" s="213">
        <v>260</v>
      </c>
      <c r="F66" s="213"/>
      <c r="G66" s="213"/>
      <c r="H66" s="213"/>
      <c r="I66" s="213"/>
      <c r="J66" s="213"/>
      <c r="K66" s="213">
        <v>2006</v>
      </c>
      <c r="L66" s="213">
        <v>3706</v>
      </c>
      <c r="M66" s="213"/>
      <c r="N66" s="213"/>
      <c r="O66" s="213"/>
      <c r="P66" s="214"/>
      <c r="Q66" s="214"/>
      <c r="R66" s="214"/>
      <c r="S66" s="228"/>
      <c r="T66" s="228"/>
      <c r="U66" s="227"/>
      <c r="V66" s="214"/>
      <c r="W66" s="214">
        <v>17102</v>
      </c>
      <c r="X66" s="214"/>
      <c r="Y66" s="214"/>
      <c r="Z66" s="214"/>
      <c r="AA66" s="214"/>
      <c r="AB66" s="239"/>
      <c r="AC66" s="214"/>
      <c r="AD66" s="214"/>
      <c r="AE66" s="214">
        <v>200</v>
      </c>
      <c r="AF66" s="214"/>
      <c r="AG66" s="214"/>
      <c r="AH66" s="214"/>
      <c r="AI66" s="214"/>
      <c r="AJ66" s="214">
        <v>6445</v>
      </c>
      <c r="AK66" s="214"/>
      <c r="AL66" s="214"/>
      <c r="AM66" s="214"/>
      <c r="AN66" s="214"/>
      <c r="AO66" s="214">
        <v>46</v>
      </c>
      <c r="AP66" s="214"/>
      <c r="AQ66" s="214"/>
      <c r="AR66" s="214"/>
      <c r="AS66" s="214"/>
      <c r="AT66" s="214"/>
      <c r="AU66" s="214"/>
      <c r="AV66" s="228">
        <v>0</v>
      </c>
      <c r="AW66" s="228"/>
      <c r="AX66" s="228"/>
      <c r="AY66" s="214"/>
      <c r="AZ66" s="214"/>
      <c r="BA66" s="228"/>
      <c r="BB66" s="228">
        <v>0</v>
      </c>
      <c r="BC66" s="228"/>
      <c r="BD66" s="228"/>
      <c r="BE66" s="214">
        <v>339583</v>
      </c>
      <c r="BF66" s="228"/>
      <c r="BG66" s="228"/>
      <c r="BH66" s="228">
        <v>137265</v>
      </c>
      <c r="BI66" s="228"/>
      <c r="BJ66" s="228">
        <v>584</v>
      </c>
      <c r="BK66" s="228">
        <v>0</v>
      </c>
      <c r="BL66" s="228"/>
      <c r="BM66" s="228"/>
      <c r="BN66" s="228">
        <v>3499</v>
      </c>
      <c r="BO66" s="228"/>
      <c r="BP66" s="228"/>
      <c r="BQ66" s="228"/>
      <c r="BR66" s="228"/>
      <c r="BS66" s="228"/>
      <c r="BT66" s="228"/>
      <c r="BU66" s="228"/>
      <c r="BV66" s="228"/>
      <c r="BW66" s="228"/>
      <c r="BX66" s="228"/>
      <c r="BY66" s="228"/>
      <c r="BZ66" s="228"/>
      <c r="CA66" s="228"/>
      <c r="CB66" s="228"/>
      <c r="CC66" s="228"/>
      <c r="CD66" s="29" t="s">
        <v>233</v>
      </c>
      <c r="CE66" s="32">
        <f t="shared" si="4"/>
        <v>510696</v>
      </c>
    </row>
    <row r="67" spans="1:83">
      <c r="A67" s="39" t="s">
        <v>252</v>
      </c>
      <c r="B67" s="20"/>
      <c r="C67" s="213"/>
      <c r="D67" s="213"/>
      <c r="E67" s="213">
        <v>74656</v>
      </c>
      <c r="F67" s="213"/>
      <c r="G67" s="213"/>
      <c r="H67" s="213"/>
      <c r="I67" s="213"/>
      <c r="J67" s="213"/>
      <c r="K67" s="213">
        <v>14155</v>
      </c>
      <c r="L67" s="213">
        <v>1063960</v>
      </c>
      <c r="M67" s="213"/>
      <c r="N67" s="213"/>
      <c r="O67" s="213"/>
      <c r="P67" s="214"/>
      <c r="Q67" s="214"/>
      <c r="R67" s="214"/>
      <c r="S67" s="228"/>
      <c r="T67" s="228"/>
      <c r="U67" s="227">
        <v>135839</v>
      </c>
      <c r="V67" s="214"/>
      <c r="W67" s="214">
        <v>151735</v>
      </c>
      <c r="X67" s="214">
        <v>81783</v>
      </c>
      <c r="Y67" s="214">
        <v>79444</v>
      </c>
      <c r="Z67" s="214"/>
      <c r="AA67" s="214"/>
      <c r="AB67" s="239">
        <v>219539</v>
      </c>
      <c r="AC67" s="214">
        <v>32044</v>
      </c>
      <c r="AD67" s="214"/>
      <c r="AE67" s="214">
        <v>596827</v>
      </c>
      <c r="AF67" s="214"/>
      <c r="AG67" s="214">
        <v>1717</v>
      </c>
      <c r="AH67" s="214"/>
      <c r="AI67" s="214"/>
      <c r="AJ67" s="214">
        <v>155842</v>
      </c>
      <c r="AK67" s="214">
        <v>0</v>
      </c>
      <c r="AL67" s="214">
        <v>106990</v>
      </c>
      <c r="AM67" s="214"/>
      <c r="AN67" s="214"/>
      <c r="AO67" s="214">
        <v>13075</v>
      </c>
      <c r="AP67" s="214"/>
      <c r="AQ67" s="214"/>
      <c r="AR67" s="214"/>
      <c r="AS67" s="214"/>
      <c r="AT67" s="214"/>
      <c r="AU67" s="214"/>
      <c r="AV67" s="228">
        <v>321968</v>
      </c>
      <c r="AW67" s="228"/>
      <c r="AX67" s="228"/>
      <c r="AY67" s="214">
        <v>78201</v>
      </c>
      <c r="AZ67" s="214"/>
      <c r="BA67" s="228">
        <v>83996</v>
      </c>
      <c r="BB67" s="228">
        <v>-200</v>
      </c>
      <c r="BC67" s="228"/>
      <c r="BD67" s="228">
        <v>310</v>
      </c>
      <c r="BE67" s="214">
        <v>152121</v>
      </c>
      <c r="BF67" s="228">
        <v>11019</v>
      </c>
      <c r="BG67" s="228"/>
      <c r="BH67" s="228">
        <v>549587</v>
      </c>
      <c r="BI67" s="228"/>
      <c r="BJ67" s="228">
        <v>19250</v>
      </c>
      <c r="BK67" s="228">
        <v>715111</v>
      </c>
      <c r="BL67" s="228">
        <v>42804</v>
      </c>
      <c r="BM67" s="228"/>
      <c r="BN67" s="228">
        <v>481124</v>
      </c>
      <c r="BO67" s="228"/>
      <c r="BP67" s="228">
        <v>7333</v>
      </c>
      <c r="BQ67" s="228"/>
      <c r="BR67" s="228"/>
      <c r="BS67" s="228"/>
      <c r="BT67" s="228"/>
      <c r="BU67" s="228"/>
      <c r="BV67" s="228">
        <v>801</v>
      </c>
      <c r="BW67" s="228"/>
      <c r="BX67" s="228"/>
      <c r="BY67" s="228">
        <v>13124</v>
      </c>
      <c r="BZ67" s="228"/>
      <c r="CA67" s="228"/>
      <c r="CB67" s="228"/>
      <c r="CC67" s="228"/>
      <c r="CD67" s="29" t="s">
        <v>233</v>
      </c>
      <c r="CE67" s="32">
        <f t="shared" si="4"/>
        <v>5204155</v>
      </c>
    </row>
    <row r="68" spans="1:83">
      <c r="A68" s="39" t="s">
        <v>11</v>
      </c>
      <c r="B68" s="20"/>
      <c r="C68" s="32">
        <f t="shared" ref="C68:BN68" si="7">ROUND(C52+C53,0)</f>
        <v>0</v>
      </c>
      <c r="D68" s="32">
        <f t="shared" si="7"/>
        <v>0</v>
      </c>
      <c r="E68" s="32">
        <f t="shared" si="7"/>
        <v>8647</v>
      </c>
      <c r="F68" s="32">
        <f t="shared" si="7"/>
        <v>0</v>
      </c>
      <c r="G68" s="32">
        <f t="shared" si="7"/>
        <v>0</v>
      </c>
      <c r="H68" s="32">
        <f t="shared" si="7"/>
        <v>0</v>
      </c>
      <c r="I68" s="32">
        <f t="shared" si="7"/>
        <v>0</v>
      </c>
      <c r="J68" s="32">
        <f t="shared" si="7"/>
        <v>0</v>
      </c>
      <c r="K68" s="32">
        <f t="shared" si="7"/>
        <v>75778</v>
      </c>
      <c r="L68" s="32">
        <f t="shared" si="7"/>
        <v>123097</v>
      </c>
      <c r="M68" s="32">
        <f t="shared" si="7"/>
        <v>0</v>
      </c>
      <c r="N68" s="32">
        <f t="shared" si="7"/>
        <v>0</v>
      </c>
      <c r="O68" s="32">
        <f t="shared" si="7"/>
        <v>0</v>
      </c>
      <c r="P68" s="32">
        <f t="shared" si="7"/>
        <v>0</v>
      </c>
      <c r="Q68" s="32">
        <f t="shared" si="7"/>
        <v>0</v>
      </c>
      <c r="R68" s="32">
        <f t="shared" si="7"/>
        <v>0</v>
      </c>
      <c r="S68" s="32">
        <f t="shared" si="7"/>
        <v>0</v>
      </c>
      <c r="T68" s="32">
        <f t="shared" si="7"/>
        <v>0</v>
      </c>
      <c r="U68" s="32">
        <f t="shared" si="7"/>
        <v>16902</v>
      </c>
      <c r="V68" s="32">
        <f t="shared" si="7"/>
        <v>0</v>
      </c>
      <c r="W68" s="32">
        <f t="shared" si="7"/>
        <v>1413</v>
      </c>
      <c r="X68" s="32">
        <f t="shared" si="7"/>
        <v>6979</v>
      </c>
      <c r="Y68" s="32">
        <f t="shared" si="7"/>
        <v>17259</v>
      </c>
      <c r="Z68" s="32">
        <f t="shared" si="7"/>
        <v>0</v>
      </c>
      <c r="AA68" s="32">
        <f t="shared" si="7"/>
        <v>0</v>
      </c>
      <c r="AB68" s="32">
        <f t="shared" si="7"/>
        <v>6553</v>
      </c>
      <c r="AC68" s="32">
        <f t="shared" si="7"/>
        <v>7302</v>
      </c>
      <c r="AD68" s="32">
        <f t="shared" si="7"/>
        <v>0</v>
      </c>
      <c r="AE68" s="32">
        <f t="shared" si="7"/>
        <v>81633</v>
      </c>
      <c r="AF68" s="32">
        <f t="shared" si="7"/>
        <v>0</v>
      </c>
      <c r="AG68" s="32">
        <f t="shared" si="7"/>
        <v>27030</v>
      </c>
      <c r="AH68" s="32">
        <f t="shared" si="7"/>
        <v>0</v>
      </c>
      <c r="AI68" s="32">
        <f t="shared" si="7"/>
        <v>0</v>
      </c>
      <c r="AJ68" s="32">
        <f t="shared" si="7"/>
        <v>78774</v>
      </c>
      <c r="AK68" s="32">
        <f t="shared" si="7"/>
        <v>3081</v>
      </c>
      <c r="AL68" s="32">
        <f t="shared" si="7"/>
        <v>2162</v>
      </c>
      <c r="AM68" s="32">
        <f t="shared" si="7"/>
        <v>0</v>
      </c>
      <c r="AN68" s="32">
        <f t="shared" si="7"/>
        <v>0</v>
      </c>
      <c r="AO68" s="32">
        <f t="shared" si="7"/>
        <v>1515</v>
      </c>
      <c r="AP68" s="32">
        <f t="shared" si="7"/>
        <v>0</v>
      </c>
      <c r="AQ68" s="32">
        <f t="shared" si="7"/>
        <v>0</v>
      </c>
      <c r="AR68" s="32">
        <f t="shared" si="7"/>
        <v>0</v>
      </c>
      <c r="AS68" s="32">
        <f t="shared" si="7"/>
        <v>0</v>
      </c>
      <c r="AT68" s="32">
        <f t="shared" si="7"/>
        <v>0</v>
      </c>
      <c r="AU68" s="32">
        <f t="shared" si="7"/>
        <v>0</v>
      </c>
      <c r="AV68" s="32">
        <f t="shared" si="7"/>
        <v>18570</v>
      </c>
      <c r="AW68" s="32">
        <f t="shared" si="7"/>
        <v>0</v>
      </c>
      <c r="AX68" s="32">
        <f t="shared" si="7"/>
        <v>0</v>
      </c>
      <c r="AY68" s="32">
        <f t="shared" si="7"/>
        <v>35183</v>
      </c>
      <c r="AZ68" s="32">
        <f t="shared" si="7"/>
        <v>0</v>
      </c>
      <c r="BA68" s="32">
        <f t="shared" si="7"/>
        <v>19915</v>
      </c>
      <c r="BB68" s="32">
        <f t="shared" si="7"/>
        <v>5379</v>
      </c>
      <c r="BC68" s="32">
        <f t="shared" si="7"/>
        <v>0</v>
      </c>
      <c r="BD68" s="32">
        <f t="shared" si="7"/>
        <v>0</v>
      </c>
      <c r="BE68" s="32">
        <f t="shared" si="7"/>
        <v>324491</v>
      </c>
      <c r="BF68" s="32">
        <f t="shared" si="7"/>
        <v>67404</v>
      </c>
      <c r="BG68" s="32">
        <f t="shared" si="7"/>
        <v>0</v>
      </c>
      <c r="BH68" s="32">
        <f t="shared" si="7"/>
        <v>5464</v>
      </c>
      <c r="BI68" s="32">
        <f t="shared" si="7"/>
        <v>0</v>
      </c>
      <c r="BJ68" s="32">
        <f t="shared" si="7"/>
        <v>5685</v>
      </c>
      <c r="BK68" s="32">
        <f t="shared" si="7"/>
        <v>0</v>
      </c>
      <c r="BL68" s="32">
        <f t="shared" si="7"/>
        <v>0</v>
      </c>
      <c r="BM68" s="32">
        <f t="shared" si="7"/>
        <v>0</v>
      </c>
      <c r="BN68" s="32">
        <f t="shared" si="7"/>
        <v>74263</v>
      </c>
      <c r="BO68" s="32">
        <f t="shared" ref="BO68:CC68" si="8">ROUND(BO52+BO53,0)</f>
        <v>0</v>
      </c>
      <c r="BP68" s="32">
        <f t="shared" si="8"/>
        <v>0</v>
      </c>
      <c r="BQ68" s="32">
        <f t="shared" si="8"/>
        <v>0</v>
      </c>
      <c r="BR68" s="32">
        <f t="shared" si="8"/>
        <v>0</v>
      </c>
      <c r="BS68" s="32">
        <f t="shared" si="8"/>
        <v>0</v>
      </c>
      <c r="BT68" s="32">
        <f t="shared" si="8"/>
        <v>0</v>
      </c>
      <c r="BU68" s="32">
        <f t="shared" si="8"/>
        <v>0</v>
      </c>
      <c r="BV68" s="32">
        <f t="shared" si="8"/>
        <v>33957</v>
      </c>
      <c r="BW68" s="32">
        <f t="shared" si="8"/>
        <v>0</v>
      </c>
      <c r="BX68" s="32">
        <f t="shared" si="8"/>
        <v>0</v>
      </c>
      <c r="BY68" s="32">
        <f t="shared" si="8"/>
        <v>3557</v>
      </c>
      <c r="BZ68" s="32">
        <f t="shared" si="8"/>
        <v>0</v>
      </c>
      <c r="CA68" s="32">
        <f t="shared" si="8"/>
        <v>0</v>
      </c>
      <c r="CB68" s="32">
        <f t="shared" si="8"/>
        <v>0</v>
      </c>
      <c r="CC68" s="32">
        <f t="shared" si="8"/>
        <v>0</v>
      </c>
      <c r="CD68" s="29" t="s">
        <v>233</v>
      </c>
      <c r="CE68" s="32">
        <f t="shared" si="4"/>
        <v>1051993</v>
      </c>
    </row>
    <row r="69" spans="1:83">
      <c r="A69" s="39" t="s">
        <v>253</v>
      </c>
      <c r="B69" s="32"/>
      <c r="C69" s="213"/>
      <c r="D69" s="213"/>
      <c r="E69" s="213">
        <v>3156</v>
      </c>
      <c r="F69" s="213"/>
      <c r="G69" s="213"/>
      <c r="H69" s="213"/>
      <c r="I69" s="213"/>
      <c r="J69" s="213"/>
      <c r="K69" s="213">
        <v>4773</v>
      </c>
      <c r="L69" s="213">
        <v>44982</v>
      </c>
      <c r="M69" s="213"/>
      <c r="N69" s="213"/>
      <c r="O69" s="213"/>
      <c r="P69" s="214"/>
      <c r="Q69" s="214"/>
      <c r="R69" s="214"/>
      <c r="S69" s="228"/>
      <c r="T69" s="228"/>
      <c r="U69" s="227">
        <v>8177</v>
      </c>
      <c r="V69" s="214"/>
      <c r="W69" s="214"/>
      <c r="X69" s="214">
        <v>11518</v>
      </c>
      <c r="Y69" s="214">
        <v>0</v>
      </c>
      <c r="Z69" s="214"/>
      <c r="AA69" s="214"/>
      <c r="AB69" s="239">
        <v>48752</v>
      </c>
      <c r="AC69" s="214">
        <v>856</v>
      </c>
      <c r="AD69" s="214"/>
      <c r="AE69" s="214">
        <v>1709</v>
      </c>
      <c r="AF69" s="214"/>
      <c r="AG69" s="214">
        <v>1414</v>
      </c>
      <c r="AH69" s="214"/>
      <c r="AI69" s="214"/>
      <c r="AJ69" s="214">
        <v>9401</v>
      </c>
      <c r="AK69" s="214"/>
      <c r="AL69" s="214"/>
      <c r="AM69" s="214"/>
      <c r="AN69" s="214"/>
      <c r="AO69" s="214">
        <v>553</v>
      </c>
      <c r="AP69" s="214"/>
      <c r="AQ69" s="214"/>
      <c r="AR69" s="214"/>
      <c r="AS69" s="214"/>
      <c r="AT69" s="214"/>
      <c r="AU69" s="214"/>
      <c r="AV69" s="228">
        <v>1247</v>
      </c>
      <c r="AW69" s="228"/>
      <c r="AX69" s="228"/>
      <c r="AY69" s="214">
        <v>248</v>
      </c>
      <c r="AZ69" s="214"/>
      <c r="BA69" s="228"/>
      <c r="BB69" s="228"/>
      <c r="BC69" s="228"/>
      <c r="BD69" s="228"/>
      <c r="BE69" s="214">
        <v>9792</v>
      </c>
      <c r="BF69" s="228"/>
      <c r="BG69" s="228"/>
      <c r="BH69" s="228">
        <v>217</v>
      </c>
      <c r="BI69" s="228"/>
      <c r="BJ69" s="228">
        <v>3391</v>
      </c>
      <c r="BK69" s="228">
        <v>5065</v>
      </c>
      <c r="BL69" s="228">
        <v>279</v>
      </c>
      <c r="BM69" s="228"/>
      <c r="BN69" s="228">
        <v>50502</v>
      </c>
      <c r="BO69" s="228"/>
      <c r="BP69" s="228">
        <v>9790</v>
      </c>
      <c r="BQ69" s="228"/>
      <c r="BR69" s="228"/>
      <c r="BS69" s="228"/>
      <c r="BT69" s="228"/>
      <c r="BU69" s="228"/>
      <c r="BV69" s="228">
        <v>3888</v>
      </c>
      <c r="BW69" s="228"/>
      <c r="BX69" s="228"/>
      <c r="BY69" s="228"/>
      <c r="BZ69" s="228"/>
      <c r="CA69" s="228"/>
      <c r="CB69" s="228"/>
      <c r="CC69" s="228"/>
      <c r="CD69" s="29" t="s">
        <v>233</v>
      </c>
      <c r="CE69" s="32">
        <f t="shared" si="4"/>
        <v>219710</v>
      </c>
    </row>
    <row r="70" spans="1:83">
      <c r="A70" s="39" t="s">
        <v>254</v>
      </c>
      <c r="B70" s="20"/>
      <c r="C70" s="32">
        <f t="shared" ref="C70:BN70" si="9">SUM(C71:C84)</f>
        <v>0</v>
      </c>
      <c r="D70" s="32">
        <f t="shared" si="9"/>
        <v>0</v>
      </c>
      <c r="E70" s="32">
        <f t="shared" si="9"/>
        <v>2645</v>
      </c>
      <c r="F70" s="32">
        <f t="shared" si="9"/>
        <v>0</v>
      </c>
      <c r="G70" s="32">
        <f t="shared" si="9"/>
        <v>0</v>
      </c>
      <c r="H70" s="32">
        <f t="shared" si="9"/>
        <v>0</v>
      </c>
      <c r="I70" s="32">
        <f t="shared" si="9"/>
        <v>0</v>
      </c>
      <c r="J70" s="32">
        <f t="shared" si="9"/>
        <v>0</v>
      </c>
      <c r="K70" s="32">
        <f t="shared" si="9"/>
        <v>1986</v>
      </c>
      <c r="L70" s="32">
        <f t="shared" si="9"/>
        <v>37701</v>
      </c>
      <c r="M70" s="32">
        <f t="shared" si="9"/>
        <v>0</v>
      </c>
      <c r="N70" s="32">
        <f t="shared" si="9"/>
        <v>0</v>
      </c>
      <c r="O70" s="32">
        <f t="shared" si="9"/>
        <v>0</v>
      </c>
      <c r="P70" s="32">
        <f t="shared" si="9"/>
        <v>0</v>
      </c>
      <c r="Q70" s="32">
        <f t="shared" si="9"/>
        <v>0</v>
      </c>
      <c r="R70" s="32">
        <f t="shared" si="9"/>
        <v>0</v>
      </c>
      <c r="S70" s="32">
        <f t="shared" si="9"/>
        <v>0</v>
      </c>
      <c r="T70" s="32">
        <f t="shared" si="9"/>
        <v>0</v>
      </c>
      <c r="U70" s="32">
        <f t="shared" si="9"/>
        <v>1600</v>
      </c>
      <c r="V70" s="32">
        <f t="shared" si="9"/>
        <v>0</v>
      </c>
      <c r="W70" s="32">
        <f t="shared" si="9"/>
        <v>535</v>
      </c>
      <c r="X70" s="32">
        <f t="shared" si="9"/>
        <v>2649</v>
      </c>
      <c r="Y70" s="32">
        <f t="shared" si="9"/>
        <v>6558</v>
      </c>
      <c r="Z70" s="32">
        <f t="shared" si="9"/>
        <v>0</v>
      </c>
      <c r="AA70" s="32">
        <f t="shared" si="9"/>
        <v>0</v>
      </c>
      <c r="AB70" s="32">
        <f t="shared" si="9"/>
        <v>7674</v>
      </c>
      <c r="AC70" s="32">
        <f t="shared" si="9"/>
        <v>485</v>
      </c>
      <c r="AD70" s="32">
        <f t="shared" si="9"/>
        <v>0</v>
      </c>
      <c r="AE70" s="32">
        <f t="shared" si="9"/>
        <v>8491</v>
      </c>
      <c r="AF70" s="32">
        <f t="shared" si="9"/>
        <v>0</v>
      </c>
      <c r="AG70" s="32">
        <f t="shared" si="9"/>
        <v>28274</v>
      </c>
      <c r="AH70" s="32">
        <f t="shared" si="9"/>
        <v>0</v>
      </c>
      <c r="AI70" s="32">
        <f t="shared" si="9"/>
        <v>0</v>
      </c>
      <c r="AJ70" s="32">
        <f t="shared" si="9"/>
        <v>31061</v>
      </c>
      <c r="AK70" s="32">
        <f t="shared" si="9"/>
        <v>7045</v>
      </c>
      <c r="AL70" s="32">
        <f t="shared" si="9"/>
        <v>6608</v>
      </c>
      <c r="AM70" s="32">
        <f t="shared" si="9"/>
        <v>0</v>
      </c>
      <c r="AN70" s="32">
        <f t="shared" si="9"/>
        <v>0</v>
      </c>
      <c r="AO70" s="32">
        <f t="shared" si="9"/>
        <v>463</v>
      </c>
      <c r="AP70" s="32">
        <f t="shared" si="9"/>
        <v>0</v>
      </c>
      <c r="AQ70" s="32">
        <f t="shared" si="9"/>
        <v>0</v>
      </c>
      <c r="AR70" s="32">
        <f t="shared" si="9"/>
        <v>0</v>
      </c>
      <c r="AS70" s="32">
        <f t="shared" si="9"/>
        <v>0</v>
      </c>
      <c r="AT70" s="32">
        <f t="shared" si="9"/>
        <v>0</v>
      </c>
      <c r="AU70" s="32">
        <f t="shared" si="9"/>
        <v>0</v>
      </c>
      <c r="AV70" s="32">
        <f t="shared" si="9"/>
        <v>1658</v>
      </c>
      <c r="AW70" s="32">
        <f t="shared" si="9"/>
        <v>0</v>
      </c>
      <c r="AX70" s="32">
        <f t="shared" si="9"/>
        <v>0</v>
      </c>
      <c r="AY70" s="32">
        <f t="shared" si="9"/>
        <v>300</v>
      </c>
      <c r="AZ70" s="32">
        <f t="shared" si="9"/>
        <v>0</v>
      </c>
      <c r="BA70" s="32">
        <f t="shared" si="9"/>
        <v>683</v>
      </c>
      <c r="BB70" s="32">
        <f t="shared" si="9"/>
        <v>1014</v>
      </c>
      <c r="BC70" s="32">
        <f t="shared" si="9"/>
        <v>0</v>
      </c>
      <c r="BD70" s="32">
        <f t="shared" si="9"/>
        <v>1305</v>
      </c>
      <c r="BE70" s="32">
        <f t="shared" si="9"/>
        <v>791</v>
      </c>
      <c r="BF70" s="32">
        <f t="shared" si="9"/>
        <v>5582</v>
      </c>
      <c r="BG70" s="32">
        <f t="shared" si="9"/>
        <v>0</v>
      </c>
      <c r="BH70" s="32">
        <f t="shared" si="9"/>
        <v>28333</v>
      </c>
      <c r="BI70" s="32">
        <f t="shared" si="9"/>
        <v>0</v>
      </c>
      <c r="BJ70" s="32">
        <f t="shared" si="9"/>
        <v>40866</v>
      </c>
      <c r="BK70" s="32">
        <f t="shared" si="9"/>
        <v>24473</v>
      </c>
      <c r="BL70" s="32">
        <f t="shared" si="9"/>
        <v>0</v>
      </c>
      <c r="BM70" s="32">
        <f t="shared" si="9"/>
        <v>0</v>
      </c>
      <c r="BN70" s="32">
        <f t="shared" si="9"/>
        <v>124492</v>
      </c>
      <c r="BO70" s="32">
        <f t="shared" ref="BO70:CD70" si="10">SUM(BO71:BO84)</f>
        <v>0</v>
      </c>
      <c r="BP70" s="32">
        <f t="shared" si="10"/>
        <v>46211</v>
      </c>
      <c r="BQ70" s="32">
        <f t="shared" si="10"/>
        <v>0</v>
      </c>
      <c r="BR70" s="32">
        <f t="shared" si="10"/>
        <v>0</v>
      </c>
      <c r="BS70" s="32">
        <f t="shared" si="10"/>
        <v>0</v>
      </c>
      <c r="BT70" s="32">
        <f t="shared" si="10"/>
        <v>0</v>
      </c>
      <c r="BU70" s="32">
        <f t="shared" si="10"/>
        <v>0</v>
      </c>
      <c r="BV70" s="32">
        <f t="shared" si="10"/>
        <v>0</v>
      </c>
      <c r="BW70" s="32">
        <f t="shared" si="10"/>
        <v>0</v>
      </c>
      <c r="BX70" s="32">
        <f t="shared" si="10"/>
        <v>0</v>
      </c>
      <c r="BY70" s="32">
        <f t="shared" si="10"/>
        <v>2597</v>
      </c>
      <c r="BZ70" s="32">
        <f t="shared" si="10"/>
        <v>0</v>
      </c>
      <c r="CA70" s="32">
        <f t="shared" si="10"/>
        <v>0</v>
      </c>
      <c r="CB70" s="32">
        <f t="shared" si="10"/>
        <v>0</v>
      </c>
      <c r="CC70" s="32">
        <f t="shared" si="10"/>
        <v>0</v>
      </c>
      <c r="CD70" s="32">
        <f t="shared" si="10"/>
        <v>751700</v>
      </c>
      <c r="CE70" s="32">
        <f>SUM(CE71:CE85)</f>
        <v>5326790</v>
      </c>
    </row>
    <row r="71" spans="1:83">
      <c r="A71" s="33" t="s">
        <v>255</v>
      </c>
      <c r="B71" s="34"/>
      <c r="C71" s="273" t="s">
        <v>282</v>
      </c>
      <c r="D71" s="273" t="s">
        <v>282</v>
      </c>
      <c r="E71" s="273" t="s">
        <v>282</v>
      </c>
      <c r="F71" s="273" t="s">
        <v>282</v>
      </c>
      <c r="G71" s="273" t="s">
        <v>282</v>
      </c>
      <c r="H71" s="273" t="s">
        <v>282</v>
      </c>
      <c r="I71" s="273" t="s">
        <v>282</v>
      </c>
      <c r="J71" s="273" t="s">
        <v>282</v>
      </c>
      <c r="K71" s="273" t="s">
        <v>282</v>
      </c>
      <c r="L71" s="273" t="s">
        <v>282</v>
      </c>
      <c r="M71" s="273" t="s">
        <v>282</v>
      </c>
      <c r="N71" s="273" t="s">
        <v>282</v>
      </c>
      <c r="O71" s="273" t="s">
        <v>282</v>
      </c>
      <c r="P71" s="273" t="s">
        <v>282</v>
      </c>
      <c r="Q71" s="273" t="s">
        <v>282</v>
      </c>
      <c r="R71" s="273" t="s">
        <v>282</v>
      </c>
      <c r="S71" s="273" t="s">
        <v>282</v>
      </c>
      <c r="T71" s="273" t="s">
        <v>282</v>
      </c>
      <c r="U71" s="273" t="s">
        <v>282</v>
      </c>
      <c r="V71" s="273" t="s">
        <v>282</v>
      </c>
      <c r="W71" s="273" t="s">
        <v>282</v>
      </c>
      <c r="X71" s="273" t="s">
        <v>282</v>
      </c>
      <c r="Y71" s="273" t="s">
        <v>282</v>
      </c>
      <c r="Z71" s="273" t="s">
        <v>282</v>
      </c>
      <c r="AA71" s="273" t="s">
        <v>282</v>
      </c>
      <c r="AB71" s="273" t="s">
        <v>282</v>
      </c>
      <c r="AC71" s="273" t="s">
        <v>282</v>
      </c>
      <c r="AD71" s="273" t="s">
        <v>282</v>
      </c>
      <c r="AE71" s="273" t="s">
        <v>282</v>
      </c>
      <c r="AF71" s="273" t="s">
        <v>282</v>
      </c>
      <c r="AG71" s="273" t="s">
        <v>282</v>
      </c>
      <c r="AH71" s="273" t="s">
        <v>282</v>
      </c>
      <c r="AI71" s="273" t="s">
        <v>282</v>
      </c>
      <c r="AJ71" s="273" t="s">
        <v>282</v>
      </c>
      <c r="AK71" s="273" t="s">
        <v>282</v>
      </c>
      <c r="AL71" s="273" t="s">
        <v>282</v>
      </c>
      <c r="AM71" s="273" t="s">
        <v>282</v>
      </c>
      <c r="AN71" s="273" t="s">
        <v>282</v>
      </c>
      <c r="AO71" s="273" t="s">
        <v>282</v>
      </c>
      <c r="AP71" s="273" t="s">
        <v>282</v>
      </c>
      <c r="AQ71" s="273" t="s">
        <v>282</v>
      </c>
      <c r="AR71" s="273" t="s">
        <v>282</v>
      </c>
      <c r="AS71" s="273" t="s">
        <v>282</v>
      </c>
      <c r="AT71" s="273" t="s">
        <v>282</v>
      </c>
      <c r="AU71" s="273" t="s">
        <v>282</v>
      </c>
      <c r="AV71" s="273" t="s">
        <v>282</v>
      </c>
      <c r="AW71" s="273" t="s">
        <v>282</v>
      </c>
      <c r="AX71" s="273" t="s">
        <v>282</v>
      </c>
      <c r="AY71" s="273" t="s">
        <v>282</v>
      </c>
      <c r="AZ71" s="273" t="s">
        <v>282</v>
      </c>
      <c r="BA71" s="273" t="s">
        <v>282</v>
      </c>
      <c r="BB71" s="273" t="s">
        <v>282</v>
      </c>
      <c r="BC71" s="273" t="s">
        <v>282</v>
      </c>
      <c r="BD71" s="273" t="s">
        <v>282</v>
      </c>
      <c r="BE71" s="273" t="s">
        <v>282</v>
      </c>
      <c r="BF71" s="273" t="s">
        <v>282</v>
      </c>
      <c r="BG71" s="273" t="s">
        <v>282</v>
      </c>
      <c r="BH71" s="273" t="s">
        <v>282</v>
      </c>
      <c r="BI71" s="273" t="s">
        <v>282</v>
      </c>
      <c r="BJ71" s="273" t="s">
        <v>282</v>
      </c>
      <c r="BK71" s="273" t="s">
        <v>282</v>
      </c>
      <c r="BL71" s="273" t="s">
        <v>282</v>
      </c>
      <c r="BM71" s="273" t="s">
        <v>282</v>
      </c>
      <c r="BN71" s="273" t="s">
        <v>282</v>
      </c>
      <c r="BO71" s="273" t="s">
        <v>282</v>
      </c>
      <c r="BP71" s="273" t="s">
        <v>282</v>
      </c>
      <c r="BQ71" s="273" t="s">
        <v>282</v>
      </c>
      <c r="BR71" s="273" t="s">
        <v>282</v>
      </c>
      <c r="BS71" s="273" t="s">
        <v>282</v>
      </c>
      <c r="BT71" s="273" t="s">
        <v>282</v>
      </c>
      <c r="BU71" s="273" t="s">
        <v>282</v>
      </c>
      <c r="BV71" s="273" t="s">
        <v>282</v>
      </c>
      <c r="BW71" s="273" t="s">
        <v>282</v>
      </c>
      <c r="BX71" s="273" t="s">
        <v>282</v>
      </c>
      <c r="BY71" s="273" t="s">
        <v>282</v>
      </c>
      <c r="BZ71" s="273" t="s">
        <v>282</v>
      </c>
      <c r="CA71" s="273" t="s">
        <v>282</v>
      </c>
      <c r="CB71" s="273" t="s">
        <v>282</v>
      </c>
      <c r="CC71" s="273" t="s">
        <v>282</v>
      </c>
      <c r="CD71" s="273" t="s">
        <v>282</v>
      </c>
      <c r="CE71" s="32">
        <f>SUM(C71:CD71)</f>
        <v>0</v>
      </c>
    </row>
    <row r="72" spans="1:83">
      <c r="A72" s="33" t="s">
        <v>256</v>
      </c>
      <c r="B72" s="34"/>
      <c r="C72" s="273" t="s">
        <v>282</v>
      </c>
      <c r="D72" s="273" t="s">
        <v>282</v>
      </c>
      <c r="E72" s="273" t="s">
        <v>282</v>
      </c>
      <c r="F72" s="273" t="s">
        <v>282</v>
      </c>
      <c r="G72" s="273" t="s">
        <v>282</v>
      </c>
      <c r="H72" s="273" t="s">
        <v>282</v>
      </c>
      <c r="I72" s="273" t="s">
        <v>282</v>
      </c>
      <c r="J72" s="273" t="s">
        <v>282</v>
      </c>
      <c r="K72" s="273" t="s">
        <v>282</v>
      </c>
      <c r="L72" s="273" t="s">
        <v>282</v>
      </c>
      <c r="M72" s="273" t="s">
        <v>282</v>
      </c>
      <c r="N72" s="273" t="s">
        <v>282</v>
      </c>
      <c r="O72" s="273" t="s">
        <v>282</v>
      </c>
      <c r="P72" s="273" t="s">
        <v>282</v>
      </c>
      <c r="Q72" s="273" t="s">
        <v>282</v>
      </c>
      <c r="R72" s="273" t="s">
        <v>282</v>
      </c>
      <c r="S72" s="273" t="s">
        <v>282</v>
      </c>
      <c r="T72" s="273" t="s">
        <v>282</v>
      </c>
      <c r="U72" s="273" t="s">
        <v>282</v>
      </c>
      <c r="V72" s="273" t="s">
        <v>282</v>
      </c>
      <c r="W72" s="273" t="s">
        <v>282</v>
      </c>
      <c r="X72" s="273" t="s">
        <v>282</v>
      </c>
      <c r="Y72" s="273" t="s">
        <v>282</v>
      </c>
      <c r="Z72" s="273" t="s">
        <v>282</v>
      </c>
      <c r="AA72" s="273" t="s">
        <v>282</v>
      </c>
      <c r="AB72" s="273" t="s">
        <v>282</v>
      </c>
      <c r="AC72" s="273" t="s">
        <v>282</v>
      </c>
      <c r="AD72" s="273" t="s">
        <v>282</v>
      </c>
      <c r="AE72" s="273" t="s">
        <v>282</v>
      </c>
      <c r="AF72" s="273" t="s">
        <v>282</v>
      </c>
      <c r="AG72" s="273" t="s">
        <v>282</v>
      </c>
      <c r="AH72" s="273" t="s">
        <v>282</v>
      </c>
      <c r="AI72" s="273" t="s">
        <v>282</v>
      </c>
      <c r="AJ72" s="273" t="s">
        <v>282</v>
      </c>
      <c r="AK72" s="273" t="s">
        <v>282</v>
      </c>
      <c r="AL72" s="273" t="s">
        <v>282</v>
      </c>
      <c r="AM72" s="273" t="s">
        <v>282</v>
      </c>
      <c r="AN72" s="273" t="s">
        <v>282</v>
      </c>
      <c r="AO72" s="273" t="s">
        <v>282</v>
      </c>
      <c r="AP72" s="273" t="s">
        <v>282</v>
      </c>
      <c r="AQ72" s="273" t="s">
        <v>282</v>
      </c>
      <c r="AR72" s="273" t="s">
        <v>282</v>
      </c>
      <c r="AS72" s="273" t="s">
        <v>282</v>
      </c>
      <c r="AT72" s="273" t="s">
        <v>282</v>
      </c>
      <c r="AU72" s="273" t="s">
        <v>282</v>
      </c>
      <c r="AV72" s="273" t="s">
        <v>282</v>
      </c>
      <c r="AW72" s="273" t="s">
        <v>282</v>
      </c>
      <c r="AX72" s="273" t="s">
        <v>282</v>
      </c>
      <c r="AY72" s="273" t="s">
        <v>282</v>
      </c>
      <c r="AZ72" s="273" t="s">
        <v>282</v>
      </c>
      <c r="BA72" s="273" t="s">
        <v>282</v>
      </c>
      <c r="BB72" s="273" t="s">
        <v>282</v>
      </c>
      <c r="BC72" s="273" t="s">
        <v>282</v>
      </c>
      <c r="BD72" s="273" t="s">
        <v>282</v>
      </c>
      <c r="BE72" s="273" t="s">
        <v>282</v>
      </c>
      <c r="BF72" s="273" t="s">
        <v>282</v>
      </c>
      <c r="BG72" s="273" t="s">
        <v>282</v>
      </c>
      <c r="BH72" s="273" t="s">
        <v>282</v>
      </c>
      <c r="BI72" s="273" t="s">
        <v>282</v>
      </c>
      <c r="BJ72" s="273" t="s">
        <v>282</v>
      </c>
      <c r="BK72" s="273" t="s">
        <v>282</v>
      </c>
      <c r="BL72" s="273" t="s">
        <v>282</v>
      </c>
      <c r="BM72" s="273" t="s">
        <v>282</v>
      </c>
      <c r="BN72" s="273" t="s">
        <v>282</v>
      </c>
      <c r="BO72" s="273" t="s">
        <v>282</v>
      </c>
      <c r="BP72" s="273" t="s">
        <v>282</v>
      </c>
      <c r="BQ72" s="273" t="s">
        <v>282</v>
      </c>
      <c r="BR72" s="273" t="s">
        <v>282</v>
      </c>
      <c r="BS72" s="273" t="s">
        <v>282</v>
      </c>
      <c r="BT72" s="273" t="s">
        <v>282</v>
      </c>
      <c r="BU72" s="273" t="s">
        <v>282</v>
      </c>
      <c r="BV72" s="273" t="s">
        <v>282</v>
      </c>
      <c r="BW72" s="273" t="s">
        <v>282</v>
      </c>
      <c r="BX72" s="273" t="s">
        <v>282</v>
      </c>
      <c r="BY72" s="273" t="s">
        <v>282</v>
      </c>
      <c r="BZ72" s="273" t="s">
        <v>282</v>
      </c>
      <c r="CA72" s="273" t="s">
        <v>282</v>
      </c>
      <c r="CB72" s="273" t="s">
        <v>282</v>
      </c>
      <c r="CC72" s="273" t="s">
        <v>282</v>
      </c>
      <c r="CD72" s="273" t="s">
        <v>282</v>
      </c>
      <c r="CE72" s="32">
        <f t="shared" ref="CE72:CE86" si="11">SUM(C72:CD72)</f>
        <v>0</v>
      </c>
    </row>
    <row r="73" spans="1:83">
      <c r="A73" s="33" t="s">
        <v>257</v>
      </c>
      <c r="B73" s="34"/>
      <c r="C73" s="273" t="s">
        <v>282</v>
      </c>
      <c r="D73" s="273" t="s">
        <v>282</v>
      </c>
      <c r="E73" s="273" t="s">
        <v>282</v>
      </c>
      <c r="F73" s="273" t="s">
        <v>282</v>
      </c>
      <c r="G73" s="273" t="s">
        <v>282</v>
      </c>
      <c r="H73" s="273" t="s">
        <v>282</v>
      </c>
      <c r="I73" s="273" t="s">
        <v>282</v>
      </c>
      <c r="J73" s="273" t="s">
        <v>282</v>
      </c>
      <c r="K73" s="273" t="s">
        <v>282</v>
      </c>
      <c r="L73" s="273" t="s">
        <v>282</v>
      </c>
      <c r="M73" s="273" t="s">
        <v>282</v>
      </c>
      <c r="N73" s="273" t="s">
        <v>282</v>
      </c>
      <c r="O73" s="273" t="s">
        <v>282</v>
      </c>
      <c r="P73" s="273" t="s">
        <v>282</v>
      </c>
      <c r="Q73" s="273" t="s">
        <v>282</v>
      </c>
      <c r="R73" s="273" t="s">
        <v>282</v>
      </c>
      <c r="S73" s="273" t="s">
        <v>282</v>
      </c>
      <c r="T73" s="273" t="s">
        <v>282</v>
      </c>
      <c r="U73" s="273" t="s">
        <v>282</v>
      </c>
      <c r="V73" s="273" t="s">
        <v>282</v>
      </c>
      <c r="W73" s="273" t="s">
        <v>282</v>
      </c>
      <c r="X73" s="273" t="s">
        <v>282</v>
      </c>
      <c r="Y73" s="273" t="s">
        <v>282</v>
      </c>
      <c r="Z73" s="273" t="s">
        <v>282</v>
      </c>
      <c r="AA73" s="273" t="s">
        <v>282</v>
      </c>
      <c r="AB73" s="273" t="s">
        <v>282</v>
      </c>
      <c r="AC73" s="273" t="s">
        <v>282</v>
      </c>
      <c r="AD73" s="273" t="s">
        <v>282</v>
      </c>
      <c r="AE73" s="273" t="s">
        <v>282</v>
      </c>
      <c r="AF73" s="273" t="s">
        <v>282</v>
      </c>
      <c r="AG73" s="273" t="s">
        <v>282</v>
      </c>
      <c r="AH73" s="273" t="s">
        <v>282</v>
      </c>
      <c r="AI73" s="273" t="s">
        <v>282</v>
      </c>
      <c r="AJ73" s="273" t="s">
        <v>282</v>
      </c>
      <c r="AK73" s="273" t="s">
        <v>282</v>
      </c>
      <c r="AL73" s="273" t="s">
        <v>282</v>
      </c>
      <c r="AM73" s="273" t="s">
        <v>282</v>
      </c>
      <c r="AN73" s="273" t="s">
        <v>282</v>
      </c>
      <c r="AO73" s="273" t="s">
        <v>282</v>
      </c>
      <c r="AP73" s="273" t="s">
        <v>282</v>
      </c>
      <c r="AQ73" s="273" t="s">
        <v>282</v>
      </c>
      <c r="AR73" s="273" t="s">
        <v>282</v>
      </c>
      <c r="AS73" s="273" t="s">
        <v>282</v>
      </c>
      <c r="AT73" s="273" t="s">
        <v>282</v>
      </c>
      <c r="AU73" s="273" t="s">
        <v>282</v>
      </c>
      <c r="AV73" s="273" t="s">
        <v>282</v>
      </c>
      <c r="AW73" s="273" t="s">
        <v>282</v>
      </c>
      <c r="AX73" s="273" t="s">
        <v>282</v>
      </c>
      <c r="AY73" s="273" t="s">
        <v>282</v>
      </c>
      <c r="AZ73" s="273" t="s">
        <v>282</v>
      </c>
      <c r="BA73" s="273" t="s">
        <v>282</v>
      </c>
      <c r="BB73" s="273" t="s">
        <v>282</v>
      </c>
      <c r="BC73" s="273" t="s">
        <v>282</v>
      </c>
      <c r="BD73" s="273" t="s">
        <v>282</v>
      </c>
      <c r="BE73" s="273" t="s">
        <v>282</v>
      </c>
      <c r="BF73" s="273" t="s">
        <v>282</v>
      </c>
      <c r="BG73" s="273" t="s">
        <v>282</v>
      </c>
      <c r="BH73" s="273" t="s">
        <v>282</v>
      </c>
      <c r="BI73" s="273" t="s">
        <v>282</v>
      </c>
      <c r="BJ73" s="273" t="s">
        <v>282</v>
      </c>
      <c r="BK73" s="273" t="s">
        <v>282</v>
      </c>
      <c r="BL73" s="273" t="s">
        <v>282</v>
      </c>
      <c r="BM73" s="273" t="s">
        <v>282</v>
      </c>
      <c r="BN73" s="273" t="s">
        <v>282</v>
      </c>
      <c r="BO73" s="273" t="s">
        <v>282</v>
      </c>
      <c r="BP73" s="273" t="s">
        <v>282</v>
      </c>
      <c r="BQ73" s="273" t="s">
        <v>282</v>
      </c>
      <c r="BR73" s="273" t="s">
        <v>282</v>
      </c>
      <c r="BS73" s="273" t="s">
        <v>282</v>
      </c>
      <c r="BT73" s="273" t="s">
        <v>282</v>
      </c>
      <c r="BU73" s="273" t="s">
        <v>282</v>
      </c>
      <c r="BV73" s="273" t="s">
        <v>282</v>
      </c>
      <c r="BW73" s="273" t="s">
        <v>282</v>
      </c>
      <c r="BX73" s="273" t="s">
        <v>282</v>
      </c>
      <c r="BY73" s="273" t="s">
        <v>282</v>
      </c>
      <c r="BZ73" s="273" t="s">
        <v>282</v>
      </c>
      <c r="CA73" s="273" t="s">
        <v>282</v>
      </c>
      <c r="CB73" s="273" t="s">
        <v>282</v>
      </c>
      <c r="CC73" s="273" t="s">
        <v>282</v>
      </c>
      <c r="CD73" s="273" t="s">
        <v>282</v>
      </c>
      <c r="CE73" s="32">
        <f t="shared" si="11"/>
        <v>0</v>
      </c>
    </row>
    <row r="74" spans="1:83">
      <c r="A74" s="33" t="s">
        <v>258</v>
      </c>
      <c r="B74" s="34"/>
      <c r="C74" s="273" t="s">
        <v>282</v>
      </c>
      <c r="D74" s="273" t="s">
        <v>282</v>
      </c>
      <c r="E74" s="273" t="s">
        <v>282</v>
      </c>
      <c r="F74" s="273" t="s">
        <v>282</v>
      </c>
      <c r="G74" s="273" t="s">
        <v>282</v>
      </c>
      <c r="H74" s="273" t="s">
        <v>282</v>
      </c>
      <c r="I74" s="273" t="s">
        <v>282</v>
      </c>
      <c r="J74" s="273" t="s">
        <v>282</v>
      </c>
      <c r="K74" s="273" t="s">
        <v>282</v>
      </c>
      <c r="L74" s="273" t="s">
        <v>282</v>
      </c>
      <c r="M74" s="273" t="s">
        <v>282</v>
      </c>
      <c r="N74" s="273" t="s">
        <v>282</v>
      </c>
      <c r="O74" s="273" t="s">
        <v>282</v>
      </c>
      <c r="P74" s="273" t="s">
        <v>282</v>
      </c>
      <c r="Q74" s="273" t="s">
        <v>282</v>
      </c>
      <c r="R74" s="273" t="s">
        <v>282</v>
      </c>
      <c r="S74" s="273" t="s">
        <v>282</v>
      </c>
      <c r="T74" s="273" t="s">
        <v>282</v>
      </c>
      <c r="U74" s="273" t="s">
        <v>282</v>
      </c>
      <c r="V74" s="273" t="s">
        <v>282</v>
      </c>
      <c r="W74" s="273" t="s">
        <v>282</v>
      </c>
      <c r="X74" s="273" t="s">
        <v>282</v>
      </c>
      <c r="Y74" s="273" t="s">
        <v>282</v>
      </c>
      <c r="Z74" s="273" t="s">
        <v>282</v>
      </c>
      <c r="AA74" s="273" t="s">
        <v>282</v>
      </c>
      <c r="AB74" s="273" t="s">
        <v>282</v>
      </c>
      <c r="AC74" s="273" t="s">
        <v>282</v>
      </c>
      <c r="AD74" s="273" t="s">
        <v>282</v>
      </c>
      <c r="AE74" s="273" t="s">
        <v>282</v>
      </c>
      <c r="AF74" s="273" t="s">
        <v>282</v>
      </c>
      <c r="AG74" s="273" t="s">
        <v>282</v>
      </c>
      <c r="AH74" s="273" t="s">
        <v>282</v>
      </c>
      <c r="AI74" s="273" t="s">
        <v>282</v>
      </c>
      <c r="AJ74" s="273" t="s">
        <v>282</v>
      </c>
      <c r="AK74" s="273" t="s">
        <v>282</v>
      </c>
      <c r="AL74" s="273" t="s">
        <v>282</v>
      </c>
      <c r="AM74" s="273" t="s">
        <v>282</v>
      </c>
      <c r="AN74" s="273" t="s">
        <v>282</v>
      </c>
      <c r="AO74" s="273" t="s">
        <v>282</v>
      </c>
      <c r="AP74" s="273" t="s">
        <v>282</v>
      </c>
      <c r="AQ74" s="273" t="s">
        <v>282</v>
      </c>
      <c r="AR74" s="273" t="s">
        <v>282</v>
      </c>
      <c r="AS74" s="273" t="s">
        <v>282</v>
      </c>
      <c r="AT74" s="273" t="s">
        <v>282</v>
      </c>
      <c r="AU74" s="273" t="s">
        <v>282</v>
      </c>
      <c r="AV74" s="273" t="s">
        <v>282</v>
      </c>
      <c r="AW74" s="273" t="s">
        <v>282</v>
      </c>
      <c r="AX74" s="273" t="s">
        <v>282</v>
      </c>
      <c r="AY74" s="273" t="s">
        <v>282</v>
      </c>
      <c r="AZ74" s="273" t="s">
        <v>282</v>
      </c>
      <c r="BA74" s="273" t="s">
        <v>282</v>
      </c>
      <c r="BB74" s="273" t="s">
        <v>282</v>
      </c>
      <c r="BC74" s="273" t="s">
        <v>282</v>
      </c>
      <c r="BD74" s="273" t="s">
        <v>282</v>
      </c>
      <c r="BE74" s="273" t="s">
        <v>282</v>
      </c>
      <c r="BF74" s="273" t="s">
        <v>282</v>
      </c>
      <c r="BG74" s="273" t="s">
        <v>282</v>
      </c>
      <c r="BH74" s="273" t="s">
        <v>282</v>
      </c>
      <c r="BI74" s="273" t="s">
        <v>282</v>
      </c>
      <c r="BJ74" s="273" t="s">
        <v>282</v>
      </c>
      <c r="BK74" s="273" t="s">
        <v>282</v>
      </c>
      <c r="BL74" s="273" t="s">
        <v>282</v>
      </c>
      <c r="BM74" s="273" t="s">
        <v>282</v>
      </c>
      <c r="BN74" s="273" t="s">
        <v>282</v>
      </c>
      <c r="BO74" s="273" t="s">
        <v>282</v>
      </c>
      <c r="BP74" s="273" t="s">
        <v>282</v>
      </c>
      <c r="BQ74" s="273" t="s">
        <v>282</v>
      </c>
      <c r="BR74" s="273" t="s">
        <v>282</v>
      </c>
      <c r="BS74" s="273" t="s">
        <v>282</v>
      </c>
      <c r="BT74" s="273" t="s">
        <v>282</v>
      </c>
      <c r="BU74" s="273" t="s">
        <v>282</v>
      </c>
      <c r="BV74" s="273" t="s">
        <v>282</v>
      </c>
      <c r="BW74" s="273" t="s">
        <v>282</v>
      </c>
      <c r="BX74" s="273" t="s">
        <v>282</v>
      </c>
      <c r="BY74" s="273" t="s">
        <v>282</v>
      </c>
      <c r="BZ74" s="273" t="s">
        <v>282</v>
      </c>
      <c r="CA74" s="273" t="s">
        <v>282</v>
      </c>
      <c r="CB74" s="273" t="s">
        <v>282</v>
      </c>
      <c r="CC74" s="273" t="s">
        <v>282</v>
      </c>
      <c r="CD74" s="273" t="s">
        <v>282</v>
      </c>
      <c r="CE74" s="32">
        <f t="shared" si="11"/>
        <v>0</v>
      </c>
    </row>
    <row r="75" spans="1:83">
      <c r="A75" s="33" t="s">
        <v>259</v>
      </c>
      <c r="B75" s="34"/>
      <c r="C75" s="273" t="s">
        <v>282</v>
      </c>
      <c r="D75" s="273" t="s">
        <v>282</v>
      </c>
      <c r="E75" s="273" t="s">
        <v>282</v>
      </c>
      <c r="F75" s="273" t="s">
        <v>282</v>
      </c>
      <c r="G75" s="273" t="s">
        <v>282</v>
      </c>
      <c r="H75" s="273" t="s">
        <v>282</v>
      </c>
      <c r="I75" s="273" t="s">
        <v>282</v>
      </c>
      <c r="J75" s="273" t="s">
        <v>282</v>
      </c>
      <c r="K75" s="273" t="s">
        <v>282</v>
      </c>
      <c r="L75" s="273" t="s">
        <v>282</v>
      </c>
      <c r="M75" s="273" t="s">
        <v>282</v>
      </c>
      <c r="N75" s="273" t="s">
        <v>282</v>
      </c>
      <c r="O75" s="273" t="s">
        <v>282</v>
      </c>
      <c r="P75" s="273" t="s">
        <v>282</v>
      </c>
      <c r="Q75" s="273" t="s">
        <v>282</v>
      </c>
      <c r="R75" s="273" t="s">
        <v>282</v>
      </c>
      <c r="S75" s="273" t="s">
        <v>282</v>
      </c>
      <c r="T75" s="273" t="s">
        <v>282</v>
      </c>
      <c r="U75" s="273" t="s">
        <v>282</v>
      </c>
      <c r="V75" s="273" t="s">
        <v>282</v>
      </c>
      <c r="W75" s="273" t="s">
        <v>282</v>
      </c>
      <c r="X75" s="273" t="s">
        <v>282</v>
      </c>
      <c r="Y75" s="273" t="s">
        <v>282</v>
      </c>
      <c r="Z75" s="273" t="s">
        <v>282</v>
      </c>
      <c r="AA75" s="273" t="s">
        <v>282</v>
      </c>
      <c r="AB75" s="273" t="s">
        <v>282</v>
      </c>
      <c r="AC75" s="273" t="s">
        <v>282</v>
      </c>
      <c r="AD75" s="273" t="s">
        <v>282</v>
      </c>
      <c r="AE75" s="273" t="s">
        <v>282</v>
      </c>
      <c r="AF75" s="273" t="s">
        <v>282</v>
      </c>
      <c r="AG75" s="273" t="s">
        <v>282</v>
      </c>
      <c r="AH75" s="273" t="s">
        <v>282</v>
      </c>
      <c r="AI75" s="273" t="s">
        <v>282</v>
      </c>
      <c r="AJ75" s="273" t="s">
        <v>282</v>
      </c>
      <c r="AK75" s="273" t="s">
        <v>282</v>
      </c>
      <c r="AL75" s="273" t="s">
        <v>282</v>
      </c>
      <c r="AM75" s="273" t="s">
        <v>282</v>
      </c>
      <c r="AN75" s="273" t="s">
        <v>282</v>
      </c>
      <c r="AO75" s="273" t="s">
        <v>282</v>
      </c>
      <c r="AP75" s="273" t="s">
        <v>282</v>
      </c>
      <c r="AQ75" s="273" t="s">
        <v>282</v>
      </c>
      <c r="AR75" s="273" t="s">
        <v>282</v>
      </c>
      <c r="AS75" s="273" t="s">
        <v>282</v>
      </c>
      <c r="AT75" s="273" t="s">
        <v>282</v>
      </c>
      <c r="AU75" s="273" t="s">
        <v>282</v>
      </c>
      <c r="AV75" s="273" t="s">
        <v>282</v>
      </c>
      <c r="AW75" s="273" t="s">
        <v>282</v>
      </c>
      <c r="AX75" s="273" t="s">
        <v>282</v>
      </c>
      <c r="AY75" s="273" t="s">
        <v>282</v>
      </c>
      <c r="AZ75" s="273" t="s">
        <v>282</v>
      </c>
      <c r="BA75" s="273" t="s">
        <v>282</v>
      </c>
      <c r="BB75" s="273" t="s">
        <v>282</v>
      </c>
      <c r="BC75" s="273" t="s">
        <v>282</v>
      </c>
      <c r="BD75" s="273" t="s">
        <v>282</v>
      </c>
      <c r="BE75" s="273" t="s">
        <v>282</v>
      </c>
      <c r="BF75" s="273" t="s">
        <v>282</v>
      </c>
      <c r="BG75" s="273" t="s">
        <v>282</v>
      </c>
      <c r="BH75" s="273" t="s">
        <v>282</v>
      </c>
      <c r="BI75" s="273" t="s">
        <v>282</v>
      </c>
      <c r="BJ75" s="273" t="s">
        <v>282</v>
      </c>
      <c r="BK75" s="273" t="s">
        <v>282</v>
      </c>
      <c r="BL75" s="273" t="s">
        <v>282</v>
      </c>
      <c r="BM75" s="273" t="s">
        <v>282</v>
      </c>
      <c r="BN75" s="273" t="s">
        <v>282</v>
      </c>
      <c r="BO75" s="273" t="s">
        <v>282</v>
      </c>
      <c r="BP75" s="273" t="s">
        <v>282</v>
      </c>
      <c r="BQ75" s="273" t="s">
        <v>282</v>
      </c>
      <c r="BR75" s="273" t="s">
        <v>282</v>
      </c>
      <c r="BS75" s="273" t="s">
        <v>282</v>
      </c>
      <c r="BT75" s="273" t="s">
        <v>282</v>
      </c>
      <c r="BU75" s="273" t="s">
        <v>282</v>
      </c>
      <c r="BV75" s="273" t="s">
        <v>282</v>
      </c>
      <c r="BW75" s="273" t="s">
        <v>282</v>
      </c>
      <c r="BX75" s="273" t="s">
        <v>282</v>
      </c>
      <c r="BY75" s="273" t="s">
        <v>282</v>
      </c>
      <c r="BZ75" s="273" t="s">
        <v>282</v>
      </c>
      <c r="CA75" s="273" t="s">
        <v>282</v>
      </c>
      <c r="CB75" s="273" t="s">
        <v>282</v>
      </c>
      <c r="CC75" s="273" t="s">
        <v>282</v>
      </c>
      <c r="CD75" s="273" t="s">
        <v>282</v>
      </c>
      <c r="CE75" s="32">
        <f t="shared" si="11"/>
        <v>0</v>
      </c>
    </row>
    <row r="76" spans="1:83">
      <c r="A76" s="33" t="s">
        <v>260</v>
      </c>
      <c r="B76" s="34"/>
      <c r="C76" s="273" t="s">
        <v>282</v>
      </c>
      <c r="D76" s="273" t="s">
        <v>282</v>
      </c>
      <c r="E76" s="273" t="s">
        <v>282</v>
      </c>
      <c r="F76" s="273" t="s">
        <v>282</v>
      </c>
      <c r="G76" s="273" t="s">
        <v>282</v>
      </c>
      <c r="H76" s="273" t="s">
        <v>282</v>
      </c>
      <c r="I76" s="273" t="s">
        <v>282</v>
      </c>
      <c r="J76" s="273" t="s">
        <v>282</v>
      </c>
      <c r="K76" s="273" t="s">
        <v>282</v>
      </c>
      <c r="L76" s="273" t="s">
        <v>282</v>
      </c>
      <c r="M76" s="273" t="s">
        <v>282</v>
      </c>
      <c r="N76" s="273" t="s">
        <v>282</v>
      </c>
      <c r="O76" s="273" t="s">
        <v>282</v>
      </c>
      <c r="P76" s="273" t="s">
        <v>282</v>
      </c>
      <c r="Q76" s="273" t="s">
        <v>282</v>
      </c>
      <c r="R76" s="273" t="s">
        <v>282</v>
      </c>
      <c r="S76" s="273" t="s">
        <v>282</v>
      </c>
      <c r="T76" s="273" t="s">
        <v>282</v>
      </c>
      <c r="U76" s="273" t="s">
        <v>282</v>
      </c>
      <c r="V76" s="273" t="s">
        <v>282</v>
      </c>
      <c r="W76" s="273" t="s">
        <v>282</v>
      </c>
      <c r="X76" s="273" t="s">
        <v>282</v>
      </c>
      <c r="Y76" s="273" t="s">
        <v>282</v>
      </c>
      <c r="Z76" s="273" t="s">
        <v>282</v>
      </c>
      <c r="AA76" s="273" t="s">
        <v>282</v>
      </c>
      <c r="AB76" s="273" t="s">
        <v>282</v>
      </c>
      <c r="AC76" s="273" t="s">
        <v>282</v>
      </c>
      <c r="AD76" s="273" t="s">
        <v>282</v>
      </c>
      <c r="AE76" s="273" t="s">
        <v>282</v>
      </c>
      <c r="AF76" s="273" t="s">
        <v>282</v>
      </c>
      <c r="AG76" s="273" t="s">
        <v>282</v>
      </c>
      <c r="AH76" s="273" t="s">
        <v>282</v>
      </c>
      <c r="AI76" s="273" t="s">
        <v>282</v>
      </c>
      <c r="AJ76" s="273" t="s">
        <v>282</v>
      </c>
      <c r="AK76" s="273" t="s">
        <v>282</v>
      </c>
      <c r="AL76" s="273" t="s">
        <v>282</v>
      </c>
      <c r="AM76" s="273" t="s">
        <v>282</v>
      </c>
      <c r="AN76" s="273" t="s">
        <v>282</v>
      </c>
      <c r="AO76" s="273" t="s">
        <v>282</v>
      </c>
      <c r="AP76" s="273" t="s">
        <v>282</v>
      </c>
      <c r="AQ76" s="273" t="s">
        <v>282</v>
      </c>
      <c r="AR76" s="273" t="s">
        <v>282</v>
      </c>
      <c r="AS76" s="273" t="s">
        <v>282</v>
      </c>
      <c r="AT76" s="273" t="s">
        <v>282</v>
      </c>
      <c r="AU76" s="273" t="s">
        <v>282</v>
      </c>
      <c r="AV76" s="273" t="s">
        <v>282</v>
      </c>
      <c r="AW76" s="273" t="s">
        <v>282</v>
      </c>
      <c r="AX76" s="273" t="s">
        <v>282</v>
      </c>
      <c r="AY76" s="273" t="s">
        <v>282</v>
      </c>
      <c r="AZ76" s="273" t="s">
        <v>282</v>
      </c>
      <c r="BA76" s="273" t="s">
        <v>282</v>
      </c>
      <c r="BB76" s="273" t="s">
        <v>282</v>
      </c>
      <c r="BC76" s="273" t="s">
        <v>282</v>
      </c>
      <c r="BD76" s="273" t="s">
        <v>282</v>
      </c>
      <c r="BE76" s="273" t="s">
        <v>282</v>
      </c>
      <c r="BF76" s="273" t="s">
        <v>282</v>
      </c>
      <c r="BG76" s="273" t="s">
        <v>282</v>
      </c>
      <c r="BH76" s="273" t="s">
        <v>282</v>
      </c>
      <c r="BI76" s="273" t="s">
        <v>282</v>
      </c>
      <c r="BJ76" s="273" t="s">
        <v>282</v>
      </c>
      <c r="BK76" s="273" t="s">
        <v>282</v>
      </c>
      <c r="BL76" s="273" t="s">
        <v>282</v>
      </c>
      <c r="BM76" s="273" t="s">
        <v>282</v>
      </c>
      <c r="BN76" s="273" t="s">
        <v>282</v>
      </c>
      <c r="BO76" s="273" t="s">
        <v>282</v>
      </c>
      <c r="BP76" s="273" t="s">
        <v>282</v>
      </c>
      <c r="BQ76" s="273" t="s">
        <v>282</v>
      </c>
      <c r="BR76" s="273" t="s">
        <v>282</v>
      </c>
      <c r="BS76" s="273" t="s">
        <v>282</v>
      </c>
      <c r="BT76" s="273" t="s">
        <v>282</v>
      </c>
      <c r="BU76" s="273" t="s">
        <v>282</v>
      </c>
      <c r="BV76" s="273" t="s">
        <v>282</v>
      </c>
      <c r="BW76" s="273" t="s">
        <v>282</v>
      </c>
      <c r="BX76" s="273" t="s">
        <v>282</v>
      </c>
      <c r="BY76" s="273" t="s">
        <v>282</v>
      </c>
      <c r="BZ76" s="273" t="s">
        <v>282</v>
      </c>
      <c r="CA76" s="273" t="s">
        <v>282</v>
      </c>
      <c r="CB76" s="273" t="s">
        <v>282</v>
      </c>
      <c r="CC76" s="273" t="s">
        <v>282</v>
      </c>
      <c r="CD76" s="273" t="s">
        <v>282</v>
      </c>
      <c r="CE76" s="32">
        <f t="shared" si="11"/>
        <v>0</v>
      </c>
    </row>
    <row r="77" spans="1:83">
      <c r="A77" s="33" t="s">
        <v>261</v>
      </c>
      <c r="B77" s="232"/>
      <c r="C77" s="273" t="s">
        <v>282</v>
      </c>
      <c r="D77" s="273" t="s">
        <v>282</v>
      </c>
      <c r="E77" s="273" t="s">
        <v>282</v>
      </c>
      <c r="F77" s="273" t="s">
        <v>282</v>
      </c>
      <c r="G77" s="273" t="s">
        <v>282</v>
      </c>
      <c r="H77" s="273" t="s">
        <v>282</v>
      </c>
      <c r="I77" s="273" t="s">
        <v>282</v>
      </c>
      <c r="J77" s="273" t="s">
        <v>282</v>
      </c>
      <c r="K77" s="273" t="s">
        <v>282</v>
      </c>
      <c r="L77" s="273" t="s">
        <v>282</v>
      </c>
      <c r="M77" s="273" t="s">
        <v>282</v>
      </c>
      <c r="N77" s="273" t="s">
        <v>282</v>
      </c>
      <c r="O77" s="273" t="s">
        <v>282</v>
      </c>
      <c r="P77" s="273" t="s">
        <v>282</v>
      </c>
      <c r="Q77" s="273" t="s">
        <v>282</v>
      </c>
      <c r="R77" s="273" t="s">
        <v>282</v>
      </c>
      <c r="S77" s="273" t="s">
        <v>282</v>
      </c>
      <c r="T77" s="273" t="s">
        <v>282</v>
      </c>
      <c r="U77" s="273" t="s">
        <v>282</v>
      </c>
      <c r="V77" s="273" t="s">
        <v>282</v>
      </c>
      <c r="W77" s="273" t="s">
        <v>282</v>
      </c>
      <c r="X77" s="273" t="s">
        <v>282</v>
      </c>
      <c r="Y77" s="273" t="s">
        <v>282</v>
      </c>
      <c r="Z77" s="273" t="s">
        <v>282</v>
      </c>
      <c r="AA77" s="273" t="s">
        <v>282</v>
      </c>
      <c r="AB77" s="273" t="s">
        <v>282</v>
      </c>
      <c r="AC77" s="273" t="s">
        <v>282</v>
      </c>
      <c r="AD77" s="273" t="s">
        <v>282</v>
      </c>
      <c r="AE77" s="273" t="s">
        <v>282</v>
      </c>
      <c r="AF77" s="273" t="s">
        <v>282</v>
      </c>
      <c r="AG77" s="273" t="s">
        <v>282</v>
      </c>
      <c r="AH77" s="273" t="s">
        <v>282</v>
      </c>
      <c r="AI77" s="273" t="s">
        <v>282</v>
      </c>
      <c r="AJ77" s="273" t="s">
        <v>282</v>
      </c>
      <c r="AK77" s="273" t="s">
        <v>282</v>
      </c>
      <c r="AL77" s="273" t="s">
        <v>282</v>
      </c>
      <c r="AM77" s="273" t="s">
        <v>282</v>
      </c>
      <c r="AN77" s="273" t="s">
        <v>282</v>
      </c>
      <c r="AO77" s="273" t="s">
        <v>282</v>
      </c>
      <c r="AP77" s="273" t="s">
        <v>282</v>
      </c>
      <c r="AQ77" s="273" t="s">
        <v>282</v>
      </c>
      <c r="AR77" s="273" t="s">
        <v>282</v>
      </c>
      <c r="AS77" s="273" t="s">
        <v>282</v>
      </c>
      <c r="AT77" s="273" t="s">
        <v>282</v>
      </c>
      <c r="AU77" s="273" t="s">
        <v>282</v>
      </c>
      <c r="AV77" s="273" t="s">
        <v>282</v>
      </c>
      <c r="AW77" s="273" t="s">
        <v>282</v>
      </c>
      <c r="AX77" s="273" t="s">
        <v>282</v>
      </c>
      <c r="AY77" s="273" t="s">
        <v>282</v>
      </c>
      <c r="AZ77" s="273" t="s">
        <v>282</v>
      </c>
      <c r="BA77" s="273" t="s">
        <v>282</v>
      </c>
      <c r="BB77" s="273" t="s">
        <v>282</v>
      </c>
      <c r="BC77" s="273" t="s">
        <v>282</v>
      </c>
      <c r="BD77" s="273" t="s">
        <v>282</v>
      </c>
      <c r="BE77" s="273" t="s">
        <v>282</v>
      </c>
      <c r="BF77" s="273" t="s">
        <v>282</v>
      </c>
      <c r="BG77" s="273" t="s">
        <v>282</v>
      </c>
      <c r="BH77" s="273" t="s">
        <v>282</v>
      </c>
      <c r="BI77" s="273" t="s">
        <v>282</v>
      </c>
      <c r="BJ77" s="273" t="s">
        <v>282</v>
      </c>
      <c r="BK77" s="273" t="s">
        <v>282</v>
      </c>
      <c r="BL77" s="273" t="s">
        <v>282</v>
      </c>
      <c r="BM77" s="273" t="s">
        <v>282</v>
      </c>
      <c r="BN77" s="273" t="s">
        <v>282</v>
      </c>
      <c r="BO77" s="273" t="s">
        <v>282</v>
      </c>
      <c r="BP77" s="273" t="s">
        <v>282</v>
      </c>
      <c r="BQ77" s="273" t="s">
        <v>282</v>
      </c>
      <c r="BR77" s="273" t="s">
        <v>282</v>
      </c>
      <c r="BS77" s="273" t="s">
        <v>282</v>
      </c>
      <c r="BT77" s="273" t="s">
        <v>282</v>
      </c>
      <c r="BU77" s="273" t="s">
        <v>282</v>
      </c>
      <c r="BV77" s="273" t="s">
        <v>282</v>
      </c>
      <c r="BW77" s="273" t="s">
        <v>282</v>
      </c>
      <c r="BX77" s="273" t="s">
        <v>282</v>
      </c>
      <c r="BY77" s="273" t="s">
        <v>282</v>
      </c>
      <c r="BZ77" s="273" t="s">
        <v>282</v>
      </c>
      <c r="CA77" s="273" t="s">
        <v>282</v>
      </c>
      <c r="CB77" s="273" t="s">
        <v>282</v>
      </c>
      <c r="CC77" s="273" t="s">
        <v>282</v>
      </c>
      <c r="CD77" s="273" t="s">
        <v>282</v>
      </c>
      <c r="CE77" s="32">
        <f t="shared" si="11"/>
        <v>0</v>
      </c>
    </row>
    <row r="78" spans="1:83">
      <c r="A78" s="33" t="s">
        <v>262</v>
      </c>
      <c r="B78" s="34"/>
      <c r="C78" s="273" t="s">
        <v>282</v>
      </c>
      <c r="D78" s="273" t="s">
        <v>282</v>
      </c>
      <c r="E78" s="273" t="s">
        <v>282</v>
      </c>
      <c r="F78" s="273" t="s">
        <v>282</v>
      </c>
      <c r="G78" s="273" t="s">
        <v>282</v>
      </c>
      <c r="H78" s="273" t="s">
        <v>282</v>
      </c>
      <c r="I78" s="273" t="s">
        <v>282</v>
      </c>
      <c r="J78" s="273" t="s">
        <v>282</v>
      </c>
      <c r="K78" s="273" t="s">
        <v>282</v>
      </c>
      <c r="L78" s="273" t="s">
        <v>282</v>
      </c>
      <c r="M78" s="273" t="s">
        <v>282</v>
      </c>
      <c r="N78" s="273" t="s">
        <v>282</v>
      </c>
      <c r="O78" s="273" t="s">
        <v>282</v>
      </c>
      <c r="P78" s="273" t="s">
        <v>282</v>
      </c>
      <c r="Q78" s="273" t="s">
        <v>282</v>
      </c>
      <c r="R78" s="273" t="s">
        <v>282</v>
      </c>
      <c r="S78" s="273" t="s">
        <v>282</v>
      </c>
      <c r="T78" s="273" t="s">
        <v>282</v>
      </c>
      <c r="U78" s="273" t="s">
        <v>282</v>
      </c>
      <c r="V78" s="273" t="s">
        <v>282</v>
      </c>
      <c r="W78" s="273" t="s">
        <v>282</v>
      </c>
      <c r="X78" s="273" t="s">
        <v>282</v>
      </c>
      <c r="Y78" s="273" t="s">
        <v>282</v>
      </c>
      <c r="Z78" s="273" t="s">
        <v>282</v>
      </c>
      <c r="AA78" s="273" t="s">
        <v>282</v>
      </c>
      <c r="AB78" s="273" t="s">
        <v>282</v>
      </c>
      <c r="AC78" s="273" t="s">
        <v>282</v>
      </c>
      <c r="AD78" s="273" t="s">
        <v>282</v>
      </c>
      <c r="AE78" s="273" t="s">
        <v>282</v>
      </c>
      <c r="AF78" s="273" t="s">
        <v>282</v>
      </c>
      <c r="AG78" s="273" t="s">
        <v>282</v>
      </c>
      <c r="AH78" s="273" t="s">
        <v>282</v>
      </c>
      <c r="AI78" s="273" t="s">
        <v>282</v>
      </c>
      <c r="AJ78" s="273" t="s">
        <v>282</v>
      </c>
      <c r="AK78" s="273" t="s">
        <v>282</v>
      </c>
      <c r="AL78" s="273" t="s">
        <v>282</v>
      </c>
      <c r="AM78" s="273" t="s">
        <v>282</v>
      </c>
      <c r="AN78" s="273" t="s">
        <v>282</v>
      </c>
      <c r="AO78" s="273" t="s">
        <v>282</v>
      </c>
      <c r="AP78" s="273" t="s">
        <v>282</v>
      </c>
      <c r="AQ78" s="273" t="s">
        <v>282</v>
      </c>
      <c r="AR78" s="273" t="s">
        <v>282</v>
      </c>
      <c r="AS78" s="273" t="s">
        <v>282</v>
      </c>
      <c r="AT78" s="273" t="s">
        <v>282</v>
      </c>
      <c r="AU78" s="273" t="s">
        <v>282</v>
      </c>
      <c r="AV78" s="273" t="s">
        <v>282</v>
      </c>
      <c r="AW78" s="273" t="s">
        <v>282</v>
      </c>
      <c r="AX78" s="273" t="s">
        <v>282</v>
      </c>
      <c r="AY78" s="273" t="s">
        <v>282</v>
      </c>
      <c r="AZ78" s="273" t="s">
        <v>282</v>
      </c>
      <c r="BA78" s="273" t="s">
        <v>282</v>
      </c>
      <c r="BB78" s="273" t="s">
        <v>282</v>
      </c>
      <c r="BC78" s="273" t="s">
        <v>282</v>
      </c>
      <c r="BD78" s="273" t="s">
        <v>282</v>
      </c>
      <c r="BE78" s="273" t="s">
        <v>282</v>
      </c>
      <c r="BF78" s="273" t="s">
        <v>282</v>
      </c>
      <c r="BG78" s="273" t="s">
        <v>282</v>
      </c>
      <c r="BH78" s="273" t="s">
        <v>282</v>
      </c>
      <c r="BI78" s="273" t="s">
        <v>282</v>
      </c>
      <c r="BJ78" s="273" t="s">
        <v>282</v>
      </c>
      <c r="BK78" s="273" t="s">
        <v>282</v>
      </c>
      <c r="BL78" s="273" t="s">
        <v>282</v>
      </c>
      <c r="BM78" s="273" t="s">
        <v>282</v>
      </c>
      <c r="BN78" s="273" t="s">
        <v>282</v>
      </c>
      <c r="BO78" s="273" t="s">
        <v>282</v>
      </c>
      <c r="BP78" s="273" t="s">
        <v>282</v>
      </c>
      <c r="BQ78" s="273" t="s">
        <v>282</v>
      </c>
      <c r="BR78" s="273" t="s">
        <v>282</v>
      </c>
      <c r="BS78" s="273" t="s">
        <v>282</v>
      </c>
      <c r="BT78" s="273" t="s">
        <v>282</v>
      </c>
      <c r="BU78" s="273" t="s">
        <v>282</v>
      </c>
      <c r="BV78" s="273" t="s">
        <v>282</v>
      </c>
      <c r="BW78" s="273" t="s">
        <v>282</v>
      </c>
      <c r="BX78" s="273" t="s">
        <v>282</v>
      </c>
      <c r="BY78" s="273" t="s">
        <v>282</v>
      </c>
      <c r="BZ78" s="273" t="s">
        <v>282</v>
      </c>
      <c r="CA78" s="273" t="s">
        <v>282</v>
      </c>
      <c r="CB78" s="273" t="s">
        <v>282</v>
      </c>
      <c r="CC78" s="273" t="s">
        <v>282</v>
      </c>
      <c r="CD78" s="273" t="s">
        <v>282</v>
      </c>
      <c r="CE78" s="32">
        <f t="shared" si="11"/>
        <v>0</v>
      </c>
    </row>
    <row r="79" spans="1:83">
      <c r="A79" s="33" t="s">
        <v>263</v>
      </c>
      <c r="B79" s="20"/>
      <c r="C79" s="273" t="s">
        <v>282</v>
      </c>
      <c r="D79" s="273" t="s">
        <v>282</v>
      </c>
      <c r="E79" s="273" t="s">
        <v>282</v>
      </c>
      <c r="F79" s="273" t="s">
        <v>282</v>
      </c>
      <c r="G79" s="273" t="s">
        <v>282</v>
      </c>
      <c r="H79" s="273" t="s">
        <v>282</v>
      </c>
      <c r="I79" s="273" t="s">
        <v>282</v>
      </c>
      <c r="J79" s="273" t="s">
        <v>282</v>
      </c>
      <c r="K79" s="273" t="s">
        <v>282</v>
      </c>
      <c r="L79" s="273" t="s">
        <v>282</v>
      </c>
      <c r="M79" s="273" t="s">
        <v>282</v>
      </c>
      <c r="N79" s="273" t="s">
        <v>282</v>
      </c>
      <c r="O79" s="273" t="s">
        <v>282</v>
      </c>
      <c r="P79" s="273" t="s">
        <v>282</v>
      </c>
      <c r="Q79" s="273" t="s">
        <v>282</v>
      </c>
      <c r="R79" s="273" t="s">
        <v>282</v>
      </c>
      <c r="S79" s="273" t="s">
        <v>282</v>
      </c>
      <c r="T79" s="273" t="s">
        <v>282</v>
      </c>
      <c r="U79" s="273" t="s">
        <v>282</v>
      </c>
      <c r="V79" s="273" t="s">
        <v>282</v>
      </c>
      <c r="W79" s="273" t="s">
        <v>282</v>
      </c>
      <c r="X79" s="273" t="s">
        <v>282</v>
      </c>
      <c r="Y79" s="273" t="s">
        <v>282</v>
      </c>
      <c r="Z79" s="273" t="s">
        <v>282</v>
      </c>
      <c r="AA79" s="273" t="s">
        <v>282</v>
      </c>
      <c r="AB79" s="273" t="s">
        <v>282</v>
      </c>
      <c r="AC79" s="273" t="s">
        <v>282</v>
      </c>
      <c r="AD79" s="273" t="s">
        <v>282</v>
      </c>
      <c r="AE79" s="273" t="s">
        <v>282</v>
      </c>
      <c r="AF79" s="273" t="s">
        <v>282</v>
      </c>
      <c r="AG79" s="273" t="s">
        <v>282</v>
      </c>
      <c r="AH79" s="273" t="s">
        <v>282</v>
      </c>
      <c r="AI79" s="273" t="s">
        <v>282</v>
      </c>
      <c r="AJ79" s="273" t="s">
        <v>282</v>
      </c>
      <c r="AK79" s="273" t="s">
        <v>282</v>
      </c>
      <c r="AL79" s="273" t="s">
        <v>282</v>
      </c>
      <c r="AM79" s="273" t="s">
        <v>282</v>
      </c>
      <c r="AN79" s="273" t="s">
        <v>282</v>
      </c>
      <c r="AO79" s="273" t="s">
        <v>282</v>
      </c>
      <c r="AP79" s="273" t="s">
        <v>282</v>
      </c>
      <c r="AQ79" s="273" t="s">
        <v>282</v>
      </c>
      <c r="AR79" s="273" t="s">
        <v>282</v>
      </c>
      <c r="AS79" s="273" t="s">
        <v>282</v>
      </c>
      <c r="AT79" s="273" t="s">
        <v>282</v>
      </c>
      <c r="AU79" s="273" t="s">
        <v>282</v>
      </c>
      <c r="AV79" s="273" t="s">
        <v>282</v>
      </c>
      <c r="AW79" s="273" t="s">
        <v>282</v>
      </c>
      <c r="AX79" s="273" t="s">
        <v>282</v>
      </c>
      <c r="AY79" s="273" t="s">
        <v>282</v>
      </c>
      <c r="AZ79" s="273" t="s">
        <v>282</v>
      </c>
      <c r="BA79" s="273" t="s">
        <v>282</v>
      </c>
      <c r="BB79" s="273" t="s">
        <v>282</v>
      </c>
      <c r="BC79" s="273" t="s">
        <v>282</v>
      </c>
      <c r="BD79" s="273" t="s">
        <v>282</v>
      </c>
      <c r="BE79" s="273" t="s">
        <v>282</v>
      </c>
      <c r="BF79" s="273" t="s">
        <v>282</v>
      </c>
      <c r="BG79" s="273" t="s">
        <v>282</v>
      </c>
      <c r="BH79" s="273" t="s">
        <v>282</v>
      </c>
      <c r="BI79" s="273" t="s">
        <v>282</v>
      </c>
      <c r="BJ79" s="273" t="s">
        <v>282</v>
      </c>
      <c r="BK79" s="273" t="s">
        <v>282</v>
      </c>
      <c r="BL79" s="273" t="s">
        <v>282</v>
      </c>
      <c r="BM79" s="273" t="s">
        <v>282</v>
      </c>
      <c r="BN79" s="273" t="s">
        <v>282</v>
      </c>
      <c r="BO79" s="273" t="s">
        <v>282</v>
      </c>
      <c r="BP79" s="273" t="s">
        <v>282</v>
      </c>
      <c r="BQ79" s="273" t="s">
        <v>282</v>
      </c>
      <c r="BR79" s="273" t="s">
        <v>282</v>
      </c>
      <c r="BS79" s="273" t="s">
        <v>282</v>
      </c>
      <c r="BT79" s="273" t="s">
        <v>282</v>
      </c>
      <c r="BU79" s="273" t="s">
        <v>282</v>
      </c>
      <c r="BV79" s="273" t="s">
        <v>282</v>
      </c>
      <c r="BW79" s="273" t="s">
        <v>282</v>
      </c>
      <c r="BX79" s="273" t="s">
        <v>282</v>
      </c>
      <c r="BY79" s="273" t="s">
        <v>282</v>
      </c>
      <c r="BZ79" s="273" t="s">
        <v>282</v>
      </c>
      <c r="CA79" s="273" t="s">
        <v>282</v>
      </c>
      <c r="CB79" s="273" t="s">
        <v>282</v>
      </c>
      <c r="CC79" s="273" t="s">
        <v>282</v>
      </c>
      <c r="CD79" s="273" t="s">
        <v>282</v>
      </c>
      <c r="CE79" s="32">
        <f t="shared" si="11"/>
        <v>0</v>
      </c>
    </row>
    <row r="80" spans="1:83">
      <c r="A80" s="33" t="s">
        <v>264</v>
      </c>
      <c r="B80" s="20"/>
      <c r="C80" s="273" t="s">
        <v>282</v>
      </c>
      <c r="D80" s="273" t="s">
        <v>282</v>
      </c>
      <c r="E80" s="273" t="s">
        <v>282</v>
      </c>
      <c r="F80" s="273" t="s">
        <v>282</v>
      </c>
      <c r="G80" s="273" t="s">
        <v>282</v>
      </c>
      <c r="H80" s="273" t="s">
        <v>282</v>
      </c>
      <c r="I80" s="273" t="s">
        <v>282</v>
      </c>
      <c r="J80" s="273" t="s">
        <v>282</v>
      </c>
      <c r="K80" s="273" t="s">
        <v>282</v>
      </c>
      <c r="L80" s="273" t="s">
        <v>282</v>
      </c>
      <c r="M80" s="273" t="s">
        <v>282</v>
      </c>
      <c r="N80" s="273" t="s">
        <v>282</v>
      </c>
      <c r="O80" s="273" t="s">
        <v>282</v>
      </c>
      <c r="P80" s="273" t="s">
        <v>282</v>
      </c>
      <c r="Q80" s="273" t="s">
        <v>282</v>
      </c>
      <c r="R80" s="273" t="s">
        <v>282</v>
      </c>
      <c r="S80" s="273" t="s">
        <v>282</v>
      </c>
      <c r="T80" s="273" t="s">
        <v>282</v>
      </c>
      <c r="U80" s="273" t="s">
        <v>282</v>
      </c>
      <c r="V80" s="273" t="s">
        <v>282</v>
      </c>
      <c r="W80" s="273" t="s">
        <v>282</v>
      </c>
      <c r="X80" s="273" t="s">
        <v>282</v>
      </c>
      <c r="Y80" s="273" t="s">
        <v>282</v>
      </c>
      <c r="Z80" s="273" t="s">
        <v>282</v>
      </c>
      <c r="AA80" s="273" t="s">
        <v>282</v>
      </c>
      <c r="AB80" s="273" t="s">
        <v>282</v>
      </c>
      <c r="AC80" s="273" t="s">
        <v>282</v>
      </c>
      <c r="AD80" s="273" t="s">
        <v>282</v>
      </c>
      <c r="AE80" s="273" t="s">
        <v>282</v>
      </c>
      <c r="AF80" s="273" t="s">
        <v>282</v>
      </c>
      <c r="AG80" s="273" t="s">
        <v>282</v>
      </c>
      <c r="AH80" s="273" t="s">
        <v>282</v>
      </c>
      <c r="AI80" s="273" t="s">
        <v>282</v>
      </c>
      <c r="AJ80" s="273" t="s">
        <v>282</v>
      </c>
      <c r="AK80" s="273" t="s">
        <v>282</v>
      </c>
      <c r="AL80" s="273" t="s">
        <v>282</v>
      </c>
      <c r="AM80" s="273" t="s">
        <v>282</v>
      </c>
      <c r="AN80" s="273" t="s">
        <v>282</v>
      </c>
      <c r="AO80" s="273" t="s">
        <v>282</v>
      </c>
      <c r="AP80" s="273" t="s">
        <v>282</v>
      </c>
      <c r="AQ80" s="273" t="s">
        <v>282</v>
      </c>
      <c r="AR80" s="273" t="s">
        <v>282</v>
      </c>
      <c r="AS80" s="273" t="s">
        <v>282</v>
      </c>
      <c r="AT80" s="273" t="s">
        <v>282</v>
      </c>
      <c r="AU80" s="273" t="s">
        <v>282</v>
      </c>
      <c r="AV80" s="273" t="s">
        <v>282</v>
      </c>
      <c r="AW80" s="273" t="s">
        <v>282</v>
      </c>
      <c r="AX80" s="273" t="s">
        <v>282</v>
      </c>
      <c r="AY80" s="273" t="s">
        <v>282</v>
      </c>
      <c r="AZ80" s="273" t="s">
        <v>282</v>
      </c>
      <c r="BA80" s="273" t="s">
        <v>282</v>
      </c>
      <c r="BB80" s="273" t="s">
        <v>282</v>
      </c>
      <c r="BC80" s="273" t="s">
        <v>282</v>
      </c>
      <c r="BD80" s="273" t="s">
        <v>282</v>
      </c>
      <c r="BE80" s="273" t="s">
        <v>282</v>
      </c>
      <c r="BF80" s="273" t="s">
        <v>282</v>
      </c>
      <c r="BG80" s="273" t="s">
        <v>282</v>
      </c>
      <c r="BH80" s="273" t="s">
        <v>282</v>
      </c>
      <c r="BI80" s="273" t="s">
        <v>282</v>
      </c>
      <c r="BJ80" s="273" t="s">
        <v>282</v>
      </c>
      <c r="BK80" s="273" t="s">
        <v>282</v>
      </c>
      <c r="BL80" s="273" t="s">
        <v>282</v>
      </c>
      <c r="BM80" s="273" t="s">
        <v>282</v>
      </c>
      <c r="BN80" s="273" t="s">
        <v>282</v>
      </c>
      <c r="BO80" s="273" t="s">
        <v>282</v>
      </c>
      <c r="BP80" s="273" t="s">
        <v>282</v>
      </c>
      <c r="BQ80" s="273" t="s">
        <v>282</v>
      </c>
      <c r="BR80" s="273" t="s">
        <v>282</v>
      </c>
      <c r="BS80" s="273" t="s">
        <v>282</v>
      </c>
      <c r="BT80" s="273" t="s">
        <v>282</v>
      </c>
      <c r="BU80" s="273" t="s">
        <v>282</v>
      </c>
      <c r="BV80" s="273" t="s">
        <v>282</v>
      </c>
      <c r="BW80" s="273" t="s">
        <v>282</v>
      </c>
      <c r="BX80" s="273" t="s">
        <v>282</v>
      </c>
      <c r="BY80" s="273" t="s">
        <v>282</v>
      </c>
      <c r="BZ80" s="273" t="s">
        <v>282</v>
      </c>
      <c r="CA80" s="273" t="s">
        <v>282</v>
      </c>
      <c r="CB80" s="273" t="s">
        <v>282</v>
      </c>
      <c r="CC80" s="273" t="s">
        <v>282</v>
      </c>
      <c r="CD80" s="273" t="s">
        <v>282</v>
      </c>
      <c r="CE80" s="32">
        <f t="shared" si="11"/>
        <v>0</v>
      </c>
    </row>
    <row r="81" spans="1:84">
      <c r="A81" s="33" t="s">
        <v>265</v>
      </c>
      <c r="B81" s="20"/>
      <c r="C81" s="273" t="s">
        <v>282</v>
      </c>
      <c r="D81" s="273" t="s">
        <v>282</v>
      </c>
      <c r="E81" s="273" t="s">
        <v>282</v>
      </c>
      <c r="F81" s="273" t="s">
        <v>282</v>
      </c>
      <c r="G81" s="273" t="s">
        <v>282</v>
      </c>
      <c r="H81" s="273" t="s">
        <v>282</v>
      </c>
      <c r="I81" s="273" t="s">
        <v>282</v>
      </c>
      <c r="J81" s="273" t="s">
        <v>282</v>
      </c>
      <c r="K81" s="273" t="s">
        <v>282</v>
      </c>
      <c r="L81" s="273" t="s">
        <v>282</v>
      </c>
      <c r="M81" s="273" t="s">
        <v>282</v>
      </c>
      <c r="N81" s="273" t="s">
        <v>282</v>
      </c>
      <c r="O81" s="273" t="s">
        <v>282</v>
      </c>
      <c r="P81" s="273" t="s">
        <v>282</v>
      </c>
      <c r="Q81" s="273" t="s">
        <v>282</v>
      </c>
      <c r="R81" s="273" t="s">
        <v>282</v>
      </c>
      <c r="S81" s="273" t="s">
        <v>282</v>
      </c>
      <c r="T81" s="273" t="s">
        <v>282</v>
      </c>
      <c r="U81" s="273" t="s">
        <v>282</v>
      </c>
      <c r="V81" s="273" t="s">
        <v>282</v>
      </c>
      <c r="W81" s="273" t="s">
        <v>282</v>
      </c>
      <c r="X81" s="273" t="s">
        <v>282</v>
      </c>
      <c r="Y81" s="273" t="s">
        <v>282</v>
      </c>
      <c r="Z81" s="273" t="s">
        <v>282</v>
      </c>
      <c r="AA81" s="273" t="s">
        <v>282</v>
      </c>
      <c r="AB81" s="273" t="s">
        <v>282</v>
      </c>
      <c r="AC81" s="273" t="s">
        <v>282</v>
      </c>
      <c r="AD81" s="273" t="s">
        <v>282</v>
      </c>
      <c r="AE81" s="273" t="s">
        <v>282</v>
      </c>
      <c r="AF81" s="273" t="s">
        <v>282</v>
      </c>
      <c r="AG81" s="273" t="s">
        <v>282</v>
      </c>
      <c r="AH81" s="273" t="s">
        <v>282</v>
      </c>
      <c r="AI81" s="273" t="s">
        <v>282</v>
      </c>
      <c r="AJ81" s="273" t="s">
        <v>282</v>
      </c>
      <c r="AK81" s="273" t="s">
        <v>282</v>
      </c>
      <c r="AL81" s="273" t="s">
        <v>282</v>
      </c>
      <c r="AM81" s="273" t="s">
        <v>282</v>
      </c>
      <c r="AN81" s="273" t="s">
        <v>282</v>
      </c>
      <c r="AO81" s="273" t="s">
        <v>282</v>
      </c>
      <c r="AP81" s="273" t="s">
        <v>282</v>
      </c>
      <c r="AQ81" s="273" t="s">
        <v>282</v>
      </c>
      <c r="AR81" s="273" t="s">
        <v>282</v>
      </c>
      <c r="AS81" s="273" t="s">
        <v>282</v>
      </c>
      <c r="AT81" s="273" t="s">
        <v>282</v>
      </c>
      <c r="AU81" s="273" t="s">
        <v>282</v>
      </c>
      <c r="AV81" s="273" t="s">
        <v>282</v>
      </c>
      <c r="AW81" s="273" t="s">
        <v>282</v>
      </c>
      <c r="AX81" s="273" t="s">
        <v>282</v>
      </c>
      <c r="AY81" s="273" t="s">
        <v>282</v>
      </c>
      <c r="AZ81" s="273" t="s">
        <v>282</v>
      </c>
      <c r="BA81" s="273" t="s">
        <v>282</v>
      </c>
      <c r="BB81" s="273" t="s">
        <v>282</v>
      </c>
      <c r="BC81" s="273" t="s">
        <v>282</v>
      </c>
      <c r="BD81" s="273" t="s">
        <v>282</v>
      </c>
      <c r="BE81" s="273" t="s">
        <v>282</v>
      </c>
      <c r="BF81" s="273" t="s">
        <v>282</v>
      </c>
      <c r="BG81" s="273" t="s">
        <v>282</v>
      </c>
      <c r="BH81" s="273" t="s">
        <v>282</v>
      </c>
      <c r="BI81" s="273" t="s">
        <v>282</v>
      </c>
      <c r="BJ81" s="273" t="s">
        <v>282</v>
      </c>
      <c r="BK81" s="273" t="s">
        <v>282</v>
      </c>
      <c r="BL81" s="273" t="s">
        <v>282</v>
      </c>
      <c r="BM81" s="273" t="s">
        <v>282</v>
      </c>
      <c r="BN81" s="273" t="s">
        <v>282</v>
      </c>
      <c r="BO81" s="273" t="s">
        <v>282</v>
      </c>
      <c r="BP81" s="273" t="s">
        <v>282</v>
      </c>
      <c r="BQ81" s="273" t="s">
        <v>282</v>
      </c>
      <c r="BR81" s="273" t="s">
        <v>282</v>
      </c>
      <c r="BS81" s="273" t="s">
        <v>282</v>
      </c>
      <c r="BT81" s="273" t="s">
        <v>282</v>
      </c>
      <c r="BU81" s="273" t="s">
        <v>282</v>
      </c>
      <c r="BV81" s="273" t="s">
        <v>282</v>
      </c>
      <c r="BW81" s="273" t="s">
        <v>282</v>
      </c>
      <c r="BX81" s="273" t="s">
        <v>282</v>
      </c>
      <c r="BY81" s="273" t="s">
        <v>282</v>
      </c>
      <c r="BZ81" s="273" t="s">
        <v>282</v>
      </c>
      <c r="CA81" s="273" t="s">
        <v>282</v>
      </c>
      <c r="CB81" s="273" t="s">
        <v>282</v>
      </c>
      <c r="CC81" s="273" t="s">
        <v>282</v>
      </c>
      <c r="CD81" s="273" t="s">
        <v>282</v>
      </c>
      <c r="CE81" s="32">
        <f t="shared" si="11"/>
        <v>0</v>
      </c>
    </row>
    <row r="82" spans="1:84">
      <c r="A82" s="33" t="s">
        <v>266</v>
      </c>
      <c r="B82" s="20"/>
      <c r="C82" s="273" t="s">
        <v>282</v>
      </c>
      <c r="D82" s="273" t="s">
        <v>282</v>
      </c>
      <c r="E82" s="273" t="s">
        <v>282</v>
      </c>
      <c r="F82" s="273" t="s">
        <v>282</v>
      </c>
      <c r="G82" s="273" t="s">
        <v>282</v>
      </c>
      <c r="H82" s="273" t="s">
        <v>282</v>
      </c>
      <c r="I82" s="273" t="s">
        <v>282</v>
      </c>
      <c r="J82" s="273" t="s">
        <v>282</v>
      </c>
      <c r="K82" s="273" t="s">
        <v>282</v>
      </c>
      <c r="L82" s="273" t="s">
        <v>282</v>
      </c>
      <c r="M82" s="273" t="s">
        <v>282</v>
      </c>
      <c r="N82" s="273" t="s">
        <v>282</v>
      </c>
      <c r="O82" s="273" t="s">
        <v>282</v>
      </c>
      <c r="P82" s="273" t="s">
        <v>282</v>
      </c>
      <c r="Q82" s="273" t="s">
        <v>282</v>
      </c>
      <c r="R82" s="273" t="s">
        <v>282</v>
      </c>
      <c r="S82" s="273" t="s">
        <v>282</v>
      </c>
      <c r="T82" s="273" t="s">
        <v>282</v>
      </c>
      <c r="U82" s="273" t="s">
        <v>282</v>
      </c>
      <c r="V82" s="273" t="s">
        <v>282</v>
      </c>
      <c r="W82" s="273" t="s">
        <v>282</v>
      </c>
      <c r="X82" s="273" t="s">
        <v>282</v>
      </c>
      <c r="Y82" s="273" t="s">
        <v>282</v>
      </c>
      <c r="Z82" s="273" t="s">
        <v>282</v>
      </c>
      <c r="AA82" s="273" t="s">
        <v>282</v>
      </c>
      <c r="AB82" s="273" t="s">
        <v>282</v>
      </c>
      <c r="AC82" s="273" t="s">
        <v>282</v>
      </c>
      <c r="AD82" s="273" t="s">
        <v>282</v>
      </c>
      <c r="AE82" s="273" t="s">
        <v>282</v>
      </c>
      <c r="AF82" s="273" t="s">
        <v>282</v>
      </c>
      <c r="AG82" s="273" t="s">
        <v>282</v>
      </c>
      <c r="AH82" s="273" t="s">
        <v>282</v>
      </c>
      <c r="AI82" s="273" t="s">
        <v>282</v>
      </c>
      <c r="AJ82" s="273" t="s">
        <v>282</v>
      </c>
      <c r="AK82" s="273" t="s">
        <v>282</v>
      </c>
      <c r="AL82" s="273" t="s">
        <v>282</v>
      </c>
      <c r="AM82" s="273" t="s">
        <v>282</v>
      </c>
      <c r="AN82" s="273" t="s">
        <v>282</v>
      </c>
      <c r="AO82" s="273" t="s">
        <v>282</v>
      </c>
      <c r="AP82" s="273" t="s">
        <v>282</v>
      </c>
      <c r="AQ82" s="273" t="s">
        <v>282</v>
      </c>
      <c r="AR82" s="273" t="s">
        <v>282</v>
      </c>
      <c r="AS82" s="273" t="s">
        <v>282</v>
      </c>
      <c r="AT82" s="273" t="s">
        <v>282</v>
      </c>
      <c r="AU82" s="273" t="s">
        <v>282</v>
      </c>
      <c r="AV82" s="273" t="s">
        <v>282</v>
      </c>
      <c r="AW82" s="273" t="s">
        <v>282</v>
      </c>
      <c r="AX82" s="273" t="s">
        <v>282</v>
      </c>
      <c r="AY82" s="273" t="s">
        <v>282</v>
      </c>
      <c r="AZ82" s="273" t="s">
        <v>282</v>
      </c>
      <c r="BA82" s="273" t="s">
        <v>282</v>
      </c>
      <c r="BB82" s="273" t="s">
        <v>282</v>
      </c>
      <c r="BC82" s="273" t="s">
        <v>282</v>
      </c>
      <c r="BD82" s="273" t="s">
        <v>282</v>
      </c>
      <c r="BE82" s="273" t="s">
        <v>282</v>
      </c>
      <c r="BF82" s="273" t="s">
        <v>282</v>
      </c>
      <c r="BG82" s="273" t="s">
        <v>282</v>
      </c>
      <c r="BH82" s="273" t="s">
        <v>282</v>
      </c>
      <c r="BI82" s="273" t="s">
        <v>282</v>
      </c>
      <c r="BJ82" s="273" t="s">
        <v>282</v>
      </c>
      <c r="BK82" s="273" t="s">
        <v>282</v>
      </c>
      <c r="BL82" s="273" t="s">
        <v>282</v>
      </c>
      <c r="BM82" s="273" t="s">
        <v>282</v>
      </c>
      <c r="BN82" s="273" t="s">
        <v>282</v>
      </c>
      <c r="BO82" s="273" t="s">
        <v>282</v>
      </c>
      <c r="BP82" s="273" t="s">
        <v>282</v>
      </c>
      <c r="BQ82" s="273" t="s">
        <v>282</v>
      </c>
      <c r="BR82" s="273" t="s">
        <v>282</v>
      </c>
      <c r="BS82" s="273" t="s">
        <v>282</v>
      </c>
      <c r="BT82" s="273" t="s">
        <v>282</v>
      </c>
      <c r="BU82" s="273" t="s">
        <v>282</v>
      </c>
      <c r="BV82" s="273" t="s">
        <v>282</v>
      </c>
      <c r="BW82" s="273" t="s">
        <v>282</v>
      </c>
      <c r="BX82" s="273" t="s">
        <v>282</v>
      </c>
      <c r="BY82" s="273" t="s">
        <v>282</v>
      </c>
      <c r="BZ82" s="273" t="s">
        <v>282</v>
      </c>
      <c r="CA82" s="273" t="s">
        <v>282</v>
      </c>
      <c r="CB82" s="273" t="s">
        <v>282</v>
      </c>
      <c r="CC82" s="273" t="s">
        <v>282</v>
      </c>
      <c r="CD82" s="273" t="s">
        <v>282</v>
      </c>
      <c r="CE82" s="32">
        <f t="shared" si="11"/>
        <v>0</v>
      </c>
    </row>
    <row r="83" spans="1:84">
      <c r="A83" s="33" t="s">
        <v>267</v>
      </c>
      <c r="B83" s="20"/>
      <c r="C83" s="273" t="s">
        <v>282</v>
      </c>
      <c r="D83" s="273" t="s">
        <v>282</v>
      </c>
      <c r="E83" s="273" t="s">
        <v>282</v>
      </c>
      <c r="F83" s="273" t="s">
        <v>282</v>
      </c>
      <c r="G83" s="273" t="s">
        <v>282</v>
      </c>
      <c r="H83" s="273" t="s">
        <v>282</v>
      </c>
      <c r="I83" s="273" t="s">
        <v>282</v>
      </c>
      <c r="J83" s="273" t="s">
        <v>282</v>
      </c>
      <c r="K83" s="273" t="s">
        <v>282</v>
      </c>
      <c r="L83" s="273" t="s">
        <v>282</v>
      </c>
      <c r="M83" s="273" t="s">
        <v>282</v>
      </c>
      <c r="N83" s="273" t="s">
        <v>282</v>
      </c>
      <c r="O83" s="273" t="s">
        <v>282</v>
      </c>
      <c r="P83" s="273" t="s">
        <v>282</v>
      </c>
      <c r="Q83" s="273" t="s">
        <v>282</v>
      </c>
      <c r="R83" s="273" t="s">
        <v>282</v>
      </c>
      <c r="S83" s="273" t="s">
        <v>282</v>
      </c>
      <c r="T83" s="273" t="s">
        <v>282</v>
      </c>
      <c r="U83" s="273" t="s">
        <v>282</v>
      </c>
      <c r="V83" s="273" t="s">
        <v>282</v>
      </c>
      <c r="W83" s="273" t="s">
        <v>282</v>
      </c>
      <c r="X83" s="273" t="s">
        <v>282</v>
      </c>
      <c r="Y83" s="273" t="s">
        <v>282</v>
      </c>
      <c r="Z83" s="273" t="s">
        <v>282</v>
      </c>
      <c r="AA83" s="273" t="s">
        <v>282</v>
      </c>
      <c r="AB83" s="273" t="s">
        <v>282</v>
      </c>
      <c r="AC83" s="273" t="s">
        <v>282</v>
      </c>
      <c r="AD83" s="273" t="s">
        <v>282</v>
      </c>
      <c r="AE83" s="273" t="s">
        <v>282</v>
      </c>
      <c r="AF83" s="273" t="s">
        <v>282</v>
      </c>
      <c r="AG83" s="273" t="s">
        <v>282</v>
      </c>
      <c r="AH83" s="273" t="s">
        <v>282</v>
      </c>
      <c r="AI83" s="273" t="s">
        <v>282</v>
      </c>
      <c r="AJ83" s="273" t="s">
        <v>282</v>
      </c>
      <c r="AK83" s="273" t="s">
        <v>282</v>
      </c>
      <c r="AL83" s="273" t="s">
        <v>282</v>
      </c>
      <c r="AM83" s="273" t="s">
        <v>282</v>
      </c>
      <c r="AN83" s="273" t="s">
        <v>282</v>
      </c>
      <c r="AO83" s="273" t="s">
        <v>282</v>
      </c>
      <c r="AP83" s="273" t="s">
        <v>282</v>
      </c>
      <c r="AQ83" s="273" t="s">
        <v>282</v>
      </c>
      <c r="AR83" s="273" t="s">
        <v>282</v>
      </c>
      <c r="AS83" s="273" t="s">
        <v>282</v>
      </c>
      <c r="AT83" s="273" t="s">
        <v>282</v>
      </c>
      <c r="AU83" s="273" t="s">
        <v>282</v>
      </c>
      <c r="AV83" s="273" t="s">
        <v>282</v>
      </c>
      <c r="AW83" s="273" t="s">
        <v>282</v>
      </c>
      <c r="AX83" s="273" t="s">
        <v>282</v>
      </c>
      <c r="AY83" s="273" t="s">
        <v>282</v>
      </c>
      <c r="AZ83" s="273" t="s">
        <v>282</v>
      </c>
      <c r="BA83" s="273" t="s">
        <v>282</v>
      </c>
      <c r="BB83" s="273" t="s">
        <v>282</v>
      </c>
      <c r="BC83" s="273" t="s">
        <v>282</v>
      </c>
      <c r="BD83" s="273" t="s">
        <v>282</v>
      </c>
      <c r="BE83" s="273" t="s">
        <v>282</v>
      </c>
      <c r="BF83" s="273" t="s">
        <v>282</v>
      </c>
      <c r="BG83" s="273" t="s">
        <v>282</v>
      </c>
      <c r="BH83" s="273" t="s">
        <v>282</v>
      </c>
      <c r="BI83" s="273" t="s">
        <v>282</v>
      </c>
      <c r="BJ83" s="273" t="s">
        <v>282</v>
      </c>
      <c r="BK83" s="273" t="s">
        <v>282</v>
      </c>
      <c r="BL83" s="273" t="s">
        <v>282</v>
      </c>
      <c r="BM83" s="273" t="s">
        <v>282</v>
      </c>
      <c r="BN83" s="273" t="s">
        <v>282</v>
      </c>
      <c r="BO83" s="273" t="s">
        <v>282</v>
      </c>
      <c r="BP83" s="273" t="s">
        <v>282</v>
      </c>
      <c r="BQ83" s="273" t="s">
        <v>282</v>
      </c>
      <c r="BR83" s="273" t="s">
        <v>282</v>
      </c>
      <c r="BS83" s="273" t="s">
        <v>282</v>
      </c>
      <c r="BT83" s="273" t="s">
        <v>282</v>
      </c>
      <c r="BU83" s="273" t="s">
        <v>282</v>
      </c>
      <c r="BV83" s="273" t="s">
        <v>282</v>
      </c>
      <c r="BW83" s="273" t="s">
        <v>282</v>
      </c>
      <c r="BX83" s="273" t="s">
        <v>282</v>
      </c>
      <c r="BY83" s="273" t="s">
        <v>282</v>
      </c>
      <c r="BZ83" s="273" t="s">
        <v>282</v>
      </c>
      <c r="CA83" s="273" t="s">
        <v>282</v>
      </c>
      <c r="CB83" s="273" t="s">
        <v>282</v>
      </c>
      <c r="CC83" s="273" t="s">
        <v>282</v>
      </c>
      <c r="CD83" s="273" t="s">
        <v>282</v>
      </c>
      <c r="CE83" s="32">
        <f t="shared" si="11"/>
        <v>0</v>
      </c>
    </row>
    <row r="84" spans="1:84">
      <c r="A84" s="33" t="s">
        <v>268</v>
      </c>
      <c r="B84" s="20"/>
      <c r="C84" s="24"/>
      <c r="D84" s="24"/>
      <c r="E84" s="30">
        <v>2645</v>
      </c>
      <c r="F84" s="30"/>
      <c r="G84" s="24"/>
      <c r="H84" s="24"/>
      <c r="I84" s="30"/>
      <c r="J84" s="30"/>
      <c r="K84" s="30">
        <v>1986</v>
      </c>
      <c r="L84" s="30">
        <v>37701</v>
      </c>
      <c r="M84" s="24"/>
      <c r="N84" s="24">
        <v>0</v>
      </c>
      <c r="O84" s="24"/>
      <c r="P84" s="30"/>
      <c r="Q84" s="30"/>
      <c r="R84" s="31"/>
      <c r="S84" s="30"/>
      <c r="T84" s="24"/>
      <c r="U84" s="30">
        <v>1600</v>
      </c>
      <c r="V84" s="30"/>
      <c r="W84" s="24">
        <v>535</v>
      </c>
      <c r="X84" s="30">
        <v>2649</v>
      </c>
      <c r="Y84" s="30">
        <v>6558</v>
      </c>
      <c r="Z84" s="30"/>
      <c r="AA84" s="30"/>
      <c r="AB84" s="30">
        <v>7674</v>
      </c>
      <c r="AC84" s="30">
        <v>485</v>
      </c>
      <c r="AD84" s="30"/>
      <c r="AE84" s="30">
        <v>8491</v>
      </c>
      <c r="AF84" s="30"/>
      <c r="AG84" s="30">
        <v>28274</v>
      </c>
      <c r="AH84" s="30"/>
      <c r="AI84" s="30"/>
      <c r="AJ84" s="30">
        <v>31061</v>
      </c>
      <c r="AK84" s="30">
        <v>7045</v>
      </c>
      <c r="AL84" s="30">
        <v>6608</v>
      </c>
      <c r="AM84" s="30"/>
      <c r="AN84" s="30"/>
      <c r="AO84" s="24">
        <v>463</v>
      </c>
      <c r="AP84" s="30"/>
      <c r="AQ84" s="24"/>
      <c r="AR84" s="24"/>
      <c r="AS84" s="24"/>
      <c r="AT84" s="24"/>
      <c r="AU84" s="30"/>
      <c r="AV84" s="30">
        <v>1658</v>
      </c>
      <c r="AW84" s="30"/>
      <c r="AX84" s="30"/>
      <c r="AY84" s="30">
        <v>300</v>
      </c>
      <c r="AZ84" s="30"/>
      <c r="BA84" s="30">
        <v>683</v>
      </c>
      <c r="BB84" s="30">
        <v>1014</v>
      </c>
      <c r="BC84" s="30"/>
      <c r="BD84" s="30">
        <v>1305</v>
      </c>
      <c r="BE84" s="30">
        <v>791</v>
      </c>
      <c r="BF84" s="30">
        <v>5582</v>
      </c>
      <c r="BG84" s="30"/>
      <c r="BH84" s="31">
        <v>28333</v>
      </c>
      <c r="BI84" s="30"/>
      <c r="BJ84" s="30">
        <v>40866</v>
      </c>
      <c r="BK84" s="30">
        <v>24473</v>
      </c>
      <c r="BL84" s="30"/>
      <c r="BM84" s="30"/>
      <c r="BN84" s="30">
        <v>124492</v>
      </c>
      <c r="BO84" s="30"/>
      <c r="BP84" s="30">
        <v>46211</v>
      </c>
      <c r="BQ84" s="30"/>
      <c r="BR84" s="30"/>
      <c r="BS84" s="30"/>
      <c r="BT84" s="30"/>
      <c r="BU84" s="30"/>
      <c r="BV84" s="30">
        <v>0</v>
      </c>
      <c r="BW84" s="30"/>
      <c r="BX84" s="30"/>
      <c r="BY84" s="30">
        <v>2597</v>
      </c>
      <c r="BZ84" s="30"/>
      <c r="CA84" s="30"/>
      <c r="CB84" s="30"/>
      <c r="CC84" s="30"/>
      <c r="CD84" s="35">
        <v>751700</v>
      </c>
      <c r="CE84" s="32">
        <f t="shared" si="11"/>
        <v>1173780</v>
      </c>
    </row>
    <row r="85" spans="1:84">
      <c r="A85" s="39" t="s">
        <v>269</v>
      </c>
      <c r="B85" s="20"/>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35">
        <v>4153010</v>
      </c>
      <c r="CE85" s="32">
        <f t="shared" si="11"/>
        <v>4153010</v>
      </c>
    </row>
    <row r="86" spans="1:84">
      <c r="A86" s="39" t="s">
        <v>270</v>
      </c>
      <c r="B86" s="32"/>
      <c r="C86" s="32">
        <f>SUM(C62:C70)-C85</f>
        <v>0</v>
      </c>
      <c r="D86" s="32">
        <f t="shared" ref="D86:BO86" si="12">SUM(D62:D70)-D85</f>
        <v>0</v>
      </c>
      <c r="E86" s="32">
        <f t="shared" si="12"/>
        <v>332645</v>
      </c>
      <c r="F86" s="32">
        <f t="shared" si="12"/>
        <v>0</v>
      </c>
      <c r="G86" s="32">
        <f t="shared" si="12"/>
        <v>0</v>
      </c>
      <c r="H86" s="32">
        <f t="shared" si="12"/>
        <v>0</v>
      </c>
      <c r="I86" s="32">
        <f t="shared" si="12"/>
        <v>0</v>
      </c>
      <c r="J86" s="32">
        <f t="shared" si="12"/>
        <v>0</v>
      </c>
      <c r="K86" s="32">
        <f t="shared" si="12"/>
        <v>1409366</v>
      </c>
      <c r="L86" s="32">
        <f t="shared" si="12"/>
        <v>4740540</v>
      </c>
      <c r="M86" s="32">
        <f t="shared" si="12"/>
        <v>0</v>
      </c>
      <c r="N86" s="32">
        <f t="shared" si="12"/>
        <v>0</v>
      </c>
      <c r="O86" s="32">
        <f t="shared" si="12"/>
        <v>0</v>
      </c>
      <c r="P86" s="32">
        <f t="shared" si="12"/>
        <v>0</v>
      </c>
      <c r="Q86" s="32">
        <f t="shared" si="12"/>
        <v>0</v>
      </c>
      <c r="R86" s="32">
        <f t="shared" si="12"/>
        <v>0</v>
      </c>
      <c r="S86" s="32">
        <f t="shared" si="12"/>
        <v>251501</v>
      </c>
      <c r="T86" s="32">
        <f t="shared" si="12"/>
        <v>0</v>
      </c>
      <c r="U86" s="32">
        <f t="shared" si="12"/>
        <v>965522</v>
      </c>
      <c r="V86" s="32">
        <f t="shared" si="12"/>
        <v>0</v>
      </c>
      <c r="W86" s="32">
        <f t="shared" si="12"/>
        <v>190533</v>
      </c>
      <c r="X86" s="32">
        <f t="shared" si="12"/>
        <v>200622</v>
      </c>
      <c r="Y86" s="32">
        <f t="shared" si="12"/>
        <v>409245</v>
      </c>
      <c r="Z86" s="32">
        <f t="shared" si="12"/>
        <v>0</v>
      </c>
      <c r="AA86" s="32">
        <f t="shared" si="12"/>
        <v>0</v>
      </c>
      <c r="AB86" s="32">
        <f t="shared" si="12"/>
        <v>978123</v>
      </c>
      <c r="AC86" s="32">
        <f t="shared" si="12"/>
        <v>260877</v>
      </c>
      <c r="AD86" s="32">
        <f t="shared" si="12"/>
        <v>0</v>
      </c>
      <c r="AE86" s="32">
        <f t="shared" si="12"/>
        <v>1437952</v>
      </c>
      <c r="AF86" s="32">
        <f t="shared" si="12"/>
        <v>0</v>
      </c>
      <c r="AG86" s="32">
        <f t="shared" si="12"/>
        <v>1316430</v>
      </c>
      <c r="AH86" s="32">
        <f t="shared" si="12"/>
        <v>0</v>
      </c>
      <c r="AI86" s="32">
        <f t="shared" si="12"/>
        <v>0</v>
      </c>
      <c r="AJ86" s="32">
        <f t="shared" si="12"/>
        <v>3593878</v>
      </c>
      <c r="AK86" s="32">
        <f t="shared" si="12"/>
        <v>366724</v>
      </c>
      <c r="AL86" s="32">
        <f t="shared" si="12"/>
        <v>154877</v>
      </c>
      <c r="AM86" s="32">
        <f t="shared" si="12"/>
        <v>0</v>
      </c>
      <c r="AN86" s="32">
        <f t="shared" si="12"/>
        <v>0</v>
      </c>
      <c r="AO86" s="32">
        <f t="shared" si="12"/>
        <v>58260</v>
      </c>
      <c r="AP86" s="32">
        <f t="shared" si="12"/>
        <v>0</v>
      </c>
      <c r="AQ86" s="32">
        <f t="shared" si="12"/>
        <v>0</v>
      </c>
      <c r="AR86" s="32">
        <f t="shared" si="12"/>
        <v>0</v>
      </c>
      <c r="AS86" s="32">
        <f t="shared" si="12"/>
        <v>0</v>
      </c>
      <c r="AT86" s="32">
        <f t="shared" si="12"/>
        <v>0</v>
      </c>
      <c r="AU86" s="32">
        <f t="shared" si="12"/>
        <v>0</v>
      </c>
      <c r="AV86" s="32">
        <f t="shared" si="12"/>
        <v>584590</v>
      </c>
      <c r="AW86" s="32">
        <f t="shared" si="12"/>
        <v>0</v>
      </c>
      <c r="AX86" s="32">
        <f t="shared" si="12"/>
        <v>0</v>
      </c>
      <c r="AY86" s="32">
        <f t="shared" si="12"/>
        <v>1234238</v>
      </c>
      <c r="AZ86" s="32">
        <f t="shared" si="12"/>
        <v>0</v>
      </c>
      <c r="BA86" s="32">
        <f t="shared" si="12"/>
        <v>166029</v>
      </c>
      <c r="BB86" s="32">
        <f t="shared" si="12"/>
        <v>121405</v>
      </c>
      <c r="BC86" s="32">
        <f t="shared" si="12"/>
        <v>0</v>
      </c>
      <c r="BD86" s="32">
        <f t="shared" si="12"/>
        <v>143744</v>
      </c>
      <c r="BE86" s="32">
        <f t="shared" si="12"/>
        <v>1071632</v>
      </c>
      <c r="BF86" s="32">
        <f t="shared" si="12"/>
        <v>546429</v>
      </c>
      <c r="BG86" s="32">
        <f t="shared" si="12"/>
        <v>0</v>
      </c>
      <c r="BH86" s="32">
        <f t="shared" si="12"/>
        <v>1381990</v>
      </c>
      <c r="BI86" s="32">
        <f t="shared" si="12"/>
        <v>0</v>
      </c>
      <c r="BJ86" s="32">
        <f t="shared" si="12"/>
        <v>589892</v>
      </c>
      <c r="BK86" s="32">
        <f t="shared" si="12"/>
        <v>1473521</v>
      </c>
      <c r="BL86" s="32">
        <f t="shared" si="12"/>
        <v>200616</v>
      </c>
      <c r="BM86" s="32">
        <f t="shared" si="12"/>
        <v>0</v>
      </c>
      <c r="BN86" s="32">
        <f t="shared" si="12"/>
        <v>2053021</v>
      </c>
      <c r="BO86" s="32">
        <f t="shared" si="12"/>
        <v>0</v>
      </c>
      <c r="BP86" s="32">
        <f t="shared" ref="BP86:CD86" si="13">SUM(BP62:BP70)-BP85</f>
        <v>69502</v>
      </c>
      <c r="BQ86" s="32">
        <f t="shared" si="13"/>
        <v>0</v>
      </c>
      <c r="BR86" s="32">
        <f t="shared" si="13"/>
        <v>0</v>
      </c>
      <c r="BS86" s="32">
        <f t="shared" si="13"/>
        <v>0</v>
      </c>
      <c r="BT86" s="32">
        <f t="shared" si="13"/>
        <v>0</v>
      </c>
      <c r="BU86" s="32">
        <f t="shared" si="13"/>
        <v>0</v>
      </c>
      <c r="BV86" s="32">
        <f t="shared" si="13"/>
        <v>167923</v>
      </c>
      <c r="BW86" s="32">
        <f t="shared" si="13"/>
        <v>0</v>
      </c>
      <c r="BX86" s="32">
        <f t="shared" si="13"/>
        <v>0</v>
      </c>
      <c r="BY86" s="32">
        <f t="shared" si="13"/>
        <v>186421</v>
      </c>
      <c r="BZ86" s="32">
        <f t="shared" si="13"/>
        <v>0</v>
      </c>
      <c r="CA86" s="32">
        <f t="shared" si="13"/>
        <v>0</v>
      </c>
      <c r="CB86" s="32">
        <f t="shared" si="13"/>
        <v>0</v>
      </c>
      <c r="CC86" s="32">
        <f t="shared" si="13"/>
        <v>0</v>
      </c>
      <c r="CD86" s="32">
        <f t="shared" si="13"/>
        <v>-3401310</v>
      </c>
      <c r="CE86" s="32">
        <f t="shared" si="11"/>
        <v>23256738</v>
      </c>
    </row>
    <row r="87" spans="1:84">
      <c r="A87" s="39" t="s">
        <v>271</v>
      </c>
      <c r="B87" s="32"/>
      <c r="C87" s="29" t="s">
        <v>233</v>
      </c>
      <c r="D87" s="29" t="s">
        <v>233</v>
      </c>
      <c r="E87" s="29" t="s">
        <v>233</v>
      </c>
      <c r="F87" s="29" t="s">
        <v>233</v>
      </c>
      <c r="G87" s="29" t="s">
        <v>233</v>
      </c>
      <c r="H87" s="29" t="s">
        <v>233</v>
      </c>
      <c r="I87" s="29" t="s">
        <v>233</v>
      </c>
      <c r="J87" s="29" t="s">
        <v>233</v>
      </c>
      <c r="K87" s="36" t="s">
        <v>233</v>
      </c>
      <c r="L87" s="29" t="s">
        <v>233</v>
      </c>
      <c r="M87" s="29" t="s">
        <v>233</v>
      </c>
      <c r="N87" s="29" t="s">
        <v>233</v>
      </c>
      <c r="O87" s="29" t="s">
        <v>233</v>
      </c>
      <c r="P87" s="29" t="s">
        <v>233</v>
      </c>
      <c r="Q87" s="29" t="s">
        <v>233</v>
      </c>
      <c r="R87" s="29" t="s">
        <v>233</v>
      </c>
      <c r="S87" s="29" t="s">
        <v>233</v>
      </c>
      <c r="T87" s="29" t="s">
        <v>233</v>
      </c>
      <c r="U87" s="29" t="s">
        <v>233</v>
      </c>
      <c r="V87" s="29" t="s">
        <v>233</v>
      </c>
      <c r="W87" s="29" t="s">
        <v>233</v>
      </c>
      <c r="X87" s="29" t="s">
        <v>233</v>
      </c>
      <c r="Y87" s="29" t="s">
        <v>233</v>
      </c>
      <c r="Z87" s="29" t="s">
        <v>233</v>
      </c>
      <c r="AA87" s="29" t="s">
        <v>233</v>
      </c>
      <c r="AB87" s="29" t="s">
        <v>233</v>
      </c>
      <c r="AC87" s="29" t="s">
        <v>233</v>
      </c>
      <c r="AD87" s="29" t="s">
        <v>233</v>
      </c>
      <c r="AE87" s="29" t="s">
        <v>233</v>
      </c>
      <c r="AF87" s="29" t="s">
        <v>233</v>
      </c>
      <c r="AG87" s="29" t="s">
        <v>233</v>
      </c>
      <c r="AH87" s="29" t="s">
        <v>233</v>
      </c>
      <c r="AI87" s="29" t="s">
        <v>233</v>
      </c>
      <c r="AJ87" s="29" t="s">
        <v>233</v>
      </c>
      <c r="AK87" s="29" t="s">
        <v>233</v>
      </c>
      <c r="AL87" s="29" t="s">
        <v>233</v>
      </c>
      <c r="AM87" s="29" t="s">
        <v>233</v>
      </c>
      <c r="AN87" s="29" t="s">
        <v>233</v>
      </c>
      <c r="AO87" s="29" t="s">
        <v>233</v>
      </c>
      <c r="AP87" s="29" t="s">
        <v>233</v>
      </c>
      <c r="AQ87" s="29" t="s">
        <v>233</v>
      </c>
      <c r="AR87" s="29" t="s">
        <v>233</v>
      </c>
      <c r="AS87" s="29" t="s">
        <v>233</v>
      </c>
      <c r="AT87" s="29" t="s">
        <v>233</v>
      </c>
      <c r="AU87" s="29" t="s">
        <v>233</v>
      </c>
      <c r="AV87" s="29" t="s">
        <v>233</v>
      </c>
      <c r="AW87" s="29" t="s">
        <v>233</v>
      </c>
      <c r="AX87" s="29" t="s">
        <v>233</v>
      </c>
      <c r="AY87" s="29" t="s">
        <v>233</v>
      </c>
      <c r="AZ87" s="29" t="s">
        <v>233</v>
      </c>
      <c r="BA87" s="29" t="s">
        <v>233</v>
      </c>
      <c r="BB87" s="29" t="s">
        <v>233</v>
      </c>
      <c r="BC87" s="29" t="s">
        <v>233</v>
      </c>
      <c r="BD87" s="29" t="s">
        <v>233</v>
      </c>
      <c r="BE87" s="29" t="s">
        <v>233</v>
      </c>
      <c r="BF87" s="29" t="s">
        <v>233</v>
      </c>
      <c r="BG87" s="29" t="s">
        <v>233</v>
      </c>
      <c r="BH87" s="29" t="s">
        <v>233</v>
      </c>
      <c r="BI87" s="29" t="s">
        <v>233</v>
      </c>
      <c r="BJ87" s="29" t="s">
        <v>233</v>
      </c>
      <c r="BK87" s="29" t="s">
        <v>233</v>
      </c>
      <c r="BL87" s="29" t="s">
        <v>233</v>
      </c>
      <c r="BM87" s="29" t="s">
        <v>233</v>
      </c>
      <c r="BN87" s="29" t="s">
        <v>233</v>
      </c>
      <c r="BO87" s="29" t="s">
        <v>233</v>
      </c>
      <c r="BP87" s="29" t="s">
        <v>233</v>
      </c>
      <c r="BQ87" s="29" t="s">
        <v>233</v>
      </c>
      <c r="BR87" s="29" t="s">
        <v>233</v>
      </c>
      <c r="BS87" s="29" t="s">
        <v>233</v>
      </c>
      <c r="BT87" s="29" t="s">
        <v>233</v>
      </c>
      <c r="BU87" s="29" t="s">
        <v>233</v>
      </c>
      <c r="BV87" s="29" t="s">
        <v>233</v>
      </c>
      <c r="BW87" s="29" t="s">
        <v>233</v>
      </c>
      <c r="BX87" s="29" t="s">
        <v>233</v>
      </c>
      <c r="BY87" s="29" t="s">
        <v>233</v>
      </c>
      <c r="BZ87" s="29" t="s">
        <v>233</v>
      </c>
      <c r="CA87" s="29" t="s">
        <v>233</v>
      </c>
      <c r="CB87" s="29" t="s">
        <v>233</v>
      </c>
      <c r="CC87" s="29" t="s">
        <v>233</v>
      </c>
      <c r="CD87" s="29" t="s">
        <v>233</v>
      </c>
      <c r="CE87" s="35">
        <v>1518186</v>
      </c>
    </row>
    <row r="88" spans="1:84">
      <c r="A88" s="26" t="s">
        <v>272</v>
      </c>
      <c r="B88" s="20"/>
      <c r="C88" s="213"/>
      <c r="D88" s="213"/>
      <c r="E88" s="213">
        <v>137570</v>
      </c>
      <c r="F88" s="213"/>
      <c r="G88" s="213"/>
      <c r="H88" s="213"/>
      <c r="I88" s="213"/>
      <c r="J88" s="213"/>
      <c r="K88" s="213">
        <v>2602937</v>
      </c>
      <c r="L88" s="213">
        <v>1960558</v>
      </c>
      <c r="M88" s="213"/>
      <c r="N88" s="213"/>
      <c r="O88" s="213"/>
      <c r="P88" s="213"/>
      <c r="Q88" s="213"/>
      <c r="R88" s="213"/>
      <c r="S88" s="213">
        <v>224872</v>
      </c>
      <c r="T88" s="213"/>
      <c r="U88" s="213">
        <v>825367</v>
      </c>
      <c r="V88" s="213"/>
      <c r="W88" s="213">
        <v>31036</v>
      </c>
      <c r="X88" s="213">
        <v>153535</v>
      </c>
      <c r="Y88" s="213">
        <v>380093</v>
      </c>
      <c r="Z88" s="213"/>
      <c r="AA88" s="213"/>
      <c r="AB88" s="213">
        <v>1389337</v>
      </c>
      <c r="AC88" s="213">
        <v>303427</v>
      </c>
      <c r="AD88" s="213"/>
      <c r="AE88" s="213">
        <v>480611</v>
      </c>
      <c r="AF88" s="213"/>
      <c r="AG88" s="213">
        <v>20048</v>
      </c>
      <c r="AH88" s="213"/>
      <c r="AI88" s="213"/>
      <c r="AJ88" s="213">
        <v>281747</v>
      </c>
      <c r="AK88" s="213">
        <v>464250</v>
      </c>
      <c r="AL88" s="213">
        <v>48561</v>
      </c>
      <c r="AM88" s="213"/>
      <c r="AN88" s="213"/>
      <c r="AO88" s="213">
        <v>7044</v>
      </c>
      <c r="AP88" s="213"/>
      <c r="AQ88" s="213"/>
      <c r="AR88" s="213"/>
      <c r="AS88" s="213"/>
      <c r="AT88" s="213"/>
      <c r="AU88" s="213"/>
      <c r="AV88" s="213">
        <v>90105</v>
      </c>
      <c r="AW88" s="29" t="s">
        <v>233</v>
      </c>
      <c r="AX88" s="29" t="s">
        <v>233</v>
      </c>
      <c r="AY88" s="29" t="s">
        <v>233</v>
      </c>
      <c r="AZ88" s="29" t="s">
        <v>233</v>
      </c>
      <c r="BA88" s="29" t="s">
        <v>233</v>
      </c>
      <c r="BB88" s="29" t="s">
        <v>233</v>
      </c>
      <c r="BC88" s="29" t="s">
        <v>233</v>
      </c>
      <c r="BD88" s="29" t="s">
        <v>233</v>
      </c>
      <c r="BE88" s="29" t="s">
        <v>233</v>
      </c>
      <c r="BF88" s="29" t="s">
        <v>233</v>
      </c>
      <c r="BG88" s="29" t="s">
        <v>233</v>
      </c>
      <c r="BH88" s="29" t="s">
        <v>233</v>
      </c>
      <c r="BI88" s="29" t="s">
        <v>233</v>
      </c>
      <c r="BJ88" s="29" t="s">
        <v>233</v>
      </c>
      <c r="BK88" s="29" t="s">
        <v>233</v>
      </c>
      <c r="BL88" s="29" t="s">
        <v>233</v>
      </c>
      <c r="BM88" s="29" t="s">
        <v>233</v>
      </c>
      <c r="BN88" s="29" t="s">
        <v>233</v>
      </c>
      <c r="BO88" s="29" t="s">
        <v>233</v>
      </c>
      <c r="BP88" s="29" t="s">
        <v>233</v>
      </c>
      <c r="BQ88" s="29" t="s">
        <v>233</v>
      </c>
      <c r="BR88" s="29" t="s">
        <v>233</v>
      </c>
      <c r="BS88" s="29" t="s">
        <v>233</v>
      </c>
      <c r="BT88" s="29" t="s">
        <v>233</v>
      </c>
      <c r="BU88" s="29" t="s">
        <v>233</v>
      </c>
      <c r="BV88" s="29" t="s">
        <v>233</v>
      </c>
      <c r="BW88" s="29" t="s">
        <v>233</v>
      </c>
      <c r="BX88" s="29" t="s">
        <v>233</v>
      </c>
      <c r="BY88" s="29" t="s">
        <v>233</v>
      </c>
      <c r="BZ88" s="29" t="s">
        <v>233</v>
      </c>
      <c r="CA88" s="29" t="s">
        <v>233</v>
      </c>
      <c r="CB88" s="29" t="s">
        <v>233</v>
      </c>
      <c r="CC88" s="29" t="s">
        <v>233</v>
      </c>
      <c r="CD88" s="29" t="s">
        <v>233</v>
      </c>
      <c r="CE88" s="32">
        <f t="shared" ref="CE88:CE95" si="14">SUM(C88:CD88)</f>
        <v>9401098</v>
      </c>
    </row>
    <row r="89" spans="1:84">
      <c r="A89" s="26" t="s">
        <v>273</v>
      </c>
      <c r="B89" s="20"/>
      <c r="C89" s="213"/>
      <c r="D89" s="213"/>
      <c r="E89" s="213">
        <v>1281</v>
      </c>
      <c r="F89" s="213"/>
      <c r="G89" s="213"/>
      <c r="H89" s="213"/>
      <c r="I89" s="213"/>
      <c r="J89" s="213"/>
      <c r="K89" s="213">
        <v>24230</v>
      </c>
      <c r="L89" s="213">
        <v>18250</v>
      </c>
      <c r="M89" s="213"/>
      <c r="N89" s="213"/>
      <c r="O89" s="213"/>
      <c r="P89" s="213"/>
      <c r="Q89" s="213"/>
      <c r="R89" s="213"/>
      <c r="S89" s="213">
        <v>137983</v>
      </c>
      <c r="T89" s="213"/>
      <c r="U89" s="213">
        <v>3820770</v>
      </c>
      <c r="V89" s="213"/>
      <c r="W89" s="213">
        <v>225245</v>
      </c>
      <c r="X89" s="213">
        <v>1114300</v>
      </c>
      <c r="Y89" s="213">
        <v>2758589</v>
      </c>
      <c r="Z89" s="213"/>
      <c r="AA89" s="213"/>
      <c r="AB89" s="213">
        <v>2113263</v>
      </c>
      <c r="AC89" s="213">
        <v>189297</v>
      </c>
      <c r="AD89" s="213"/>
      <c r="AE89" s="213">
        <v>3616769</v>
      </c>
      <c r="AF89" s="213"/>
      <c r="AG89" s="213">
        <v>4351369</v>
      </c>
      <c r="AH89" s="213"/>
      <c r="AI89" s="213"/>
      <c r="AJ89" s="213">
        <v>3730091</v>
      </c>
      <c r="AK89" s="213">
        <v>925095</v>
      </c>
      <c r="AL89" s="213">
        <v>167073</v>
      </c>
      <c r="AM89" s="213"/>
      <c r="AN89" s="213"/>
      <c r="AO89" s="213">
        <v>287003</v>
      </c>
      <c r="AP89" s="213"/>
      <c r="AQ89" s="213"/>
      <c r="AR89" s="213"/>
      <c r="AS89" s="213"/>
      <c r="AT89" s="213"/>
      <c r="AU89" s="213"/>
      <c r="AV89" s="213">
        <v>1089178</v>
      </c>
      <c r="AW89" s="29" t="s">
        <v>233</v>
      </c>
      <c r="AX89" s="29" t="s">
        <v>233</v>
      </c>
      <c r="AY89" s="29" t="s">
        <v>233</v>
      </c>
      <c r="AZ89" s="29" t="s">
        <v>233</v>
      </c>
      <c r="BA89" s="29" t="s">
        <v>233</v>
      </c>
      <c r="BB89" s="29" t="s">
        <v>233</v>
      </c>
      <c r="BC89" s="29" t="s">
        <v>233</v>
      </c>
      <c r="BD89" s="29" t="s">
        <v>233</v>
      </c>
      <c r="BE89" s="29" t="s">
        <v>233</v>
      </c>
      <c r="BF89" s="29" t="s">
        <v>233</v>
      </c>
      <c r="BG89" s="29" t="s">
        <v>233</v>
      </c>
      <c r="BH89" s="29" t="s">
        <v>233</v>
      </c>
      <c r="BI89" s="29" t="s">
        <v>233</v>
      </c>
      <c r="BJ89" s="29" t="s">
        <v>233</v>
      </c>
      <c r="BK89" s="29" t="s">
        <v>233</v>
      </c>
      <c r="BL89" s="29" t="s">
        <v>233</v>
      </c>
      <c r="BM89" s="29" t="s">
        <v>233</v>
      </c>
      <c r="BN89" s="29" t="s">
        <v>233</v>
      </c>
      <c r="BO89" s="29" t="s">
        <v>233</v>
      </c>
      <c r="BP89" s="29" t="s">
        <v>233</v>
      </c>
      <c r="BQ89" s="29" t="s">
        <v>233</v>
      </c>
      <c r="BR89" s="29" t="s">
        <v>233</v>
      </c>
      <c r="BS89" s="29" t="s">
        <v>233</v>
      </c>
      <c r="BT89" s="29" t="s">
        <v>233</v>
      </c>
      <c r="BU89" s="29" t="s">
        <v>233</v>
      </c>
      <c r="BV89" s="29" t="s">
        <v>233</v>
      </c>
      <c r="BW89" s="29" t="s">
        <v>233</v>
      </c>
      <c r="BX89" s="29" t="s">
        <v>233</v>
      </c>
      <c r="BY89" s="29" t="s">
        <v>233</v>
      </c>
      <c r="BZ89" s="29" t="s">
        <v>233</v>
      </c>
      <c r="CA89" s="29" t="s">
        <v>233</v>
      </c>
      <c r="CB89" s="29" t="s">
        <v>233</v>
      </c>
      <c r="CC89" s="29" t="s">
        <v>233</v>
      </c>
      <c r="CD89" s="29" t="s">
        <v>233</v>
      </c>
      <c r="CE89" s="32">
        <f t="shared" si="14"/>
        <v>24569786</v>
      </c>
    </row>
    <row r="90" spans="1:84">
      <c r="A90" s="26" t="s">
        <v>274</v>
      </c>
      <c r="B90" s="20"/>
      <c r="C90" s="32">
        <f>C88+C89</f>
        <v>0</v>
      </c>
      <c r="D90" s="32">
        <f t="shared" ref="D90:AV90" si="15">D88+D89</f>
        <v>0</v>
      </c>
      <c r="E90" s="32">
        <f t="shared" si="15"/>
        <v>138851</v>
      </c>
      <c r="F90" s="32">
        <f t="shared" si="15"/>
        <v>0</v>
      </c>
      <c r="G90" s="32">
        <f t="shared" si="15"/>
        <v>0</v>
      </c>
      <c r="H90" s="32">
        <f t="shared" si="15"/>
        <v>0</v>
      </c>
      <c r="I90" s="32">
        <f t="shared" si="15"/>
        <v>0</v>
      </c>
      <c r="J90" s="32">
        <f t="shared" si="15"/>
        <v>0</v>
      </c>
      <c r="K90" s="32">
        <f t="shared" si="15"/>
        <v>2627167</v>
      </c>
      <c r="L90" s="32">
        <f t="shared" si="15"/>
        <v>1978808</v>
      </c>
      <c r="M90" s="32">
        <f t="shared" si="15"/>
        <v>0</v>
      </c>
      <c r="N90" s="32">
        <f t="shared" si="15"/>
        <v>0</v>
      </c>
      <c r="O90" s="32">
        <f t="shared" si="15"/>
        <v>0</v>
      </c>
      <c r="P90" s="32">
        <f t="shared" si="15"/>
        <v>0</v>
      </c>
      <c r="Q90" s="32">
        <f t="shared" si="15"/>
        <v>0</v>
      </c>
      <c r="R90" s="32">
        <f t="shared" si="15"/>
        <v>0</v>
      </c>
      <c r="S90" s="32">
        <f t="shared" si="15"/>
        <v>362855</v>
      </c>
      <c r="T90" s="32">
        <f t="shared" si="15"/>
        <v>0</v>
      </c>
      <c r="U90" s="32">
        <f t="shared" si="15"/>
        <v>4646137</v>
      </c>
      <c r="V90" s="32">
        <f t="shared" si="15"/>
        <v>0</v>
      </c>
      <c r="W90" s="32">
        <f t="shared" si="15"/>
        <v>256281</v>
      </c>
      <c r="X90" s="32">
        <f t="shared" si="15"/>
        <v>1267835</v>
      </c>
      <c r="Y90" s="32">
        <f t="shared" si="15"/>
        <v>3138682</v>
      </c>
      <c r="Z90" s="32">
        <f t="shared" si="15"/>
        <v>0</v>
      </c>
      <c r="AA90" s="32">
        <f t="shared" si="15"/>
        <v>0</v>
      </c>
      <c r="AB90" s="32">
        <f t="shared" si="15"/>
        <v>3502600</v>
      </c>
      <c r="AC90" s="32">
        <f t="shared" si="15"/>
        <v>492724</v>
      </c>
      <c r="AD90" s="32">
        <f t="shared" si="15"/>
        <v>0</v>
      </c>
      <c r="AE90" s="32">
        <f t="shared" si="15"/>
        <v>4097380</v>
      </c>
      <c r="AF90" s="32">
        <f t="shared" si="15"/>
        <v>0</v>
      </c>
      <c r="AG90" s="32">
        <f t="shared" si="15"/>
        <v>4371417</v>
      </c>
      <c r="AH90" s="32">
        <f t="shared" si="15"/>
        <v>0</v>
      </c>
      <c r="AI90" s="32">
        <f t="shared" si="15"/>
        <v>0</v>
      </c>
      <c r="AJ90" s="32">
        <f t="shared" si="15"/>
        <v>4011838</v>
      </c>
      <c r="AK90" s="32">
        <f t="shared" si="15"/>
        <v>1389345</v>
      </c>
      <c r="AL90" s="32">
        <f t="shared" si="15"/>
        <v>215634</v>
      </c>
      <c r="AM90" s="32">
        <f t="shared" si="15"/>
        <v>0</v>
      </c>
      <c r="AN90" s="32">
        <f t="shared" si="15"/>
        <v>0</v>
      </c>
      <c r="AO90" s="32">
        <f t="shared" si="15"/>
        <v>294047</v>
      </c>
      <c r="AP90" s="32">
        <f t="shared" si="15"/>
        <v>0</v>
      </c>
      <c r="AQ90" s="32">
        <f t="shared" si="15"/>
        <v>0</v>
      </c>
      <c r="AR90" s="32">
        <f t="shared" si="15"/>
        <v>0</v>
      </c>
      <c r="AS90" s="32">
        <f t="shared" si="15"/>
        <v>0</v>
      </c>
      <c r="AT90" s="32">
        <f t="shared" si="15"/>
        <v>0</v>
      </c>
      <c r="AU90" s="32">
        <f t="shared" si="15"/>
        <v>0</v>
      </c>
      <c r="AV90" s="32">
        <f t="shared" si="15"/>
        <v>1179283</v>
      </c>
      <c r="AW90" s="29" t="s">
        <v>233</v>
      </c>
      <c r="AX90" s="29" t="s">
        <v>233</v>
      </c>
      <c r="AY90" s="29" t="s">
        <v>233</v>
      </c>
      <c r="AZ90" s="29" t="s">
        <v>233</v>
      </c>
      <c r="BA90" s="29" t="s">
        <v>233</v>
      </c>
      <c r="BB90" s="29" t="s">
        <v>233</v>
      </c>
      <c r="BC90" s="29" t="s">
        <v>233</v>
      </c>
      <c r="BD90" s="29" t="s">
        <v>233</v>
      </c>
      <c r="BE90" s="29" t="s">
        <v>233</v>
      </c>
      <c r="BF90" s="29" t="s">
        <v>233</v>
      </c>
      <c r="BG90" s="29" t="s">
        <v>233</v>
      </c>
      <c r="BH90" s="29" t="s">
        <v>233</v>
      </c>
      <c r="BI90" s="29" t="s">
        <v>233</v>
      </c>
      <c r="BJ90" s="29" t="s">
        <v>233</v>
      </c>
      <c r="BK90" s="29" t="s">
        <v>233</v>
      </c>
      <c r="BL90" s="29" t="s">
        <v>233</v>
      </c>
      <c r="BM90" s="29" t="s">
        <v>233</v>
      </c>
      <c r="BN90" s="29" t="s">
        <v>233</v>
      </c>
      <c r="BO90" s="29" t="s">
        <v>233</v>
      </c>
      <c r="BP90" s="29" t="s">
        <v>233</v>
      </c>
      <c r="BQ90" s="29" t="s">
        <v>233</v>
      </c>
      <c r="BR90" s="29" t="s">
        <v>233</v>
      </c>
      <c r="BS90" s="29" t="s">
        <v>233</v>
      </c>
      <c r="BT90" s="29" t="s">
        <v>233</v>
      </c>
      <c r="BU90" s="29" t="s">
        <v>233</v>
      </c>
      <c r="BV90" s="29" t="s">
        <v>233</v>
      </c>
      <c r="BW90" s="29" t="s">
        <v>233</v>
      </c>
      <c r="BX90" s="29" t="s">
        <v>233</v>
      </c>
      <c r="BY90" s="29" t="s">
        <v>233</v>
      </c>
      <c r="BZ90" s="29" t="s">
        <v>233</v>
      </c>
      <c r="CA90" s="29" t="s">
        <v>233</v>
      </c>
      <c r="CB90" s="29" t="s">
        <v>233</v>
      </c>
      <c r="CC90" s="29" t="s">
        <v>233</v>
      </c>
      <c r="CD90" s="29" t="s">
        <v>233</v>
      </c>
      <c r="CE90" s="32">
        <f t="shared" si="14"/>
        <v>33970884</v>
      </c>
    </row>
    <row r="91" spans="1:84">
      <c r="A91" s="39" t="s">
        <v>275</v>
      </c>
      <c r="B91" s="32"/>
      <c r="C91" s="213"/>
      <c r="D91" s="213"/>
      <c r="E91" s="213">
        <v>508</v>
      </c>
      <c r="F91" s="213"/>
      <c r="G91" s="213"/>
      <c r="H91" s="213"/>
      <c r="I91" s="213"/>
      <c r="J91" s="213"/>
      <c r="K91" s="213">
        <v>4452</v>
      </c>
      <c r="L91" s="213">
        <v>7232</v>
      </c>
      <c r="M91" s="213"/>
      <c r="N91" s="213"/>
      <c r="O91" s="213"/>
      <c r="P91" s="213"/>
      <c r="Q91" s="213"/>
      <c r="R91" s="213"/>
      <c r="S91" s="213"/>
      <c r="T91" s="213"/>
      <c r="U91" s="213">
        <v>993</v>
      </c>
      <c r="V91" s="213"/>
      <c r="W91" s="213">
        <v>83</v>
      </c>
      <c r="X91" s="213">
        <v>410</v>
      </c>
      <c r="Y91" s="213">
        <v>1014</v>
      </c>
      <c r="Z91" s="213"/>
      <c r="AA91" s="213"/>
      <c r="AB91" s="213">
        <v>385</v>
      </c>
      <c r="AC91" s="213">
        <v>429</v>
      </c>
      <c r="AD91" s="213"/>
      <c r="AE91" s="213">
        <v>4796</v>
      </c>
      <c r="AF91" s="213"/>
      <c r="AG91" s="213">
        <v>1588</v>
      </c>
      <c r="AH91" s="213"/>
      <c r="AI91" s="213"/>
      <c r="AJ91" s="213">
        <v>4628</v>
      </c>
      <c r="AK91" s="213">
        <v>181</v>
      </c>
      <c r="AL91" s="213">
        <v>127</v>
      </c>
      <c r="AM91" s="213"/>
      <c r="AN91" s="213"/>
      <c r="AO91" s="213">
        <v>89</v>
      </c>
      <c r="AP91" s="213"/>
      <c r="AQ91" s="213"/>
      <c r="AR91" s="213"/>
      <c r="AS91" s="213"/>
      <c r="AT91" s="213"/>
      <c r="AU91" s="213"/>
      <c r="AV91" s="213">
        <v>1091</v>
      </c>
      <c r="AW91" s="213"/>
      <c r="AX91" s="213"/>
      <c r="AY91" s="213">
        <v>2067</v>
      </c>
      <c r="AZ91" s="213"/>
      <c r="BA91" s="213">
        <v>1170</v>
      </c>
      <c r="BB91" s="213">
        <v>316</v>
      </c>
      <c r="BC91" s="213"/>
      <c r="BD91" s="213"/>
      <c r="BE91" s="213">
        <v>19064</v>
      </c>
      <c r="BF91" s="213">
        <v>3960</v>
      </c>
      <c r="BG91" s="213"/>
      <c r="BH91" s="213">
        <v>321</v>
      </c>
      <c r="BI91" s="213"/>
      <c r="BJ91" s="213">
        <v>334</v>
      </c>
      <c r="BK91" s="213"/>
      <c r="BL91" s="213"/>
      <c r="BM91" s="213"/>
      <c r="BN91" s="213">
        <v>4363</v>
      </c>
      <c r="BO91" s="213"/>
      <c r="BP91" s="213"/>
      <c r="BQ91" s="213"/>
      <c r="BR91" s="213"/>
      <c r="BS91" s="213"/>
      <c r="BT91" s="213"/>
      <c r="BU91" s="213"/>
      <c r="BV91" s="213">
        <v>1995</v>
      </c>
      <c r="BW91" s="213"/>
      <c r="BX91" s="213"/>
      <c r="BY91" s="213">
        <v>209</v>
      </c>
      <c r="BZ91" s="213"/>
      <c r="CA91" s="213"/>
      <c r="CB91" s="213"/>
      <c r="CC91" s="213"/>
      <c r="CD91" s="233" t="s">
        <v>233</v>
      </c>
      <c r="CE91" s="32">
        <f t="shared" si="14"/>
        <v>61805</v>
      </c>
      <c r="CF91" s="32">
        <f>BE60-CE91</f>
        <v>-2</v>
      </c>
    </row>
    <row r="92" spans="1:84">
      <c r="A92" s="26" t="s">
        <v>276</v>
      </c>
      <c r="B92" s="20"/>
      <c r="C92" s="213"/>
      <c r="D92" s="213"/>
      <c r="E92" s="213">
        <v>1068</v>
      </c>
      <c r="F92" s="213"/>
      <c r="G92" s="213"/>
      <c r="H92" s="213"/>
      <c r="I92" s="213"/>
      <c r="J92" s="213"/>
      <c r="K92" s="213">
        <v>20209</v>
      </c>
      <c r="L92" s="213">
        <v>15218</v>
      </c>
      <c r="M92" s="213"/>
      <c r="N92" s="213"/>
      <c r="O92" s="213"/>
      <c r="P92" s="213"/>
      <c r="Q92" s="213"/>
      <c r="R92" s="213"/>
      <c r="S92" s="213">
        <v>0</v>
      </c>
      <c r="T92" s="213"/>
      <c r="U92" s="213">
        <v>0</v>
      </c>
      <c r="V92" s="213"/>
      <c r="W92" s="213"/>
      <c r="X92" s="213"/>
      <c r="Y92" s="213"/>
      <c r="Z92" s="213"/>
      <c r="AA92" s="213"/>
      <c r="AB92" s="213"/>
      <c r="AC92" s="213"/>
      <c r="AD92" s="213"/>
      <c r="AE92" s="213"/>
      <c r="AF92" s="213"/>
      <c r="AG92" s="213"/>
      <c r="AH92" s="213"/>
      <c r="AI92" s="213"/>
      <c r="AJ92" s="213"/>
      <c r="AK92" s="213"/>
      <c r="AL92" s="213"/>
      <c r="AM92" s="213"/>
      <c r="AN92" s="213"/>
      <c r="AO92" s="213">
        <v>187</v>
      </c>
      <c r="AP92" s="213"/>
      <c r="AQ92" s="213"/>
      <c r="AR92" s="213"/>
      <c r="AS92" s="213"/>
      <c r="AT92" s="213"/>
      <c r="AU92" s="213"/>
      <c r="AV92" s="213"/>
      <c r="AW92" s="213"/>
      <c r="AX92" s="264" t="s">
        <v>233</v>
      </c>
      <c r="AY92" s="264" t="s">
        <v>233</v>
      </c>
      <c r="AZ92" s="213">
        <v>35683</v>
      </c>
      <c r="BA92" s="213"/>
      <c r="BB92" s="213"/>
      <c r="BC92" s="213"/>
      <c r="BD92" s="229" t="s">
        <v>233</v>
      </c>
      <c r="BE92" s="229" t="s">
        <v>233</v>
      </c>
      <c r="BF92" s="213"/>
      <c r="BG92" s="229" t="s">
        <v>233</v>
      </c>
      <c r="BH92" s="213"/>
      <c r="BI92" s="213"/>
      <c r="BJ92" s="229" t="s">
        <v>233</v>
      </c>
      <c r="BK92" s="213"/>
      <c r="BL92" s="213"/>
      <c r="BM92" s="213"/>
      <c r="BN92" s="229" t="s">
        <v>233</v>
      </c>
      <c r="BO92" s="229" t="s">
        <v>233</v>
      </c>
      <c r="BP92" s="229" t="s">
        <v>233</v>
      </c>
      <c r="BQ92" s="229" t="s">
        <v>233</v>
      </c>
      <c r="BR92" s="213"/>
      <c r="BS92" s="213"/>
      <c r="BT92" s="213"/>
      <c r="BU92" s="213"/>
      <c r="BV92" s="213"/>
      <c r="BW92" s="213"/>
      <c r="BX92" s="213"/>
      <c r="BY92" s="213"/>
      <c r="BZ92" s="213"/>
      <c r="CA92" s="213"/>
      <c r="CB92" s="213"/>
      <c r="CC92" s="229" t="s">
        <v>233</v>
      </c>
      <c r="CD92" s="229" t="s">
        <v>233</v>
      </c>
      <c r="CE92" s="32">
        <f t="shared" si="14"/>
        <v>72365</v>
      </c>
      <c r="CF92" s="32">
        <f>AY60-CE92</f>
        <v>0</v>
      </c>
    </row>
    <row r="93" spans="1:84">
      <c r="A93" s="26" t="s">
        <v>277</v>
      </c>
      <c r="B93" s="20"/>
      <c r="C93" s="213"/>
      <c r="D93" s="213"/>
      <c r="E93" s="213">
        <v>153</v>
      </c>
      <c r="F93" s="213"/>
      <c r="G93" s="213"/>
      <c r="H93" s="213"/>
      <c r="I93" s="213"/>
      <c r="J93" s="213"/>
      <c r="K93" s="213">
        <v>1344</v>
      </c>
      <c r="L93" s="213">
        <v>2183</v>
      </c>
      <c r="M93" s="213"/>
      <c r="N93" s="213"/>
      <c r="O93" s="213"/>
      <c r="P93" s="213"/>
      <c r="Q93" s="213"/>
      <c r="R93" s="213"/>
      <c r="S93" s="213"/>
      <c r="T93" s="213"/>
      <c r="U93" s="213">
        <v>300</v>
      </c>
      <c r="V93" s="213"/>
      <c r="W93" s="213">
        <v>25</v>
      </c>
      <c r="X93" s="213">
        <v>124</v>
      </c>
      <c r="Y93" s="213">
        <v>306</v>
      </c>
      <c r="Z93" s="213"/>
      <c r="AA93" s="213"/>
      <c r="AB93" s="213">
        <v>116</v>
      </c>
      <c r="AC93" s="213">
        <v>129</v>
      </c>
      <c r="AD93" s="213"/>
      <c r="AE93" s="213">
        <v>1448</v>
      </c>
      <c r="AF93" s="213"/>
      <c r="AG93" s="213">
        <v>479</v>
      </c>
      <c r="AH93" s="213"/>
      <c r="AI93" s="213"/>
      <c r="AJ93" s="213">
        <v>1397</v>
      </c>
      <c r="AK93" s="213">
        <v>54</v>
      </c>
      <c r="AL93" s="213">
        <v>38</v>
      </c>
      <c r="AM93" s="213"/>
      <c r="AN93" s="213"/>
      <c r="AO93" s="213">
        <v>27</v>
      </c>
      <c r="AP93" s="213"/>
      <c r="AQ93" s="213"/>
      <c r="AR93" s="213"/>
      <c r="AS93" s="213"/>
      <c r="AT93" s="213"/>
      <c r="AU93" s="213"/>
      <c r="AV93" s="213">
        <v>329</v>
      </c>
      <c r="AW93" s="213"/>
      <c r="AX93" s="264" t="s">
        <v>233</v>
      </c>
      <c r="AY93" s="264" t="s">
        <v>233</v>
      </c>
      <c r="AZ93" s="229" t="s">
        <v>233</v>
      </c>
      <c r="BA93" s="213">
        <v>353</v>
      </c>
      <c r="BB93" s="213">
        <v>95</v>
      </c>
      <c r="BC93" s="213"/>
      <c r="BD93" s="229" t="s">
        <v>233</v>
      </c>
      <c r="BE93" s="229" t="s">
        <v>233</v>
      </c>
      <c r="BF93" s="229" t="s">
        <v>233</v>
      </c>
      <c r="BG93" s="229" t="s">
        <v>233</v>
      </c>
      <c r="BH93" s="213">
        <v>97</v>
      </c>
      <c r="BI93" s="213"/>
      <c r="BJ93" s="229" t="s">
        <v>233</v>
      </c>
      <c r="BK93" s="213"/>
      <c r="BL93" s="213"/>
      <c r="BM93" s="213"/>
      <c r="BN93" s="229" t="s">
        <v>233</v>
      </c>
      <c r="BO93" s="229" t="s">
        <v>233</v>
      </c>
      <c r="BP93" s="229" t="s">
        <v>233</v>
      </c>
      <c r="BQ93" s="229" t="s">
        <v>233</v>
      </c>
      <c r="BR93" s="229" t="s">
        <v>233</v>
      </c>
      <c r="BS93" s="213"/>
      <c r="BT93" s="213"/>
      <c r="BU93" s="213"/>
      <c r="BV93" s="213">
        <v>602</v>
      </c>
      <c r="BW93" s="213"/>
      <c r="BX93" s="213"/>
      <c r="BY93" s="213">
        <v>63</v>
      </c>
      <c r="BZ93" s="213"/>
      <c r="CA93" s="213"/>
      <c r="CB93" s="213"/>
      <c r="CC93" s="229" t="s">
        <v>233</v>
      </c>
      <c r="CD93" s="229" t="s">
        <v>233</v>
      </c>
      <c r="CE93" s="32">
        <f t="shared" si="14"/>
        <v>9662</v>
      </c>
      <c r="CF93" s="20"/>
    </row>
    <row r="94" spans="1:84">
      <c r="A94" s="26" t="s">
        <v>278</v>
      </c>
      <c r="B94" s="20"/>
      <c r="C94" s="213"/>
      <c r="D94" s="213"/>
      <c r="E94" s="213">
        <v>3746</v>
      </c>
      <c r="F94" s="213"/>
      <c r="G94" s="213"/>
      <c r="H94" s="213"/>
      <c r="I94" s="213"/>
      <c r="J94" s="213"/>
      <c r="K94" s="213">
        <v>60983</v>
      </c>
      <c r="L94" s="213">
        <v>53389</v>
      </c>
      <c r="M94" s="213"/>
      <c r="N94" s="213"/>
      <c r="O94" s="213"/>
      <c r="P94" s="213"/>
      <c r="Q94" s="213"/>
      <c r="R94" s="213"/>
      <c r="S94" s="213">
        <v>539</v>
      </c>
      <c r="T94" s="213"/>
      <c r="U94" s="213">
        <v>0</v>
      </c>
      <c r="V94" s="213"/>
      <c r="W94" s="213">
        <v>170</v>
      </c>
      <c r="X94" s="213">
        <v>840</v>
      </c>
      <c r="Y94" s="213">
        <v>2079</v>
      </c>
      <c r="Z94" s="213"/>
      <c r="AA94" s="213"/>
      <c r="AB94" s="213"/>
      <c r="AC94" s="213">
        <v>72</v>
      </c>
      <c r="AD94" s="213"/>
      <c r="AE94" s="213">
        <v>15141</v>
      </c>
      <c r="AF94" s="213"/>
      <c r="AG94" s="213">
        <v>3362</v>
      </c>
      <c r="AH94" s="213"/>
      <c r="AI94" s="213"/>
      <c r="AJ94" s="213">
        <v>0</v>
      </c>
      <c r="AK94" s="213"/>
      <c r="AL94" s="213"/>
      <c r="AM94" s="213"/>
      <c r="AN94" s="213"/>
      <c r="AO94" s="213">
        <v>656</v>
      </c>
      <c r="AP94" s="213"/>
      <c r="AQ94" s="213"/>
      <c r="AR94" s="213"/>
      <c r="AS94" s="213"/>
      <c r="AT94" s="213"/>
      <c r="AU94" s="213"/>
      <c r="AV94" s="213"/>
      <c r="AW94" s="213"/>
      <c r="AX94" s="264" t="s">
        <v>233</v>
      </c>
      <c r="AY94" s="264" t="s">
        <v>233</v>
      </c>
      <c r="AZ94" s="229" t="s">
        <v>233</v>
      </c>
      <c r="BA94" s="229" t="s">
        <v>233</v>
      </c>
      <c r="BB94" s="213">
        <v>0</v>
      </c>
      <c r="BC94" s="213"/>
      <c r="BD94" s="229" t="s">
        <v>233</v>
      </c>
      <c r="BE94" s="229" t="s">
        <v>233</v>
      </c>
      <c r="BF94" s="229" t="s">
        <v>233</v>
      </c>
      <c r="BG94" s="229" t="s">
        <v>233</v>
      </c>
      <c r="BH94" s="213"/>
      <c r="BI94" s="213"/>
      <c r="BJ94" s="229" t="s">
        <v>233</v>
      </c>
      <c r="BK94" s="213"/>
      <c r="BL94" s="213"/>
      <c r="BM94" s="213"/>
      <c r="BN94" s="229" t="s">
        <v>233</v>
      </c>
      <c r="BO94" s="229" t="s">
        <v>233</v>
      </c>
      <c r="BP94" s="229" t="s">
        <v>233</v>
      </c>
      <c r="BQ94" s="229" t="s">
        <v>233</v>
      </c>
      <c r="BR94" s="229" t="s">
        <v>233</v>
      </c>
      <c r="BS94" s="213"/>
      <c r="BT94" s="213"/>
      <c r="BU94" s="213"/>
      <c r="BV94" s="213"/>
      <c r="BW94" s="213"/>
      <c r="BX94" s="213"/>
      <c r="BY94" s="213"/>
      <c r="BZ94" s="213"/>
      <c r="CA94" s="213"/>
      <c r="CB94" s="213"/>
      <c r="CC94" s="229" t="s">
        <v>233</v>
      </c>
      <c r="CD94" s="229" t="s">
        <v>233</v>
      </c>
      <c r="CE94" s="32">
        <f t="shared" si="14"/>
        <v>140977</v>
      </c>
      <c r="CF94" s="32">
        <f>BA60</f>
        <v>0</v>
      </c>
    </row>
    <row r="95" spans="1:84">
      <c r="A95" s="26" t="s">
        <v>279</v>
      </c>
      <c r="B95" s="20"/>
      <c r="C95" s="242"/>
      <c r="D95" s="242"/>
      <c r="E95" s="242">
        <v>2.16</v>
      </c>
      <c r="F95" s="242"/>
      <c r="G95" s="242"/>
      <c r="H95" s="242"/>
      <c r="I95" s="242"/>
      <c r="J95" s="242"/>
      <c r="K95" s="242">
        <v>16.82</v>
      </c>
      <c r="L95" s="242">
        <v>30.77</v>
      </c>
      <c r="M95" s="242"/>
      <c r="N95" s="242"/>
      <c r="O95" s="242"/>
      <c r="P95" s="243"/>
      <c r="Q95" s="243"/>
      <c r="R95" s="243"/>
      <c r="S95" s="244"/>
      <c r="T95" s="244"/>
      <c r="U95" s="245">
        <v>0</v>
      </c>
      <c r="V95" s="243"/>
      <c r="W95" s="243"/>
      <c r="X95" s="243"/>
      <c r="Y95" s="243"/>
      <c r="Z95" s="243"/>
      <c r="AA95" s="243"/>
      <c r="AB95" s="244"/>
      <c r="AC95" s="243"/>
      <c r="AD95" s="243"/>
      <c r="AE95" s="243">
        <v>0</v>
      </c>
      <c r="AF95" s="243"/>
      <c r="AG95" s="243">
        <v>0.91</v>
      </c>
      <c r="AH95" s="243"/>
      <c r="AI95" s="243"/>
      <c r="AJ95" s="243">
        <v>10.74</v>
      </c>
      <c r="AK95" s="243"/>
      <c r="AL95" s="243"/>
      <c r="AM95" s="243"/>
      <c r="AN95" s="243"/>
      <c r="AO95" s="243">
        <v>0.38</v>
      </c>
      <c r="AP95" s="243"/>
      <c r="AQ95" s="243"/>
      <c r="AR95" s="243"/>
      <c r="AS95" s="243"/>
      <c r="AT95" s="243"/>
      <c r="AU95" s="243"/>
      <c r="AV95" s="244">
        <v>1.26</v>
      </c>
      <c r="AW95" s="264" t="s">
        <v>233</v>
      </c>
      <c r="AX95" s="264" t="s">
        <v>233</v>
      </c>
      <c r="AY95" s="264" t="s">
        <v>233</v>
      </c>
      <c r="AZ95" s="229" t="s">
        <v>233</v>
      </c>
      <c r="BA95" s="229" t="s">
        <v>233</v>
      </c>
      <c r="BB95" s="229" t="s">
        <v>233</v>
      </c>
      <c r="BC95" s="229" t="s">
        <v>233</v>
      </c>
      <c r="BD95" s="229" t="s">
        <v>233</v>
      </c>
      <c r="BE95" s="229" t="s">
        <v>233</v>
      </c>
      <c r="BF95" s="229" t="s">
        <v>233</v>
      </c>
      <c r="BG95" s="229" t="s">
        <v>233</v>
      </c>
      <c r="BH95" s="229" t="s">
        <v>233</v>
      </c>
      <c r="BI95" s="229" t="s">
        <v>233</v>
      </c>
      <c r="BJ95" s="229" t="s">
        <v>233</v>
      </c>
      <c r="BK95" s="229" t="s">
        <v>233</v>
      </c>
      <c r="BL95" s="229" t="s">
        <v>233</v>
      </c>
      <c r="BM95" s="229" t="s">
        <v>233</v>
      </c>
      <c r="BN95" s="229" t="s">
        <v>233</v>
      </c>
      <c r="BO95" s="229" t="s">
        <v>233</v>
      </c>
      <c r="BP95" s="229" t="s">
        <v>233</v>
      </c>
      <c r="BQ95" s="229" t="s">
        <v>233</v>
      </c>
      <c r="BR95" s="229" t="s">
        <v>233</v>
      </c>
      <c r="BS95" s="229" t="s">
        <v>233</v>
      </c>
      <c r="BT95" s="229" t="s">
        <v>233</v>
      </c>
      <c r="BU95" s="230"/>
      <c r="BV95" s="230"/>
      <c r="BW95" s="230"/>
      <c r="BX95" s="230"/>
      <c r="BY95" s="230"/>
      <c r="BZ95" s="230"/>
      <c r="CA95" s="230"/>
      <c r="CB95" s="230"/>
      <c r="CC95" s="229" t="s">
        <v>233</v>
      </c>
      <c r="CD95" s="229" t="s">
        <v>233</v>
      </c>
      <c r="CE95" s="266">
        <f t="shared" si="14"/>
        <v>63.04</v>
      </c>
      <c r="CF95" s="37"/>
    </row>
    <row r="96" spans="1:84">
      <c r="A96" s="38" t="s">
        <v>280</v>
      </c>
      <c r="B96" s="38"/>
      <c r="C96" s="38"/>
      <c r="D96" s="38"/>
      <c r="E96" s="38"/>
    </row>
    <row r="97" spans="1:6">
      <c r="A97" s="39" t="s">
        <v>281</v>
      </c>
      <c r="B97" s="40"/>
      <c r="C97" s="217" t="s">
        <v>1362</v>
      </c>
      <c r="D97" s="42"/>
      <c r="E97" s="43"/>
      <c r="F97" s="16"/>
    </row>
    <row r="98" spans="1:6">
      <c r="A98" s="32" t="s">
        <v>283</v>
      </c>
      <c r="B98" s="40" t="s">
        <v>284</v>
      </c>
      <c r="C98" s="218" t="s">
        <v>1363</v>
      </c>
      <c r="D98" s="42"/>
      <c r="E98" s="43"/>
      <c r="F98" s="16"/>
    </row>
    <row r="99" spans="1:6">
      <c r="A99" s="32" t="s">
        <v>285</v>
      </c>
      <c r="B99" s="40" t="s">
        <v>284</v>
      </c>
      <c r="C99" s="219" t="s">
        <v>1364</v>
      </c>
      <c r="D99" s="42"/>
      <c r="E99" s="43"/>
      <c r="F99" s="16"/>
    </row>
    <row r="100" spans="1:6">
      <c r="A100" s="32" t="s">
        <v>286</v>
      </c>
      <c r="B100" s="40" t="s">
        <v>284</v>
      </c>
      <c r="C100" s="219" t="s">
        <v>1365</v>
      </c>
      <c r="D100" s="42"/>
      <c r="E100" s="43"/>
      <c r="F100" s="16"/>
    </row>
    <row r="101" spans="1:6">
      <c r="A101" s="32" t="s">
        <v>287</v>
      </c>
      <c r="B101" s="40" t="s">
        <v>284</v>
      </c>
      <c r="C101" s="219" t="s">
        <v>1366</v>
      </c>
      <c r="D101" s="42"/>
      <c r="E101" s="43"/>
      <c r="F101" s="16"/>
    </row>
    <row r="102" spans="1:6">
      <c r="A102" s="32" t="s">
        <v>288</v>
      </c>
      <c r="B102" s="40" t="s">
        <v>284</v>
      </c>
      <c r="C102" s="219" t="s">
        <v>1367</v>
      </c>
      <c r="D102" s="42"/>
      <c r="E102" s="43"/>
      <c r="F102" s="16"/>
    </row>
    <row r="103" spans="1:6">
      <c r="A103" s="32" t="s">
        <v>289</v>
      </c>
      <c r="B103" s="40" t="s">
        <v>284</v>
      </c>
      <c r="C103" s="247">
        <v>99328</v>
      </c>
      <c r="D103" s="42"/>
      <c r="E103" s="43"/>
      <c r="F103" s="16"/>
    </row>
    <row r="104" spans="1:6">
      <c r="A104" s="32" t="s">
        <v>290</v>
      </c>
      <c r="B104" s="40" t="s">
        <v>284</v>
      </c>
      <c r="C104" s="247" t="s">
        <v>1368</v>
      </c>
      <c r="D104" s="42"/>
      <c r="E104" s="43"/>
      <c r="F104" s="16"/>
    </row>
    <row r="105" spans="1:6">
      <c r="A105" s="32" t="s">
        <v>291</v>
      </c>
      <c r="B105" s="40" t="s">
        <v>284</v>
      </c>
      <c r="C105" s="217" t="s">
        <v>1369</v>
      </c>
      <c r="D105" s="42"/>
      <c r="E105" s="43"/>
      <c r="F105" s="16"/>
    </row>
    <row r="106" spans="1:6">
      <c r="A106" s="32" t="s">
        <v>292</v>
      </c>
      <c r="B106" s="40" t="s">
        <v>284</v>
      </c>
      <c r="C106" s="217" t="s">
        <v>1370</v>
      </c>
      <c r="D106" s="42"/>
      <c r="E106" s="43"/>
      <c r="F106" s="16"/>
    </row>
    <row r="107" spans="1:6">
      <c r="A107" s="32" t="s">
        <v>293</v>
      </c>
      <c r="B107" s="40" t="s">
        <v>284</v>
      </c>
      <c r="C107" s="219" t="s">
        <v>1371</v>
      </c>
      <c r="D107" s="42"/>
      <c r="E107" s="43"/>
      <c r="F107" s="16"/>
    </row>
    <row r="108" spans="1:6">
      <c r="A108" s="32" t="s">
        <v>294</v>
      </c>
      <c r="B108" s="40" t="s">
        <v>284</v>
      </c>
      <c r="C108" s="342" t="s">
        <v>1372</v>
      </c>
      <c r="D108" s="42"/>
      <c r="E108" s="43"/>
      <c r="F108" s="16"/>
    </row>
    <row r="109" spans="1:6">
      <c r="A109" s="32" t="s">
        <v>295</v>
      </c>
      <c r="B109" s="40" t="s">
        <v>284</v>
      </c>
      <c r="C109" s="342" t="s">
        <v>1373</v>
      </c>
      <c r="D109" s="42"/>
      <c r="E109" s="43"/>
      <c r="F109" s="16"/>
    </row>
    <row r="110" spans="1:6">
      <c r="A110" s="44" t="s">
        <v>296</v>
      </c>
      <c r="B110" s="40" t="s">
        <v>284</v>
      </c>
      <c r="C110" s="41"/>
      <c r="D110" s="42"/>
      <c r="E110" s="43"/>
      <c r="F110" s="16"/>
    </row>
    <row r="111" spans="1:6">
      <c r="A111" s="44" t="s">
        <v>297</v>
      </c>
      <c r="B111" s="40" t="s">
        <v>284</v>
      </c>
      <c r="C111" s="327"/>
      <c r="D111" s="42"/>
      <c r="E111" s="43"/>
      <c r="F111" s="16"/>
    </row>
    <row r="112" spans="1:6">
      <c r="A112" s="38" t="s">
        <v>298</v>
      </c>
      <c r="B112" s="38"/>
      <c r="C112" s="38"/>
      <c r="D112" s="38"/>
      <c r="E112" s="38"/>
    </row>
    <row r="113" spans="1:5">
      <c r="A113" s="45" t="s">
        <v>299</v>
      </c>
      <c r="B113" s="45"/>
      <c r="C113" s="45"/>
      <c r="D113" s="45"/>
      <c r="E113" s="45"/>
    </row>
    <row r="114" spans="1:5">
      <c r="A114" s="20" t="s">
        <v>288</v>
      </c>
      <c r="B114" s="46" t="s">
        <v>284</v>
      </c>
      <c r="C114" s="47" t="s">
        <v>282</v>
      </c>
      <c r="D114" s="20"/>
      <c r="E114" s="20"/>
    </row>
    <row r="115" spans="1:5">
      <c r="A115" s="20" t="s">
        <v>290</v>
      </c>
      <c r="B115" s="46" t="s">
        <v>284</v>
      </c>
      <c r="C115" s="47" t="s">
        <v>282</v>
      </c>
      <c r="D115" s="20"/>
      <c r="E115" s="20"/>
    </row>
    <row r="116" spans="1:5">
      <c r="A116" s="20" t="s">
        <v>300</v>
      </c>
      <c r="B116" s="46" t="s">
        <v>284</v>
      </c>
      <c r="C116" s="47">
        <v>1</v>
      </c>
      <c r="D116" s="20"/>
      <c r="E116" s="20"/>
    </row>
    <row r="117" spans="1:5">
      <c r="A117" s="45" t="s">
        <v>301</v>
      </c>
      <c r="B117" s="45"/>
      <c r="C117" s="45"/>
      <c r="D117" s="45"/>
      <c r="E117" s="45"/>
    </row>
    <row r="118" spans="1:5">
      <c r="A118" s="20" t="s">
        <v>302</v>
      </c>
      <c r="B118" s="46" t="s">
        <v>284</v>
      </c>
      <c r="C118" s="47"/>
      <c r="D118" s="20"/>
      <c r="E118" s="20"/>
    </row>
    <row r="119" spans="1:5">
      <c r="A119" s="20" t="s">
        <v>144</v>
      </c>
      <c r="B119" s="46" t="s">
        <v>284</v>
      </c>
      <c r="C119" s="234"/>
      <c r="D119" s="20"/>
      <c r="E119" s="20"/>
    </row>
    <row r="120" spans="1:5">
      <c r="A120" s="45" t="s">
        <v>303</v>
      </c>
      <c r="B120" s="45"/>
      <c r="C120" s="45"/>
      <c r="D120" s="45"/>
      <c r="E120" s="45"/>
    </row>
    <row r="121" spans="1:5">
      <c r="A121" s="20" t="s">
        <v>304</v>
      </c>
      <c r="B121" s="46" t="s">
        <v>284</v>
      </c>
      <c r="C121" s="47" t="s">
        <v>282</v>
      </c>
      <c r="D121" s="20"/>
      <c r="E121" s="20"/>
    </row>
    <row r="122" spans="1:5">
      <c r="A122" s="20" t="s">
        <v>305</v>
      </c>
      <c r="B122" s="46" t="s">
        <v>284</v>
      </c>
      <c r="C122" s="47" t="s">
        <v>282</v>
      </c>
      <c r="D122" s="20"/>
      <c r="E122" s="20"/>
    </row>
    <row r="123" spans="1:5">
      <c r="A123" s="20" t="s">
        <v>306</v>
      </c>
      <c r="B123" s="46" t="s">
        <v>284</v>
      </c>
      <c r="C123" s="47" t="s">
        <v>282</v>
      </c>
      <c r="D123" s="20"/>
      <c r="E123" s="20"/>
    </row>
    <row r="124" spans="1:5">
      <c r="A124" s="20"/>
      <c r="B124" s="46"/>
      <c r="C124" s="48"/>
      <c r="D124" s="20"/>
      <c r="E124" s="20"/>
    </row>
    <row r="125" spans="1:5">
      <c r="A125" s="49" t="s">
        <v>307</v>
      </c>
      <c r="B125" s="38"/>
      <c r="C125" s="38"/>
      <c r="D125" s="38"/>
      <c r="E125" s="38"/>
    </row>
    <row r="126" spans="1:5">
      <c r="A126" s="20"/>
      <c r="B126" s="46"/>
      <c r="C126" s="48"/>
      <c r="D126" s="20"/>
      <c r="E126" s="20"/>
    </row>
    <row r="127" spans="1:5">
      <c r="A127" s="26" t="s">
        <v>308</v>
      </c>
      <c r="B127" s="20"/>
      <c r="C127" s="21" t="s">
        <v>309</v>
      </c>
      <c r="D127" s="22" t="s">
        <v>227</v>
      </c>
      <c r="E127" s="20"/>
    </row>
    <row r="128" spans="1:5">
      <c r="A128" s="20" t="s">
        <v>310</v>
      </c>
      <c r="B128" s="46" t="s">
        <v>284</v>
      </c>
      <c r="C128" s="216">
        <v>118</v>
      </c>
      <c r="D128" s="220">
        <v>354</v>
      </c>
      <c r="E128" s="20"/>
    </row>
    <row r="129" spans="1:5">
      <c r="A129" s="20" t="s">
        <v>311</v>
      </c>
      <c r="B129" s="46" t="s">
        <v>284</v>
      </c>
      <c r="C129" s="216">
        <v>141</v>
      </c>
      <c r="D129" s="220">
        <v>11743</v>
      </c>
      <c r="E129" s="20"/>
    </row>
    <row r="130" spans="1:5">
      <c r="A130" s="20" t="s">
        <v>312</v>
      </c>
      <c r="B130" s="46" t="s">
        <v>284</v>
      </c>
      <c r="C130" s="216"/>
      <c r="D130" s="220"/>
      <c r="E130" s="20"/>
    </row>
    <row r="131" spans="1:5">
      <c r="A131" s="20" t="s">
        <v>313</v>
      </c>
      <c r="B131" s="46" t="s">
        <v>284</v>
      </c>
      <c r="C131" s="216"/>
      <c r="D131" s="220"/>
      <c r="E131" s="20"/>
    </row>
    <row r="132" spans="1:5">
      <c r="A132" s="26" t="s">
        <v>314</v>
      </c>
      <c r="B132" s="20"/>
      <c r="C132" s="21" t="s">
        <v>179</v>
      </c>
      <c r="D132" s="20"/>
      <c r="E132" s="20"/>
    </row>
    <row r="133" spans="1:5">
      <c r="A133" s="20" t="s">
        <v>315</v>
      </c>
      <c r="B133" s="46" t="s">
        <v>284</v>
      </c>
      <c r="C133" s="216"/>
      <c r="D133" s="20"/>
      <c r="E133" s="20"/>
    </row>
    <row r="134" spans="1:5">
      <c r="A134" s="20" t="s">
        <v>316</v>
      </c>
      <c r="B134" s="46" t="s">
        <v>284</v>
      </c>
      <c r="C134" s="216"/>
      <c r="D134" s="20"/>
      <c r="E134" s="20"/>
    </row>
    <row r="135" spans="1:5">
      <c r="A135" s="20" t="s">
        <v>317</v>
      </c>
      <c r="B135" s="46" t="s">
        <v>284</v>
      </c>
      <c r="C135" s="216">
        <v>25</v>
      </c>
      <c r="D135" s="20"/>
      <c r="E135" s="20"/>
    </row>
    <row r="136" spans="1:5">
      <c r="A136" s="20" t="s">
        <v>318</v>
      </c>
      <c r="B136" s="46" t="s">
        <v>284</v>
      </c>
      <c r="C136" s="216"/>
      <c r="D136" s="20"/>
      <c r="E136" s="20"/>
    </row>
    <row r="137" spans="1:5">
      <c r="A137" s="20" t="s">
        <v>319</v>
      </c>
      <c r="B137" s="46" t="s">
        <v>284</v>
      </c>
      <c r="C137" s="216"/>
      <c r="D137" s="20"/>
      <c r="E137" s="20"/>
    </row>
    <row r="138" spans="1:5">
      <c r="A138" s="20" t="s">
        <v>320</v>
      </c>
      <c r="B138" s="46" t="s">
        <v>284</v>
      </c>
      <c r="C138" s="216"/>
      <c r="D138" s="20"/>
      <c r="E138" s="20"/>
    </row>
    <row r="139" spans="1:5">
      <c r="A139" s="20" t="s">
        <v>108</v>
      </c>
      <c r="B139" s="46" t="s">
        <v>284</v>
      </c>
      <c r="C139" s="216"/>
      <c r="D139" s="20"/>
      <c r="E139" s="20"/>
    </row>
    <row r="140" spans="1:5">
      <c r="A140" s="20" t="s">
        <v>321</v>
      </c>
      <c r="B140" s="46" t="s">
        <v>284</v>
      </c>
      <c r="C140" s="216">
        <v>23</v>
      </c>
      <c r="D140" s="20"/>
      <c r="E140" s="20"/>
    </row>
    <row r="141" spans="1:5">
      <c r="A141" s="20" t="s">
        <v>322</v>
      </c>
      <c r="B141" s="46"/>
      <c r="C141" s="216"/>
      <c r="D141" s="20"/>
      <c r="E141" s="20"/>
    </row>
    <row r="142" spans="1:5">
      <c r="A142" s="20" t="s">
        <v>312</v>
      </c>
      <c r="B142" s="46" t="s">
        <v>284</v>
      </c>
      <c r="C142" s="216"/>
      <c r="D142" s="20"/>
      <c r="E142" s="20"/>
    </row>
    <row r="143" spans="1:5">
      <c r="A143" s="20" t="s">
        <v>323</v>
      </c>
      <c r="B143" s="46" t="s">
        <v>284</v>
      </c>
      <c r="C143" s="216"/>
      <c r="D143" s="20"/>
      <c r="E143" s="20"/>
    </row>
    <row r="144" spans="1:5">
      <c r="A144" s="20" t="s">
        <v>324</v>
      </c>
      <c r="B144" s="20"/>
      <c r="C144" s="27"/>
      <c r="D144" s="20"/>
      <c r="E144" s="32">
        <f>SUM(C133:C143)</f>
        <v>48</v>
      </c>
    </row>
    <row r="145" spans="1:6">
      <c r="A145" s="20" t="s">
        <v>325</v>
      </c>
      <c r="B145" s="46" t="s">
        <v>284</v>
      </c>
      <c r="C145" s="47"/>
      <c r="D145" s="20"/>
      <c r="E145" s="20"/>
    </row>
    <row r="146" spans="1:6">
      <c r="A146" s="20" t="s">
        <v>326</v>
      </c>
      <c r="B146" s="46" t="s">
        <v>284</v>
      </c>
      <c r="C146" s="47"/>
      <c r="D146" s="20"/>
      <c r="E146" s="20"/>
    </row>
    <row r="147" spans="1:6">
      <c r="A147" s="20"/>
      <c r="B147" s="20"/>
      <c r="C147" s="27"/>
      <c r="D147" s="20"/>
      <c r="E147" s="20"/>
    </row>
    <row r="148" spans="1:6">
      <c r="A148" s="20" t="s">
        <v>327</v>
      </c>
      <c r="B148" s="46" t="s">
        <v>284</v>
      </c>
      <c r="C148" s="47"/>
      <c r="D148" s="20"/>
      <c r="E148" s="20"/>
    </row>
    <row r="149" spans="1:6">
      <c r="A149" s="20"/>
      <c r="B149" s="20"/>
      <c r="C149" s="27"/>
      <c r="D149" s="20"/>
      <c r="E149" s="20"/>
    </row>
    <row r="150" spans="1:6">
      <c r="A150" s="20"/>
      <c r="B150" s="20"/>
      <c r="C150" s="27"/>
      <c r="D150" s="20"/>
      <c r="E150" s="20"/>
    </row>
    <row r="151" spans="1:6">
      <c r="A151" s="20"/>
      <c r="B151" s="20"/>
      <c r="C151" s="27"/>
      <c r="D151" s="20"/>
      <c r="E151" s="20"/>
    </row>
    <row r="152" spans="1:6">
      <c r="A152" s="20"/>
      <c r="B152" s="20"/>
      <c r="C152" s="27"/>
      <c r="D152" s="20"/>
      <c r="E152" s="20"/>
    </row>
    <row r="153" spans="1:6">
      <c r="A153" s="38" t="s">
        <v>328</v>
      </c>
      <c r="B153" s="49"/>
      <c r="C153" s="49"/>
      <c r="D153" s="49"/>
      <c r="E153" s="49"/>
    </row>
    <row r="154" spans="1:6">
      <c r="A154" s="51" t="s">
        <v>329</v>
      </c>
      <c r="B154" s="52" t="s">
        <v>330</v>
      </c>
      <c r="C154" s="53" t="s">
        <v>331</v>
      </c>
      <c r="D154" s="52" t="s">
        <v>144</v>
      </c>
      <c r="E154" s="52" t="s">
        <v>215</v>
      </c>
    </row>
    <row r="155" spans="1:6">
      <c r="A155" s="20" t="s">
        <v>309</v>
      </c>
      <c r="B155" s="50">
        <v>82</v>
      </c>
      <c r="C155" s="50">
        <v>4</v>
      </c>
      <c r="D155" s="50">
        <v>32</v>
      </c>
      <c r="E155" s="32">
        <f>SUM(B155:D155)</f>
        <v>118</v>
      </c>
    </row>
    <row r="156" spans="1:6">
      <c r="A156" s="20" t="s">
        <v>227</v>
      </c>
      <c r="B156" s="50">
        <v>247</v>
      </c>
      <c r="C156" s="50">
        <v>11</v>
      </c>
      <c r="D156" s="50">
        <v>96</v>
      </c>
      <c r="E156" s="32">
        <f>SUM(B156:D156)</f>
        <v>354</v>
      </c>
    </row>
    <row r="157" spans="1:6">
      <c r="A157" s="20" t="s">
        <v>332</v>
      </c>
      <c r="B157" s="50">
        <v>42566</v>
      </c>
      <c r="C157" s="50">
        <v>14446</v>
      </c>
      <c r="D157" s="50">
        <v>26968</v>
      </c>
      <c r="E157" s="32">
        <f>SUM(B157:D157)</f>
        <v>83980</v>
      </c>
    </row>
    <row r="158" spans="1:6">
      <c r="A158" s="20" t="s">
        <v>272</v>
      </c>
      <c r="B158" s="50">
        <v>2481017</v>
      </c>
      <c r="C158" s="50">
        <v>842034</v>
      </c>
      <c r="D158" s="50">
        <v>1774493</v>
      </c>
      <c r="E158" s="32">
        <f>SUM(B158:D158)</f>
        <v>5097544</v>
      </c>
      <c r="F158" s="18"/>
    </row>
    <row r="159" spans="1:6">
      <c r="A159" s="20" t="s">
        <v>273</v>
      </c>
      <c r="B159" s="50">
        <v>12172325</v>
      </c>
      <c r="C159" s="50">
        <v>4131174</v>
      </c>
      <c r="D159" s="50">
        <v>8266287</v>
      </c>
      <c r="E159" s="32">
        <f>SUM(B159:D159)</f>
        <v>24569786</v>
      </c>
      <c r="F159" s="18"/>
    </row>
    <row r="160" spans="1:6">
      <c r="A160" s="51" t="s">
        <v>333</v>
      </c>
      <c r="B160" s="52" t="s">
        <v>330</v>
      </c>
      <c r="C160" s="53" t="s">
        <v>331</v>
      </c>
      <c r="D160" s="52" t="s">
        <v>144</v>
      </c>
      <c r="E160" s="52" t="s">
        <v>215</v>
      </c>
    </row>
    <row r="161" spans="1:5">
      <c r="A161" s="20" t="s">
        <v>309</v>
      </c>
      <c r="B161" s="50">
        <v>15</v>
      </c>
      <c r="C161" s="50">
        <v>78</v>
      </c>
      <c r="D161" s="50">
        <v>48</v>
      </c>
      <c r="E161" s="32">
        <f>SUM(B161:D161)</f>
        <v>141</v>
      </c>
    </row>
    <row r="162" spans="1:5">
      <c r="A162" s="20" t="s">
        <v>227</v>
      </c>
      <c r="B162" s="50">
        <v>1277</v>
      </c>
      <c r="C162" s="50">
        <v>6493</v>
      </c>
      <c r="D162" s="50">
        <v>3973</v>
      </c>
      <c r="E162" s="32">
        <f>SUM(B162:D162)</f>
        <v>11743</v>
      </c>
    </row>
    <row r="163" spans="1:5">
      <c r="A163" s="20" t="s">
        <v>332</v>
      </c>
      <c r="B163" s="50"/>
      <c r="C163" s="50"/>
      <c r="D163" s="50"/>
      <c r="E163" s="32">
        <f>SUM(B163:D163)</f>
        <v>0</v>
      </c>
    </row>
    <row r="164" spans="1:5">
      <c r="A164" s="20" t="s">
        <v>272</v>
      </c>
      <c r="B164" s="50">
        <v>2181284</v>
      </c>
      <c r="C164" s="50">
        <v>740307</v>
      </c>
      <c r="D164" s="50">
        <v>1381963</v>
      </c>
      <c r="E164" s="32">
        <f>SUM(B164:D164)</f>
        <v>4303554</v>
      </c>
    </row>
    <row r="165" spans="1:5">
      <c r="A165" s="20" t="s">
        <v>273</v>
      </c>
      <c r="B165" s="50"/>
      <c r="C165" s="50"/>
      <c r="D165" s="50"/>
      <c r="E165" s="32">
        <f>SUM(B165:D165)</f>
        <v>0</v>
      </c>
    </row>
    <row r="166" spans="1:5">
      <c r="A166" s="51" t="s">
        <v>334</v>
      </c>
      <c r="B166" s="52" t="s">
        <v>330</v>
      </c>
      <c r="C166" s="53" t="s">
        <v>331</v>
      </c>
      <c r="D166" s="52" t="s">
        <v>144</v>
      </c>
      <c r="E166" s="52" t="s">
        <v>215</v>
      </c>
    </row>
    <row r="167" spans="1:5">
      <c r="A167" s="20" t="s">
        <v>309</v>
      </c>
      <c r="B167" s="50"/>
      <c r="C167" s="50"/>
      <c r="D167" s="50"/>
      <c r="E167" s="32">
        <f>SUM(B167:D167)</f>
        <v>0</v>
      </c>
    </row>
    <row r="168" spans="1:5">
      <c r="A168" s="20" t="s">
        <v>227</v>
      </c>
      <c r="B168" s="50"/>
      <c r="C168" s="50"/>
      <c r="D168" s="50"/>
      <c r="E168" s="32">
        <f>SUM(B168:D168)</f>
        <v>0</v>
      </c>
    </row>
    <row r="169" spans="1:5">
      <c r="A169" s="20" t="s">
        <v>332</v>
      </c>
      <c r="B169" s="50"/>
      <c r="C169" s="50"/>
      <c r="D169" s="50"/>
      <c r="E169" s="32">
        <f>SUM(B169:D169)</f>
        <v>0</v>
      </c>
    </row>
    <row r="170" spans="1:5">
      <c r="A170" s="20" t="s">
        <v>272</v>
      </c>
      <c r="B170" s="50"/>
      <c r="C170" s="50"/>
      <c r="D170" s="50"/>
      <c r="E170" s="32">
        <f>SUM(B170:D170)</f>
        <v>0</v>
      </c>
    </row>
    <row r="171" spans="1:5">
      <c r="A171" s="20" t="s">
        <v>273</v>
      </c>
      <c r="B171" s="50"/>
      <c r="C171" s="50"/>
      <c r="D171" s="50"/>
      <c r="E171" s="32">
        <f>SUM(B171:D171)</f>
        <v>0</v>
      </c>
    </row>
    <row r="172" spans="1:5">
      <c r="A172" s="25"/>
      <c r="B172" s="25"/>
      <c r="C172" s="54"/>
      <c r="D172" s="55"/>
      <c r="E172" s="20"/>
    </row>
    <row r="173" spans="1:5">
      <c r="A173" s="51" t="s">
        <v>335</v>
      </c>
      <c r="B173" s="52" t="s">
        <v>336</v>
      </c>
      <c r="C173" s="53" t="s">
        <v>337</v>
      </c>
      <c r="D173" s="20"/>
      <c r="E173" s="20"/>
    </row>
    <row r="174" spans="1:5">
      <c r="A174" s="25" t="s">
        <v>338</v>
      </c>
      <c r="B174" s="50">
        <v>1988010</v>
      </c>
      <c r="C174" s="50">
        <v>812314</v>
      </c>
      <c r="D174" s="20"/>
      <c r="E174" s="20"/>
    </row>
    <row r="175" spans="1:5">
      <c r="A175" s="25"/>
      <c r="B175" s="55"/>
      <c r="C175" s="54"/>
      <c r="D175" s="20"/>
      <c r="E175" s="20"/>
    </row>
    <row r="176" spans="1:5">
      <c r="A176" s="25"/>
      <c r="B176" s="25"/>
      <c r="C176" s="54"/>
      <c r="D176" s="55"/>
      <c r="E176" s="20"/>
    </row>
    <row r="177" spans="1:5">
      <c r="A177" s="25"/>
      <c r="B177" s="25"/>
      <c r="C177" s="54"/>
      <c r="D177" s="55"/>
      <c r="E177" s="20"/>
    </row>
    <row r="178" spans="1:5">
      <c r="A178" s="25"/>
      <c r="B178" s="25"/>
      <c r="C178" s="54"/>
      <c r="D178" s="55"/>
      <c r="E178" s="20"/>
    </row>
    <row r="179" spans="1:5">
      <c r="A179" s="25"/>
      <c r="B179" s="25"/>
      <c r="C179" s="54"/>
      <c r="D179" s="55"/>
      <c r="E179" s="20"/>
    </row>
    <row r="180" spans="1:5">
      <c r="A180" s="49" t="s">
        <v>339</v>
      </c>
      <c r="B180" s="38"/>
      <c r="C180" s="38"/>
      <c r="D180" s="38"/>
      <c r="E180" s="38"/>
    </row>
    <row r="181" spans="1:5">
      <c r="A181" s="45" t="s">
        <v>340</v>
      </c>
      <c r="B181" s="45"/>
      <c r="C181" s="45"/>
      <c r="D181" s="45"/>
      <c r="E181" s="45"/>
    </row>
    <row r="182" spans="1:5">
      <c r="A182" s="20" t="s">
        <v>341</v>
      </c>
      <c r="B182" s="46" t="s">
        <v>284</v>
      </c>
      <c r="C182" s="216">
        <v>905070</v>
      </c>
      <c r="D182" s="20"/>
      <c r="E182" s="20"/>
    </row>
    <row r="183" spans="1:5">
      <c r="A183" s="20" t="s">
        <v>342</v>
      </c>
      <c r="B183" s="46" t="s">
        <v>284</v>
      </c>
      <c r="C183" s="216">
        <v>14749</v>
      </c>
      <c r="D183" s="20"/>
      <c r="E183" s="20"/>
    </row>
    <row r="184" spans="1:5">
      <c r="A184" s="25" t="s">
        <v>343</v>
      </c>
      <c r="B184" s="46" t="s">
        <v>284</v>
      </c>
      <c r="C184" s="216">
        <v>209099</v>
      </c>
      <c r="D184" s="20"/>
      <c r="E184" s="20"/>
    </row>
    <row r="185" spans="1:5">
      <c r="A185" s="20" t="s">
        <v>344</v>
      </c>
      <c r="B185" s="46" t="s">
        <v>284</v>
      </c>
      <c r="C185" s="216">
        <v>1213549</v>
      </c>
      <c r="D185" s="20"/>
      <c r="E185" s="20"/>
    </row>
    <row r="186" spans="1:5">
      <c r="A186" s="20" t="s">
        <v>345</v>
      </c>
      <c r="B186" s="46" t="s">
        <v>284</v>
      </c>
      <c r="C186" s="216"/>
      <c r="D186" s="20"/>
      <c r="E186" s="20"/>
    </row>
    <row r="187" spans="1:5">
      <c r="A187" s="20" t="s">
        <v>346</v>
      </c>
      <c r="B187" s="46" t="s">
        <v>284</v>
      </c>
      <c r="C187" s="216">
        <v>163853</v>
      </c>
      <c r="D187" s="20"/>
      <c r="E187" s="20"/>
    </row>
    <row r="188" spans="1:5">
      <c r="A188" s="20" t="s">
        <v>347</v>
      </c>
      <c r="B188" s="46" t="s">
        <v>284</v>
      </c>
      <c r="C188" s="216">
        <v>29963</v>
      </c>
      <c r="D188" s="20"/>
      <c r="E188" s="20"/>
    </row>
    <row r="189" spans="1:5">
      <c r="A189" s="20" t="s">
        <v>347</v>
      </c>
      <c r="B189" s="46" t="s">
        <v>284</v>
      </c>
      <c r="C189" s="47"/>
      <c r="D189" s="20"/>
      <c r="E189" s="20"/>
    </row>
    <row r="190" spans="1:5">
      <c r="A190" s="20" t="s">
        <v>215</v>
      </c>
      <c r="B190" s="20"/>
      <c r="C190" s="27"/>
      <c r="D190" s="32">
        <f>SUM(C182:C189)</f>
        <v>2536283</v>
      </c>
      <c r="E190" s="20"/>
    </row>
    <row r="191" spans="1:5">
      <c r="A191" s="45" t="s">
        <v>348</v>
      </c>
      <c r="B191" s="45"/>
      <c r="C191" s="45"/>
      <c r="D191" s="45"/>
      <c r="E191" s="45"/>
    </row>
    <row r="192" spans="1:5">
      <c r="A192" s="20" t="s">
        <v>349</v>
      </c>
      <c r="B192" s="46" t="s">
        <v>284</v>
      </c>
      <c r="C192" s="216">
        <v>43182</v>
      </c>
      <c r="D192" s="20"/>
      <c r="E192" s="20"/>
    </row>
    <row r="193" spans="1:5">
      <c r="A193" s="20" t="s">
        <v>350</v>
      </c>
      <c r="B193" s="46" t="s">
        <v>284</v>
      </c>
      <c r="C193" s="216">
        <v>176528</v>
      </c>
      <c r="D193" s="20"/>
      <c r="E193" s="20"/>
    </row>
    <row r="194" spans="1:5">
      <c r="A194" s="20" t="s">
        <v>215</v>
      </c>
      <c r="B194" s="20"/>
      <c r="C194" s="27"/>
      <c r="D194" s="32">
        <f>SUM(C192:C193)</f>
        <v>219710</v>
      </c>
      <c r="E194" s="20"/>
    </row>
    <row r="195" spans="1:5">
      <c r="A195" s="45" t="s">
        <v>351</v>
      </c>
      <c r="B195" s="45"/>
      <c r="C195" s="45"/>
      <c r="D195" s="45"/>
      <c r="E195" s="45"/>
    </row>
    <row r="196" spans="1:5">
      <c r="A196" s="20" t="s">
        <v>352</v>
      </c>
      <c r="B196" s="46" t="s">
        <v>284</v>
      </c>
      <c r="C196" s="47">
        <v>138094</v>
      </c>
      <c r="D196" s="20"/>
      <c r="E196" s="20"/>
    </row>
    <row r="197" spans="1:5">
      <c r="A197" s="20" t="s">
        <v>353</v>
      </c>
      <c r="B197" s="46" t="s">
        <v>284</v>
      </c>
      <c r="C197" s="47">
        <v>81770</v>
      </c>
      <c r="D197" s="20"/>
      <c r="E197" s="20"/>
    </row>
    <row r="198" spans="1:5">
      <c r="A198" s="20" t="s">
        <v>215</v>
      </c>
      <c r="B198" s="20"/>
      <c r="C198" s="27"/>
      <c r="D198" s="32">
        <f>SUM(C196:C197)</f>
        <v>219864</v>
      </c>
      <c r="E198" s="20"/>
    </row>
    <row r="199" spans="1:5">
      <c r="A199" s="45" t="s">
        <v>354</v>
      </c>
      <c r="B199" s="45"/>
      <c r="C199" s="45"/>
      <c r="D199" s="45"/>
      <c r="E199" s="45"/>
    </row>
    <row r="200" spans="1:5">
      <c r="A200" s="20" t="s">
        <v>355</v>
      </c>
      <c r="B200" s="46" t="s">
        <v>284</v>
      </c>
      <c r="C200" s="47">
        <v>30957</v>
      </c>
      <c r="D200" s="20"/>
      <c r="E200" s="20"/>
    </row>
    <row r="201" spans="1:5">
      <c r="A201" s="20" t="s">
        <v>356</v>
      </c>
      <c r="B201" s="46" t="s">
        <v>284</v>
      </c>
      <c r="C201" s="47">
        <v>132242</v>
      </c>
      <c r="D201" s="20"/>
      <c r="E201" s="20"/>
    </row>
    <row r="202" spans="1:5">
      <c r="A202" s="20" t="s">
        <v>144</v>
      </c>
      <c r="B202" s="46" t="s">
        <v>284</v>
      </c>
      <c r="C202" s="47">
        <v>0</v>
      </c>
      <c r="D202" s="20"/>
      <c r="E202" s="20"/>
    </row>
    <row r="203" spans="1:5">
      <c r="A203" s="20" t="s">
        <v>215</v>
      </c>
      <c r="B203" s="20"/>
      <c r="C203" s="27"/>
      <c r="D203" s="32">
        <f>SUM(C200:C202)</f>
        <v>163199</v>
      </c>
      <c r="E203" s="20"/>
    </row>
    <row r="204" spans="1:5">
      <c r="A204" s="45" t="s">
        <v>357</v>
      </c>
      <c r="B204" s="45"/>
      <c r="C204" s="45"/>
      <c r="D204" s="45"/>
      <c r="E204" s="45"/>
    </row>
    <row r="205" spans="1:5">
      <c r="A205" s="20" t="s">
        <v>358</v>
      </c>
      <c r="B205" s="46" t="s">
        <v>284</v>
      </c>
      <c r="C205" s="47">
        <v>341062</v>
      </c>
      <c r="D205" s="20"/>
      <c r="E205" s="20"/>
    </row>
    <row r="206" spans="1:5">
      <c r="A206" s="20" t="s">
        <v>359</v>
      </c>
      <c r="B206" s="46" t="s">
        <v>284</v>
      </c>
      <c r="C206" s="47">
        <v>27574</v>
      </c>
      <c r="D206" s="20"/>
      <c r="E206" s="20"/>
    </row>
    <row r="207" spans="1:5">
      <c r="A207" s="20" t="s">
        <v>215</v>
      </c>
      <c r="B207" s="20"/>
      <c r="C207" s="27"/>
      <c r="D207" s="32">
        <f>SUM(C205:C206)</f>
        <v>368636</v>
      </c>
      <c r="E207" s="20"/>
    </row>
    <row r="208" spans="1:5">
      <c r="A208" s="20"/>
      <c r="B208" s="20"/>
      <c r="C208" s="27"/>
      <c r="D208" s="20"/>
      <c r="E208" s="20"/>
    </row>
    <row r="209" spans="1:5">
      <c r="A209" s="38" t="s">
        <v>360</v>
      </c>
      <c r="B209" s="38"/>
      <c r="C209" s="38"/>
      <c r="D209" s="38"/>
      <c r="E209" s="38"/>
    </row>
    <row r="210" spans="1:5">
      <c r="A210" s="49" t="s">
        <v>361</v>
      </c>
      <c r="B210" s="38"/>
      <c r="C210" s="38"/>
      <c r="D210" s="38"/>
      <c r="E210" s="38"/>
    </row>
    <row r="211" spans="1:5">
      <c r="A211" s="26"/>
      <c r="B211" s="22" t="s">
        <v>362</v>
      </c>
      <c r="C211" s="21" t="s">
        <v>363</v>
      </c>
      <c r="D211" s="22" t="s">
        <v>364</v>
      </c>
      <c r="E211" s="22" t="s">
        <v>365</v>
      </c>
    </row>
    <row r="212" spans="1:5">
      <c r="A212" s="20" t="s">
        <v>366</v>
      </c>
      <c r="B212" s="220">
        <v>204226</v>
      </c>
      <c r="C212" s="216"/>
      <c r="D212" s="220"/>
      <c r="E212" s="32">
        <f t="shared" ref="E212:E220" si="16">SUM(B212:C212)-D212</f>
        <v>204226</v>
      </c>
    </row>
    <row r="213" spans="1:5">
      <c r="A213" s="20" t="s">
        <v>367</v>
      </c>
      <c r="B213" s="220">
        <v>470947</v>
      </c>
      <c r="C213" s="216">
        <v>39297</v>
      </c>
      <c r="D213" s="220"/>
      <c r="E213" s="32">
        <f t="shared" si="16"/>
        <v>510244</v>
      </c>
    </row>
    <row r="214" spans="1:5">
      <c r="A214" s="20" t="s">
        <v>368</v>
      </c>
      <c r="B214" s="220">
        <v>10465335</v>
      </c>
      <c r="C214" s="216">
        <v>1441051</v>
      </c>
      <c r="D214" s="220"/>
      <c r="E214" s="32">
        <f t="shared" si="16"/>
        <v>11906386</v>
      </c>
    </row>
    <row r="215" spans="1:5">
      <c r="A215" s="20" t="s">
        <v>369</v>
      </c>
      <c r="B215" s="220"/>
      <c r="C215" s="216"/>
      <c r="D215" s="220"/>
      <c r="E215" s="32">
        <f t="shared" si="16"/>
        <v>0</v>
      </c>
    </row>
    <row r="216" spans="1:5">
      <c r="A216" s="20" t="s">
        <v>370</v>
      </c>
      <c r="B216" s="220">
        <v>7022556</v>
      </c>
      <c r="C216" s="216">
        <v>69895</v>
      </c>
      <c r="D216" s="220"/>
      <c r="E216" s="32">
        <f t="shared" si="16"/>
        <v>7092451</v>
      </c>
    </row>
    <row r="217" spans="1:5">
      <c r="A217" s="20" t="s">
        <v>371</v>
      </c>
      <c r="B217" s="220">
        <v>4631154</v>
      </c>
      <c r="C217" s="216">
        <v>255399</v>
      </c>
      <c r="D217" s="220">
        <v>48160</v>
      </c>
      <c r="E217" s="32">
        <f t="shared" si="16"/>
        <v>4838393</v>
      </c>
    </row>
    <row r="218" spans="1:5">
      <c r="A218" s="20" t="s">
        <v>372</v>
      </c>
      <c r="B218" s="220"/>
      <c r="C218" s="216"/>
      <c r="D218" s="220"/>
      <c r="E218" s="32">
        <f t="shared" si="16"/>
        <v>0</v>
      </c>
    </row>
    <row r="219" spans="1:5">
      <c r="A219" s="20" t="s">
        <v>373</v>
      </c>
      <c r="B219" s="220"/>
      <c r="C219" s="216"/>
      <c r="D219" s="220"/>
      <c r="E219" s="32">
        <f t="shared" si="16"/>
        <v>0</v>
      </c>
    </row>
    <row r="220" spans="1:5">
      <c r="A220" s="20" t="s">
        <v>374</v>
      </c>
      <c r="B220" s="220">
        <v>199696</v>
      </c>
      <c r="C220" s="216">
        <v>894150</v>
      </c>
      <c r="D220" s="220">
        <v>0</v>
      </c>
      <c r="E220" s="32">
        <f t="shared" si="16"/>
        <v>1093846</v>
      </c>
    </row>
    <row r="221" spans="1:5">
      <c r="A221" s="20" t="s">
        <v>215</v>
      </c>
      <c r="B221" s="32">
        <f>SUM(B212:B220)</f>
        <v>22993914</v>
      </c>
      <c r="C221" s="265">
        <f>SUM(C212:C220)</f>
        <v>2699792</v>
      </c>
      <c r="D221" s="32">
        <f>SUM(D212:D220)</f>
        <v>48160</v>
      </c>
      <c r="E221" s="32">
        <f>SUM(E212:E220)</f>
        <v>25645546</v>
      </c>
    </row>
    <row r="222" spans="1:5">
      <c r="A222" s="20"/>
      <c r="B222" s="20"/>
      <c r="C222" s="27"/>
      <c r="D222" s="20"/>
      <c r="E222" s="20"/>
    </row>
    <row r="223" spans="1:5">
      <c r="A223" s="49" t="s">
        <v>375</v>
      </c>
      <c r="B223" s="49"/>
      <c r="C223" s="49"/>
      <c r="D223" s="49"/>
      <c r="E223" s="49"/>
    </row>
    <row r="224" spans="1:5">
      <c r="A224" s="26"/>
      <c r="B224" s="22" t="s">
        <v>362</v>
      </c>
      <c r="C224" s="21" t="s">
        <v>363</v>
      </c>
      <c r="D224" s="22" t="s">
        <v>364</v>
      </c>
      <c r="E224" s="22" t="s">
        <v>365</v>
      </c>
    </row>
    <row r="225" spans="1:5">
      <c r="A225" s="20" t="s">
        <v>366</v>
      </c>
      <c r="B225" s="55"/>
      <c r="C225" s="54"/>
      <c r="D225" s="55"/>
      <c r="E225" s="20"/>
    </row>
    <row r="226" spans="1:5">
      <c r="A226" s="20" t="s">
        <v>367</v>
      </c>
      <c r="B226" s="220">
        <v>354866</v>
      </c>
      <c r="C226" s="216">
        <v>24172</v>
      </c>
      <c r="D226" s="220"/>
      <c r="E226" s="32">
        <f t="shared" ref="E226:E233" si="17">SUM(B226:C226)-D226</f>
        <v>379038</v>
      </c>
    </row>
    <row r="227" spans="1:5">
      <c r="A227" s="20" t="s">
        <v>368</v>
      </c>
      <c r="B227" s="220">
        <v>5651791</v>
      </c>
      <c r="C227" s="216">
        <v>485336</v>
      </c>
      <c r="D227" s="220"/>
      <c r="E227" s="32">
        <f t="shared" si="17"/>
        <v>6137127</v>
      </c>
    </row>
    <row r="228" spans="1:5">
      <c r="A228" s="20" t="s">
        <v>369</v>
      </c>
      <c r="B228" s="220"/>
      <c r="C228" s="216"/>
      <c r="D228" s="220"/>
      <c r="E228" s="32">
        <f t="shared" si="17"/>
        <v>0</v>
      </c>
    </row>
    <row r="229" spans="1:5">
      <c r="A229" s="20" t="s">
        <v>370</v>
      </c>
      <c r="B229" s="220">
        <v>6165429</v>
      </c>
      <c r="C229" s="216">
        <v>81756</v>
      </c>
      <c r="D229" s="220"/>
      <c r="E229" s="32">
        <f t="shared" si="17"/>
        <v>6247185</v>
      </c>
    </row>
    <row r="230" spans="1:5">
      <c r="A230" s="20" t="s">
        <v>371</v>
      </c>
      <c r="B230" s="220">
        <v>3492899</v>
      </c>
      <c r="C230" s="216">
        <v>460693</v>
      </c>
      <c r="D230" s="220">
        <v>48160</v>
      </c>
      <c r="E230" s="32">
        <f t="shared" si="17"/>
        <v>3905432</v>
      </c>
    </row>
    <row r="231" spans="1:5">
      <c r="A231" s="20" t="s">
        <v>372</v>
      </c>
      <c r="B231" s="220"/>
      <c r="C231" s="216"/>
      <c r="D231" s="220"/>
      <c r="E231" s="32">
        <f t="shared" si="17"/>
        <v>0</v>
      </c>
    </row>
    <row r="232" spans="1:5">
      <c r="A232" s="20" t="s">
        <v>373</v>
      </c>
      <c r="B232" s="220"/>
      <c r="C232" s="216"/>
      <c r="D232" s="220"/>
      <c r="E232" s="32">
        <f t="shared" si="17"/>
        <v>0</v>
      </c>
    </row>
    <row r="233" spans="1:5">
      <c r="A233" s="20" t="s">
        <v>374</v>
      </c>
      <c r="B233" s="220"/>
      <c r="C233" s="216"/>
      <c r="D233" s="220"/>
      <c r="E233" s="32">
        <f t="shared" si="17"/>
        <v>0</v>
      </c>
    </row>
    <row r="234" spans="1:5">
      <c r="A234" s="20" t="s">
        <v>215</v>
      </c>
      <c r="B234" s="32">
        <f>SUM(B225:B233)</f>
        <v>15664985</v>
      </c>
      <c r="C234" s="265">
        <f>SUM(C225:C233)</f>
        <v>1051957</v>
      </c>
      <c r="D234" s="32">
        <f>SUM(D225:D233)</f>
        <v>48160</v>
      </c>
      <c r="E234" s="32">
        <f>SUM(E225:E233)</f>
        <v>16668782</v>
      </c>
    </row>
    <row r="235" spans="1:5">
      <c r="A235" s="20"/>
      <c r="B235" s="20"/>
      <c r="C235" s="27"/>
      <c r="D235" s="20"/>
      <c r="E235" s="20"/>
    </row>
    <row r="236" spans="1:5">
      <c r="A236" s="38" t="s">
        <v>376</v>
      </c>
      <c r="B236" s="38"/>
      <c r="C236" s="38"/>
      <c r="D236" s="38"/>
      <c r="E236" s="38"/>
    </row>
    <row r="237" spans="1:5">
      <c r="A237" s="38"/>
      <c r="B237" s="347" t="s">
        <v>377</v>
      </c>
      <c r="C237" s="347"/>
      <c r="D237" s="38"/>
      <c r="E237" s="38"/>
    </row>
    <row r="238" spans="1:5">
      <c r="A238" s="56" t="s">
        <v>377</v>
      </c>
      <c r="B238" s="38"/>
      <c r="C238" s="216">
        <v>694485</v>
      </c>
      <c r="D238" s="40">
        <f>C238</f>
        <v>694485</v>
      </c>
      <c r="E238" s="38"/>
    </row>
    <row r="239" spans="1:5">
      <c r="A239" s="45" t="s">
        <v>378</v>
      </c>
      <c r="B239" s="45"/>
      <c r="C239" s="45"/>
      <c r="D239" s="45"/>
      <c r="E239" s="45"/>
    </row>
    <row r="240" spans="1:5">
      <c r="A240" s="20" t="s">
        <v>379</v>
      </c>
      <c r="B240" s="46" t="s">
        <v>284</v>
      </c>
      <c r="C240" s="216">
        <v>2470594</v>
      </c>
      <c r="D240" s="20"/>
      <c r="E240" s="20"/>
    </row>
    <row r="241" spans="1:5">
      <c r="A241" s="20" t="s">
        <v>380</v>
      </c>
      <c r="B241" s="46" t="s">
        <v>284</v>
      </c>
      <c r="C241" s="216">
        <v>3215052</v>
      </c>
      <c r="D241" s="20"/>
      <c r="E241" s="20"/>
    </row>
    <row r="242" spans="1:5">
      <c r="A242" s="20" t="s">
        <v>381</v>
      </c>
      <c r="B242" s="46" t="s">
        <v>284</v>
      </c>
      <c r="C242" s="216"/>
      <c r="D242" s="20"/>
      <c r="E242" s="20"/>
    </row>
    <row r="243" spans="1:5">
      <c r="A243" s="20" t="s">
        <v>382</v>
      </c>
      <c r="B243" s="46" t="s">
        <v>284</v>
      </c>
      <c r="C243" s="216"/>
      <c r="D243" s="20"/>
      <c r="E243" s="20"/>
    </row>
    <row r="244" spans="1:5">
      <c r="A244" s="20" t="s">
        <v>383</v>
      </c>
      <c r="B244" s="46" t="s">
        <v>284</v>
      </c>
      <c r="C244" s="216"/>
      <c r="D244" s="20"/>
      <c r="E244" s="20"/>
    </row>
    <row r="245" spans="1:5">
      <c r="A245" s="20" t="s">
        <v>384</v>
      </c>
      <c r="B245" s="46" t="s">
        <v>284</v>
      </c>
      <c r="C245" s="216">
        <v>2426085</v>
      </c>
      <c r="D245" s="20"/>
      <c r="E245" s="20"/>
    </row>
    <row r="246" spans="1:5">
      <c r="A246" s="20" t="s">
        <v>385</v>
      </c>
      <c r="B246" s="20"/>
      <c r="C246" s="27"/>
      <c r="D246" s="32">
        <f>SUM(C240:C245)</f>
        <v>8111731</v>
      </c>
      <c r="E246" s="20"/>
    </row>
    <row r="247" spans="1:5">
      <c r="A247" s="45" t="s">
        <v>386</v>
      </c>
      <c r="B247" s="45"/>
      <c r="C247" s="45"/>
      <c r="D247" s="45"/>
      <c r="E247" s="45"/>
    </row>
    <row r="248" spans="1:5">
      <c r="A248" s="26" t="s">
        <v>387</v>
      </c>
      <c r="B248" s="46" t="s">
        <v>284</v>
      </c>
      <c r="C248" s="216"/>
      <c r="D248" s="20"/>
      <c r="E248" s="20"/>
    </row>
    <row r="249" spans="1:5">
      <c r="A249" s="26"/>
      <c r="B249" s="46"/>
      <c r="C249" s="27"/>
      <c r="D249" s="20"/>
      <c r="E249" s="20"/>
    </row>
    <row r="250" spans="1:5">
      <c r="A250" s="26" t="s">
        <v>388</v>
      </c>
      <c r="B250" s="46" t="s">
        <v>284</v>
      </c>
      <c r="C250" s="216">
        <v>76087</v>
      </c>
      <c r="D250" s="20"/>
      <c r="E250" s="20"/>
    </row>
    <row r="251" spans="1:5">
      <c r="A251" s="26" t="s">
        <v>389</v>
      </c>
      <c r="B251" s="46" t="s">
        <v>284</v>
      </c>
      <c r="C251" s="216"/>
      <c r="D251" s="20"/>
      <c r="E251" s="20"/>
    </row>
    <row r="252" spans="1:5">
      <c r="A252" s="20"/>
      <c r="B252" s="20"/>
      <c r="C252" s="27"/>
      <c r="D252" s="20"/>
      <c r="E252" s="20"/>
    </row>
    <row r="253" spans="1:5">
      <c r="A253" s="26" t="s">
        <v>390</v>
      </c>
      <c r="B253" s="20"/>
      <c r="C253" s="27"/>
      <c r="D253" s="32">
        <f>SUM(C250:C252)</f>
        <v>76087</v>
      </c>
      <c r="E253" s="20"/>
    </row>
    <row r="254" spans="1:5">
      <c r="A254" s="45" t="s">
        <v>391</v>
      </c>
      <c r="B254" s="45"/>
      <c r="C254" s="45"/>
      <c r="D254" s="45"/>
      <c r="E254" s="45"/>
    </row>
    <row r="255" spans="1:5">
      <c r="A255" s="20" t="s">
        <v>392</v>
      </c>
      <c r="B255" s="46" t="s">
        <v>284</v>
      </c>
      <c r="C255" s="47"/>
      <c r="D255" s="20"/>
      <c r="E255" s="20"/>
    </row>
    <row r="256" spans="1:5">
      <c r="A256" s="20" t="s">
        <v>391</v>
      </c>
      <c r="B256" s="46" t="s">
        <v>284</v>
      </c>
      <c r="C256" s="47"/>
      <c r="D256" s="20"/>
      <c r="E256" s="20"/>
    </row>
    <row r="257" spans="1:5">
      <c r="A257" s="20" t="s">
        <v>393</v>
      </c>
      <c r="B257" s="20"/>
      <c r="C257" s="27"/>
      <c r="D257" s="32">
        <f>SUM(C255:C256)</f>
        <v>0</v>
      </c>
      <c r="E257" s="20"/>
    </row>
    <row r="258" spans="1:5">
      <c r="A258" s="20"/>
      <c r="B258" s="20"/>
      <c r="C258" s="27"/>
      <c r="D258" s="20"/>
      <c r="E258" s="20"/>
    </row>
    <row r="259" spans="1:5">
      <c r="A259" s="20" t="s">
        <v>394</v>
      </c>
      <c r="B259" s="20"/>
      <c r="C259" s="27"/>
      <c r="D259" s="32">
        <f>D238+D246+D253+D257</f>
        <v>8882303</v>
      </c>
      <c r="E259" s="20"/>
    </row>
    <row r="260" spans="1:5">
      <c r="A260" s="20"/>
      <c r="B260" s="20"/>
      <c r="C260" s="27"/>
      <c r="D260" s="20"/>
      <c r="E260" s="20"/>
    </row>
    <row r="261" spans="1:5">
      <c r="A261" s="20"/>
      <c r="B261" s="20"/>
      <c r="C261" s="27"/>
      <c r="D261" s="20"/>
      <c r="E261" s="20"/>
    </row>
    <row r="262" spans="1:5">
      <c r="A262" s="20"/>
      <c r="B262" s="20"/>
      <c r="C262" s="27"/>
      <c r="D262" s="20"/>
      <c r="E262" s="20"/>
    </row>
    <row r="263" spans="1:5">
      <c r="A263" s="20"/>
      <c r="B263" s="20"/>
      <c r="C263" s="27"/>
      <c r="D263" s="20"/>
      <c r="E263" s="20"/>
    </row>
    <row r="264" spans="1:5">
      <c r="A264" s="20"/>
      <c r="B264" s="20"/>
      <c r="C264" s="27"/>
      <c r="D264" s="20"/>
      <c r="E264" s="20"/>
    </row>
    <row r="265" spans="1:5">
      <c r="A265" s="38" t="s">
        <v>395</v>
      </c>
      <c r="B265" s="38"/>
      <c r="C265" s="38"/>
      <c r="D265" s="38"/>
      <c r="E265" s="38"/>
    </row>
    <row r="266" spans="1:5">
      <c r="A266" s="45" t="s">
        <v>396</v>
      </c>
      <c r="B266" s="45"/>
      <c r="C266" s="45"/>
      <c r="D266" s="45"/>
      <c r="E266" s="45"/>
    </row>
    <row r="267" spans="1:5">
      <c r="A267" s="20" t="s">
        <v>397</v>
      </c>
      <c r="B267" s="46" t="s">
        <v>284</v>
      </c>
      <c r="C267" s="216">
        <v>7938162</v>
      </c>
      <c r="D267" s="20"/>
      <c r="E267" s="20"/>
    </row>
    <row r="268" spans="1:5">
      <c r="A268" s="20" t="s">
        <v>398</v>
      </c>
      <c r="B268" s="46" t="s">
        <v>284</v>
      </c>
      <c r="C268" s="216"/>
      <c r="D268" s="20"/>
      <c r="E268" s="20"/>
    </row>
    <row r="269" spans="1:5">
      <c r="A269" s="20" t="s">
        <v>399</v>
      </c>
      <c r="B269" s="46" t="s">
        <v>284</v>
      </c>
      <c r="C269" s="216">
        <v>9193580</v>
      </c>
      <c r="D269" s="20"/>
      <c r="E269" s="20"/>
    </row>
    <row r="270" spans="1:5">
      <c r="A270" s="20" t="s">
        <v>400</v>
      </c>
      <c r="B270" s="46" t="s">
        <v>284</v>
      </c>
      <c r="C270" s="216">
        <v>4081113</v>
      </c>
      <c r="D270" s="20"/>
      <c r="E270" s="20"/>
    </row>
    <row r="271" spans="1:5">
      <c r="A271" s="20" t="s">
        <v>401</v>
      </c>
      <c r="B271" s="46" t="s">
        <v>284</v>
      </c>
      <c r="C271" s="216">
        <v>502917</v>
      </c>
      <c r="D271" s="20"/>
      <c r="E271" s="20"/>
    </row>
    <row r="272" spans="1:5">
      <c r="A272" s="20" t="s">
        <v>402</v>
      </c>
      <c r="B272" s="46" t="s">
        <v>284</v>
      </c>
      <c r="C272" s="216">
        <v>29088</v>
      </c>
      <c r="D272" s="20"/>
      <c r="E272" s="20"/>
    </row>
    <row r="273" spans="1:5">
      <c r="A273" s="20" t="s">
        <v>403</v>
      </c>
      <c r="B273" s="46" t="s">
        <v>284</v>
      </c>
      <c r="C273" s="216"/>
      <c r="D273" s="20"/>
      <c r="E273" s="20"/>
    </row>
    <row r="274" spans="1:5">
      <c r="A274" s="20" t="s">
        <v>404</v>
      </c>
      <c r="B274" s="46" t="s">
        <v>284</v>
      </c>
      <c r="C274" s="216">
        <v>354642</v>
      </c>
      <c r="D274" s="20"/>
      <c r="E274" s="20"/>
    </row>
    <row r="275" spans="1:5">
      <c r="A275" s="20" t="s">
        <v>405</v>
      </c>
      <c r="B275" s="46" t="s">
        <v>284</v>
      </c>
      <c r="C275" s="216">
        <v>193947</v>
      </c>
      <c r="D275" s="20"/>
      <c r="E275" s="20"/>
    </row>
    <row r="276" spans="1:5">
      <c r="A276" s="20" t="s">
        <v>406</v>
      </c>
      <c r="B276" s="46" t="s">
        <v>284</v>
      </c>
      <c r="C276" s="216"/>
      <c r="D276" s="20"/>
      <c r="E276" s="20"/>
    </row>
    <row r="277" spans="1:5">
      <c r="A277" s="20" t="s">
        <v>407</v>
      </c>
      <c r="B277" s="20"/>
      <c r="C277" s="27"/>
      <c r="D277" s="32">
        <f>SUM(C267:C269)-C270+SUM(C271:C276)</f>
        <v>14131223</v>
      </c>
      <c r="E277" s="20"/>
    </row>
    <row r="278" spans="1:5">
      <c r="A278" s="45" t="s">
        <v>408</v>
      </c>
      <c r="B278" s="45"/>
      <c r="C278" s="45"/>
      <c r="D278" s="45"/>
      <c r="E278" s="45"/>
    </row>
    <row r="279" spans="1:5">
      <c r="A279" s="20" t="s">
        <v>397</v>
      </c>
      <c r="B279" s="46" t="s">
        <v>284</v>
      </c>
      <c r="C279" s="47">
        <v>0</v>
      </c>
      <c r="D279" s="20"/>
      <c r="E279" s="20"/>
    </row>
    <row r="280" spans="1:5">
      <c r="A280" s="20" t="s">
        <v>398</v>
      </c>
      <c r="B280" s="46" t="s">
        <v>284</v>
      </c>
      <c r="C280" s="47"/>
      <c r="D280" s="20"/>
      <c r="E280" s="20"/>
    </row>
    <row r="281" spans="1:5">
      <c r="A281" s="20" t="s">
        <v>409</v>
      </c>
      <c r="B281" s="46" t="s">
        <v>284</v>
      </c>
      <c r="C281" s="47"/>
      <c r="D281" s="20"/>
      <c r="E281" s="20"/>
    </row>
    <row r="282" spans="1:5">
      <c r="A282" s="20" t="s">
        <v>410</v>
      </c>
      <c r="B282" s="20"/>
      <c r="C282" s="27"/>
      <c r="D282" s="32">
        <f>SUM(C279:C281)</f>
        <v>0</v>
      </c>
      <c r="E282" s="20"/>
    </row>
    <row r="283" spans="1:5">
      <c r="A283" s="45" t="s">
        <v>411</v>
      </c>
      <c r="B283" s="45"/>
      <c r="C283" s="45"/>
      <c r="D283" s="45"/>
      <c r="E283" s="45"/>
    </row>
    <row r="284" spans="1:5">
      <c r="A284" s="20" t="s">
        <v>366</v>
      </c>
      <c r="B284" s="46" t="s">
        <v>284</v>
      </c>
      <c r="C284" s="216">
        <v>204226</v>
      </c>
      <c r="D284" s="20"/>
      <c r="E284" s="20"/>
    </row>
    <row r="285" spans="1:5">
      <c r="A285" s="20" t="s">
        <v>367</v>
      </c>
      <c r="B285" s="46" t="s">
        <v>284</v>
      </c>
      <c r="C285" s="216">
        <v>510244</v>
      </c>
      <c r="D285" s="20"/>
      <c r="E285" s="20"/>
    </row>
    <row r="286" spans="1:5">
      <c r="A286" s="20" t="s">
        <v>368</v>
      </c>
      <c r="B286" s="46" t="s">
        <v>284</v>
      </c>
      <c r="C286" s="216">
        <v>11906386</v>
      </c>
      <c r="D286" s="20"/>
      <c r="E286" s="20"/>
    </row>
    <row r="287" spans="1:5">
      <c r="A287" s="20" t="s">
        <v>412</v>
      </c>
      <c r="B287" s="46" t="s">
        <v>284</v>
      </c>
      <c r="C287" s="216"/>
      <c r="D287" s="20"/>
      <c r="E287" s="20"/>
    </row>
    <row r="288" spans="1:5">
      <c r="A288" s="20" t="s">
        <v>413</v>
      </c>
      <c r="B288" s="46" t="s">
        <v>284</v>
      </c>
      <c r="C288" s="216">
        <v>7092451</v>
      </c>
      <c r="D288" s="20"/>
      <c r="E288" s="20"/>
    </row>
    <row r="289" spans="1:5">
      <c r="A289" s="20" t="s">
        <v>414</v>
      </c>
      <c r="B289" s="46" t="s">
        <v>284</v>
      </c>
      <c r="C289" s="216">
        <v>4838393</v>
      </c>
      <c r="D289" s="20"/>
      <c r="E289" s="20"/>
    </row>
    <row r="290" spans="1:5">
      <c r="A290" s="20" t="s">
        <v>373</v>
      </c>
      <c r="B290" s="46" t="s">
        <v>284</v>
      </c>
      <c r="C290" s="216"/>
      <c r="D290" s="20"/>
      <c r="E290" s="20"/>
    </row>
    <row r="291" spans="1:5">
      <c r="A291" s="20" t="s">
        <v>374</v>
      </c>
      <c r="B291" s="46" t="s">
        <v>284</v>
      </c>
      <c r="C291" s="216">
        <v>1093846</v>
      </c>
      <c r="D291" s="20"/>
      <c r="E291" s="20"/>
    </row>
    <row r="292" spans="1:5">
      <c r="A292" s="20" t="s">
        <v>415</v>
      </c>
      <c r="B292" s="20"/>
      <c r="C292" s="27"/>
      <c r="D292" s="32">
        <f>SUM(C284:C291)</f>
        <v>25645546</v>
      </c>
      <c r="E292" s="20"/>
    </row>
    <row r="293" spans="1:5">
      <c r="A293" s="20" t="s">
        <v>416</v>
      </c>
      <c r="B293" s="46" t="s">
        <v>284</v>
      </c>
      <c r="C293" s="47">
        <v>16668782</v>
      </c>
      <c r="D293" s="20"/>
      <c r="E293" s="20"/>
    </row>
    <row r="294" spans="1:5">
      <c r="A294" s="20" t="s">
        <v>417</v>
      </c>
      <c r="B294" s="20"/>
      <c r="C294" s="27"/>
      <c r="D294" s="32">
        <f>D292-C293</f>
        <v>8976764</v>
      </c>
      <c r="E294" s="20"/>
    </row>
    <row r="295" spans="1:5">
      <c r="A295" s="45" t="s">
        <v>418</v>
      </c>
      <c r="B295" s="45"/>
      <c r="C295" s="45"/>
      <c r="D295" s="45"/>
      <c r="E295" s="45"/>
    </row>
    <row r="296" spans="1:5">
      <c r="A296" s="20" t="s">
        <v>419</v>
      </c>
      <c r="B296" s="46" t="s">
        <v>284</v>
      </c>
      <c r="C296" s="216"/>
      <c r="D296" s="20"/>
      <c r="E296" s="20"/>
    </row>
    <row r="297" spans="1:5">
      <c r="A297" s="20" t="s">
        <v>420</v>
      </c>
      <c r="B297" s="46" t="s">
        <v>284</v>
      </c>
      <c r="C297" s="216"/>
      <c r="D297" s="20"/>
      <c r="E297" s="20"/>
    </row>
    <row r="298" spans="1:5">
      <c r="A298" s="20" t="s">
        <v>421</v>
      </c>
      <c r="B298" s="46" t="s">
        <v>284</v>
      </c>
      <c r="C298" s="216"/>
      <c r="D298" s="20"/>
      <c r="E298" s="20"/>
    </row>
    <row r="299" spans="1:5">
      <c r="A299" s="20" t="s">
        <v>409</v>
      </c>
      <c r="B299" s="46" t="s">
        <v>284</v>
      </c>
      <c r="C299" s="216">
        <v>2524154</v>
      </c>
      <c r="D299" s="20"/>
      <c r="E299" s="20"/>
    </row>
    <row r="300" spans="1:5">
      <c r="A300" s="20" t="s">
        <v>422</v>
      </c>
      <c r="B300" s="20"/>
      <c r="C300" s="27"/>
      <c r="D300" s="32">
        <f>C296-C297+C298+C299</f>
        <v>2524154</v>
      </c>
      <c r="E300" s="20"/>
    </row>
    <row r="301" spans="1:5">
      <c r="A301" s="20"/>
      <c r="B301" s="20"/>
      <c r="C301" s="27"/>
      <c r="D301" s="20"/>
      <c r="E301" s="20"/>
    </row>
    <row r="302" spans="1:5">
      <c r="A302" s="45" t="s">
        <v>423</v>
      </c>
      <c r="B302" s="45"/>
      <c r="C302" s="45"/>
      <c r="D302" s="45"/>
      <c r="E302" s="45"/>
    </row>
    <row r="303" spans="1:5">
      <c r="A303" s="20" t="s">
        <v>424</v>
      </c>
      <c r="B303" s="46" t="s">
        <v>284</v>
      </c>
      <c r="C303" s="216"/>
      <c r="D303" s="20"/>
      <c r="E303" s="20"/>
    </row>
    <row r="304" spans="1:5">
      <c r="A304" s="20" t="s">
        <v>425</v>
      </c>
      <c r="B304" s="46" t="s">
        <v>284</v>
      </c>
      <c r="C304" s="216"/>
      <c r="D304" s="20"/>
      <c r="E304" s="20"/>
    </row>
    <row r="305" spans="1:5">
      <c r="A305" s="20" t="s">
        <v>426</v>
      </c>
      <c r="B305" s="46" t="s">
        <v>284</v>
      </c>
      <c r="C305" s="216"/>
      <c r="D305" s="20"/>
      <c r="E305" s="20"/>
    </row>
    <row r="306" spans="1:5">
      <c r="A306" s="20" t="s">
        <v>427</v>
      </c>
      <c r="B306" s="46" t="s">
        <v>284</v>
      </c>
      <c r="C306" s="216"/>
      <c r="D306" s="20"/>
      <c r="E306" s="20"/>
    </row>
    <row r="307" spans="1:5">
      <c r="A307" s="20" t="s">
        <v>428</v>
      </c>
      <c r="B307" s="20"/>
      <c r="C307" s="27"/>
      <c r="D307" s="32">
        <f>SUM(C303:C306)</f>
        <v>0</v>
      </c>
      <c r="E307" s="20"/>
    </row>
    <row r="308" spans="1:5">
      <c r="A308" s="20"/>
      <c r="B308" s="20"/>
      <c r="C308" s="27"/>
      <c r="D308" s="20"/>
      <c r="E308" s="20"/>
    </row>
    <row r="309" spans="1:5">
      <c r="A309" s="20" t="s">
        <v>429</v>
      </c>
      <c r="B309" s="20"/>
      <c r="C309" s="27"/>
      <c r="D309" s="32">
        <f>D277+D282+D294+D300+D307</f>
        <v>25632141</v>
      </c>
      <c r="E309" s="20"/>
    </row>
    <row r="310" spans="1:5">
      <c r="A310" s="20"/>
      <c r="B310" s="20"/>
      <c r="C310" s="27"/>
      <c r="D310" s="20"/>
      <c r="E310" s="20"/>
    </row>
    <row r="311" spans="1:5">
      <c r="A311" s="20"/>
      <c r="B311" s="20"/>
      <c r="C311" s="27"/>
      <c r="D311" s="20"/>
      <c r="E311" s="20"/>
    </row>
    <row r="312" spans="1:5">
      <c r="A312" s="20"/>
      <c r="B312" s="20"/>
      <c r="C312" s="27"/>
      <c r="D312" s="20"/>
      <c r="E312" s="20"/>
    </row>
    <row r="313" spans="1:5">
      <c r="A313" s="38" t="s">
        <v>430</v>
      </c>
      <c r="B313" s="38"/>
      <c r="C313" s="38"/>
      <c r="D313" s="38"/>
      <c r="E313" s="38"/>
    </row>
    <row r="314" spans="1:5">
      <c r="A314" s="45" t="s">
        <v>431</v>
      </c>
      <c r="B314" s="45"/>
      <c r="C314" s="45"/>
      <c r="D314" s="45"/>
      <c r="E314" s="45"/>
    </row>
    <row r="315" spans="1:5">
      <c r="A315" s="20" t="s">
        <v>432</v>
      </c>
      <c r="B315" s="46" t="s">
        <v>284</v>
      </c>
      <c r="C315" s="216"/>
      <c r="D315" s="20"/>
      <c r="E315" s="20"/>
    </row>
    <row r="316" spans="1:5">
      <c r="A316" s="20" t="s">
        <v>433</v>
      </c>
      <c r="B316" s="46" t="s">
        <v>284</v>
      </c>
      <c r="C316" s="216">
        <v>1160946</v>
      </c>
      <c r="D316" s="20"/>
      <c r="E316" s="20"/>
    </row>
    <row r="317" spans="1:5">
      <c r="A317" s="20" t="s">
        <v>434</v>
      </c>
      <c r="B317" s="46" t="s">
        <v>284</v>
      </c>
      <c r="C317" s="216">
        <v>1277562</v>
      </c>
      <c r="D317" s="20"/>
      <c r="E317" s="20"/>
    </row>
    <row r="318" spans="1:5">
      <c r="A318" s="20" t="s">
        <v>435</v>
      </c>
      <c r="B318" s="46" t="s">
        <v>284</v>
      </c>
      <c r="C318" s="216">
        <v>26637</v>
      </c>
      <c r="D318" s="20"/>
      <c r="E318" s="20"/>
    </row>
    <row r="319" spans="1:5">
      <c r="A319" s="20" t="s">
        <v>436</v>
      </c>
      <c r="B319" s="46" t="s">
        <v>284</v>
      </c>
      <c r="C319" s="216"/>
      <c r="D319" s="20"/>
      <c r="E319" s="20"/>
    </row>
    <row r="320" spans="1:5">
      <c r="A320" s="20" t="s">
        <v>437</v>
      </c>
      <c r="B320" s="46" t="s">
        <v>284</v>
      </c>
      <c r="C320" s="216"/>
      <c r="D320" s="20"/>
      <c r="E320" s="20"/>
    </row>
    <row r="321" spans="1:5">
      <c r="A321" s="20" t="s">
        <v>438</v>
      </c>
      <c r="B321" s="46" t="s">
        <v>284</v>
      </c>
      <c r="C321" s="216"/>
      <c r="D321" s="20"/>
      <c r="E321" s="20"/>
    </row>
    <row r="322" spans="1:5">
      <c r="A322" s="20" t="s">
        <v>439</v>
      </c>
      <c r="B322" s="46" t="s">
        <v>284</v>
      </c>
      <c r="C322" s="216"/>
      <c r="D322" s="20"/>
      <c r="E322" s="20"/>
    </row>
    <row r="323" spans="1:5">
      <c r="A323" s="20" t="s">
        <v>440</v>
      </c>
      <c r="B323" s="46" t="s">
        <v>284</v>
      </c>
      <c r="C323" s="216">
        <v>3632724</v>
      </c>
      <c r="D323" s="20"/>
      <c r="E323" s="20"/>
    </row>
    <row r="324" spans="1:5">
      <c r="A324" s="20" t="s">
        <v>441</v>
      </c>
      <c r="B324" s="46" t="s">
        <v>284</v>
      </c>
      <c r="C324" s="216">
        <v>746537</v>
      </c>
      <c r="D324" s="20"/>
      <c r="E324" s="20"/>
    </row>
    <row r="325" spans="1:5">
      <c r="A325" s="20" t="s">
        <v>442</v>
      </c>
      <c r="B325" s="20"/>
      <c r="C325" s="27"/>
      <c r="D325" s="32">
        <f>SUM(C315:C324)</f>
        <v>6844406</v>
      </c>
      <c r="E325" s="20"/>
    </row>
    <row r="326" spans="1:5">
      <c r="A326" s="45" t="s">
        <v>443</v>
      </c>
      <c r="B326" s="45"/>
      <c r="C326" s="45"/>
      <c r="D326" s="45"/>
      <c r="E326" s="45"/>
    </row>
    <row r="327" spans="1:5">
      <c r="A327" s="20" t="s">
        <v>444</v>
      </c>
      <c r="B327" s="46" t="s">
        <v>284</v>
      </c>
      <c r="C327" s="216"/>
      <c r="D327" s="20"/>
      <c r="E327" s="20"/>
    </row>
    <row r="328" spans="1:5">
      <c r="A328" s="20" t="s">
        <v>445</v>
      </c>
      <c r="B328" s="46" t="s">
        <v>284</v>
      </c>
      <c r="C328" s="216"/>
      <c r="D328" s="20"/>
      <c r="E328" s="20"/>
    </row>
    <row r="329" spans="1:5">
      <c r="A329" s="20" t="s">
        <v>446</v>
      </c>
      <c r="B329" s="46" t="s">
        <v>284</v>
      </c>
      <c r="C329" s="216">
        <v>2524154</v>
      </c>
      <c r="D329" s="20"/>
      <c r="E329" s="20"/>
    </row>
    <row r="330" spans="1:5">
      <c r="A330" s="20" t="s">
        <v>447</v>
      </c>
      <c r="B330" s="20"/>
      <c r="C330" s="27"/>
      <c r="D330" s="32">
        <f>SUM(C327:C329)</f>
        <v>2524154</v>
      </c>
      <c r="E330" s="20"/>
    </row>
    <row r="331" spans="1:5">
      <c r="A331" s="45" t="s">
        <v>448</v>
      </c>
      <c r="B331" s="45"/>
      <c r="C331" s="45"/>
      <c r="D331" s="45"/>
      <c r="E331" s="45"/>
    </row>
    <row r="332" spans="1:5">
      <c r="A332" s="20" t="s">
        <v>449</v>
      </c>
      <c r="B332" s="46" t="s">
        <v>284</v>
      </c>
      <c r="C332" s="216"/>
      <c r="D332" s="20"/>
      <c r="E332" s="20"/>
    </row>
    <row r="333" spans="1:5">
      <c r="A333" s="20" t="s">
        <v>450</v>
      </c>
      <c r="B333" s="46" t="s">
        <v>284</v>
      </c>
      <c r="C333" s="216"/>
      <c r="D333" s="20"/>
      <c r="E333" s="20"/>
    </row>
    <row r="334" spans="1:5">
      <c r="A334" s="20" t="s">
        <v>451</v>
      </c>
      <c r="B334" s="46" t="s">
        <v>284</v>
      </c>
      <c r="C334" s="216">
        <v>88532</v>
      </c>
      <c r="D334" s="20"/>
      <c r="E334" s="20"/>
    </row>
    <row r="335" spans="1:5">
      <c r="A335" s="26" t="s">
        <v>452</v>
      </c>
      <c r="B335" s="46" t="s">
        <v>284</v>
      </c>
      <c r="C335" s="216"/>
      <c r="D335" s="20"/>
      <c r="E335" s="20"/>
    </row>
    <row r="336" spans="1:5">
      <c r="A336" s="20" t="s">
        <v>453</v>
      </c>
      <c r="B336" s="46" t="s">
        <v>284</v>
      </c>
      <c r="C336" s="216">
        <v>7811563</v>
      </c>
      <c r="D336" s="20"/>
      <c r="E336" s="20"/>
    </row>
    <row r="337" spans="1:5">
      <c r="A337" s="26" t="s">
        <v>454</v>
      </c>
      <c r="B337" s="46" t="s">
        <v>284</v>
      </c>
      <c r="C337" s="216"/>
      <c r="D337" s="20"/>
      <c r="E337" s="20"/>
    </row>
    <row r="338" spans="1:5">
      <c r="A338" s="26" t="s">
        <v>455</v>
      </c>
      <c r="B338" s="46" t="s">
        <v>284</v>
      </c>
      <c r="C338" s="271"/>
      <c r="D338" s="20"/>
      <c r="E338" s="20"/>
    </row>
    <row r="339" spans="1:5">
      <c r="A339" s="20" t="s">
        <v>456</v>
      </c>
      <c r="B339" s="46" t="s">
        <v>284</v>
      </c>
      <c r="C339" s="216">
        <v>0</v>
      </c>
      <c r="D339" s="20"/>
      <c r="E339" s="20"/>
    </row>
    <row r="340" spans="1:5">
      <c r="A340" s="20" t="s">
        <v>215</v>
      </c>
      <c r="B340" s="20"/>
      <c r="C340" s="27"/>
      <c r="D340" s="32">
        <f>SUM(C332:C339)</f>
        <v>7900095</v>
      </c>
      <c r="E340" s="20"/>
    </row>
    <row r="341" spans="1:5">
      <c r="A341" s="20" t="s">
        <v>457</v>
      </c>
      <c r="B341" s="20"/>
      <c r="C341" s="27"/>
      <c r="D341" s="32">
        <f>C324</f>
        <v>746537</v>
      </c>
      <c r="E341" s="20"/>
    </row>
    <row r="342" spans="1:5">
      <c r="A342" s="20" t="s">
        <v>458</v>
      </c>
      <c r="B342" s="20"/>
      <c r="C342" s="27"/>
      <c r="D342" s="32">
        <f>D340-D341</f>
        <v>7153558</v>
      </c>
      <c r="E342" s="20"/>
    </row>
    <row r="343" spans="1:5">
      <c r="A343" s="20"/>
      <c r="B343" s="20"/>
      <c r="C343" s="27"/>
      <c r="D343" s="20"/>
      <c r="E343" s="20"/>
    </row>
    <row r="344" spans="1:5">
      <c r="A344" s="20" t="s">
        <v>459</v>
      </c>
      <c r="B344" s="46" t="s">
        <v>284</v>
      </c>
      <c r="C344" s="221">
        <v>9110023</v>
      </c>
      <c r="D344" s="20"/>
      <c r="E344" s="20"/>
    </row>
    <row r="345" spans="1:5">
      <c r="A345" s="20"/>
      <c r="B345" s="46"/>
      <c r="C345" s="57"/>
      <c r="D345" s="20"/>
      <c r="E345" s="20"/>
    </row>
    <row r="346" spans="1:5">
      <c r="A346" s="20" t="s">
        <v>460</v>
      </c>
      <c r="B346" s="46" t="s">
        <v>284</v>
      </c>
      <c r="C346" s="234"/>
      <c r="D346" s="20"/>
      <c r="E346" s="20"/>
    </row>
    <row r="347" spans="1:5">
      <c r="A347" s="20" t="s">
        <v>461</v>
      </c>
      <c r="B347" s="46" t="s">
        <v>284</v>
      </c>
      <c r="C347" s="234"/>
      <c r="D347" s="20"/>
      <c r="E347" s="20"/>
    </row>
    <row r="348" spans="1:5">
      <c r="A348" s="20" t="s">
        <v>462</v>
      </c>
      <c r="B348" s="46" t="s">
        <v>284</v>
      </c>
      <c r="C348" s="234"/>
      <c r="D348" s="20"/>
      <c r="E348" s="20"/>
    </row>
    <row r="349" spans="1:5">
      <c r="A349" s="20" t="s">
        <v>463</v>
      </c>
      <c r="B349" s="46" t="s">
        <v>284</v>
      </c>
      <c r="C349" s="234"/>
      <c r="D349" s="20"/>
      <c r="E349" s="20"/>
    </row>
    <row r="350" spans="1:5">
      <c r="A350" s="20" t="s">
        <v>464</v>
      </c>
      <c r="B350" s="46" t="s">
        <v>284</v>
      </c>
      <c r="C350" s="234"/>
      <c r="D350" s="20"/>
      <c r="E350" s="20"/>
    </row>
    <row r="351" spans="1:5">
      <c r="A351" s="20" t="s">
        <v>465</v>
      </c>
      <c r="B351" s="20"/>
      <c r="C351" s="27"/>
      <c r="D351" s="32">
        <f>D325+D330+D342+C344+C348+C349</f>
        <v>25632141</v>
      </c>
      <c r="E351" s="20"/>
    </row>
    <row r="352" spans="1:5">
      <c r="A352" s="20"/>
      <c r="B352" s="20"/>
      <c r="C352" s="27"/>
      <c r="D352" s="20"/>
      <c r="E352" s="20"/>
    </row>
    <row r="353" spans="1:5">
      <c r="A353" s="20" t="s">
        <v>466</v>
      </c>
      <c r="B353" s="20"/>
      <c r="C353" s="27"/>
      <c r="D353" s="32">
        <f>D309</f>
        <v>25632141</v>
      </c>
      <c r="E353" s="20"/>
    </row>
    <row r="354" spans="1:5">
      <c r="A354" s="20"/>
      <c r="B354" s="20"/>
      <c r="C354" s="27"/>
      <c r="D354" s="20"/>
      <c r="E354" s="20"/>
    </row>
    <row r="355" spans="1:5">
      <c r="A355" s="20"/>
      <c r="B355" s="20"/>
      <c r="C355" s="27"/>
      <c r="D355" s="20"/>
      <c r="E355" s="20"/>
    </row>
    <row r="356" spans="1:5">
      <c r="A356" s="20"/>
      <c r="B356" s="20"/>
      <c r="C356" s="27"/>
      <c r="D356" s="20"/>
      <c r="E356" s="20"/>
    </row>
    <row r="357" spans="1:5">
      <c r="A357" s="38" t="s">
        <v>467</v>
      </c>
      <c r="B357" s="38"/>
      <c r="C357" s="38"/>
      <c r="D357" s="38"/>
      <c r="E357" s="38"/>
    </row>
    <row r="358" spans="1:5">
      <c r="A358" s="45" t="s">
        <v>468</v>
      </c>
      <c r="B358" s="45"/>
      <c r="C358" s="45"/>
      <c r="D358" s="45"/>
      <c r="E358" s="45"/>
    </row>
    <row r="359" spans="1:5">
      <c r="A359" s="20" t="s">
        <v>469</v>
      </c>
      <c r="B359" s="46" t="s">
        <v>284</v>
      </c>
      <c r="C359" s="235">
        <v>9401098</v>
      </c>
      <c r="D359" s="20"/>
      <c r="E359" s="20"/>
    </row>
    <row r="360" spans="1:5">
      <c r="A360" s="20" t="s">
        <v>470</v>
      </c>
      <c r="B360" s="46" t="s">
        <v>284</v>
      </c>
      <c r="C360" s="235">
        <v>24569786</v>
      </c>
      <c r="D360" s="20"/>
      <c r="E360" s="20"/>
    </row>
    <row r="361" spans="1:5">
      <c r="A361" s="20" t="s">
        <v>471</v>
      </c>
      <c r="B361" s="20"/>
      <c r="C361" s="27"/>
      <c r="D361" s="32">
        <f>SUM(C359:C360)</f>
        <v>33970884</v>
      </c>
      <c r="E361" s="20"/>
    </row>
    <row r="362" spans="1:5">
      <c r="A362" s="45" t="s">
        <v>472</v>
      </c>
      <c r="B362" s="45"/>
      <c r="C362" s="45"/>
      <c r="D362" s="45"/>
      <c r="E362" s="45"/>
    </row>
    <row r="363" spans="1:5">
      <c r="A363" s="20" t="s">
        <v>377</v>
      </c>
      <c r="B363" s="45"/>
      <c r="C363" s="216">
        <v>694485</v>
      </c>
      <c r="D363" s="20"/>
      <c r="E363" s="45"/>
    </row>
    <row r="364" spans="1:5">
      <c r="A364" s="20" t="s">
        <v>473</v>
      </c>
      <c r="B364" s="46" t="s">
        <v>284</v>
      </c>
      <c r="C364" s="216">
        <v>8111731</v>
      </c>
      <c r="D364" s="20"/>
      <c r="E364" s="20"/>
    </row>
    <row r="365" spans="1:5">
      <c r="A365" s="20" t="s">
        <v>474</v>
      </c>
      <c r="B365" s="46" t="s">
        <v>284</v>
      </c>
      <c r="C365" s="216">
        <v>76087</v>
      </c>
      <c r="D365" s="20"/>
      <c r="E365" s="20"/>
    </row>
    <row r="366" spans="1:5">
      <c r="A366" s="20" t="s">
        <v>475</v>
      </c>
      <c r="B366" s="46" t="s">
        <v>284</v>
      </c>
      <c r="C366" s="216"/>
      <c r="D366" s="20"/>
      <c r="E366" s="20"/>
    </row>
    <row r="367" spans="1:5">
      <c r="A367" s="20" t="s">
        <v>394</v>
      </c>
      <c r="B367" s="20"/>
      <c r="C367" s="27"/>
      <c r="D367" s="32">
        <f>SUM(C363:C366)</f>
        <v>8882303</v>
      </c>
      <c r="E367" s="20"/>
    </row>
    <row r="368" spans="1:5">
      <c r="A368" s="20" t="s">
        <v>476</v>
      </c>
      <c r="B368" s="20"/>
      <c r="C368" s="27"/>
      <c r="D368" s="32">
        <f>D361-D367</f>
        <v>25088581</v>
      </c>
      <c r="E368" s="20"/>
    </row>
    <row r="369" spans="1:6">
      <c r="A369" s="58" t="s">
        <v>477</v>
      </c>
      <c r="B369" s="45"/>
      <c r="C369" s="45"/>
      <c r="D369" s="45"/>
      <c r="E369" s="45"/>
    </row>
    <row r="370" spans="1:6">
      <c r="A370" s="32" t="s">
        <v>478</v>
      </c>
      <c r="B370" s="20"/>
      <c r="C370" s="20"/>
      <c r="D370" s="20"/>
      <c r="E370" s="20"/>
    </row>
    <row r="371" spans="1:6">
      <c r="A371" s="59" t="s">
        <v>479</v>
      </c>
      <c r="B371" s="40" t="s">
        <v>284</v>
      </c>
      <c r="C371" s="272"/>
      <c r="D371" s="32"/>
      <c r="E371" s="32"/>
    </row>
    <row r="372" spans="1:6">
      <c r="A372" s="59" t="s">
        <v>480</v>
      </c>
      <c r="B372" s="40" t="s">
        <v>284</v>
      </c>
      <c r="C372" s="272"/>
      <c r="D372" s="32"/>
      <c r="E372" s="32"/>
    </row>
    <row r="373" spans="1:6">
      <c r="A373" s="59" t="s">
        <v>481</v>
      </c>
      <c r="B373" s="40" t="s">
        <v>284</v>
      </c>
      <c r="C373" s="272"/>
      <c r="D373" s="32"/>
      <c r="E373" s="32"/>
    </row>
    <row r="374" spans="1:6">
      <c r="A374" s="59" t="s">
        <v>482</v>
      </c>
      <c r="B374" s="40" t="s">
        <v>284</v>
      </c>
      <c r="C374" s="272"/>
      <c r="D374" s="32"/>
      <c r="E374" s="32"/>
    </row>
    <row r="375" spans="1:6">
      <c r="A375" s="59" t="s">
        <v>483</v>
      </c>
      <c r="B375" s="40" t="s">
        <v>284</v>
      </c>
      <c r="C375" s="272"/>
      <c r="D375" s="32"/>
      <c r="E375" s="32"/>
    </row>
    <row r="376" spans="1:6">
      <c r="A376" s="59" t="s">
        <v>484</v>
      </c>
      <c r="B376" s="40" t="s">
        <v>284</v>
      </c>
      <c r="C376" s="272"/>
      <c r="D376" s="32"/>
      <c r="E376" s="32"/>
    </row>
    <row r="377" spans="1:6">
      <c r="A377" s="59" t="s">
        <v>485</v>
      </c>
      <c r="B377" s="40" t="s">
        <v>284</v>
      </c>
      <c r="C377" s="272"/>
      <c r="D377" s="32"/>
      <c r="E377" s="32"/>
    </row>
    <row r="378" spans="1:6">
      <c r="A378" s="59" t="s">
        <v>486</v>
      </c>
      <c r="B378" s="40" t="s">
        <v>284</v>
      </c>
      <c r="C378" s="272"/>
      <c r="D378" s="32"/>
      <c r="E378" s="32"/>
    </row>
    <row r="379" spans="1:6">
      <c r="A379" s="59" t="s">
        <v>487</v>
      </c>
      <c r="B379" s="40" t="s">
        <v>284</v>
      </c>
      <c r="C379" s="272"/>
      <c r="D379" s="32"/>
      <c r="E379" s="32"/>
    </row>
    <row r="380" spans="1:6">
      <c r="A380" s="59" t="s">
        <v>488</v>
      </c>
      <c r="B380" s="40" t="s">
        <v>284</v>
      </c>
      <c r="C380" s="272"/>
      <c r="D380" s="32"/>
      <c r="E380" s="32"/>
    </row>
    <row r="381" spans="1:6">
      <c r="A381" s="59" t="s">
        <v>489</v>
      </c>
      <c r="B381" s="40" t="s">
        <v>284</v>
      </c>
      <c r="C381" s="236">
        <v>4153010</v>
      </c>
      <c r="D381" s="32"/>
      <c r="E381" s="237" t="str">
        <f>IF(OR(C381&gt;999999,C381/(D361+D384)&gt;0.01),"Additional Classification Necessary - See Responses-2 Tab","")</f>
        <v>Additional Classification Necessary - See Responses-2 Tab</v>
      </c>
      <c r="F381" s="60"/>
    </row>
    <row r="382" spans="1:6">
      <c r="A382" s="61" t="s">
        <v>490</v>
      </c>
      <c r="B382" s="46"/>
      <c r="C382" s="46"/>
      <c r="D382" s="32">
        <f>SUM(C371:C381)</f>
        <v>4153010</v>
      </c>
      <c r="E382" s="32"/>
      <c r="F382" s="60"/>
    </row>
    <row r="383" spans="1:6">
      <c r="A383" s="56" t="s">
        <v>491</v>
      </c>
      <c r="B383" s="46" t="s">
        <v>284</v>
      </c>
      <c r="C383" s="47">
        <v>1518186</v>
      </c>
      <c r="D383" s="32"/>
      <c r="E383" s="20"/>
    </row>
    <row r="384" spans="1:6">
      <c r="A384" s="20" t="s">
        <v>492</v>
      </c>
      <c r="B384" s="20"/>
      <c r="C384" s="27"/>
      <c r="D384" s="32">
        <f>D382+C383</f>
        <v>5671196</v>
      </c>
      <c r="E384" s="20"/>
    </row>
    <row r="385" spans="1:5">
      <c r="A385" s="20" t="s">
        <v>493</v>
      </c>
      <c r="B385" s="20"/>
      <c r="C385" s="27"/>
      <c r="D385" s="32">
        <f>D368+D384</f>
        <v>30759777</v>
      </c>
      <c r="E385" s="20"/>
    </row>
    <row r="386" spans="1:5">
      <c r="A386" s="20"/>
      <c r="B386" s="20"/>
      <c r="C386" s="27"/>
      <c r="D386" s="20"/>
      <c r="E386" s="20"/>
    </row>
    <row r="387" spans="1:5">
      <c r="A387" s="20"/>
      <c r="B387" s="20"/>
      <c r="C387" s="27"/>
      <c r="D387" s="20"/>
      <c r="E387" s="20"/>
    </row>
    <row r="388" spans="1:5">
      <c r="A388" s="20"/>
      <c r="B388" s="20"/>
      <c r="C388" s="27"/>
      <c r="D388" s="20"/>
      <c r="E388" s="20"/>
    </row>
    <row r="389" spans="1:5">
      <c r="A389" s="45" t="s">
        <v>494</v>
      </c>
      <c r="B389" s="45"/>
      <c r="C389" s="45"/>
      <c r="D389" s="45"/>
      <c r="E389" s="45"/>
    </row>
    <row r="390" spans="1:5">
      <c r="A390" s="20" t="s">
        <v>495</v>
      </c>
      <c r="B390" s="46" t="s">
        <v>284</v>
      </c>
      <c r="C390" s="216">
        <v>12522662</v>
      </c>
      <c r="D390" s="20"/>
      <c r="E390" s="20"/>
    </row>
    <row r="391" spans="1:5">
      <c r="A391" s="20" t="s">
        <v>9</v>
      </c>
      <c r="B391" s="46" t="s">
        <v>284</v>
      </c>
      <c r="C391" s="216">
        <v>2536283</v>
      </c>
      <c r="D391" s="20"/>
      <c r="E391" s="20"/>
    </row>
    <row r="392" spans="1:5">
      <c r="A392" s="20" t="s">
        <v>249</v>
      </c>
      <c r="B392" s="46" t="s">
        <v>284</v>
      </c>
      <c r="C392" s="216">
        <v>1703026</v>
      </c>
      <c r="D392" s="20"/>
      <c r="E392" s="20"/>
    </row>
    <row r="393" spans="1:5">
      <c r="A393" s="20" t="s">
        <v>496</v>
      </c>
      <c r="B393" s="46" t="s">
        <v>284</v>
      </c>
      <c r="C393" s="216">
        <v>2487444</v>
      </c>
      <c r="D393" s="20"/>
      <c r="E393" s="20"/>
    </row>
    <row r="394" spans="1:5">
      <c r="A394" s="20" t="s">
        <v>497</v>
      </c>
      <c r="B394" s="46" t="s">
        <v>284</v>
      </c>
      <c r="C394" s="216">
        <v>510696</v>
      </c>
      <c r="D394" s="20"/>
      <c r="E394" s="20"/>
    </row>
    <row r="395" spans="1:5">
      <c r="A395" s="20" t="s">
        <v>498</v>
      </c>
      <c r="B395" s="46" t="s">
        <v>284</v>
      </c>
      <c r="C395" s="216">
        <v>5204155</v>
      </c>
      <c r="D395" s="20"/>
      <c r="E395" s="20"/>
    </row>
    <row r="396" spans="1:5">
      <c r="A396" s="20" t="s">
        <v>11</v>
      </c>
      <c r="B396" s="46" t="s">
        <v>284</v>
      </c>
      <c r="C396" s="216">
        <v>1051957</v>
      </c>
      <c r="D396" s="20"/>
      <c r="E396" s="20"/>
    </row>
    <row r="397" spans="1:5">
      <c r="A397" s="20" t="s">
        <v>499</v>
      </c>
      <c r="B397" s="46" t="s">
        <v>284</v>
      </c>
      <c r="C397" s="216">
        <v>219710</v>
      </c>
      <c r="D397" s="20"/>
      <c r="E397" s="20"/>
    </row>
    <row r="398" spans="1:5">
      <c r="A398" s="20" t="s">
        <v>500</v>
      </c>
      <c r="B398" s="46" t="s">
        <v>284</v>
      </c>
      <c r="C398" s="216">
        <v>219864</v>
      </c>
      <c r="D398" s="20"/>
      <c r="E398" s="20"/>
    </row>
    <row r="399" spans="1:5">
      <c r="A399" s="20" t="s">
        <v>501</v>
      </c>
      <c r="B399" s="46" t="s">
        <v>284</v>
      </c>
      <c r="C399" s="216">
        <v>163199</v>
      </c>
      <c r="D399" s="20"/>
      <c r="E399" s="20"/>
    </row>
    <row r="400" spans="1:5">
      <c r="A400" s="20" t="s">
        <v>502</v>
      </c>
      <c r="B400" s="46" t="s">
        <v>284</v>
      </c>
      <c r="C400" s="216">
        <v>368636</v>
      </c>
      <c r="D400" s="20"/>
      <c r="E400" s="20"/>
    </row>
    <row r="401" spans="1:9">
      <c r="A401" s="32" t="s">
        <v>503</v>
      </c>
      <c r="B401" s="20"/>
      <c r="C401" s="20"/>
      <c r="D401" s="20"/>
      <c r="E401" s="20"/>
    </row>
    <row r="402" spans="1:9">
      <c r="A402" s="33" t="s">
        <v>255</v>
      </c>
      <c r="B402" s="40" t="s">
        <v>284</v>
      </c>
      <c r="C402" s="272"/>
      <c r="D402" s="32"/>
      <c r="E402" s="32"/>
    </row>
    <row r="403" spans="1:9">
      <c r="A403" s="33" t="s">
        <v>256</v>
      </c>
      <c r="B403" s="40" t="s">
        <v>284</v>
      </c>
      <c r="C403" s="272"/>
      <c r="D403" s="32"/>
      <c r="E403" s="32"/>
    </row>
    <row r="404" spans="1:9">
      <c r="A404" s="33" t="s">
        <v>504</v>
      </c>
      <c r="B404" s="40" t="s">
        <v>284</v>
      </c>
      <c r="C404" s="272"/>
      <c r="D404" s="32"/>
      <c r="E404" s="32"/>
    </row>
    <row r="405" spans="1:9">
      <c r="A405" s="33" t="s">
        <v>258</v>
      </c>
      <c r="B405" s="40" t="s">
        <v>284</v>
      </c>
      <c r="C405" s="272"/>
      <c r="D405" s="32"/>
      <c r="E405" s="32"/>
    </row>
    <row r="406" spans="1:9">
      <c r="A406" s="33" t="s">
        <v>259</v>
      </c>
      <c r="B406" s="40" t="s">
        <v>284</v>
      </c>
      <c r="C406" s="272"/>
      <c r="D406" s="32"/>
      <c r="E406" s="32"/>
    </row>
    <row r="407" spans="1:9">
      <c r="A407" s="33" t="s">
        <v>260</v>
      </c>
      <c r="B407" s="40" t="s">
        <v>284</v>
      </c>
      <c r="C407" s="272"/>
      <c r="D407" s="32"/>
      <c r="E407" s="32"/>
    </row>
    <row r="408" spans="1:9">
      <c r="A408" s="33" t="s">
        <v>261</v>
      </c>
      <c r="B408" s="40" t="s">
        <v>284</v>
      </c>
      <c r="C408" s="272"/>
      <c r="D408" s="32"/>
      <c r="E408" s="32"/>
    </row>
    <row r="409" spans="1:9">
      <c r="A409" s="33" t="s">
        <v>262</v>
      </c>
      <c r="B409" s="40" t="s">
        <v>284</v>
      </c>
      <c r="C409" s="272"/>
      <c r="D409" s="32"/>
      <c r="E409" s="32"/>
    </row>
    <row r="410" spans="1:9">
      <c r="A410" s="33" t="s">
        <v>263</v>
      </c>
      <c r="B410" s="40" t="s">
        <v>284</v>
      </c>
      <c r="C410" s="272"/>
      <c r="D410" s="32"/>
      <c r="E410" s="32"/>
    </row>
    <row r="411" spans="1:9">
      <c r="A411" s="33" t="s">
        <v>264</v>
      </c>
      <c r="B411" s="40" t="s">
        <v>284</v>
      </c>
      <c r="C411" s="272"/>
      <c r="D411" s="32"/>
      <c r="E411" s="32"/>
    </row>
    <row r="412" spans="1:9">
      <c r="A412" s="33" t="s">
        <v>265</v>
      </c>
      <c r="B412" s="40" t="s">
        <v>284</v>
      </c>
      <c r="C412" s="272"/>
      <c r="D412" s="32"/>
      <c r="E412" s="32"/>
    </row>
    <row r="413" spans="1:9">
      <c r="A413" s="33" t="s">
        <v>266</v>
      </c>
      <c r="B413" s="40" t="s">
        <v>284</v>
      </c>
      <c r="C413" s="272"/>
      <c r="D413" s="32"/>
      <c r="E413" s="32"/>
    </row>
    <row r="414" spans="1:9">
      <c r="A414" s="33" t="s">
        <v>267</v>
      </c>
      <c r="B414" s="40" t="s">
        <v>284</v>
      </c>
      <c r="C414" s="272"/>
      <c r="D414" s="32"/>
      <c r="E414" s="32"/>
    </row>
    <row r="415" spans="1:9">
      <c r="A415" s="33" t="s">
        <v>268</v>
      </c>
      <c r="B415" s="40" t="s">
        <v>284</v>
      </c>
      <c r="C415" s="236">
        <v>422081</v>
      </c>
      <c r="D415" s="32"/>
      <c r="E415" s="237" t="str">
        <f>IF(OR(C415&gt;999999,C415/(D417)&gt;0.01),"Additional Classification Necessary - See Responses-2 Tab","")</f>
        <v>Additional Classification Necessary - See Responses-2 Tab</v>
      </c>
      <c r="F415" s="60"/>
      <c r="G415" s="60"/>
      <c r="H415" s="60"/>
      <c r="I415" s="60"/>
    </row>
    <row r="416" spans="1:9">
      <c r="A416" s="62" t="s">
        <v>505</v>
      </c>
      <c r="B416" s="46"/>
      <c r="C416" s="46"/>
      <c r="D416" s="32">
        <f>SUM(C402:C415)</f>
        <v>422081</v>
      </c>
      <c r="E416" s="32"/>
      <c r="F416" s="60"/>
      <c r="G416" s="60"/>
      <c r="H416" s="60"/>
      <c r="I416" s="60"/>
    </row>
    <row r="417" spans="1:13">
      <c r="A417" s="32" t="s">
        <v>506</v>
      </c>
      <c r="B417" s="20"/>
      <c r="C417" s="27"/>
      <c r="D417" s="32">
        <f>SUM(C390:C400,D416)</f>
        <v>27409713</v>
      </c>
      <c r="E417" s="32"/>
    </row>
    <row r="418" spans="1:13">
      <c r="A418" s="32" t="s">
        <v>507</v>
      </c>
      <c r="B418" s="20"/>
      <c r="C418" s="27"/>
      <c r="D418" s="32">
        <f>D385-D417</f>
        <v>3350064</v>
      </c>
      <c r="E418" s="32"/>
    </row>
    <row r="419" spans="1:13">
      <c r="A419" s="32" t="s">
        <v>508</v>
      </c>
      <c r="B419" s="20"/>
      <c r="C419" s="236">
        <v>128807</v>
      </c>
      <c r="D419" s="32"/>
      <c r="E419" s="32"/>
    </row>
    <row r="420" spans="1:13">
      <c r="A420" s="59" t="s">
        <v>509</v>
      </c>
      <c r="B420" s="46" t="s">
        <v>284</v>
      </c>
      <c r="C420" s="272"/>
      <c r="D420" s="32"/>
      <c r="E420" s="32"/>
    </row>
    <row r="421" spans="1:13">
      <c r="A421" s="61" t="s">
        <v>510</v>
      </c>
      <c r="B421" s="20"/>
      <c r="C421" s="20"/>
      <c r="D421" s="32">
        <f>SUM(C419:C420)</f>
        <v>128807</v>
      </c>
      <c r="E421" s="32"/>
    </row>
    <row r="422" spans="1:13">
      <c r="A422" s="32" t="s">
        <v>511</v>
      </c>
      <c r="B422" s="20"/>
      <c r="C422" s="27"/>
      <c r="D422" s="32">
        <f>D418+D421</f>
        <v>3478871</v>
      </c>
      <c r="E422" s="32"/>
      <c r="F422" s="63"/>
    </row>
    <row r="423" spans="1:13">
      <c r="A423" s="32" t="s">
        <v>512</v>
      </c>
      <c r="B423" s="46" t="s">
        <v>284</v>
      </c>
      <c r="C423" s="47"/>
      <c r="D423" s="32"/>
      <c r="E423" s="20"/>
    </row>
    <row r="424" spans="1:13">
      <c r="A424" s="20" t="s">
        <v>513</v>
      </c>
      <c r="B424" s="46" t="s">
        <v>284</v>
      </c>
      <c r="C424" s="47"/>
      <c r="D424" s="32"/>
      <c r="E424" s="20"/>
    </row>
    <row r="425" spans="1:13">
      <c r="A425" s="20" t="s">
        <v>514</v>
      </c>
      <c r="B425" s="20"/>
      <c r="C425" s="27"/>
      <c r="D425" s="32">
        <f>D422+C423-C424</f>
        <v>3478871</v>
      </c>
      <c r="E425" s="20"/>
    </row>
    <row r="428" spans="1:13">
      <c r="M428" s="64"/>
    </row>
    <row r="429" spans="1:13">
      <c r="M429" s="64"/>
    </row>
    <row r="430" spans="1:13">
      <c r="M430" s="64"/>
    </row>
    <row r="434" spans="2:7">
      <c r="B434" s="65"/>
      <c r="C434" s="65"/>
      <c r="D434" s="65"/>
      <c r="E434" s="65"/>
      <c r="F434" s="65"/>
      <c r="G434" s="65"/>
    </row>
    <row r="575" spans="2:83">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row>
    <row r="579" spans="2:83">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row>
    <row r="583" spans="2:83">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row>
    <row r="613" spans="1:14" s="231" customFormat="1" ht="12.65" customHeight="1">
      <c r="A613" s="250"/>
      <c r="C613" s="248" t="s">
        <v>515</v>
      </c>
      <c r="D613" s="255">
        <f>CE91-(BE91+CD91)</f>
        <v>42741</v>
      </c>
      <c r="E613" s="257">
        <f>SUM(C625:D648)+SUM(C669:D714)</f>
        <v>20800341.754030086</v>
      </c>
      <c r="F613" s="257">
        <f>CE65-(AX65+BD65+BE65+BG65+BJ65+BN65+BP65+BQ65+CB65+CC65+CD65)</f>
        <v>2365013</v>
      </c>
      <c r="G613" s="255">
        <f>CE92-(AX92+AY92+BD92+BE92+BG92+BJ92+BN92+BP92+BQ92+CB92+CC92+CD92)</f>
        <v>72365</v>
      </c>
      <c r="H613" s="260">
        <f>CE61-(AX61+AY61+AZ61+BD61+BE61+BG61+BJ61+BN61+BO61+BP61+BQ61+BR61+CB61+CC61+CD61)</f>
        <v>149.57000000000005</v>
      </c>
      <c r="I613" s="255">
        <f>CE93-(AX93+AY93+AZ93+BD93+BE93+BF93+BG93+BJ93+BN93+BO93+BP93+BQ93+BR93+CB93+CC93+CD93)</f>
        <v>9662</v>
      </c>
      <c r="J613" s="255">
        <f>CE94-(AX94+AY94+AZ94+BA94+BD94+BE94+BF94+BG94+BJ94+BN94+BO94+BP94+BQ94+BR94+CB94+CC94+CD94)</f>
        <v>140977</v>
      </c>
      <c r="K613" s="255">
        <f>CE90-(AW90+AX90+AY90+AZ90+BA90+BB90+BC90+BD90+BE90+BF90+BG90+BH90+BI90+BJ90+BK90+BL90+BM90+BN90+BO90+BP90+BQ90+BR90+BS90+BT90+BU90+BV90+BW90+BX90+CB90+CC90+CD90)</f>
        <v>33970884</v>
      </c>
      <c r="L613" s="261">
        <f>CE95-(AW95+AX95+AY95+AZ95+BA95+BB95+BC95+BD95+BE95+BF95+BG95+BH95+BI95+BJ95+BK95+BL95+BM95+BN95+BO95+BP95+BQ95+BR95+BS95+BT95+BU95+BV95+BW95+BX95+BY95+BZ95+CA95+CB95+CC95+CD95)</f>
        <v>63.04</v>
      </c>
    </row>
    <row r="614" spans="1:14" s="231" customFormat="1" ht="12.65" customHeight="1">
      <c r="A614" s="250"/>
      <c r="C614" s="248" t="s">
        <v>516</v>
      </c>
      <c r="D614" s="256" t="s">
        <v>517</v>
      </c>
      <c r="E614" s="258" t="s">
        <v>518</v>
      </c>
      <c r="F614" s="259" t="s">
        <v>519</v>
      </c>
      <c r="G614" s="256" t="s">
        <v>520</v>
      </c>
      <c r="H614" s="259" t="s">
        <v>521</v>
      </c>
      <c r="I614" s="256" t="s">
        <v>522</v>
      </c>
      <c r="J614" s="256" t="s">
        <v>523</v>
      </c>
      <c r="K614" s="248" t="s">
        <v>524</v>
      </c>
      <c r="L614" s="249" t="s">
        <v>525</v>
      </c>
    </row>
    <row r="615" spans="1:14" s="231" customFormat="1" ht="12.65" customHeight="1">
      <c r="A615" s="250">
        <v>8430</v>
      </c>
      <c r="B615" s="249" t="s">
        <v>152</v>
      </c>
      <c r="C615" s="255">
        <f>BE86</f>
        <v>1071632</v>
      </c>
      <c r="D615" s="255"/>
      <c r="E615" s="257"/>
      <c r="F615" s="257"/>
      <c r="G615" s="255"/>
      <c r="H615" s="257"/>
      <c r="I615" s="255"/>
      <c r="J615" s="255"/>
      <c r="N615" s="251" t="s">
        <v>526</v>
      </c>
    </row>
    <row r="616" spans="1:14" s="231" customFormat="1" ht="12.65" customHeight="1">
      <c r="A616" s="250"/>
      <c r="B616" s="249" t="s">
        <v>527</v>
      </c>
      <c r="C616" s="255">
        <f>CD70-CD85</f>
        <v>-3401310</v>
      </c>
      <c r="D616" s="255">
        <f>SUM(C615:C616)</f>
        <v>-2329678</v>
      </c>
      <c r="E616" s="257"/>
      <c r="F616" s="257"/>
      <c r="G616" s="255"/>
      <c r="H616" s="257"/>
      <c r="I616" s="255"/>
      <c r="J616" s="255"/>
      <c r="N616" s="251" t="s">
        <v>528</v>
      </c>
    </row>
    <row r="617" spans="1:14" s="231" customFormat="1" ht="12.65" customHeight="1">
      <c r="A617" s="250">
        <v>8310</v>
      </c>
      <c r="B617" s="254" t="s">
        <v>529</v>
      </c>
      <c r="C617" s="255">
        <f>AX86</f>
        <v>0</v>
      </c>
      <c r="D617" s="255">
        <f>(D616/D613)*AX91</f>
        <v>0</v>
      </c>
      <c r="E617" s="257"/>
      <c r="F617" s="257"/>
      <c r="G617" s="255"/>
      <c r="H617" s="257"/>
      <c r="I617" s="255"/>
      <c r="J617" s="255"/>
      <c r="N617" s="251" t="s">
        <v>530</v>
      </c>
    </row>
    <row r="618" spans="1:14" s="231" customFormat="1" ht="12.65" customHeight="1">
      <c r="A618" s="250">
        <v>8510</v>
      </c>
      <c r="B618" s="254" t="s">
        <v>157</v>
      </c>
      <c r="C618" s="255">
        <f>BJ86</f>
        <v>589892</v>
      </c>
      <c r="D618" s="255">
        <f>(D616/D613)*BJ91</f>
        <v>-18205.293558877893</v>
      </c>
      <c r="E618" s="257"/>
      <c r="F618" s="257"/>
      <c r="G618" s="255"/>
      <c r="H618" s="257"/>
      <c r="I618" s="255"/>
      <c r="J618" s="255"/>
      <c r="N618" s="251" t="s">
        <v>531</v>
      </c>
    </row>
    <row r="619" spans="1:14" s="231" customFormat="1" ht="12.65" customHeight="1">
      <c r="A619" s="250">
        <v>8470</v>
      </c>
      <c r="B619" s="254" t="s">
        <v>532</v>
      </c>
      <c r="C619" s="255">
        <f>BG86</f>
        <v>0</v>
      </c>
      <c r="D619" s="255">
        <f>(D616/D613)*BG91</f>
        <v>0</v>
      </c>
      <c r="E619" s="257"/>
      <c r="F619" s="257"/>
      <c r="G619" s="255"/>
      <c r="H619" s="257"/>
      <c r="I619" s="255"/>
      <c r="J619" s="255"/>
      <c r="N619" s="251" t="s">
        <v>533</v>
      </c>
    </row>
    <row r="620" spans="1:14" s="231" customFormat="1" ht="12.65" customHeight="1">
      <c r="A620" s="250">
        <v>8610</v>
      </c>
      <c r="B620" s="254" t="s">
        <v>534</v>
      </c>
      <c r="C620" s="255">
        <f>BN86</f>
        <v>2053021</v>
      </c>
      <c r="D620" s="255">
        <f>(D616/D613)*BN91</f>
        <v>-237813.46047121033</v>
      </c>
      <c r="E620" s="257"/>
      <c r="F620" s="257"/>
      <c r="G620" s="255"/>
      <c r="H620" s="257"/>
      <c r="I620" s="255"/>
      <c r="J620" s="255"/>
      <c r="N620" s="251" t="s">
        <v>535</v>
      </c>
    </row>
    <row r="621" spans="1:14" s="231" customFormat="1" ht="12.65" customHeight="1">
      <c r="A621" s="250">
        <v>8790</v>
      </c>
      <c r="B621" s="254" t="s">
        <v>536</v>
      </c>
      <c r="C621" s="255">
        <f>CC86</f>
        <v>0</v>
      </c>
      <c r="D621" s="255">
        <f>(D616/D613)*CC91</f>
        <v>0</v>
      </c>
      <c r="E621" s="257"/>
      <c r="F621" s="257"/>
      <c r="G621" s="255"/>
      <c r="H621" s="257"/>
      <c r="I621" s="255"/>
      <c r="J621" s="255"/>
      <c r="N621" s="251" t="s">
        <v>537</v>
      </c>
    </row>
    <row r="622" spans="1:14" s="231" customFormat="1" ht="12.65" customHeight="1">
      <c r="A622" s="250">
        <v>8630</v>
      </c>
      <c r="B622" s="254" t="s">
        <v>538</v>
      </c>
      <c r="C622" s="255">
        <f>BP86</f>
        <v>69502</v>
      </c>
      <c r="D622" s="255">
        <f>(D616/D613)*BP91</f>
        <v>0</v>
      </c>
      <c r="E622" s="257"/>
      <c r="F622" s="257"/>
      <c r="G622" s="255"/>
      <c r="H622" s="257"/>
      <c r="I622" s="255"/>
      <c r="J622" s="255"/>
      <c r="N622" s="251" t="s">
        <v>539</v>
      </c>
    </row>
    <row r="623" spans="1:14" s="231" customFormat="1" ht="12.65" customHeight="1">
      <c r="A623" s="250">
        <v>8770</v>
      </c>
      <c r="B623" s="249" t="s">
        <v>540</v>
      </c>
      <c r="C623" s="255">
        <f>CB86</f>
        <v>0</v>
      </c>
      <c r="D623" s="255">
        <f>(D616/D613)*CB91</f>
        <v>0</v>
      </c>
      <c r="E623" s="257"/>
      <c r="F623" s="257"/>
      <c r="G623" s="255"/>
      <c r="H623" s="257"/>
      <c r="I623" s="255"/>
      <c r="J623" s="255"/>
      <c r="N623" s="251" t="s">
        <v>541</v>
      </c>
    </row>
    <row r="624" spans="1:14" s="231" customFormat="1" ht="12.65" customHeight="1">
      <c r="A624" s="250">
        <v>8640</v>
      </c>
      <c r="B624" s="254" t="s">
        <v>542</v>
      </c>
      <c r="C624" s="255">
        <f>BQ86</f>
        <v>0</v>
      </c>
      <c r="D624" s="255">
        <f>(D616/D613)*BQ91</f>
        <v>0</v>
      </c>
      <c r="E624" s="257">
        <f>SUM(C617:D624)</f>
        <v>2456396.2459699116</v>
      </c>
      <c r="F624" s="257"/>
      <c r="G624" s="255"/>
      <c r="H624" s="257"/>
      <c r="I624" s="255"/>
      <c r="J624" s="255"/>
      <c r="N624" s="251" t="s">
        <v>543</v>
      </c>
    </row>
    <row r="625" spans="1:14" s="231" customFormat="1" ht="12.65" customHeight="1">
      <c r="A625" s="250">
        <v>8420</v>
      </c>
      <c r="B625" s="254" t="s">
        <v>151</v>
      </c>
      <c r="C625" s="255">
        <f>BD86</f>
        <v>143744</v>
      </c>
      <c r="D625" s="255">
        <f>(D616/D613)*BD91</f>
        <v>0</v>
      </c>
      <c r="E625" s="257">
        <f>(E624/E613)*SUM(C625:D625)</f>
        <v>16975.308682718496</v>
      </c>
      <c r="F625" s="257">
        <f>SUM(C625:E625)</f>
        <v>160719.30868271849</v>
      </c>
      <c r="G625" s="255"/>
      <c r="H625" s="257"/>
      <c r="I625" s="255"/>
      <c r="J625" s="255"/>
      <c r="N625" s="251" t="s">
        <v>544</v>
      </c>
    </row>
    <row r="626" spans="1:14" s="231" customFormat="1" ht="12.65" customHeight="1">
      <c r="A626" s="250">
        <v>8320</v>
      </c>
      <c r="B626" s="254" t="s">
        <v>147</v>
      </c>
      <c r="C626" s="255">
        <f>AY86</f>
        <v>1234238</v>
      </c>
      <c r="D626" s="255">
        <f>(D616/D613)*AY91</f>
        <v>-112665.69397066049</v>
      </c>
      <c r="E626" s="257">
        <f>(E624/E613)*SUM(C626:D626)</f>
        <v>132450.99694482173</v>
      </c>
      <c r="F626" s="257">
        <f>(F625/F613)*AY65</f>
        <v>25800.573922629985</v>
      </c>
      <c r="G626" s="255">
        <f>SUM(C626:F626)</f>
        <v>1279823.8768967912</v>
      </c>
      <c r="H626" s="257"/>
      <c r="I626" s="255"/>
      <c r="J626" s="255"/>
      <c r="N626" s="251" t="s">
        <v>545</v>
      </c>
    </row>
    <row r="627" spans="1:14" s="231" customFormat="1" ht="12.65" customHeight="1">
      <c r="A627" s="250">
        <v>8650</v>
      </c>
      <c r="B627" s="254" t="s">
        <v>164</v>
      </c>
      <c r="C627" s="255">
        <f>BR86</f>
        <v>0</v>
      </c>
      <c r="D627" s="255">
        <f>(D616/D613)*BR91</f>
        <v>0</v>
      </c>
      <c r="E627" s="257">
        <f>(E624/E613)*SUM(C627:D627)</f>
        <v>0</v>
      </c>
      <c r="F627" s="257">
        <f>(F625/F613)*BR65</f>
        <v>0</v>
      </c>
      <c r="G627" s="255">
        <f>(G626/G613)*BR92</f>
        <v>0</v>
      </c>
      <c r="H627" s="257"/>
      <c r="I627" s="255"/>
      <c r="J627" s="255"/>
      <c r="N627" s="251" t="s">
        <v>546</v>
      </c>
    </row>
    <row r="628" spans="1:14" s="231" customFormat="1" ht="12.65" customHeight="1">
      <c r="A628" s="250">
        <v>8620</v>
      </c>
      <c r="B628" s="249" t="s">
        <v>547</v>
      </c>
      <c r="C628" s="255">
        <f>BO86</f>
        <v>0</v>
      </c>
      <c r="D628" s="255">
        <f>(D616/D613)*BO91</f>
        <v>0</v>
      </c>
      <c r="E628" s="257">
        <f>(E624/E613)*SUM(C628:D628)</f>
        <v>0</v>
      </c>
      <c r="F628" s="257">
        <f>(F625/F613)*BO65</f>
        <v>0</v>
      </c>
      <c r="G628" s="255">
        <f>(G626/G613)*BO92</f>
        <v>0</v>
      </c>
      <c r="H628" s="257"/>
      <c r="I628" s="255"/>
      <c r="J628" s="255"/>
      <c r="N628" s="251" t="s">
        <v>548</v>
      </c>
    </row>
    <row r="629" spans="1:14" s="231" customFormat="1" ht="12.65" customHeight="1">
      <c r="A629" s="250">
        <v>8330</v>
      </c>
      <c r="B629" s="254" t="s">
        <v>148</v>
      </c>
      <c r="C629" s="255">
        <f>AZ86</f>
        <v>0</v>
      </c>
      <c r="D629" s="255">
        <f>(D616/D613)*AZ91</f>
        <v>0</v>
      </c>
      <c r="E629" s="257">
        <f>(E624/E613)*SUM(C629:D629)</f>
        <v>0</v>
      </c>
      <c r="F629" s="257">
        <f>(F625/F613)*AZ65</f>
        <v>0</v>
      </c>
      <c r="G629" s="255">
        <f>(G626/G613)*AZ92</f>
        <v>631077.94374778145</v>
      </c>
      <c r="H629" s="257">
        <f>SUM(C627:G629)</f>
        <v>631077.94374778145</v>
      </c>
      <c r="I629" s="255"/>
      <c r="J629" s="255"/>
      <c r="N629" s="251" t="s">
        <v>549</v>
      </c>
    </row>
    <row r="630" spans="1:14" s="231" customFormat="1" ht="12.65" customHeight="1">
      <c r="A630" s="250">
        <v>8460</v>
      </c>
      <c r="B630" s="254" t="s">
        <v>153</v>
      </c>
      <c r="C630" s="255">
        <f>BF86</f>
        <v>546429</v>
      </c>
      <c r="D630" s="255">
        <f>(D616/D613)*BF91</f>
        <v>-215847.19309328281</v>
      </c>
      <c r="E630" s="257">
        <f>(E624/E613)*SUM(C630:D630)</f>
        <v>39039.738821323779</v>
      </c>
      <c r="F630" s="257">
        <f>(F625/F613)*BF65</f>
        <v>3967.0607999458671</v>
      </c>
      <c r="G630" s="255">
        <f>(G626/G613)*BF92</f>
        <v>0</v>
      </c>
      <c r="H630" s="257">
        <f>(H629/H613)*BF61</f>
        <v>37846.95564229189</v>
      </c>
      <c r="I630" s="255">
        <f>SUM(C630:H630)</f>
        <v>411435.56217027869</v>
      </c>
      <c r="J630" s="255"/>
      <c r="N630" s="251" t="s">
        <v>550</v>
      </c>
    </row>
    <row r="631" spans="1:14" s="231" customFormat="1" ht="12.65" customHeight="1">
      <c r="A631" s="250">
        <v>8350</v>
      </c>
      <c r="B631" s="254" t="s">
        <v>551</v>
      </c>
      <c r="C631" s="255">
        <f>BA86</f>
        <v>166029</v>
      </c>
      <c r="D631" s="255">
        <f>(D616/D613)*BA91</f>
        <v>-63773.034323015374</v>
      </c>
      <c r="E631" s="257">
        <f>(E624/E613)*SUM(C631:D631)</f>
        <v>12075.819387357258</v>
      </c>
      <c r="F631" s="257">
        <f>(F625/F613)*BA65</f>
        <v>264.08109957156432</v>
      </c>
      <c r="G631" s="255">
        <f>(G626/G613)*BA92</f>
        <v>0</v>
      </c>
      <c r="H631" s="257">
        <f>(H629/H613)*BA61</f>
        <v>4641.2097220201877</v>
      </c>
      <c r="I631" s="255">
        <f>(I630/I613)*BA93</f>
        <v>15031.748441948703</v>
      </c>
      <c r="J631" s="255">
        <f>SUM(C631:I631)</f>
        <v>134268.82432788235</v>
      </c>
      <c r="N631" s="251" t="s">
        <v>552</v>
      </c>
    </row>
    <row r="632" spans="1:14" s="231" customFormat="1" ht="12.65" customHeight="1">
      <c r="A632" s="250">
        <v>8200</v>
      </c>
      <c r="B632" s="254" t="s">
        <v>553</v>
      </c>
      <c r="C632" s="255">
        <f>AW86</f>
        <v>0</v>
      </c>
      <c r="D632" s="255">
        <f>(D616/D613)*AW91</f>
        <v>0</v>
      </c>
      <c r="E632" s="257">
        <f>(E624/E613)*SUM(C632:D632)</f>
        <v>0</v>
      </c>
      <c r="F632" s="257">
        <f>(F625/F613)*AW65</f>
        <v>0</v>
      </c>
      <c r="G632" s="255">
        <f>(G626/G613)*AW92</f>
        <v>0</v>
      </c>
      <c r="H632" s="257">
        <f>(H629/H613)*AW61</f>
        <v>0</v>
      </c>
      <c r="I632" s="255">
        <f>(I630/I613)*AW93</f>
        <v>0</v>
      </c>
      <c r="J632" s="255">
        <f>(J631/J613)*AW94</f>
        <v>0</v>
      </c>
      <c r="N632" s="251" t="s">
        <v>554</v>
      </c>
    </row>
    <row r="633" spans="1:14" s="231" customFormat="1" ht="12.65" customHeight="1">
      <c r="A633" s="250">
        <v>8360</v>
      </c>
      <c r="B633" s="254" t="s">
        <v>555</v>
      </c>
      <c r="C633" s="255">
        <f>BB86</f>
        <v>121405</v>
      </c>
      <c r="D633" s="255">
        <f>(D616/D613)*BB91</f>
        <v>-17224.169953908426</v>
      </c>
      <c r="E633" s="257">
        <f>(E624/E613)*SUM(C633:D633)</f>
        <v>12303.134383725501</v>
      </c>
      <c r="F633" s="257">
        <f>(F625/F613)*BB65</f>
        <v>78.354479620693184</v>
      </c>
      <c r="G633" s="255">
        <f>(G626/G613)*BB92</f>
        <v>0</v>
      </c>
      <c r="H633" s="257">
        <f>(H629/H613)*BB61</f>
        <v>8565.1415779099807</v>
      </c>
      <c r="I633" s="255">
        <f>(I630/I613)*BB93</f>
        <v>4045.3713937255716</v>
      </c>
      <c r="J633" s="255">
        <f>(J631/J613)*BB94</f>
        <v>0</v>
      </c>
      <c r="N633" s="251" t="s">
        <v>556</v>
      </c>
    </row>
    <row r="634" spans="1:14" s="231" customFormat="1" ht="12.65" customHeight="1">
      <c r="A634" s="250">
        <v>8370</v>
      </c>
      <c r="B634" s="254" t="s">
        <v>557</v>
      </c>
      <c r="C634" s="255">
        <f>BC86</f>
        <v>0</v>
      </c>
      <c r="D634" s="255">
        <f>(D616/D613)*BC91</f>
        <v>0</v>
      </c>
      <c r="E634" s="257">
        <f>(E624/E613)*SUM(C634:D634)</f>
        <v>0</v>
      </c>
      <c r="F634" s="257">
        <f>(F625/F613)*BC65</f>
        <v>0</v>
      </c>
      <c r="G634" s="255">
        <f>(G626/G613)*BC92</f>
        <v>0</v>
      </c>
      <c r="H634" s="257">
        <f>(H629/H613)*BC61</f>
        <v>0</v>
      </c>
      <c r="I634" s="255">
        <f>(I630/I613)*BC93</f>
        <v>0</v>
      </c>
      <c r="J634" s="255">
        <f>(J631/J613)*BC94</f>
        <v>0</v>
      </c>
      <c r="N634" s="251" t="s">
        <v>558</v>
      </c>
    </row>
    <row r="635" spans="1:14" s="231" customFormat="1" ht="12.65" customHeight="1">
      <c r="A635" s="250">
        <v>8490</v>
      </c>
      <c r="B635" s="254" t="s">
        <v>559</v>
      </c>
      <c r="C635" s="255">
        <f>BI86</f>
        <v>0</v>
      </c>
      <c r="D635" s="255">
        <f>(D616/D613)*BI91</f>
        <v>0</v>
      </c>
      <c r="E635" s="257">
        <f>(E624/E613)*SUM(C635:D635)</f>
        <v>0</v>
      </c>
      <c r="F635" s="257">
        <f>(F625/F613)*BI65</f>
        <v>0</v>
      </c>
      <c r="G635" s="255">
        <f>(G626/G613)*BI92</f>
        <v>0</v>
      </c>
      <c r="H635" s="257">
        <f>(H629/H613)*BI61</f>
        <v>0</v>
      </c>
      <c r="I635" s="255">
        <f>(I630/I613)*BI93</f>
        <v>0</v>
      </c>
      <c r="J635" s="255">
        <f>(J631/J613)*BI94</f>
        <v>0</v>
      </c>
      <c r="N635" s="251" t="s">
        <v>560</v>
      </c>
    </row>
    <row r="636" spans="1:14" s="231" customFormat="1" ht="12.65" customHeight="1">
      <c r="A636" s="250">
        <v>8530</v>
      </c>
      <c r="B636" s="254" t="s">
        <v>561</v>
      </c>
      <c r="C636" s="255">
        <f>BK86</f>
        <v>1473521</v>
      </c>
      <c r="D636" s="255">
        <f>(D616/D613)*BK91</f>
        <v>0</v>
      </c>
      <c r="E636" s="257">
        <f>(E624/E613)*SUM(C636:D636)</f>
        <v>174014.03763265276</v>
      </c>
      <c r="F636" s="257">
        <f>(F625/F613)*BK65</f>
        <v>233.77225489608372</v>
      </c>
      <c r="G636" s="255">
        <f>(G626/G613)*BK92</f>
        <v>0</v>
      </c>
      <c r="H636" s="257">
        <f>(H629/H613)*BK61</f>
        <v>46876.218192403889</v>
      </c>
      <c r="I636" s="255">
        <f>(I630/I613)*BK93</f>
        <v>0</v>
      </c>
      <c r="J636" s="255">
        <f>(J631/J613)*BK94</f>
        <v>0</v>
      </c>
      <c r="N636" s="251" t="s">
        <v>562</v>
      </c>
    </row>
    <row r="637" spans="1:14" s="231" customFormat="1" ht="12.65" customHeight="1">
      <c r="A637" s="250">
        <v>8480</v>
      </c>
      <c r="B637" s="254" t="s">
        <v>563</v>
      </c>
      <c r="C637" s="255">
        <f>BH86</f>
        <v>1381990</v>
      </c>
      <c r="D637" s="255">
        <f>(D616/D613)*BH91</f>
        <v>-17496.704288622168</v>
      </c>
      <c r="E637" s="257">
        <f>(E624/E613)*SUM(C637:D637)</f>
        <v>161138.51632207626</v>
      </c>
      <c r="F637" s="257">
        <f>(F625/F613)*BH65</f>
        <v>18660.46250477483</v>
      </c>
      <c r="G637" s="255">
        <f>(G626/G613)*BH92</f>
        <v>0</v>
      </c>
      <c r="H637" s="257">
        <f>(H629/H613)*BH61</f>
        <v>21222.986274328676</v>
      </c>
      <c r="I637" s="255">
        <f>(I630/I613)*BH93</f>
        <v>4130.5371072776888</v>
      </c>
      <c r="J637" s="255">
        <f>(J631/J613)*BH94</f>
        <v>0</v>
      </c>
      <c r="N637" s="251" t="s">
        <v>564</v>
      </c>
    </row>
    <row r="638" spans="1:14" s="231" customFormat="1" ht="12.65" customHeight="1">
      <c r="A638" s="250">
        <v>8560</v>
      </c>
      <c r="B638" s="254" t="s">
        <v>159</v>
      </c>
      <c r="C638" s="255">
        <f>BL86</f>
        <v>200616</v>
      </c>
      <c r="D638" s="255">
        <f>(D616/D613)*BL91</f>
        <v>0</v>
      </c>
      <c r="E638" s="257">
        <f>(E624/E613)*SUM(C638:D638)</f>
        <v>23691.552528747314</v>
      </c>
      <c r="F638" s="257">
        <f>(F625/F613)*BL65</f>
        <v>229.69483184557063</v>
      </c>
      <c r="G638" s="255">
        <f>(G626/G613)*BL92</f>
        <v>0</v>
      </c>
      <c r="H638" s="257">
        <f>(H629/H613)*BL61</f>
        <v>15105.028004392972</v>
      </c>
      <c r="I638" s="255">
        <f>(I630/I613)*BL93</f>
        <v>0</v>
      </c>
      <c r="J638" s="255">
        <f>(J631/J613)*BL94</f>
        <v>0</v>
      </c>
      <c r="N638" s="251" t="s">
        <v>565</v>
      </c>
    </row>
    <row r="639" spans="1:14" s="231" customFormat="1" ht="12.65" customHeight="1">
      <c r="A639" s="250">
        <v>8590</v>
      </c>
      <c r="B639" s="254" t="s">
        <v>566</v>
      </c>
      <c r="C639" s="255">
        <f>BM86</f>
        <v>0</v>
      </c>
      <c r="D639" s="255">
        <f>(D616/D613)*BM91</f>
        <v>0</v>
      </c>
      <c r="E639" s="257">
        <f>(E624/E613)*SUM(C639:D639)</f>
        <v>0</v>
      </c>
      <c r="F639" s="257">
        <f>(F625/F613)*BM65</f>
        <v>0</v>
      </c>
      <c r="G639" s="255">
        <f>(G626/G613)*BM92</f>
        <v>0</v>
      </c>
      <c r="H639" s="257">
        <f>(H629/H613)*BM61</f>
        <v>0</v>
      </c>
      <c r="I639" s="255">
        <f>(I630/I613)*BM93</f>
        <v>0</v>
      </c>
      <c r="J639" s="255">
        <f>(J631/J613)*BM94</f>
        <v>0</v>
      </c>
      <c r="N639" s="251" t="s">
        <v>567</v>
      </c>
    </row>
    <row r="640" spans="1:14" s="231" customFormat="1" ht="12.65" customHeight="1">
      <c r="A640" s="250">
        <v>8660</v>
      </c>
      <c r="B640" s="254" t="s">
        <v>568</v>
      </c>
      <c r="C640" s="255">
        <f>BS86</f>
        <v>0</v>
      </c>
      <c r="D640" s="255">
        <f>(D616/D613)*BS91</f>
        <v>0</v>
      </c>
      <c r="E640" s="257">
        <f>(E624/E613)*SUM(C640:D640)</f>
        <v>0</v>
      </c>
      <c r="F640" s="257">
        <f>(F625/F613)*BS65</f>
        <v>0</v>
      </c>
      <c r="G640" s="255">
        <f>(G626/G613)*BS92</f>
        <v>0</v>
      </c>
      <c r="H640" s="257">
        <f>(H629/H613)*BS61</f>
        <v>0</v>
      </c>
      <c r="I640" s="255">
        <f>(I630/I613)*BS93</f>
        <v>0</v>
      </c>
      <c r="J640" s="255">
        <f>(J631/J613)*BS94</f>
        <v>0</v>
      </c>
      <c r="N640" s="251" t="s">
        <v>569</v>
      </c>
    </row>
    <row r="641" spans="1:14" s="231" customFormat="1" ht="12.65" customHeight="1">
      <c r="A641" s="250">
        <v>8670</v>
      </c>
      <c r="B641" s="254" t="s">
        <v>570</v>
      </c>
      <c r="C641" s="255">
        <f>BT86</f>
        <v>0</v>
      </c>
      <c r="D641" s="255">
        <f>(D616/D613)*BT91</f>
        <v>0</v>
      </c>
      <c r="E641" s="257">
        <f>(E624/E613)*SUM(C641:D641)</f>
        <v>0</v>
      </c>
      <c r="F641" s="257">
        <f>(F625/F613)*BT65</f>
        <v>0</v>
      </c>
      <c r="G641" s="255">
        <f>(G626/G613)*BT92</f>
        <v>0</v>
      </c>
      <c r="H641" s="257">
        <f>(H629/H613)*BT61</f>
        <v>0</v>
      </c>
      <c r="I641" s="255">
        <f>(I630/I613)*BT93</f>
        <v>0</v>
      </c>
      <c r="J641" s="255">
        <f>(J631/J613)*BT94</f>
        <v>0</v>
      </c>
      <c r="N641" s="251" t="s">
        <v>571</v>
      </c>
    </row>
    <row r="642" spans="1:14" s="231" customFormat="1" ht="12.65" customHeight="1">
      <c r="A642" s="250">
        <v>8680</v>
      </c>
      <c r="B642" s="254" t="s">
        <v>572</v>
      </c>
      <c r="C642" s="255">
        <f>BU86</f>
        <v>0</v>
      </c>
      <c r="D642" s="255">
        <f>(D616/D613)*BU91</f>
        <v>0</v>
      </c>
      <c r="E642" s="257">
        <f>(E624/E613)*SUM(C642:D642)</f>
        <v>0</v>
      </c>
      <c r="F642" s="257">
        <f>(F625/F613)*BU65</f>
        <v>0</v>
      </c>
      <c r="G642" s="255">
        <f>(G626/G613)*BU92</f>
        <v>0</v>
      </c>
      <c r="H642" s="257">
        <f>(H629/H613)*BU61</f>
        <v>0</v>
      </c>
      <c r="I642" s="255">
        <f>(I630/I613)*BU93</f>
        <v>0</v>
      </c>
      <c r="J642" s="255">
        <f>(J631/J613)*BU94</f>
        <v>0</v>
      </c>
      <c r="N642" s="251" t="s">
        <v>573</v>
      </c>
    </row>
    <row r="643" spans="1:14" s="231" customFormat="1" ht="12.65" customHeight="1">
      <c r="A643" s="250">
        <v>8690</v>
      </c>
      <c r="B643" s="254" t="s">
        <v>574</v>
      </c>
      <c r="C643" s="255">
        <f>BV86</f>
        <v>167923</v>
      </c>
      <c r="D643" s="255">
        <f>(D616/D613)*BV91</f>
        <v>-108741.19955078262</v>
      </c>
      <c r="E643" s="257">
        <f>(E624/E613)*SUM(C643:D643)</f>
        <v>6989.0174965529905</v>
      </c>
      <c r="F643" s="257">
        <f>(F625/F613)*BV65</f>
        <v>43.560469589648157</v>
      </c>
      <c r="G643" s="255">
        <f>(G626/G613)*BV92</f>
        <v>0</v>
      </c>
      <c r="H643" s="257">
        <f>(H629/H613)*BV61</f>
        <v>8944.8769188025435</v>
      </c>
      <c r="I643" s="255">
        <f>(I630/I613)*BV93</f>
        <v>25634.879779187308</v>
      </c>
      <c r="J643" s="255">
        <f>(J631/J613)*BV94</f>
        <v>0</v>
      </c>
      <c r="N643" s="251" t="s">
        <v>575</v>
      </c>
    </row>
    <row r="644" spans="1:14" s="231" customFormat="1" ht="12.65" customHeight="1">
      <c r="A644" s="250">
        <v>8700</v>
      </c>
      <c r="B644" s="254" t="s">
        <v>576</v>
      </c>
      <c r="C644" s="255">
        <f>BW86</f>
        <v>0</v>
      </c>
      <c r="D644" s="255">
        <f>(D616/D613)*BW91</f>
        <v>0</v>
      </c>
      <c r="E644" s="257">
        <f>(E624/E613)*SUM(C644:D644)</f>
        <v>0</v>
      </c>
      <c r="F644" s="257">
        <f>(F625/F613)*BW65</f>
        <v>0</v>
      </c>
      <c r="G644" s="255">
        <f>(G626/G613)*BW92</f>
        <v>0</v>
      </c>
      <c r="H644" s="257">
        <f>(H629/H613)*BW61</f>
        <v>0</v>
      </c>
      <c r="I644" s="255">
        <f>(I630/I613)*BW93</f>
        <v>0</v>
      </c>
      <c r="J644" s="255">
        <f>(J631/J613)*BW94</f>
        <v>0</v>
      </c>
      <c r="N644" s="251" t="s">
        <v>577</v>
      </c>
    </row>
    <row r="645" spans="1:14" s="231" customFormat="1" ht="12.65" customHeight="1">
      <c r="A645" s="250">
        <v>8710</v>
      </c>
      <c r="B645" s="254" t="s">
        <v>578</v>
      </c>
      <c r="C645" s="255">
        <f>BX86</f>
        <v>0</v>
      </c>
      <c r="D645" s="255">
        <f>(D616/D613)*BX91</f>
        <v>0</v>
      </c>
      <c r="E645" s="257">
        <f>(E624/E613)*SUM(C645:D645)</f>
        <v>0</v>
      </c>
      <c r="F645" s="257">
        <f>(F625/F613)*BX65</f>
        <v>0</v>
      </c>
      <c r="G645" s="255">
        <f>(G626/G613)*BX92</f>
        <v>0</v>
      </c>
      <c r="H645" s="257">
        <f>(H629/H613)*BX61</f>
        <v>0</v>
      </c>
      <c r="I645" s="255">
        <f>(I630/I613)*BX93</f>
        <v>0</v>
      </c>
      <c r="J645" s="255">
        <f>(J631/J613)*BX94</f>
        <v>0</v>
      </c>
      <c r="K645" s="257">
        <f>SUM(C632:J645)</f>
        <v>3733900.0683591967</v>
      </c>
      <c r="L645" s="257"/>
      <c r="N645" s="251" t="s">
        <v>579</v>
      </c>
    </row>
    <row r="646" spans="1:14" s="231" customFormat="1" ht="12.65" customHeight="1">
      <c r="A646" s="250">
        <v>8720</v>
      </c>
      <c r="B646" s="254" t="s">
        <v>580</v>
      </c>
      <c r="C646" s="255">
        <f>BY86</f>
        <v>186421</v>
      </c>
      <c r="D646" s="255">
        <f>(D616/D613)*BY91</f>
        <v>-11391.93519103437</v>
      </c>
      <c r="E646" s="257">
        <f>(E624/E613)*SUM(C646:D646)</f>
        <v>20669.888159364789</v>
      </c>
      <c r="F646" s="257">
        <f>(F625/F613)*BY65</f>
        <v>94.324386568536113</v>
      </c>
      <c r="G646" s="255">
        <f>(G626/G613)*BY92</f>
        <v>0</v>
      </c>
      <c r="H646" s="257">
        <f>(H629/H613)*BY61</f>
        <v>7130.5858456491969</v>
      </c>
      <c r="I646" s="255">
        <f>(I630/I613)*BY93</f>
        <v>2682.7199768916948</v>
      </c>
      <c r="J646" s="255">
        <f>(J631/J613)*BY94</f>
        <v>0</v>
      </c>
      <c r="K646" s="257">
        <v>0</v>
      </c>
      <c r="L646" s="257"/>
      <c r="N646" s="251" t="s">
        <v>581</v>
      </c>
    </row>
    <row r="647" spans="1:14" s="231" customFormat="1" ht="12.65" customHeight="1">
      <c r="A647" s="250">
        <v>8730</v>
      </c>
      <c r="B647" s="254" t="s">
        <v>582</v>
      </c>
      <c r="C647" s="255">
        <f>BZ86</f>
        <v>0</v>
      </c>
      <c r="D647" s="255">
        <f>(D616/D613)*BZ91</f>
        <v>0</v>
      </c>
      <c r="E647" s="257">
        <f>(E624/E613)*SUM(C647:D647)</f>
        <v>0</v>
      </c>
      <c r="F647" s="257">
        <f>(F625/F613)*BZ65</f>
        <v>0</v>
      </c>
      <c r="G647" s="255">
        <f>(G626/G613)*BZ92</f>
        <v>0</v>
      </c>
      <c r="H647" s="257">
        <f>(H629/H613)*BZ61</f>
        <v>0</v>
      </c>
      <c r="I647" s="255">
        <f>(I630/I613)*BZ93</f>
        <v>0</v>
      </c>
      <c r="J647" s="255">
        <f>(J631/J613)*BZ94</f>
        <v>0</v>
      </c>
      <c r="K647" s="257">
        <v>0</v>
      </c>
      <c r="L647" s="257"/>
      <c r="N647" s="251" t="s">
        <v>583</v>
      </c>
    </row>
    <row r="648" spans="1:14" s="231" customFormat="1" ht="12.65" customHeight="1">
      <c r="A648" s="250">
        <v>8740</v>
      </c>
      <c r="B648" s="254" t="s">
        <v>584</v>
      </c>
      <c r="C648" s="255">
        <f>CA86</f>
        <v>0</v>
      </c>
      <c r="D648" s="255">
        <f>(D616/D613)*CA91</f>
        <v>0</v>
      </c>
      <c r="E648" s="257">
        <f>(E624/E613)*SUM(C648:D648)</f>
        <v>0</v>
      </c>
      <c r="F648" s="257">
        <f>(F625/F613)*CA65</f>
        <v>0</v>
      </c>
      <c r="G648" s="255">
        <f>(G626/G613)*CA92</f>
        <v>0</v>
      </c>
      <c r="H648" s="257">
        <f>(H629/H613)*CA61</f>
        <v>0</v>
      </c>
      <c r="I648" s="255">
        <f>(I630/I613)*CA93</f>
        <v>0</v>
      </c>
      <c r="J648" s="255">
        <f>(J631/J613)*CA94</f>
        <v>0</v>
      </c>
      <c r="K648" s="257">
        <v>0</v>
      </c>
      <c r="L648" s="257">
        <f>SUM(C646:K648)</f>
        <v>205606.58317743984</v>
      </c>
      <c r="N648" s="251" t="s">
        <v>585</v>
      </c>
    </row>
    <row r="649" spans="1:14" s="231" customFormat="1" ht="12.65" customHeight="1">
      <c r="A649" s="250"/>
      <c r="B649" s="250"/>
      <c r="C649" s="231">
        <f>SUM(C615:C648)</f>
        <v>6005053</v>
      </c>
      <c r="L649" s="253"/>
    </row>
    <row r="667" spans="1:14" s="231" customFormat="1" ht="12.65" customHeight="1">
      <c r="C667" s="248" t="s">
        <v>586</v>
      </c>
      <c r="M667" s="248" t="s">
        <v>587</v>
      </c>
    </row>
    <row r="668" spans="1:14" s="231" customFormat="1" ht="12.65" customHeight="1">
      <c r="C668" s="248" t="s">
        <v>516</v>
      </c>
      <c r="D668" s="248" t="s">
        <v>517</v>
      </c>
      <c r="E668" s="249" t="s">
        <v>518</v>
      </c>
      <c r="F668" s="248" t="s">
        <v>519</v>
      </c>
      <c r="G668" s="248" t="s">
        <v>520</v>
      </c>
      <c r="H668" s="248" t="s">
        <v>521</v>
      </c>
      <c r="I668" s="248" t="s">
        <v>522</v>
      </c>
      <c r="J668" s="248" t="s">
        <v>523</v>
      </c>
      <c r="K668" s="248" t="s">
        <v>524</v>
      </c>
      <c r="L668" s="249" t="s">
        <v>525</v>
      </c>
      <c r="M668" s="248" t="s">
        <v>588</v>
      </c>
    </row>
    <row r="669" spans="1:14" s="231" customFormat="1" ht="12.65" customHeight="1">
      <c r="A669" s="250">
        <v>6010</v>
      </c>
      <c r="B669" s="249" t="s">
        <v>315</v>
      </c>
      <c r="C669" s="255">
        <f>C86</f>
        <v>0</v>
      </c>
      <c r="D669" s="255">
        <f>(D616/D613)*C91</f>
        <v>0</v>
      </c>
      <c r="E669" s="257">
        <f>(E624/E613)*SUM(C669:D669)</f>
        <v>0</v>
      </c>
      <c r="F669" s="257">
        <f>(F625/F613)*C65</f>
        <v>0</v>
      </c>
      <c r="G669" s="255">
        <f>(G626/G613)*C92</f>
        <v>0</v>
      </c>
      <c r="H669" s="257">
        <f>(H629/H613)*C61</f>
        <v>0</v>
      </c>
      <c r="I669" s="255">
        <f>(I630/I613)*C93</f>
        <v>0</v>
      </c>
      <c r="J669" s="255">
        <f>(J631/J613)*C94</f>
        <v>0</v>
      </c>
      <c r="K669" s="255">
        <f>(K645/K613)*C90</f>
        <v>0</v>
      </c>
      <c r="L669" s="255">
        <f>(L648/L613)*C95</f>
        <v>0</v>
      </c>
      <c r="M669" s="231">
        <f t="shared" ref="M669:M714" si="18">ROUND(SUM(D669:L669),0)</f>
        <v>0</v>
      </c>
      <c r="N669" s="249" t="s">
        <v>589</v>
      </c>
    </row>
    <row r="670" spans="1:14" s="231" customFormat="1" ht="12.65" customHeight="1">
      <c r="A670" s="250">
        <v>6030</v>
      </c>
      <c r="B670" s="249" t="s">
        <v>316</v>
      </c>
      <c r="C670" s="255">
        <f>D86</f>
        <v>0</v>
      </c>
      <c r="D670" s="255">
        <f>(D616/D613)*D91</f>
        <v>0</v>
      </c>
      <c r="E670" s="257">
        <f>(E624/E613)*SUM(C670:D670)</f>
        <v>0</v>
      </c>
      <c r="F670" s="257">
        <f>(F625/F613)*D65</f>
        <v>0</v>
      </c>
      <c r="G670" s="255">
        <f>(G626/G613)*D92</f>
        <v>0</v>
      </c>
      <c r="H670" s="257">
        <f>(H629/H613)*D61</f>
        <v>0</v>
      </c>
      <c r="I670" s="255">
        <f>(I630/I613)*D93</f>
        <v>0</v>
      </c>
      <c r="J670" s="255">
        <f>(J631/J613)*D94</f>
        <v>0</v>
      </c>
      <c r="K670" s="255">
        <f>(K645/K613)*D90</f>
        <v>0</v>
      </c>
      <c r="L670" s="255">
        <f>(L648/L613)*D95</f>
        <v>0</v>
      </c>
      <c r="M670" s="231">
        <f t="shared" si="18"/>
        <v>0</v>
      </c>
      <c r="N670" s="249" t="s">
        <v>590</v>
      </c>
    </row>
    <row r="671" spans="1:14" s="231" customFormat="1" ht="12.65" customHeight="1">
      <c r="A671" s="250">
        <v>6070</v>
      </c>
      <c r="B671" s="249" t="s">
        <v>591</v>
      </c>
      <c r="C671" s="255">
        <f>E86</f>
        <v>332645</v>
      </c>
      <c r="D671" s="255">
        <f>(D616/D613)*E91</f>
        <v>-27689.488406916076</v>
      </c>
      <c r="E671" s="257">
        <f>(E624/E613)*SUM(C671:D671)</f>
        <v>36013.426256323313</v>
      </c>
      <c r="F671" s="257">
        <f>(F625/F613)*E65</f>
        <v>584.56655134189305</v>
      </c>
      <c r="G671" s="255">
        <f>(G626/G613)*E92</f>
        <v>18888.300981493445</v>
      </c>
      <c r="H671" s="257">
        <f>(H629/H613)*E61</f>
        <v>9999.6973101707681</v>
      </c>
      <c r="I671" s="255">
        <f>(I630/I613)*E93</f>
        <v>6515.1770867369733</v>
      </c>
      <c r="J671" s="255">
        <f>(J631/J613)*E94</f>
        <v>3567.7522995399768</v>
      </c>
      <c r="K671" s="255">
        <f>(K645/K613)*E90</f>
        <v>15261.768236344476</v>
      </c>
      <c r="L671" s="255">
        <f>(L648/L613)*E95</f>
        <v>7044.8956164858828</v>
      </c>
      <c r="M671" s="231">
        <f t="shared" si="18"/>
        <v>70186</v>
      </c>
      <c r="N671" s="249" t="s">
        <v>592</v>
      </c>
    </row>
    <row r="672" spans="1:14" s="231" customFormat="1" ht="12.65" customHeight="1">
      <c r="A672" s="250">
        <v>6100</v>
      </c>
      <c r="B672" s="249" t="s">
        <v>593</v>
      </c>
      <c r="C672" s="255">
        <f>F86</f>
        <v>0</v>
      </c>
      <c r="D672" s="255">
        <f>(D616/D613)*F91</f>
        <v>0</v>
      </c>
      <c r="E672" s="257">
        <f>(E624/E613)*SUM(C672:D672)</f>
        <v>0</v>
      </c>
      <c r="F672" s="257">
        <f>(F625/F613)*F65</f>
        <v>0</v>
      </c>
      <c r="G672" s="255">
        <f>(G626/G613)*F92</f>
        <v>0</v>
      </c>
      <c r="H672" s="257">
        <f>(H629/H613)*F61</f>
        <v>0</v>
      </c>
      <c r="I672" s="255">
        <f>(I630/I613)*F93</f>
        <v>0</v>
      </c>
      <c r="J672" s="255">
        <f>(J631/J613)*F94</f>
        <v>0</v>
      </c>
      <c r="K672" s="255">
        <f>(K645/K613)*F90</f>
        <v>0</v>
      </c>
      <c r="L672" s="255">
        <f>(L648/L613)*F95</f>
        <v>0</v>
      </c>
      <c r="M672" s="231">
        <f t="shared" si="18"/>
        <v>0</v>
      </c>
      <c r="N672" s="249" t="s">
        <v>594</v>
      </c>
    </row>
    <row r="673" spans="1:14" s="231" customFormat="1" ht="12.65" customHeight="1">
      <c r="A673" s="250">
        <v>6120</v>
      </c>
      <c r="B673" s="249" t="s">
        <v>595</v>
      </c>
      <c r="C673" s="255">
        <f>G86</f>
        <v>0</v>
      </c>
      <c r="D673" s="255">
        <f>(D616/D613)*G91</f>
        <v>0</v>
      </c>
      <c r="E673" s="257">
        <f>(E624/E613)*SUM(C673:D673)</f>
        <v>0</v>
      </c>
      <c r="F673" s="257">
        <f>(F625/F613)*G65</f>
        <v>0</v>
      </c>
      <c r="G673" s="255">
        <f>(G626/G613)*G92</f>
        <v>0</v>
      </c>
      <c r="H673" s="257">
        <f>(H629/H613)*G61</f>
        <v>0</v>
      </c>
      <c r="I673" s="255">
        <f>(I630/I613)*G93</f>
        <v>0</v>
      </c>
      <c r="J673" s="255">
        <f>(J631/J613)*G94</f>
        <v>0</v>
      </c>
      <c r="K673" s="255">
        <f>(K645/K613)*G90</f>
        <v>0</v>
      </c>
      <c r="L673" s="255">
        <f>(L648/L613)*G95</f>
        <v>0</v>
      </c>
      <c r="M673" s="231">
        <f t="shared" si="18"/>
        <v>0</v>
      </c>
      <c r="N673" s="249" t="s">
        <v>596</v>
      </c>
    </row>
    <row r="674" spans="1:14" s="231" customFormat="1" ht="12.65" customHeight="1">
      <c r="A674" s="250">
        <v>6140</v>
      </c>
      <c r="B674" s="249" t="s">
        <v>597</v>
      </c>
      <c r="C674" s="255">
        <f>H86</f>
        <v>0</v>
      </c>
      <c r="D674" s="255">
        <f>(D616/D613)*H91</f>
        <v>0</v>
      </c>
      <c r="E674" s="257">
        <f>(E624/E613)*SUM(C674:D674)</f>
        <v>0</v>
      </c>
      <c r="F674" s="257">
        <f>(F625/F613)*H65</f>
        <v>0</v>
      </c>
      <c r="G674" s="255">
        <f>(G626/G613)*H92</f>
        <v>0</v>
      </c>
      <c r="H674" s="257">
        <f>(H629/H613)*H61</f>
        <v>0</v>
      </c>
      <c r="I674" s="255">
        <f>(I630/I613)*H93</f>
        <v>0</v>
      </c>
      <c r="J674" s="255">
        <f>(J631/J613)*H94</f>
        <v>0</v>
      </c>
      <c r="K674" s="255">
        <f>(K645/K613)*H90</f>
        <v>0</v>
      </c>
      <c r="L674" s="255">
        <f>(L648/L613)*H95</f>
        <v>0</v>
      </c>
      <c r="M674" s="231">
        <f t="shared" si="18"/>
        <v>0</v>
      </c>
      <c r="N674" s="249" t="s">
        <v>598</v>
      </c>
    </row>
    <row r="675" spans="1:14" s="231" customFormat="1" ht="12.65" customHeight="1">
      <c r="A675" s="250">
        <v>6150</v>
      </c>
      <c r="B675" s="249" t="s">
        <v>599</v>
      </c>
      <c r="C675" s="255">
        <f>I86</f>
        <v>0</v>
      </c>
      <c r="D675" s="255">
        <f>(D616/D613)*I91</f>
        <v>0</v>
      </c>
      <c r="E675" s="257">
        <f>(E624/E613)*SUM(C675:D675)</f>
        <v>0</v>
      </c>
      <c r="F675" s="257">
        <f>(F625/F613)*I65</f>
        <v>0</v>
      </c>
      <c r="G675" s="255">
        <f>(G626/G613)*I92</f>
        <v>0</v>
      </c>
      <c r="H675" s="257">
        <f>(H629/H613)*I61</f>
        <v>0</v>
      </c>
      <c r="I675" s="255">
        <f>(I630/I613)*I93</f>
        <v>0</v>
      </c>
      <c r="J675" s="255">
        <f>(J631/J613)*I94</f>
        <v>0</v>
      </c>
      <c r="K675" s="255">
        <f>(K645/K613)*I90</f>
        <v>0</v>
      </c>
      <c r="L675" s="255">
        <f>(L648/L613)*I95</f>
        <v>0</v>
      </c>
      <c r="M675" s="231">
        <f t="shared" si="18"/>
        <v>0</v>
      </c>
      <c r="N675" s="249" t="s">
        <v>600</v>
      </c>
    </row>
    <row r="676" spans="1:14" s="231" customFormat="1" ht="12.65" customHeight="1">
      <c r="A676" s="250">
        <v>6170</v>
      </c>
      <c r="B676" s="249" t="s">
        <v>110</v>
      </c>
      <c r="C676" s="255">
        <f>J86</f>
        <v>0</v>
      </c>
      <c r="D676" s="255">
        <f>(D616/D613)*J91</f>
        <v>0</v>
      </c>
      <c r="E676" s="257">
        <f>(E624/E613)*SUM(C676:D676)</f>
        <v>0</v>
      </c>
      <c r="F676" s="257">
        <f>(F625/F613)*J65</f>
        <v>0</v>
      </c>
      <c r="G676" s="255">
        <f>(G626/G613)*J92</f>
        <v>0</v>
      </c>
      <c r="H676" s="257">
        <f>(H629/H613)*J61</f>
        <v>0</v>
      </c>
      <c r="I676" s="255">
        <f>(I630/I613)*J93</f>
        <v>0</v>
      </c>
      <c r="J676" s="255">
        <f>(J631/J613)*J94</f>
        <v>0</v>
      </c>
      <c r="K676" s="255">
        <f>(K645/K613)*J90</f>
        <v>0</v>
      </c>
      <c r="L676" s="255">
        <f>(L648/L613)*J95</f>
        <v>0</v>
      </c>
      <c r="M676" s="231">
        <f t="shared" si="18"/>
        <v>0</v>
      </c>
      <c r="N676" s="249" t="s">
        <v>601</v>
      </c>
    </row>
    <row r="677" spans="1:14" s="231" customFormat="1" ht="12.65" customHeight="1">
      <c r="A677" s="250">
        <v>6200</v>
      </c>
      <c r="B677" s="249" t="s">
        <v>321</v>
      </c>
      <c r="C677" s="255">
        <f>K86</f>
        <v>1409366</v>
      </c>
      <c r="D677" s="255">
        <f>(D616/D613)*K91</f>
        <v>-242664.57162911491</v>
      </c>
      <c r="E677" s="257">
        <f>(E624/E613)*SUM(C677:D677)</f>
        <v>137780.47700887936</v>
      </c>
      <c r="F677" s="257">
        <f>(F625/F613)*K65</f>
        <v>5453.4174159595714</v>
      </c>
      <c r="G677" s="255">
        <f>(G626/G613)*K92</f>
        <v>357409.80761704216</v>
      </c>
      <c r="H677" s="257">
        <f>(H629/H613)*K61</f>
        <v>77634.78080470131</v>
      </c>
      <c r="I677" s="255">
        <f>(I630/I613)*K93</f>
        <v>57231.359507022826</v>
      </c>
      <c r="J677" s="255">
        <f>(J631/J613)*K94</f>
        <v>58081.21689344538</v>
      </c>
      <c r="K677" s="255">
        <f>(K645/K613)*K90</f>
        <v>288764.3147847146</v>
      </c>
      <c r="L677" s="255">
        <f>(L648/L613)*K95</f>
        <v>54858.863087635436</v>
      </c>
      <c r="M677" s="231">
        <f t="shared" si="18"/>
        <v>794550</v>
      </c>
      <c r="N677" s="249" t="s">
        <v>602</v>
      </c>
    </row>
    <row r="678" spans="1:14" s="231" customFormat="1" ht="12.65" customHeight="1">
      <c r="A678" s="250">
        <v>6210</v>
      </c>
      <c r="B678" s="249" t="s">
        <v>322</v>
      </c>
      <c r="C678" s="255">
        <f>L86</f>
        <v>4740540</v>
      </c>
      <c r="D678" s="255">
        <f>(D616/D613)*L91</f>
        <v>-394193.66172995488</v>
      </c>
      <c r="E678" s="257">
        <f>(E624/E613)*SUM(C678:D678)</f>
        <v>513277.56799683627</v>
      </c>
      <c r="F678" s="257">
        <f>(F625/F613)*L65</f>
        <v>8330.6509915541319</v>
      </c>
      <c r="G678" s="255">
        <f>(G626/G613)*L92</f>
        <v>269140.60331120528</v>
      </c>
      <c r="H678" s="257">
        <f>(H629/H613)*L61</f>
        <v>142316.36720340082</v>
      </c>
      <c r="I678" s="255">
        <f>(I630/I613)*L93</f>
        <v>92958.376342136035</v>
      </c>
      <c r="J678" s="255">
        <f>(J631/J613)*L94</f>
        <v>50848.565808900108</v>
      </c>
      <c r="K678" s="255">
        <f>(K645/K613)*L90</f>
        <v>217500.11941019035</v>
      </c>
      <c r="L678" s="255">
        <f>(L648/L613)*L95</f>
        <v>100357.14727744009</v>
      </c>
      <c r="M678" s="231">
        <f t="shared" si="18"/>
        <v>1000536</v>
      </c>
      <c r="N678" s="249" t="s">
        <v>603</v>
      </c>
    </row>
    <row r="679" spans="1:14" s="231" customFormat="1" ht="12.65" customHeight="1">
      <c r="A679" s="250">
        <v>6330</v>
      </c>
      <c r="B679" s="249" t="s">
        <v>604</v>
      </c>
      <c r="C679" s="255">
        <f>M86</f>
        <v>0</v>
      </c>
      <c r="D679" s="255">
        <f>(D616/D613)*M91</f>
        <v>0</v>
      </c>
      <c r="E679" s="257">
        <f>(E624/E613)*SUM(C679:D679)</f>
        <v>0</v>
      </c>
      <c r="F679" s="257">
        <f>(F625/F613)*M65</f>
        <v>0</v>
      </c>
      <c r="G679" s="255">
        <f>(G626/G613)*M92</f>
        <v>0</v>
      </c>
      <c r="H679" s="257">
        <f>(H629/H613)*M61</f>
        <v>0</v>
      </c>
      <c r="I679" s="255">
        <f>(I630/I613)*M93</f>
        <v>0</v>
      </c>
      <c r="J679" s="255">
        <f>(J631/J613)*M94</f>
        <v>0</v>
      </c>
      <c r="K679" s="255">
        <f>(K645/K613)*M90</f>
        <v>0</v>
      </c>
      <c r="L679" s="255">
        <f>(L648/L613)*M95</f>
        <v>0</v>
      </c>
      <c r="M679" s="231">
        <f t="shared" si="18"/>
        <v>0</v>
      </c>
      <c r="N679" s="249" t="s">
        <v>605</v>
      </c>
    </row>
    <row r="680" spans="1:14" s="231" customFormat="1" ht="12.65" customHeight="1">
      <c r="A680" s="250">
        <v>6400</v>
      </c>
      <c r="B680" s="249" t="s">
        <v>606</v>
      </c>
      <c r="C680" s="255">
        <f>N86</f>
        <v>0</v>
      </c>
      <c r="D680" s="255">
        <f>(D616/D613)*N91</f>
        <v>0</v>
      </c>
      <c r="E680" s="257">
        <f>(E624/E613)*SUM(C680:D680)</f>
        <v>0</v>
      </c>
      <c r="F680" s="257">
        <f>(F625/F613)*N65</f>
        <v>0</v>
      </c>
      <c r="G680" s="255">
        <f>(G626/G613)*N92</f>
        <v>0</v>
      </c>
      <c r="H680" s="257">
        <f>(H629/H613)*N61</f>
        <v>0</v>
      </c>
      <c r="I680" s="255">
        <f>(I630/I613)*N93</f>
        <v>0</v>
      </c>
      <c r="J680" s="255">
        <f>(J631/J613)*N94</f>
        <v>0</v>
      </c>
      <c r="K680" s="255">
        <f>(K645/K613)*N90</f>
        <v>0</v>
      </c>
      <c r="L680" s="255">
        <f>(L648/L613)*N95</f>
        <v>0</v>
      </c>
      <c r="M680" s="231">
        <f t="shared" si="18"/>
        <v>0</v>
      </c>
      <c r="N680" s="249" t="s">
        <v>607</v>
      </c>
    </row>
    <row r="681" spans="1:14" s="231" customFormat="1" ht="12.65" customHeight="1">
      <c r="A681" s="250">
        <v>7010</v>
      </c>
      <c r="B681" s="249" t="s">
        <v>608</v>
      </c>
      <c r="C681" s="255">
        <f>O86</f>
        <v>0</v>
      </c>
      <c r="D681" s="255">
        <f>(D616/D613)*O91</f>
        <v>0</v>
      </c>
      <c r="E681" s="257">
        <f>(E624/E613)*SUM(C681:D681)</f>
        <v>0</v>
      </c>
      <c r="F681" s="257">
        <f>(F625/F613)*O65</f>
        <v>0</v>
      </c>
      <c r="G681" s="255">
        <f>(G626/G613)*O92</f>
        <v>0</v>
      </c>
      <c r="H681" s="257">
        <f>(H629/H613)*O61</f>
        <v>0</v>
      </c>
      <c r="I681" s="255">
        <f>(I630/I613)*O93</f>
        <v>0</v>
      </c>
      <c r="J681" s="255">
        <f>(J631/J613)*O94</f>
        <v>0</v>
      </c>
      <c r="K681" s="255">
        <f>(K645/K613)*O90</f>
        <v>0</v>
      </c>
      <c r="L681" s="255">
        <f>(L648/L613)*O95</f>
        <v>0</v>
      </c>
      <c r="M681" s="231">
        <f t="shared" si="18"/>
        <v>0</v>
      </c>
      <c r="N681" s="249" t="s">
        <v>609</v>
      </c>
    </row>
    <row r="682" spans="1:14" s="231" customFormat="1" ht="12.65" customHeight="1">
      <c r="A682" s="250">
        <v>7020</v>
      </c>
      <c r="B682" s="249" t="s">
        <v>610</v>
      </c>
      <c r="C682" s="255">
        <f>P86</f>
        <v>0</v>
      </c>
      <c r="D682" s="255">
        <f>(D616/D613)*P91</f>
        <v>0</v>
      </c>
      <c r="E682" s="257">
        <f>(E624/E613)*SUM(C682:D682)</f>
        <v>0</v>
      </c>
      <c r="F682" s="257">
        <f>(F625/F613)*P65</f>
        <v>0</v>
      </c>
      <c r="G682" s="255">
        <f>(G626/G613)*P92</f>
        <v>0</v>
      </c>
      <c r="H682" s="257">
        <f>(H629/H613)*P61</f>
        <v>0</v>
      </c>
      <c r="I682" s="255">
        <f>(I630/I613)*P93</f>
        <v>0</v>
      </c>
      <c r="J682" s="255">
        <f>(J631/J613)*P94</f>
        <v>0</v>
      </c>
      <c r="K682" s="255">
        <f>(K645/K613)*P90</f>
        <v>0</v>
      </c>
      <c r="L682" s="255">
        <f>(L648/L613)*P95</f>
        <v>0</v>
      </c>
      <c r="M682" s="231">
        <f t="shared" si="18"/>
        <v>0</v>
      </c>
      <c r="N682" s="249" t="s">
        <v>611</v>
      </c>
    </row>
    <row r="683" spans="1:14" s="231" customFormat="1" ht="12.65" customHeight="1">
      <c r="A683" s="250">
        <v>7030</v>
      </c>
      <c r="B683" s="249" t="s">
        <v>612</v>
      </c>
      <c r="C683" s="255">
        <f>Q86</f>
        <v>0</v>
      </c>
      <c r="D683" s="255">
        <f>(D616/D613)*Q91</f>
        <v>0</v>
      </c>
      <c r="E683" s="257">
        <f>(E624/E613)*SUM(C683:D683)</f>
        <v>0</v>
      </c>
      <c r="F683" s="257">
        <f>(F625/F613)*Q65</f>
        <v>0</v>
      </c>
      <c r="G683" s="255">
        <f>(G626/G613)*Q92</f>
        <v>0</v>
      </c>
      <c r="H683" s="257">
        <f>(H629/H613)*Q61</f>
        <v>0</v>
      </c>
      <c r="I683" s="255">
        <f>(I630/I613)*Q93</f>
        <v>0</v>
      </c>
      <c r="J683" s="255">
        <f>(J631/J613)*Q94</f>
        <v>0</v>
      </c>
      <c r="K683" s="255">
        <f>(K645/K613)*Q90</f>
        <v>0</v>
      </c>
      <c r="L683" s="255">
        <f>(L648/L613)*Q95</f>
        <v>0</v>
      </c>
      <c r="M683" s="231">
        <f t="shared" si="18"/>
        <v>0</v>
      </c>
      <c r="N683" s="249" t="s">
        <v>613</v>
      </c>
    </row>
    <row r="684" spans="1:14" s="231" customFormat="1" ht="12.65" customHeight="1">
      <c r="A684" s="250">
        <v>7040</v>
      </c>
      <c r="B684" s="249" t="s">
        <v>118</v>
      </c>
      <c r="C684" s="255">
        <f>R86</f>
        <v>0</v>
      </c>
      <c r="D684" s="255">
        <f>(D616/D613)*R91</f>
        <v>0</v>
      </c>
      <c r="E684" s="257">
        <f>(E624/E613)*SUM(C684:D684)</f>
        <v>0</v>
      </c>
      <c r="F684" s="257">
        <f>(F625/F613)*R65</f>
        <v>0</v>
      </c>
      <c r="G684" s="255">
        <f>(G626/G613)*R92</f>
        <v>0</v>
      </c>
      <c r="H684" s="257">
        <f>(H629/H613)*R61</f>
        <v>0</v>
      </c>
      <c r="I684" s="255">
        <f>(I630/I613)*R93</f>
        <v>0</v>
      </c>
      <c r="J684" s="255">
        <f>(J631/J613)*R94</f>
        <v>0</v>
      </c>
      <c r="K684" s="255">
        <f>(K645/K613)*R90</f>
        <v>0</v>
      </c>
      <c r="L684" s="255">
        <f>(L648/L613)*R95</f>
        <v>0</v>
      </c>
      <c r="M684" s="231">
        <f t="shared" si="18"/>
        <v>0</v>
      </c>
      <c r="N684" s="249" t="s">
        <v>614</v>
      </c>
    </row>
    <row r="685" spans="1:14" s="231" customFormat="1" ht="12.65" customHeight="1">
      <c r="A685" s="250">
        <v>7050</v>
      </c>
      <c r="B685" s="249" t="s">
        <v>615</v>
      </c>
      <c r="C685" s="255">
        <f>S86</f>
        <v>251501</v>
      </c>
      <c r="D685" s="255">
        <f>(D616/D613)*S91</f>
        <v>0</v>
      </c>
      <c r="E685" s="257">
        <f>(E624/E613)*SUM(C685:D685)</f>
        <v>29700.767399073244</v>
      </c>
      <c r="F685" s="257">
        <f>(F625/F613)*S65</f>
        <v>17091.26624378487</v>
      </c>
      <c r="G685" s="255">
        <f>(G626/G613)*S92</f>
        <v>0</v>
      </c>
      <c r="H685" s="257">
        <f>(H629/H613)*S61</f>
        <v>0</v>
      </c>
      <c r="I685" s="255">
        <f>(I630/I613)*S93</f>
        <v>0</v>
      </c>
      <c r="J685" s="255">
        <f>(J631/J613)*S94</f>
        <v>513.35250652750869</v>
      </c>
      <c r="K685" s="255">
        <f>(K645/K613)*S90</f>
        <v>39883.104287320763</v>
      </c>
      <c r="L685" s="255">
        <f>(L648/L613)*S95</f>
        <v>0</v>
      </c>
      <c r="M685" s="231">
        <f t="shared" si="18"/>
        <v>87188</v>
      </c>
      <c r="N685" s="249" t="s">
        <v>616</v>
      </c>
    </row>
    <row r="686" spans="1:14" s="231" customFormat="1" ht="12.65" customHeight="1">
      <c r="A686" s="250">
        <v>7060</v>
      </c>
      <c r="B686" s="249" t="s">
        <v>617</v>
      </c>
      <c r="C686" s="255">
        <f>T86</f>
        <v>0</v>
      </c>
      <c r="D686" s="255">
        <f>(D616/D613)*T91</f>
        <v>0</v>
      </c>
      <c r="E686" s="257">
        <f>(E624/E613)*SUM(C686:D686)</f>
        <v>0</v>
      </c>
      <c r="F686" s="257">
        <f>(F625/F613)*T65</f>
        <v>0</v>
      </c>
      <c r="G686" s="255">
        <f>(G626/G613)*T92</f>
        <v>0</v>
      </c>
      <c r="H686" s="257">
        <f>(H629/H613)*T61</f>
        <v>0</v>
      </c>
      <c r="I686" s="255">
        <f>(I630/I613)*T93</f>
        <v>0</v>
      </c>
      <c r="J686" s="255">
        <f>(J631/J613)*T94</f>
        <v>0</v>
      </c>
      <c r="K686" s="255">
        <f>(K645/K613)*T90</f>
        <v>0</v>
      </c>
      <c r="L686" s="255">
        <f>(L648/L613)*T95</f>
        <v>0</v>
      </c>
      <c r="M686" s="231">
        <f t="shared" si="18"/>
        <v>0</v>
      </c>
      <c r="N686" s="249" t="s">
        <v>618</v>
      </c>
    </row>
    <row r="687" spans="1:14" s="231" customFormat="1" ht="12.65" customHeight="1">
      <c r="A687" s="250">
        <v>7070</v>
      </c>
      <c r="B687" s="249" t="s">
        <v>121</v>
      </c>
      <c r="C687" s="255">
        <f>U86</f>
        <v>965522</v>
      </c>
      <c r="D687" s="255">
        <f>(D616/D613)*U91</f>
        <v>-54125.318874148943</v>
      </c>
      <c r="E687" s="257">
        <f>(E624/E613)*SUM(C687:D687)</f>
        <v>107630.50975704363</v>
      </c>
      <c r="F687" s="257">
        <f>(F625/F613)*U65</f>
        <v>22916.544641951234</v>
      </c>
      <c r="G687" s="255">
        <f>(G626/G613)*U92</f>
        <v>0</v>
      </c>
      <c r="H687" s="257">
        <f>(H629/H613)*U61</f>
        <v>21855.878509149607</v>
      </c>
      <c r="I687" s="255">
        <f>(I630/I613)*U93</f>
        <v>12774.857032817594</v>
      </c>
      <c r="J687" s="255">
        <f>(J631/J613)*U94</f>
        <v>0</v>
      </c>
      <c r="K687" s="255">
        <f>(K645/K613)*U90</f>
        <v>510678.82902035146</v>
      </c>
      <c r="L687" s="255">
        <f>(L648/L613)*U95</f>
        <v>0</v>
      </c>
      <c r="M687" s="231">
        <f t="shared" si="18"/>
        <v>621731</v>
      </c>
      <c r="N687" s="249" t="s">
        <v>619</v>
      </c>
    </row>
    <row r="688" spans="1:14" s="231" customFormat="1" ht="12.65" customHeight="1">
      <c r="A688" s="250">
        <v>7110</v>
      </c>
      <c r="B688" s="249" t="s">
        <v>620</v>
      </c>
      <c r="C688" s="255">
        <f>V86</f>
        <v>0</v>
      </c>
      <c r="D688" s="255">
        <f>(D616/D613)*V91</f>
        <v>0</v>
      </c>
      <c r="E688" s="257">
        <f>(E624/E613)*SUM(C688:D688)</f>
        <v>0</v>
      </c>
      <c r="F688" s="257">
        <f>(F625/F613)*V65</f>
        <v>0</v>
      </c>
      <c r="G688" s="255">
        <f>(G626/G613)*V92</f>
        <v>0</v>
      </c>
      <c r="H688" s="257">
        <f>(H629/H613)*V61</f>
        <v>0</v>
      </c>
      <c r="I688" s="255">
        <f>(I630/I613)*V93</f>
        <v>0</v>
      </c>
      <c r="J688" s="255">
        <f>(J631/J613)*V94</f>
        <v>0</v>
      </c>
      <c r="K688" s="255">
        <f>(K645/K613)*V90</f>
        <v>0</v>
      </c>
      <c r="L688" s="255">
        <f>(L648/L613)*V95</f>
        <v>0</v>
      </c>
      <c r="M688" s="231">
        <f t="shared" si="18"/>
        <v>0</v>
      </c>
      <c r="N688" s="249" t="s">
        <v>621</v>
      </c>
    </row>
    <row r="689" spans="1:14" s="231" customFormat="1" ht="12.65" customHeight="1">
      <c r="A689" s="250">
        <v>7120</v>
      </c>
      <c r="B689" s="249" t="s">
        <v>622</v>
      </c>
      <c r="C689" s="255">
        <f>W86</f>
        <v>190533</v>
      </c>
      <c r="D689" s="255">
        <f>(D616/D613)*W91</f>
        <v>-4524.0699562480995</v>
      </c>
      <c r="E689" s="257">
        <f>(E624/E613)*SUM(C689:D689)</f>
        <v>21966.544726979064</v>
      </c>
      <c r="F689" s="257">
        <f>(F625/F613)*W65</f>
        <v>82.839644976257574</v>
      </c>
      <c r="G689" s="255">
        <f>(G626/G613)*W92</f>
        <v>0</v>
      </c>
      <c r="H689" s="257">
        <f>(H629/H613)*W61</f>
        <v>801.66349743985052</v>
      </c>
      <c r="I689" s="255">
        <f>(I630/I613)*W93</f>
        <v>1064.5714194014663</v>
      </c>
      <c r="J689" s="255">
        <f>(J631/J613)*W94</f>
        <v>161.91080910886171</v>
      </c>
      <c r="K689" s="255">
        <f>(K645/K613)*W90</f>
        <v>28169.053340477196</v>
      </c>
      <c r="L689" s="255">
        <f>(L648/L613)*W95</f>
        <v>0</v>
      </c>
      <c r="M689" s="231">
        <f t="shared" si="18"/>
        <v>47723</v>
      </c>
      <c r="N689" s="249" t="s">
        <v>623</v>
      </c>
    </row>
    <row r="690" spans="1:14" s="231" customFormat="1" ht="12.65" customHeight="1">
      <c r="A690" s="250">
        <v>7130</v>
      </c>
      <c r="B690" s="249" t="s">
        <v>624</v>
      </c>
      <c r="C690" s="255">
        <f>X86</f>
        <v>200622</v>
      </c>
      <c r="D690" s="255">
        <f>(D616/D613)*X91</f>
        <v>-22347.815446526754</v>
      </c>
      <c r="E690" s="257">
        <f>(E624/E613)*SUM(C690:D690)</f>
        <v>21053.117437633111</v>
      </c>
      <c r="F690" s="257">
        <f>(F625/F613)*X65</f>
        <v>409.78101657656538</v>
      </c>
      <c r="G690" s="255">
        <f>(G626/G613)*X92</f>
        <v>0</v>
      </c>
      <c r="H690" s="257">
        <f>(H629/H613)*X61</f>
        <v>3881.7390402350657</v>
      </c>
      <c r="I690" s="255">
        <f>(I630/I613)*X93</f>
        <v>5280.2742402312724</v>
      </c>
      <c r="J690" s="255">
        <f>(J631/J613)*X94</f>
        <v>800.02988030261088</v>
      </c>
      <c r="K690" s="255">
        <f>(K645/K613)*X90</f>
        <v>139353.72400577454</v>
      </c>
      <c r="L690" s="255">
        <f>(L648/L613)*X95</f>
        <v>0</v>
      </c>
      <c r="M690" s="231">
        <f t="shared" si="18"/>
        <v>148431</v>
      </c>
      <c r="N690" s="249" t="s">
        <v>625</v>
      </c>
    </row>
    <row r="691" spans="1:14" s="231" customFormat="1" ht="12.65" customHeight="1">
      <c r="A691" s="250">
        <v>7140</v>
      </c>
      <c r="B691" s="249" t="s">
        <v>626</v>
      </c>
      <c r="C691" s="255">
        <f>Y86</f>
        <v>409245</v>
      </c>
      <c r="D691" s="255">
        <f>(D616/D613)*Y91</f>
        <v>-55269.963079946654</v>
      </c>
      <c r="E691" s="257">
        <f>(E624/E613)*SUM(C691:D691)</f>
        <v>41802.339699010612</v>
      </c>
      <c r="F691" s="257">
        <f>(F625/F613)*Y65</f>
        <v>1014.4628549676563</v>
      </c>
      <c r="G691" s="255">
        <f>(G626/G613)*Y92</f>
        <v>0</v>
      </c>
      <c r="H691" s="257">
        <f>(H629/H613)*Y61</f>
        <v>9577.7691536234779</v>
      </c>
      <c r="I691" s="255">
        <f>(I630/I613)*Y93</f>
        <v>13030.354173473947</v>
      </c>
      <c r="J691" s="255">
        <f>(J631/J613)*Y94</f>
        <v>1980.0739537489619</v>
      </c>
      <c r="K691" s="255">
        <f>(K645/K613)*Y90</f>
        <v>344987.34075797908</v>
      </c>
      <c r="L691" s="255">
        <f>(L648/L613)*Y95</f>
        <v>0</v>
      </c>
      <c r="M691" s="231">
        <f t="shared" si="18"/>
        <v>357122</v>
      </c>
      <c r="N691" s="249" t="s">
        <v>627</v>
      </c>
    </row>
    <row r="692" spans="1:14" s="231" customFormat="1" ht="12.65" customHeight="1">
      <c r="A692" s="250">
        <v>7150</v>
      </c>
      <c r="B692" s="249" t="s">
        <v>628</v>
      </c>
      <c r="C692" s="255">
        <f>Z86</f>
        <v>0</v>
      </c>
      <c r="D692" s="255">
        <f>(D616/D613)*Z91</f>
        <v>0</v>
      </c>
      <c r="E692" s="257">
        <f>(E624/E613)*SUM(C692:D692)</f>
        <v>0</v>
      </c>
      <c r="F692" s="257">
        <f>(F625/F613)*Z65</f>
        <v>0</v>
      </c>
      <c r="G692" s="255">
        <f>(G626/G613)*Z92</f>
        <v>0</v>
      </c>
      <c r="H692" s="257">
        <f>(H629/H613)*Z61</f>
        <v>0</v>
      </c>
      <c r="I692" s="255">
        <f>(I630/I613)*Z93</f>
        <v>0</v>
      </c>
      <c r="J692" s="255">
        <f>(J631/J613)*Z94</f>
        <v>0</v>
      </c>
      <c r="K692" s="255">
        <f>(K645/K613)*Z90</f>
        <v>0</v>
      </c>
      <c r="L692" s="255">
        <f>(L648/L613)*Z95</f>
        <v>0</v>
      </c>
      <c r="M692" s="231">
        <f t="shared" si="18"/>
        <v>0</v>
      </c>
      <c r="N692" s="249" t="s">
        <v>629</v>
      </c>
    </row>
    <row r="693" spans="1:14" s="231" customFormat="1" ht="12.65" customHeight="1">
      <c r="A693" s="250">
        <v>7160</v>
      </c>
      <c r="B693" s="249" t="s">
        <v>630</v>
      </c>
      <c r="C693" s="255">
        <f>AA86</f>
        <v>0</v>
      </c>
      <c r="D693" s="255">
        <f>(D616/D613)*AA91</f>
        <v>0</v>
      </c>
      <c r="E693" s="257">
        <f>(E624/E613)*SUM(C693:D693)</f>
        <v>0</v>
      </c>
      <c r="F693" s="257">
        <f>(F625/F613)*AA65</f>
        <v>0</v>
      </c>
      <c r="G693" s="255">
        <f>(G626/G613)*AA92</f>
        <v>0</v>
      </c>
      <c r="H693" s="257">
        <f>(H629/H613)*AA61</f>
        <v>0</v>
      </c>
      <c r="I693" s="255">
        <f>(I630/I613)*AA93</f>
        <v>0</v>
      </c>
      <c r="J693" s="255">
        <f>(J631/J613)*AA94</f>
        <v>0</v>
      </c>
      <c r="K693" s="255">
        <f>(K645/K613)*AA90</f>
        <v>0</v>
      </c>
      <c r="L693" s="255">
        <f>(L648/L613)*AA95</f>
        <v>0</v>
      </c>
      <c r="M693" s="231">
        <f t="shared" si="18"/>
        <v>0</v>
      </c>
      <c r="N693" s="249" t="s">
        <v>631</v>
      </c>
    </row>
    <row r="694" spans="1:14" s="231" customFormat="1" ht="12.65" customHeight="1">
      <c r="A694" s="250">
        <v>7170</v>
      </c>
      <c r="B694" s="249" t="s">
        <v>127</v>
      </c>
      <c r="C694" s="255">
        <f>AB86</f>
        <v>978123</v>
      </c>
      <c r="D694" s="255">
        <f>(D616/D613)*AB91</f>
        <v>-20985.14377295805</v>
      </c>
      <c r="E694" s="257">
        <f>(E624/E613)*SUM(C694:D694)</f>
        <v>113032.26959991005</v>
      </c>
      <c r="F694" s="257">
        <f>(F625/F613)*AB65</f>
        <v>31976.442746089633</v>
      </c>
      <c r="G694" s="255">
        <f>(G626/G613)*AB92</f>
        <v>0</v>
      </c>
      <c r="H694" s="257">
        <f>(H629/H613)*AB61</f>
        <v>7088.3930299944677</v>
      </c>
      <c r="I694" s="255">
        <f>(I630/I613)*AB93</f>
        <v>4939.6113860228033</v>
      </c>
      <c r="J694" s="255">
        <f>(J631/J613)*AB94</f>
        <v>0</v>
      </c>
      <c r="K694" s="255">
        <f>(K645/K613)*AB90</f>
        <v>384987.28438844637</v>
      </c>
      <c r="L694" s="255">
        <f>(L648/L613)*AB95</f>
        <v>0</v>
      </c>
      <c r="M694" s="231">
        <f t="shared" si="18"/>
        <v>521039</v>
      </c>
      <c r="N694" s="249" t="s">
        <v>632</v>
      </c>
    </row>
    <row r="695" spans="1:14" s="231" customFormat="1" ht="12.65" customHeight="1">
      <c r="A695" s="250">
        <v>7180</v>
      </c>
      <c r="B695" s="249" t="s">
        <v>633</v>
      </c>
      <c r="C695" s="255">
        <f>AC86</f>
        <v>260877</v>
      </c>
      <c r="D695" s="255">
        <f>(D616/D613)*AC91</f>
        <v>-23383.445918438971</v>
      </c>
      <c r="E695" s="257">
        <f>(E624/E613)*SUM(C695:D695)</f>
        <v>28046.571618226833</v>
      </c>
      <c r="F695" s="257">
        <f>(F625/F613)*AC65</f>
        <v>2569.1842641282969</v>
      </c>
      <c r="G695" s="255">
        <f>(G626/G613)*AC92</f>
        <v>0</v>
      </c>
      <c r="H695" s="257">
        <f>(H629/H613)*AC61</f>
        <v>8480.7559466005223</v>
      </c>
      <c r="I695" s="255">
        <f>(I630/I613)*AC93</f>
        <v>5493.188524111566</v>
      </c>
      <c r="J695" s="255">
        <f>(J631/J613)*AC94</f>
        <v>68.573989740223794</v>
      </c>
      <c r="K695" s="255">
        <f>(K645/K613)*AC90</f>
        <v>54157.61854422796</v>
      </c>
      <c r="L695" s="255">
        <f>(L648/L613)*AC95</f>
        <v>0</v>
      </c>
      <c r="M695" s="231">
        <f t="shared" si="18"/>
        <v>75432</v>
      </c>
      <c r="N695" s="249" t="s">
        <v>634</v>
      </c>
    </row>
    <row r="696" spans="1:14" s="231" customFormat="1" ht="12.65" customHeight="1">
      <c r="A696" s="250">
        <v>7190</v>
      </c>
      <c r="B696" s="249" t="s">
        <v>129</v>
      </c>
      <c r="C696" s="255">
        <f>AD86</f>
        <v>0</v>
      </c>
      <c r="D696" s="255">
        <f>(D616/D613)*AD91</f>
        <v>0</v>
      </c>
      <c r="E696" s="257">
        <f>(E624/E613)*SUM(C696:D696)</f>
        <v>0</v>
      </c>
      <c r="F696" s="257">
        <f>(F625/F613)*AD65</f>
        <v>0</v>
      </c>
      <c r="G696" s="255">
        <f>(G626/G613)*AD92</f>
        <v>0</v>
      </c>
      <c r="H696" s="257">
        <f>(H629/H613)*AD61</f>
        <v>0</v>
      </c>
      <c r="I696" s="255">
        <f>(I630/I613)*AD93</f>
        <v>0</v>
      </c>
      <c r="J696" s="255">
        <f>(J631/J613)*AD94</f>
        <v>0</v>
      </c>
      <c r="K696" s="255">
        <f>(K645/K613)*AD90</f>
        <v>0</v>
      </c>
      <c r="L696" s="255">
        <f>(L648/L613)*AD95</f>
        <v>0</v>
      </c>
      <c r="M696" s="231">
        <f t="shared" si="18"/>
        <v>0</v>
      </c>
      <c r="N696" s="249" t="s">
        <v>635</v>
      </c>
    </row>
    <row r="697" spans="1:14" s="231" customFormat="1" ht="12.65" customHeight="1">
      <c r="A697" s="250">
        <v>7200</v>
      </c>
      <c r="B697" s="249" t="s">
        <v>636</v>
      </c>
      <c r="C697" s="255">
        <f>AE86</f>
        <v>1437952</v>
      </c>
      <c r="D697" s="255">
        <f>(D616/D613)*AE91</f>
        <v>-261414.93385742028</v>
      </c>
      <c r="E697" s="257">
        <f>(E624/E613)*SUM(C697:D697)</f>
        <v>138942.0071406826</v>
      </c>
      <c r="F697" s="257">
        <f>(F625/F613)*AE65</f>
        <v>3294.8976100687846</v>
      </c>
      <c r="G697" s="255">
        <f>(G626/G613)*AE92</f>
        <v>0</v>
      </c>
      <c r="H697" s="257">
        <f>(H629/H613)*AE61</f>
        <v>45357.276828833645</v>
      </c>
      <c r="I697" s="255">
        <f>(I630/I613)*AE93</f>
        <v>61659.97661173292</v>
      </c>
      <c r="J697" s="255">
        <f>(J631/J613)*AE94</f>
        <v>14420.538592454561</v>
      </c>
      <c r="K697" s="255">
        <f>(K645/K613)*AE90</f>
        <v>450362.35919246625</v>
      </c>
      <c r="L697" s="255">
        <f>(L648/L613)*AE95</f>
        <v>0</v>
      </c>
      <c r="M697" s="231">
        <f t="shared" si="18"/>
        <v>452622</v>
      </c>
      <c r="N697" s="249" t="s">
        <v>637</v>
      </c>
    </row>
    <row r="698" spans="1:14" s="231" customFormat="1" ht="12.65" customHeight="1">
      <c r="A698" s="250">
        <v>7220</v>
      </c>
      <c r="B698" s="249" t="s">
        <v>638</v>
      </c>
      <c r="C698" s="255">
        <f>AF86</f>
        <v>0</v>
      </c>
      <c r="D698" s="255">
        <f>(D616/D613)*AF91</f>
        <v>0</v>
      </c>
      <c r="E698" s="257">
        <f>(E624/E613)*SUM(C698:D698)</f>
        <v>0</v>
      </c>
      <c r="F698" s="257">
        <f>(F625/F613)*AF65</f>
        <v>0</v>
      </c>
      <c r="G698" s="255">
        <f>(G626/G613)*AF92</f>
        <v>0</v>
      </c>
      <c r="H698" s="257">
        <f>(H629/H613)*AF61</f>
        <v>0</v>
      </c>
      <c r="I698" s="255">
        <f>(I630/I613)*AF93</f>
        <v>0</v>
      </c>
      <c r="J698" s="255">
        <f>(J631/J613)*AF94</f>
        <v>0</v>
      </c>
      <c r="K698" s="255">
        <f>(K645/K613)*AF90</f>
        <v>0</v>
      </c>
      <c r="L698" s="255">
        <f>(L648/L613)*AF95</f>
        <v>0</v>
      </c>
      <c r="M698" s="231">
        <f t="shared" si="18"/>
        <v>0</v>
      </c>
      <c r="N698" s="249" t="s">
        <v>639</v>
      </c>
    </row>
    <row r="699" spans="1:14" s="231" customFormat="1" ht="12.65" customHeight="1">
      <c r="A699" s="250">
        <v>7230</v>
      </c>
      <c r="B699" s="249" t="s">
        <v>640</v>
      </c>
      <c r="C699" s="255">
        <f>AG86</f>
        <v>1316430</v>
      </c>
      <c r="D699" s="255">
        <f>(D616/D613)*AG91</f>
        <v>-86556.904705084118</v>
      </c>
      <c r="E699" s="257">
        <f>(E624/E613)*SUM(C699:D699)</f>
        <v>145240.67392866247</v>
      </c>
      <c r="F699" s="257">
        <f>(F625/F613)*AG65</f>
        <v>3946.8095987949855</v>
      </c>
      <c r="G699" s="255">
        <f>(G626/G613)*AG92</f>
        <v>0</v>
      </c>
      <c r="H699" s="257">
        <f>(H629/H613)*AG61</f>
        <v>6919.6217673755518</v>
      </c>
      <c r="I699" s="255">
        <f>(I630/I613)*AG93</f>
        <v>20397.188395732093</v>
      </c>
      <c r="J699" s="255">
        <f>(J631/J613)*AG94</f>
        <v>3202.0243542587832</v>
      </c>
      <c r="K699" s="255">
        <f>(K645/K613)*AG90</f>
        <v>480483.05823088251</v>
      </c>
      <c r="L699" s="255">
        <f>(L648/L613)*AG95</f>
        <v>2967.9884310195157</v>
      </c>
      <c r="M699" s="231">
        <f t="shared" si="18"/>
        <v>576600</v>
      </c>
      <c r="N699" s="249" t="s">
        <v>641</v>
      </c>
    </row>
    <row r="700" spans="1:14" s="231" customFormat="1" ht="12.65" customHeight="1">
      <c r="A700" s="250">
        <v>7240</v>
      </c>
      <c r="B700" s="249" t="s">
        <v>131</v>
      </c>
      <c r="C700" s="255">
        <f>AH86</f>
        <v>0</v>
      </c>
      <c r="D700" s="255">
        <f>(D616/D613)*AH91</f>
        <v>0</v>
      </c>
      <c r="E700" s="257">
        <f>(E624/E613)*SUM(C700:D700)</f>
        <v>0</v>
      </c>
      <c r="F700" s="257">
        <f>(F625/F613)*AH65</f>
        <v>0</v>
      </c>
      <c r="G700" s="255">
        <f>(G626/G613)*AH92</f>
        <v>0</v>
      </c>
      <c r="H700" s="257">
        <f>(H629/H613)*AH61</f>
        <v>0</v>
      </c>
      <c r="I700" s="255">
        <f>(I630/I613)*AH93</f>
        <v>0</v>
      </c>
      <c r="J700" s="255">
        <f>(J631/J613)*AH94</f>
        <v>0</v>
      </c>
      <c r="K700" s="255">
        <f>(K645/K613)*AH90</f>
        <v>0</v>
      </c>
      <c r="L700" s="255">
        <f>(L648/L613)*AH95</f>
        <v>0</v>
      </c>
      <c r="M700" s="231">
        <f t="shared" si="18"/>
        <v>0</v>
      </c>
      <c r="N700" s="249" t="s">
        <v>642</v>
      </c>
    </row>
    <row r="701" spans="1:14" s="231" customFormat="1" ht="12.65" customHeight="1">
      <c r="A701" s="250">
        <v>7250</v>
      </c>
      <c r="B701" s="249" t="s">
        <v>643</v>
      </c>
      <c r="C701" s="255">
        <f>AI86</f>
        <v>0</v>
      </c>
      <c r="D701" s="255">
        <f>(D616/D613)*AI91</f>
        <v>0</v>
      </c>
      <c r="E701" s="257">
        <f>(E624/E613)*SUM(C701:D701)</f>
        <v>0</v>
      </c>
      <c r="F701" s="257">
        <f>(F625/F613)*AI65</f>
        <v>0</v>
      </c>
      <c r="G701" s="255">
        <f>(G626/G613)*AI92</f>
        <v>0</v>
      </c>
      <c r="H701" s="257">
        <f>(H629/H613)*AI61</f>
        <v>0</v>
      </c>
      <c r="I701" s="255">
        <f>(I630/I613)*AI93</f>
        <v>0</v>
      </c>
      <c r="J701" s="255">
        <f>(J631/J613)*AI94</f>
        <v>0</v>
      </c>
      <c r="K701" s="255">
        <f>(K645/K613)*AI90</f>
        <v>0</v>
      </c>
      <c r="L701" s="255">
        <f>(L648/L613)*AI95</f>
        <v>0</v>
      </c>
      <c r="M701" s="231">
        <f t="shared" si="18"/>
        <v>0</v>
      </c>
      <c r="N701" s="249" t="s">
        <v>644</v>
      </c>
    </row>
    <row r="702" spans="1:14" s="231" customFormat="1" ht="12.65" customHeight="1">
      <c r="A702" s="250">
        <v>7260</v>
      </c>
      <c r="B702" s="249" t="s">
        <v>133</v>
      </c>
      <c r="C702" s="255">
        <f>AJ86</f>
        <v>3593878</v>
      </c>
      <c r="D702" s="255">
        <f>(D616/D613)*AJ91</f>
        <v>-252257.7802110386</v>
      </c>
      <c r="E702" s="257">
        <f>(E624/E613)*SUM(C702:D702)</f>
        <v>394625.40858283645</v>
      </c>
      <c r="F702" s="257">
        <f>(F625/F613)*AJ65</f>
        <v>12042.329194436197</v>
      </c>
      <c r="G702" s="255">
        <f>(G626/G613)*AJ92</f>
        <v>0</v>
      </c>
      <c r="H702" s="257">
        <f>(H629/H613)*AJ61</f>
        <v>121684.08034823836</v>
      </c>
      <c r="I702" s="255">
        <f>(I630/I613)*AJ93</f>
        <v>59488.250916153935</v>
      </c>
      <c r="J702" s="255">
        <f>(J631/J613)*AJ94</f>
        <v>0</v>
      </c>
      <c r="K702" s="255">
        <f>(K645/K613)*AJ90</f>
        <v>440960.0345532964</v>
      </c>
      <c r="L702" s="255">
        <f>(L648/L613)*AJ95</f>
        <v>35028.786537527027</v>
      </c>
      <c r="M702" s="231">
        <f t="shared" si="18"/>
        <v>811571</v>
      </c>
      <c r="N702" s="249" t="s">
        <v>645</v>
      </c>
    </row>
    <row r="703" spans="1:14" s="231" customFormat="1" ht="12.65" customHeight="1">
      <c r="A703" s="250">
        <v>7310</v>
      </c>
      <c r="B703" s="249" t="s">
        <v>646</v>
      </c>
      <c r="C703" s="255">
        <f>AK86</f>
        <v>366724</v>
      </c>
      <c r="D703" s="255">
        <f>(D616/D613)*AK91</f>
        <v>-9865.7429166374204</v>
      </c>
      <c r="E703" s="257">
        <f>(E624/E613)*SUM(C703:D703)</f>
        <v>42142.83079618623</v>
      </c>
      <c r="F703" s="257">
        <f>(F625/F613)*AK65</f>
        <v>369.14270017311827</v>
      </c>
      <c r="G703" s="255">
        <f>(G626/G613)*AK92</f>
        <v>0</v>
      </c>
      <c r="H703" s="257">
        <f>(H629/H613)*AK61</f>
        <v>12193.723724216674</v>
      </c>
      <c r="I703" s="255">
        <f>(I630/I613)*AK93</f>
        <v>2299.4742659071671</v>
      </c>
      <c r="J703" s="255">
        <f>(J631/J613)*AK94</f>
        <v>0</v>
      </c>
      <c r="K703" s="255">
        <f>(K645/K613)*AK90</f>
        <v>152709.46115133501</v>
      </c>
      <c r="L703" s="255">
        <f>(L648/L613)*AK95</f>
        <v>0</v>
      </c>
      <c r="M703" s="231">
        <f t="shared" si="18"/>
        <v>199849</v>
      </c>
      <c r="N703" s="249" t="s">
        <v>647</v>
      </c>
    </row>
    <row r="704" spans="1:14" s="231" customFormat="1" ht="12.65" customHeight="1">
      <c r="A704" s="250">
        <v>7320</v>
      </c>
      <c r="B704" s="249" t="s">
        <v>648</v>
      </c>
      <c r="C704" s="255">
        <f>AL86</f>
        <v>154877</v>
      </c>
      <c r="D704" s="255">
        <f>(D616/D613)*AL91</f>
        <v>-6922.3721017290191</v>
      </c>
      <c r="E704" s="257">
        <f>(E624/E613)*SUM(C704:D704)</f>
        <v>17472.558712780385</v>
      </c>
      <c r="F704" s="257">
        <f>(F625/F613)*AL65</f>
        <v>70.607375824718304</v>
      </c>
      <c r="G704" s="255">
        <f>(G626/G613)*AL92</f>
        <v>0</v>
      </c>
      <c r="H704" s="257">
        <f>(H629/H613)*AL61</f>
        <v>1645.51981053443</v>
      </c>
      <c r="I704" s="255">
        <f>(I630/I613)*AL93</f>
        <v>1618.1485574902285</v>
      </c>
      <c r="J704" s="255">
        <f>(J631/J613)*AL94</f>
        <v>0</v>
      </c>
      <c r="K704" s="255">
        <f>(K645/K613)*AL90</f>
        <v>23701.349877753168</v>
      </c>
      <c r="L704" s="255">
        <f>(L648/L613)*AL95</f>
        <v>0</v>
      </c>
      <c r="M704" s="231">
        <f t="shared" si="18"/>
        <v>37586</v>
      </c>
      <c r="N704" s="249" t="s">
        <v>649</v>
      </c>
    </row>
    <row r="705" spans="1:14" s="231" customFormat="1" ht="12.65" customHeight="1">
      <c r="A705" s="250">
        <v>7330</v>
      </c>
      <c r="B705" s="249" t="s">
        <v>650</v>
      </c>
      <c r="C705" s="255">
        <f>AM86</f>
        <v>0</v>
      </c>
      <c r="D705" s="255">
        <f>(D616/D613)*AM91</f>
        <v>0</v>
      </c>
      <c r="E705" s="257">
        <f>(E624/E613)*SUM(C705:D705)</f>
        <v>0</v>
      </c>
      <c r="F705" s="257">
        <f>(F625/F613)*AM65</f>
        <v>0</v>
      </c>
      <c r="G705" s="255">
        <f>(G626/G613)*AM92</f>
        <v>0</v>
      </c>
      <c r="H705" s="257">
        <f>(H629/H613)*AM61</f>
        <v>0</v>
      </c>
      <c r="I705" s="255">
        <f>(I630/I613)*AM93</f>
        <v>0</v>
      </c>
      <c r="J705" s="255">
        <f>(J631/J613)*AM94</f>
        <v>0</v>
      </c>
      <c r="K705" s="255">
        <f>(K645/K613)*AM90</f>
        <v>0</v>
      </c>
      <c r="L705" s="255">
        <f>(L648/L613)*AM95</f>
        <v>0</v>
      </c>
      <c r="M705" s="231">
        <f t="shared" si="18"/>
        <v>0</v>
      </c>
      <c r="N705" s="249" t="s">
        <v>651</v>
      </c>
    </row>
    <row r="706" spans="1:14" s="231" customFormat="1" ht="12.65" customHeight="1">
      <c r="A706" s="250">
        <v>7340</v>
      </c>
      <c r="B706" s="249" t="s">
        <v>652</v>
      </c>
      <c r="C706" s="255">
        <f>AN86</f>
        <v>0</v>
      </c>
      <c r="D706" s="255">
        <f>(D616/D613)*AN91</f>
        <v>0</v>
      </c>
      <c r="E706" s="257">
        <f>(E624/E613)*SUM(C706:D706)</f>
        <v>0</v>
      </c>
      <c r="F706" s="257">
        <f>(F625/F613)*AN65</f>
        <v>0</v>
      </c>
      <c r="G706" s="255">
        <f>(G626/G613)*AN92</f>
        <v>0</v>
      </c>
      <c r="H706" s="257">
        <f>(H629/H613)*AN61</f>
        <v>0</v>
      </c>
      <c r="I706" s="255">
        <f>(I630/I613)*AN93</f>
        <v>0</v>
      </c>
      <c r="J706" s="255">
        <f>(J631/J613)*AN94</f>
        <v>0</v>
      </c>
      <c r="K706" s="255">
        <f>(K645/K613)*AN90</f>
        <v>0</v>
      </c>
      <c r="L706" s="255">
        <f>(L648/L613)*AN95</f>
        <v>0</v>
      </c>
      <c r="M706" s="231">
        <f t="shared" si="18"/>
        <v>0</v>
      </c>
      <c r="N706" s="249" t="s">
        <v>653</v>
      </c>
    </row>
    <row r="707" spans="1:14" s="231" customFormat="1" ht="12.65" customHeight="1">
      <c r="A707" s="250">
        <v>7350</v>
      </c>
      <c r="B707" s="249" t="s">
        <v>654</v>
      </c>
      <c r="C707" s="255">
        <f>AO86</f>
        <v>58260</v>
      </c>
      <c r="D707" s="255">
        <f>(D616/D613)*AO91</f>
        <v>-4851.1111579045883</v>
      </c>
      <c r="E707" s="257">
        <f>(E624/E613)*SUM(C707:D707)</f>
        <v>6307.2710825882759</v>
      </c>
      <c r="F707" s="257">
        <f>(F625/F613)*AO65</f>
        <v>102.4112756187204</v>
      </c>
      <c r="G707" s="255">
        <f>(G626/G613)*AO92</f>
        <v>3307.221239268983</v>
      </c>
      <c r="H707" s="257">
        <f>(H629/H613)*AO61</f>
        <v>1729.905441843888</v>
      </c>
      <c r="I707" s="255">
        <f>(I630/I613)*AO93</f>
        <v>1149.7371329535836</v>
      </c>
      <c r="J707" s="255">
        <f>(J631/J613)*AO94</f>
        <v>624.78523985537231</v>
      </c>
      <c r="K707" s="255">
        <f>(K645/K613)*AO90</f>
        <v>32320.092506300887</v>
      </c>
      <c r="L707" s="255">
        <f>(L648/L613)*AO95</f>
        <v>1239.3797843817756</v>
      </c>
      <c r="M707" s="231">
        <f t="shared" si="18"/>
        <v>41930</v>
      </c>
      <c r="N707" s="249" t="s">
        <v>655</v>
      </c>
    </row>
    <row r="708" spans="1:14" s="231" customFormat="1" ht="12.65" customHeight="1">
      <c r="A708" s="250">
        <v>7380</v>
      </c>
      <c r="B708" s="249" t="s">
        <v>656</v>
      </c>
      <c r="C708" s="255">
        <f>AP86</f>
        <v>0</v>
      </c>
      <c r="D708" s="255">
        <f>(D616/D613)*AP91</f>
        <v>0</v>
      </c>
      <c r="E708" s="257">
        <f>(E624/E613)*SUM(C708:D708)</f>
        <v>0</v>
      </c>
      <c r="F708" s="257">
        <f>(F625/F613)*AP65</f>
        <v>0</v>
      </c>
      <c r="G708" s="255">
        <f>(G626/G613)*AP92</f>
        <v>0</v>
      </c>
      <c r="H708" s="257">
        <f>(H629/H613)*AP61</f>
        <v>0</v>
      </c>
      <c r="I708" s="255">
        <f>(I630/I613)*AP93</f>
        <v>0</v>
      </c>
      <c r="J708" s="255">
        <f>(J631/J613)*AP94</f>
        <v>0</v>
      </c>
      <c r="K708" s="255">
        <f>(K645/K613)*AP90</f>
        <v>0</v>
      </c>
      <c r="L708" s="255">
        <f>(L648/L613)*AP95</f>
        <v>0</v>
      </c>
      <c r="M708" s="231">
        <f t="shared" si="18"/>
        <v>0</v>
      </c>
      <c r="N708" s="249" t="s">
        <v>657</v>
      </c>
    </row>
    <row r="709" spans="1:14" s="231" customFormat="1" ht="12.65" customHeight="1">
      <c r="A709" s="250">
        <v>7390</v>
      </c>
      <c r="B709" s="249" t="s">
        <v>658</v>
      </c>
      <c r="C709" s="255">
        <f>AQ86</f>
        <v>0</v>
      </c>
      <c r="D709" s="255">
        <f>(D616/D613)*AQ91</f>
        <v>0</v>
      </c>
      <c r="E709" s="257">
        <f>(E624/E613)*SUM(C709:D709)</f>
        <v>0</v>
      </c>
      <c r="F709" s="257">
        <f>(F625/F613)*AQ65</f>
        <v>0</v>
      </c>
      <c r="G709" s="255">
        <f>(G626/G613)*AQ92</f>
        <v>0</v>
      </c>
      <c r="H709" s="257">
        <f>(H629/H613)*AQ61</f>
        <v>0</v>
      </c>
      <c r="I709" s="255">
        <f>(I630/I613)*AQ93</f>
        <v>0</v>
      </c>
      <c r="J709" s="255">
        <f>(J631/J613)*AQ94</f>
        <v>0</v>
      </c>
      <c r="K709" s="255">
        <f>(K645/K613)*AQ90</f>
        <v>0</v>
      </c>
      <c r="L709" s="255">
        <f>(L648/L613)*AQ95</f>
        <v>0</v>
      </c>
      <c r="M709" s="231">
        <f t="shared" si="18"/>
        <v>0</v>
      </c>
      <c r="N709" s="249" t="s">
        <v>659</v>
      </c>
    </row>
    <row r="710" spans="1:14" s="231" customFormat="1" ht="12.65" customHeight="1">
      <c r="A710" s="250">
        <v>7400</v>
      </c>
      <c r="B710" s="249" t="s">
        <v>660</v>
      </c>
      <c r="C710" s="255">
        <f>AR86</f>
        <v>0</v>
      </c>
      <c r="D710" s="255">
        <f>(D616/D613)*AR91</f>
        <v>0</v>
      </c>
      <c r="E710" s="257">
        <f>(E624/E613)*SUM(C710:D710)</f>
        <v>0</v>
      </c>
      <c r="F710" s="257">
        <f>(F625/F613)*AR65</f>
        <v>0</v>
      </c>
      <c r="G710" s="255">
        <f>(G626/G613)*AR92</f>
        <v>0</v>
      </c>
      <c r="H710" s="257">
        <f>(H629/H613)*AR61</f>
        <v>0</v>
      </c>
      <c r="I710" s="255">
        <f>(I630/I613)*AR93</f>
        <v>0</v>
      </c>
      <c r="J710" s="255">
        <f>(J631/J613)*AR94</f>
        <v>0</v>
      </c>
      <c r="K710" s="255">
        <f>(K645/K613)*AR90</f>
        <v>0</v>
      </c>
      <c r="L710" s="255">
        <f>(L648/L613)*AR95</f>
        <v>0</v>
      </c>
      <c r="M710" s="231">
        <f t="shared" si="18"/>
        <v>0</v>
      </c>
      <c r="N710" s="249" t="s">
        <v>661</v>
      </c>
    </row>
    <row r="711" spans="1:14" s="231" customFormat="1" ht="12.65" customHeight="1">
      <c r="A711" s="250">
        <v>7410</v>
      </c>
      <c r="B711" s="249" t="s">
        <v>141</v>
      </c>
      <c r="C711" s="255">
        <f>AS86</f>
        <v>0</v>
      </c>
      <c r="D711" s="255">
        <f>(D616/D613)*AS91</f>
        <v>0</v>
      </c>
      <c r="E711" s="257">
        <f>(E624/E613)*SUM(C711:D711)</f>
        <v>0</v>
      </c>
      <c r="F711" s="257">
        <f>(F625/F613)*AS65</f>
        <v>0</v>
      </c>
      <c r="G711" s="255">
        <f>(G626/G613)*AS92</f>
        <v>0</v>
      </c>
      <c r="H711" s="257">
        <f>(H629/H613)*AS61</f>
        <v>0</v>
      </c>
      <c r="I711" s="255">
        <f>(I630/I613)*AS93</f>
        <v>0</v>
      </c>
      <c r="J711" s="255">
        <f>(J631/J613)*AS94</f>
        <v>0</v>
      </c>
      <c r="K711" s="255">
        <f>(K645/K613)*AS90</f>
        <v>0</v>
      </c>
      <c r="L711" s="255">
        <f>(L648/L613)*AS95</f>
        <v>0</v>
      </c>
      <c r="M711" s="231">
        <f t="shared" si="18"/>
        <v>0</v>
      </c>
      <c r="N711" s="249" t="s">
        <v>662</v>
      </c>
    </row>
    <row r="712" spans="1:14" s="231" customFormat="1" ht="12.65" customHeight="1">
      <c r="A712" s="250">
        <v>7420</v>
      </c>
      <c r="B712" s="249" t="s">
        <v>663</v>
      </c>
      <c r="C712" s="255">
        <f>AT86</f>
        <v>0</v>
      </c>
      <c r="D712" s="255">
        <f>(D616/D613)*AT91</f>
        <v>0</v>
      </c>
      <c r="E712" s="257">
        <f>(E624/E613)*SUM(C712:D712)</f>
        <v>0</v>
      </c>
      <c r="F712" s="257">
        <f>(F625/F613)*AT65</f>
        <v>0</v>
      </c>
      <c r="G712" s="255">
        <f>(G626/G613)*AT92</f>
        <v>0</v>
      </c>
      <c r="H712" s="257">
        <f>(H629/H613)*AT61</f>
        <v>0</v>
      </c>
      <c r="I712" s="255">
        <f>(I630/I613)*AT93</f>
        <v>0</v>
      </c>
      <c r="J712" s="255">
        <f>(J631/J613)*AT94</f>
        <v>0</v>
      </c>
      <c r="K712" s="255">
        <f>(K645/K613)*AT90</f>
        <v>0</v>
      </c>
      <c r="L712" s="255">
        <f>(L648/L613)*AT95</f>
        <v>0</v>
      </c>
      <c r="M712" s="231">
        <f t="shared" si="18"/>
        <v>0</v>
      </c>
      <c r="N712" s="249" t="s">
        <v>664</v>
      </c>
    </row>
    <row r="713" spans="1:14" s="231" customFormat="1" ht="12.65" customHeight="1">
      <c r="A713" s="250">
        <v>7430</v>
      </c>
      <c r="B713" s="249" t="s">
        <v>665</v>
      </c>
      <c r="C713" s="255">
        <f>AU86</f>
        <v>0</v>
      </c>
      <c r="D713" s="255">
        <f>(D616/D613)*AU91</f>
        <v>0</v>
      </c>
      <c r="E713" s="257">
        <f>(E624/E613)*SUM(C713:D713)</f>
        <v>0</v>
      </c>
      <c r="F713" s="257">
        <f>(F625/F613)*AU65</f>
        <v>0</v>
      </c>
      <c r="G713" s="255">
        <f>(G626/G613)*AU92</f>
        <v>0</v>
      </c>
      <c r="H713" s="257">
        <f>(H629/H613)*AU61</f>
        <v>0</v>
      </c>
      <c r="I713" s="255">
        <f>(I630/I613)*AU93</f>
        <v>0</v>
      </c>
      <c r="J713" s="255">
        <f>(J631/J613)*AU94</f>
        <v>0</v>
      </c>
      <c r="K713" s="255">
        <f>(K645/K613)*AU90</f>
        <v>0</v>
      </c>
      <c r="L713" s="255">
        <f>(L648/L613)*AU95</f>
        <v>0</v>
      </c>
      <c r="M713" s="231">
        <f t="shared" si="18"/>
        <v>0</v>
      </c>
      <c r="N713" s="249" t="s">
        <v>666</v>
      </c>
    </row>
    <row r="714" spans="1:14" s="231" customFormat="1" ht="12.65" customHeight="1">
      <c r="A714" s="250">
        <v>7490</v>
      </c>
      <c r="B714" s="249" t="s">
        <v>667</v>
      </c>
      <c r="C714" s="255">
        <f>AV86</f>
        <v>584590</v>
      </c>
      <c r="D714" s="255">
        <f>(D616/D613)*AV91</f>
        <v>-59466.991834538268</v>
      </c>
      <c r="E714" s="257">
        <f>(E624/E613)*SUM(C714:D714)</f>
        <v>62013.89386691909</v>
      </c>
      <c r="F714" s="257">
        <f>(F625/F613)*AV65</f>
        <v>1092.0698070290887</v>
      </c>
      <c r="G714" s="255">
        <f>(G626/G613)*AV92</f>
        <v>0</v>
      </c>
      <c r="H714" s="257">
        <f>(H629/H613)*AV61</f>
        <v>9577.7691536234779</v>
      </c>
      <c r="I714" s="255">
        <f>(I630/I613)*AV93</f>
        <v>14009.759879323296</v>
      </c>
      <c r="J714" s="255">
        <f>(J631/J613)*AV94</f>
        <v>0</v>
      </c>
      <c r="K714" s="255">
        <f>(K645/K613)*AV90</f>
        <v>129620.55607133564</v>
      </c>
      <c r="L714" s="255">
        <f>(L648/L613)*AV95</f>
        <v>4109.5224429500986</v>
      </c>
      <c r="M714" s="231">
        <f t="shared" si="18"/>
        <v>160957</v>
      </c>
      <c r="N714" s="251" t="s">
        <v>668</v>
      </c>
    </row>
    <row r="715" spans="1:14" s="231" customFormat="1" ht="12.65" customHeight="1"/>
    <row r="716" spans="1:14" s="231" customFormat="1" ht="12.65" customHeight="1">
      <c r="C716" s="252">
        <f>SUM(C615:C648)+SUM(C669:C714)</f>
        <v>23256738</v>
      </c>
      <c r="D716" s="231">
        <f>SUM(D617:D648)+SUM(D669:D714)</f>
        <v>-2329678</v>
      </c>
      <c r="E716" s="231">
        <f>SUM(E625:E648)+SUM(E669:E714)</f>
        <v>2456396.245969912</v>
      </c>
      <c r="F716" s="231">
        <f>SUM(F626:F649)+SUM(F669:F714)</f>
        <v>160719.30868271852</v>
      </c>
      <c r="G716" s="231">
        <f>SUM(G627:G648)+SUM(G669:G714)</f>
        <v>1279823.8768967914</v>
      </c>
      <c r="H716" s="231">
        <f>SUM(H630:H648)+SUM(H669:H714)</f>
        <v>631077.94374778122</v>
      </c>
      <c r="I716" s="231">
        <f>SUM(I631:I648)+SUM(I669:I714)</f>
        <v>411435.56217027869</v>
      </c>
      <c r="J716" s="231">
        <f>SUM(J632:J648)+SUM(J669:J714)</f>
        <v>134268.82432788232</v>
      </c>
      <c r="K716" s="231">
        <f>SUM(K669:K714)</f>
        <v>3733900.0683591962</v>
      </c>
      <c r="L716" s="231">
        <f>SUM(L669:L714)</f>
        <v>205606.58317743981</v>
      </c>
      <c r="M716" s="231">
        <f>SUM(M669:M714)</f>
        <v>6005053</v>
      </c>
      <c r="N716" s="249" t="s">
        <v>669</v>
      </c>
    </row>
    <row r="717" spans="1:14" s="231" customFormat="1" ht="12.65" customHeight="1">
      <c r="C717" s="252">
        <f>CE86</f>
        <v>23256738</v>
      </c>
      <c r="D717" s="231">
        <f>D616</f>
        <v>-2329678</v>
      </c>
      <c r="E717" s="231">
        <f>E624</f>
        <v>2456396.2459699116</v>
      </c>
      <c r="F717" s="231">
        <f>F625</f>
        <v>160719.30868271849</v>
      </c>
      <c r="G717" s="231">
        <f>G626</f>
        <v>1279823.8768967912</v>
      </c>
      <c r="H717" s="231">
        <f>H629</f>
        <v>631077.94374778145</v>
      </c>
      <c r="I717" s="231">
        <f>I630</f>
        <v>411435.56217027869</v>
      </c>
      <c r="J717" s="231">
        <f>J631</f>
        <v>134268.82432788235</v>
      </c>
      <c r="K717" s="231">
        <f>K645</f>
        <v>3733900.0683591967</v>
      </c>
      <c r="L717" s="231">
        <f>L648</f>
        <v>205606.58317743984</v>
      </c>
      <c r="M717" s="231">
        <f>C649</f>
        <v>6005053</v>
      </c>
      <c r="N717" s="249" t="s">
        <v>670</v>
      </c>
    </row>
  </sheetData>
  <mergeCells count="1">
    <mergeCell ref="B237:C237"/>
  </mergeCells>
  <hyperlinks>
    <hyperlink ref="G43" r:id="rId1" xr:uid="{45172480-D7CF-4644-BF44-08A20DDC2653}"/>
    <hyperlink ref="A44" r:id="rId2" xr:uid="{1FE33A24-94E9-4BE3-8826-28A18746F650}"/>
    <hyperlink ref="C31" r:id="rId3" xr:uid="{011FC602-080F-4012-95CA-394B645B1CFF}"/>
  </hyperlinks>
  <printOptions horizontalCentered="1" gridLines="1" gridLinesSet="0"/>
  <pageMargins left="0.25" right="0.25" top="0.5" bottom="0.5" header="0.5" footer="0.5"/>
  <pageSetup scale="95" orientation="portrait"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BA28-F40B-4AAF-9B33-A19C6E74B365}">
  <sheetPr codeName="Sheet13"/>
  <dimension ref="A1:N2"/>
  <sheetViews>
    <sheetView workbookViewId="0"/>
  </sheetViews>
  <sheetFormatPr defaultColWidth="9" defaultRowHeight="14.5"/>
  <cols>
    <col min="1" max="2" width="9" style="12" customWidth="1"/>
    <col min="3" max="3" width="38.75" style="12" bestFit="1" customWidth="1"/>
    <col min="4" max="10" width="9" style="12" customWidth="1"/>
    <col min="11" max="11" width="13.33203125" style="12" customWidth="1"/>
    <col min="12" max="12" width="12.08203125" style="12" customWidth="1"/>
    <col min="13" max="14" width="9" style="12" customWidth="1"/>
    <col min="15" max="16384" width="9" style="12"/>
  </cols>
  <sheetData>
    <row r="1" spans="1:14">
      <c r="A1" s="18" t="s">
        <v>1024</v>
      </c>
      <c r="B1" s="12" t="s">
        <v>1025</v>
      </c>
      <c r="C1" s="12" t="s">
        <v>1026</v>
      </c>
      <c r="D1" s="12" t="s">
        <v>1027</v>
      </c>
      <c r="E1" s="12" t="s">
        <v>1028</v>
      </c>
      <c r="F1" s="12" t="s">
        <v>1029</v>
      </c>
      <c r="G1" s="12" t="s">
        <v>1030</v>
      </c>
      <c r="H1" s="12" t="s">
        <v>1031</v>
      </c>
      <c r="I1" s="12" t="s">
        <v>1032</v>
      </c>
      <c r="J1" s="12" t="s">
        <v>1033</v>
      </c>
      <c r="K1" s="12" t="s">
        <v>1034</v>
      </c>
      <c r="L1" s="12" t="s">
        <v>1035</v>
      </c>
      <c r="M1" s="12" t="s">
        <v>1036</v>
      </c>
      <c r="N1" s="12" t="s">
        <v>1037</v>
      </c>
    </row>
    <row r="2" spans="1:14">
      <c r="A2" s="12" t="str">
        <f>RIGHT(data!C96,4)</f>
        <v>2022</v>
      </c>
      <c r="B2" s="225" t="str">
        <f>RIGHT(data!C97,3)</f>
        <v>141</v>
      </c>
      <c r="C2" s="12" t="str">
        <f>SUBSTITUTE(LEFT(data!C98,49),",","")</f>
        <v>Columbia County Public Hospital District No. 1</v>
      </c>
      <c r="D2" s="12" t="str">
        <f>LEFT(data!C99,49)</f>
        <v>1012 South Third Street</v>
      </c>
      <c r="E2" s="12" t="str">
        <f>RIGHT(data!C100,100)</f>
        <v>Dayton</v>
      </c>
      <c r="F2" s="12" t="str">
        <f>RIGHT(data!C101,100)</f>
        <v>WA</v>
      </c>
      <c r="G2" s="12" t="str">
        <f>RIGHT(data!C102,100)</f>
        <v>99328</v>
      </c>
      <c r="H2" s="12" t="str">
        <f>RIGHT(data!C103,100)</f>
        <v>Columbia</v>
      </c>
      <c r="I2" s="12" t="str">
        <f>LEFT(data!C104,49)</f>
        <v>Shane McGuire</v>
      </c>
      <c r="J2" s="12" t="str">
        <f>LEFT(data!C105,49)</f>
        <v>Matt Minor</v>
      </c>
      <c r="K2" s="12" t="str">
        <f>LEFT(data!C107,49)</f>
        <v>509.382.2531</v>
      </c>
      <c r="L2" s="12" t="str">
        <f>LEFT(data!C107,49)</f>
        <v>509.382.2531</v>
      </c>
      <c r="M2" s="12" t="str">
        <f>LEFT(data!C109,49)</f>
        <v/>
      </c>
      <c r="N2" s="12" t="str">
        <f>LEFT(data!C110,49)</f>
        <v/>
      </c>
    </row>
  </sheetData>
  <sheetProtection algorithmName="SHA-512" hashValue="fzarjCCgl7IebmF0vJ+Xeed5La1gL5A2fJb4me0xsQxRzPiWhyYdnHB8FZKq1ARabRaH678wap/adJzJxiM5wg==" saltValue="6dBqu/FUvwz+GYdHsb71Zg==" spinCount="100000" sheet="1" objects="1" scenarios="1"/>
  <pageMargins left="0.7" right="0.7" top="0.75" bottom="0.75" header="0.3" footer="0.3"/>
  <pageSetup orientation="portrait" horizontalDpi="1200" verticalDpi="12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6BAD-DDFB-48CB-9ED5-58176F29EBB7}">
  <sheetPr codeName="Sheet14"/>
  <dimension ref="A1:CF2"/>
  <sheetViews>
    <sheetView workbookViewId="0"/>
  </sheetViews>
  <sheetFormatPr defaultColWidth="8.6640625" defaultRowHeight="15.5"/>
  <cols>
    <col min="1" max="3" width="10.4140625" style="9" customWidth="1"/>
    <col min="4" max="4" width="10.58203125" style="9" bestFit="1" customWidth="1"/>
    <col min="5" max="5" width="9.6640625" style="9" bestFit="1" customWidth="1"/>
    <col min="6" max="6" width="9.58203125" style="9" bestFit="1" customWidth="1"/>
    <col min="7" max="7" width="10.58203125" style="9" bestFit="1" customWidth="1"/>
    <col min="8" max="8" width="8.6640625" style="9" bestFit="1" customWidth="1"/>
    <col min="9" max="9" width="10.58203125" style="9" bestFit="1" customWidth="1"/>
    <col min="10" max="10" width="9.6640625" style="9" bestFit="1" customWidth="1"/>
    <col min="11" max="11" width="10.58203125" style="9" bestFit="1" customWidth="1"/>
    <col min="12" max="12" width="9.58203125" style="9" bestFit="1" customWidth="1"/>
    <col min="13" max="13" width="26.4140625" style="9" bestFit="1" customWidth="1"/>
    <col min="14" max="14" width="21.08203125" style="9" bestFit="1" customWidth="1"/>
    <col min="15" max="15" width="13" style="9" bestFit="1" customWidth="1"/>
    <col min="16" max="16" width="24.4140625" style="9" bestFit="1" customWidth="1"/>
    <col min="17" max="17" width="23.33203125" style="9" bestFit="1" customWidth="1"/>
    <col min="18" max="18" width="36.08203125" style="9" bestFit="1" customWidth="1"/>
    <col min="19" max="19" width="19.4140625" style="9" bestFit="1" customWidth="1"/>
    <col min="20" max="20" width="9.75" style="9" bestFit="1" customWidth="1"/>
    <col min="21" max="22" width="10.58203125" style="9" bestFit="1" customWidth="1"/>
    <col min="23" max="24" width="9.58203125" style="9" bestFit="1" customWidth="1"/>
    <col min="25" max="25" width="10" style="9" bestFit="1" customWidth="1"/>
    <col min="26" max="27" width="11.58203125" style="9" bestFit="1" customWidth="1"/>
    <col min="28" max="28" width="10.58203125" style="9" bestFit="1" customWidth="1"/>
    <col min="29" max="29" width="11.58203125" style="9" bestFit="1" customWidth="1"/>
    <col min="30" max="30" width="10.58203125" style="9" bestFit="1" customWidth="1"/>
    <col min="31" max="31" width="9.33203125" style="9" bestFit="1" customWidth="1"/>
    <col min="32" max="32" width="9.58203125" style="9" bestFit="1" customWidth="1"/>
    <col min="33" max="33" width="8.25" style="9" bestFit="1" customWidth="1"/>
    <col min="34" max="34" width="10.9140625" style="9" bestFit="1" customWidth="1"/>
    <col min="35" max="35" width="11.58203125" style="9" bestFit="1" customWidth="1"/>
    <col min="36" max="36" width="10.58203125" style="9" bestFit="1" customWidth="1"/>
    <col min="37" max="37" width="11.33203125" style="9" bestFit="1" customWidth="1"/>
    <col min="38" max="38" width="8.58203125" style="9" bestFit="1" customWidth="1"/>
    <col min="39" max="39" width="7.25" style="9" bestFit="1" customWidth="1"/>
    <col min="40" max="40" width="9.75" style="9" bestFit="1" customWidth="1"/>
    <col min="41" max="41" width="9" style="9" bestFit="1" customWidth="1"/>
    <col min="42" max="42" width="7.25" style="9" bestFit="1" customWidth="1"/>
    <col min="43" max="43" width="9.75" style="9" bestFit="1" customWidth="1"/>
    <col min="44" max="45" width="10.58203125" style="9" bestFit="1" customWidth="1"/>
    <col min="46" max="46" width="10" style="9" bestFit="1" customWidth="1"/>
    <col min="47" max="47" width="9.4140625" style="9" bestFit="1" customWidth="1"/>
    <col min="48" max="48" width="9.33203125" style="9" bestFit="1" customWidth="1"/>
    <col min="49" max="49" width="10.6640625" style="9" bestFit="1" customWidth="1"/>
    <col min="50" max="51" width="9.58203125" style="9" bestFit="1" customWidth="1"/>
    <col min="52" max="52" width="10.25" style="9" bestFit="1" customWidth="1"/>
    <col min="53" max="54" width="11.58203125" style="9" bestFit="1" customWidth="1"/>
    <col min="55" max="55" width="10.9140625" style="9" bestFit="1" customWidth="1"/>
    <col min="56" max="57" width="10.58203125" style="9" bestFit="1" customWidth="1"/>
    <col min="58" max="58" width="9.58203125" style="9" bestFit="1" customWidth="1"/>
    <col min="59" max="59" width="9.9140625" style="9" bestFit="1" customWidth="1"/>
    <col min="60" max="60" width="9.6640625" style="9" bestFit="1" customWidth="1"/>
    <col min="61" max="61" width="11.08203125" style="9" bestFit="1" customWidth="1"/>
    <col min="62" max="62" width="11.58203125" style="9" bestFit="1" customWidth="1"/>
    <col min="63" max="63" width="10.58203125" style="9" bestFit="1" customWidth="1"/>
    <col min="64" max="64" width="11.58203125" style="9" bestFit="1" customWidth="1"/>
    <col min="65" max="65" width="8.75" style="9" bestFit="1" customWidth="1"/>
    <col min="66" max="66" width="8.6640625" style="9" bestFit="1" customWidth="1"/>
    <col min="67" max="67" width="10" style="9" bestFit="1" customWidth="1"/>
    <col min="68" max="68" width="8.75" style="9" bestFit="1" customWidth="1"/>
    <col min="69" max="69" width="8.6640625" style="9" bestFit="1" customWidth="1"/>
    <col min="70" max="70" width="10" style="9" bestFit="1" customWidth="1"/>
    <col min="71" max="71" width="9" style="9" bestFit="1" customWidth="1"/>
    <col min="72" max="72" width="8.9140625" style="9" bestFit="1" customWidth="1"/>
    <col min="73" max="73" width="10.25" style="9" bestFit="1" customWidth="1"/>
    <col min="74" max="75" width="11.58203125" style="9" bestFit="1" customWidth="1"/>
    <col min="76" max="76" width="8.25" style="9" bestFit="1" customWidth="1"/>
    <col min="77" max="77" width="9" style="9" bestFit="1" customWidth="1"/>
    <col min="78" max="78" width="10.58203125" style="9" bestFit="1" customWidth="1"/>
    <col min="79" max="79" width="11.58203125" style="9" bestFit="1" customWidth="1"/>
    <col min="80" max="80" width="10.08203125" style="9" bestFit="1" customWidth="1"/>
    <col min="81" max="82" width="21.4140625" style="9" bestFit="1" customWidth="1"/>
    <col min="83" max="83" width="7.6640625" style="9" bestFit="1" customWidth="1"/>
    <col min="84" max="84" width="9.58203125" style="9" bestFit="1" customWidth="1"/>
    <col min="85" max="86" width="8.6640625" style="9" customWidth="1"/>
    <col min="87" max="16384" width="8.6640625" style="9"/>
  </cols>
  <sheetData>
    <row r="1" spans="1:84" s="10" customFormat="1" ht="12.65" customHeight="1">
      <c r="A1" s="10" t="s">
        <v>1038</v>
      </c>
      <c r="B1" s="16" t="s">
        <v>1039</v>
      </c>
      <c r="C1" s="10" t="s">
        <v>1040</v>
      </c>
      <c r="D1" s="10" t="s">
        <v>1041</v>
      </c>
      <c r="E1" s="10" t="s">
        <v>1042</v>
      </c>
      <c r="F1" s="10" t="s">
        <v>1043</v>
      </c>
      <c r="G1" s="10" t="s">
        <v>1044</v>
      </c>
      <c r="H1" s="10" t="s">
        <v>1045</v>
      </c>
      <c r="I1" s="10" t="s">
        <v>1046</v>
      </c>
      <c r="J1" s="10" t="s">
        <v>1047</v>
      </c>
      <c r="K1" s="10" t="s">
        <v>1048</v>
      </c>
      <c r="L1" s="10" t="s">
        <v>1049</v>
      </c>
      <c r="M1" s="10" t="s">
        <v>1050</v>
      </c>
      <c r="N1" s="10" t="s">
        <v>1051</v>
      </c>
      <c r="O1" s="10" t="s">
        <v>1052</v>
      </c>
      <c r="P1" s="10" t="s">
        <v>1053</v>
      </c>
      <c r="Q1" s="10" t="s">
        <v>1054</v>
      </c>
      <c r="R1" s="10" t="s">
        <v>1055</v>
      </c>
      <c r="S1" s="10" t="s">
        <v>1056</v>
      </c>
      <c r="T1" s="10" t="s">
        <v>1057</v>
      </c>
      <c r="U1" s="10" t="s">
        <v>1058</v>
      </c>
      <c r="V1" s="10" t="s">
        <v>1059</v>
      </c>
      <c r="W1" s="10" t="s">
        <v>1060</v>
      </c>
      <c r="X1" s="10" t="s">
        <v>1061</v>
      </c>
      <c r="Y1" s="10" t="s">
        <v>1062</v>
      </c>
      <c r="Z1" s="10" t="s">
        <v>1063</v>
      </c>
      <c r="AA1" s="10" t="s">
        <v>1064</v>
      </c>
      <c r="AB1" s="10" t="s">
        <v>1065</v>
      </c>
      <c r="AC1" s="10" t="s">
        <v>1066</v>
      </c>
      <c r="AD1" s="10" t="s">
        <v>1067</v>
      </c>
      <c r="AE1" s="10" t="s">
        <v>1068</v>
      </c>
      <c r="AF1" s="10" t="s">
        <v>1069</v>
      </c>
      <c r="AG1" s="10" t="s">
        <v>1070</v>
      </c>
      <c r="AH1" s="10" t="s">
        <v>1071</v>
      </c>
      <c r="AI1" s="10" t="s">
        <v>1072</v>
      </c>
      <c r="AJ1" s="10" t="s">
        <v>1073</v>
      </c>
      <c r="AK1" s="10" t="s">
        <v>1074</v>
      </c>
      <c r="AL1" s="10" t="s">
        <v>1075</v>
      </c>
      <c r="AM1" s="10" t="s">
        <v>1076</v>
      </c>
      <c r="AN1" s="10" t="s">
        <v>1077</v>
      </c>
      <c r="AO1" s="10" t="s">
        <v>1078</v>
      </c>
      <c r="AP1" s="10" t="s">
        <v>1079</v>
      </c>
      <c r="AQ1" s="10" t="s">
        <v>1080</v>
      </c>
      <c r="AR1" s="10" t="s">
        <v>1081</v>
      </c>
      <c r="AS1" s="10" t="s">
        <v>1082</v>
      </c>
      <c r="AT1" s="10" t="s">
        <v>1083</v>
      </c>
      <c r="AU1" s="10" t="s">
        <v>1084</v>
      </c>
      <c r="AV1" s="10" t="s">
        <v>1085</v>
      </c>
      <c r="AW1" s="10" t="s">
        <v>1086</v>
      </c>
      <c r="AX1" s="10" t="s">
        <v>1087</v>
      </c>
      <c r="AY1" s="10" t="s">
        <v>1088</v>
      </c>
      <c r="AZ1" s="10" t="s">
        <v>1089</v>
      </c>
      <c r="BA1" s="10" t="s">
        <v>1090</v>
      </c>
      <c r="BB1" s="10" t="s">
        <v>1091</v>
      </c>
      <c r="BC1" s="10" t="s">
        <v>1092</v>
      </c>
      <c r="BD1" s="10" t="s">
        <v>1093</v>
      </c>
      <c r="BE1" s="10" t="s">
        <v>1094</v>
      </c>
      <c r="BF1" s="10" t="s">
        <v>1095</v>
      </c>
      <c r="BG1" s="10" t="s">
        <v>1096</v>
      </c>
      <c r="BH1" s="10" t="s">
        <v>1097</v>
      </c>
      <c r="BI1" s="10" t="s">
        <v>1098</v>
      </c>
      <c r="BJ1" s="10" t="s">
        <v>1099</v>
      </c>
      <c r="BK1" s="10" t="s">
        <v>1100</v>
      </c>
      <c r="BL1" s="10" t="s">
        <v>1101</v>
      </c>
      <c r="BM1" s="10" t="s">
        <v>1102</v>
      </c>
      <c r="BN1" s="10" t="s">
        <v>1103</v>
      </c>
      <c r="BO1" s="10" t="s">
        <v>1104</v>
      </c>
      <c r="BP1" s="10" t="s">
        <v>1105</v>
      </c>
      <c r="BQ1" s="10" t="s">
        <v>1106</v>
      </c>
      <c r="BR1" s="10" t="s">
        <v>1107</v>
      </c>
      <c r="BS1" s="10" t="s">
        <v>1108</v>
      </c>
      <c r="BT1" s="10" t="s">
        <v>1109</v>
      </c>
      <c r="BU1" s="10" t="s">
        <v>1110</v>
      </c>
      <c r="BV1" s="10" t="s">
        <v>1111</v>
      </c>
      <c r="BW1" s="10" t="s">
        <v>1112</v>
      </c>
      <c r="BX1" s="10" t="s">
        <v>1113</v>
      </c>
      <c r="BY1" s="10" t="s">
        <v>1114</v>
      </c>
      <c r="BZ1" s="10" t="s">
        <v>1115</v>
      </c>
      <c r="CA1" s="10" t="s">
        <v>1116</v>
      </c>
      <c r="CB1" s="10" t="s">
        <v>1117</v>
      </c>
      <c r="CC1" s="10" t="s">
        <v>1118</v>
      </c>
      <c r="CD1" s="10" t="s">
        <v>1119</v>
      </c>
      <c r="CE1" s="10" t="s">
        <v>1120</v>
      </c>
      <c r="CF1" s="10" t="s">
        <v>1121</v>
      </c>
    </row>
    <row r="2" spans="1:84" s="183" customFormat="1" ht="12.65" customHeight="1">
      <c r="A2" s="16" t="str">
        <f>RIGHT(data!C97,3)</f>
        <v>141</v>
      </c>
      <c r="B2" s="224" t="str">
        <f>RIGHT(data!C96,4)</f>
        <v>2022</v>
      </c>
      <c r="C2" s="16" t="s">
        <v>1122</v>
      </c>
      <c r="D2" s="223">
        <f>ROUND(data!C181,0)</f>
        <v>1050645</v>
      </c>
      <c r="E2" s="223">
        <f>ROUND(data!C182,0)</f>
        <v>32178</v>
      </c>
      <c r="F2" s="223">
        <f>ROUND(data!C183,0)</f>
        <v>314483</v>
      </c>
      <c r="G2" s="223">
        <f>ROUND(data!C184,0)</f>
        <v>1678689</v>
      </c>
      <c r="H2" s="223">
        <f>ROUND(data!C185,0)</f>
        <v>0</v>
      </c>
      <c r="I2" s="223">
        <f>ROUND(data!C186,0)</f>
        <v>146234</v>
      </c>
      <c r="J2" s="223">
        <f>ROUND(data!C187+data!C188,0)</f>
        <v>18204</v>
      </c>
      <c r="K2" s="223">
        <f>ROUND(data!C191,0)</f>
        <v>76570</v>
      </c>
      <c r="L2" s="223">
        <f>ROUND(data!C192,0)</f>
        <v>408758</v>
      </c>
      <c r="M2" s="223">
        <f>ROUND(data!C195,0)</f>
        <v>133246</v>
      </c>
      <c r="N2" s="223">
        <f>ROUND(data!C196,0)</f>
        <v>45020</v>
      </c>
      <c r="O2" s="223">
        <f>ROUND(data!C199,0)</f>
        <v>36988</v>
      </c>
      <c r="P2" s="223">
        <f>ROUND(data!C200,0)</f>
        <v>149264</v>
      </c>
      <c r="Q2" s="223">
        <f>ROUND(data!C201,0)</f>
        <v>0</v>
      </c>
      <c r="R2" s="223">
        <f>ROUND(data!C204,0)</f>
        <v>321631</v>
      </c>
      <c r="S2" s="223">
        <f>ROUND(data!C205,0)</f>
        <v>96054</v>
      </c>
      <c r="T2" s="223">
        <f>ROUND(data!B211,0)</f>
        <v>204226</v>
      </c>
      <c r="U2" s="223">
        <f>ROUND(data!C211,0)</f>
        <v>0</v>
      </c>
      <c r="V2" s="223">
        <f>ROUND(data!D211,0)</f>
        <v>0</v>
      </c>
      <c r="W2" s="223">
        <f>ROUND(data!B212,0)</f>
        <v>510244</v>
      </c>
      <c r="X2" s="223">
        <f>ROUND(data!C212,0)</f>
        <v>108436</v>
      </c>
      <c r="Y2" s="223">
        <f>ROUND(data!D212,0)</f>
        <v>0</v>
      </c>
      <c r="Z2" s="223">
        <f>ROUND(data!B213,0)</f>
        <v>11906386</v>
      </c>
      <c r="AA2" s="223">
        <f>ROUND(data!C213,0)</f>
        <v>7576211</v>
      </c>
      <c r="AB2" s="223">
        <f>ROUND(data!D213,0)</f>
        <v>0</v>
      </c>
      <c r="AC2" s="223">
        <f>ROUND(data!B214,0)</f>
        <v>0</v>
      </c>
      <c r="AD2" s="223">
        <f>ROUND(data!C214,0)</f>
        <v>0</v>
      </c>
      <c r="AE2" s="223">
        <f>ROUND(data!D214,0)</f>
        <v>0</v>
      </c>
      <c r="AF2" s="223">
        <f>ROUND(data!B215,0)</f>
        <v>7092451</v>
      </c>
      <c r="AG2" s="223">
        <f>ROUND(data!C215,0)</f>
        <v>1153126</v>
      </c>
      <c r="AH2" s="223">
        <f>ROUND(data!D215,0)</f>
        <v>0</v>
      </c>
      <c r="AI2" s="223">
        <f>ROUND(data!B216,0)</f>
        <v>4838393</v>
      </c>
      <c r="AJ2" s="223">
        <f>ROUND(data!C216,0)</f>
        <v>294063</v>
      </c>
      <c r="AK2" s="223">
        <f>ROUND(data!D216,0)</f>
        <v>0</v>
      </c>
      <c r="AL2" s="223">
        <f>ROUND(data!B217,0)</f>
        <v>0</v>
      </c>
      <c r="AM2" s="223">
        <f>ROUND(data!C217,0)</f>
        <v>0</v>
      </c>
      <c r="AN2" s="223">
        <f>ROUND(data!D217,0)</f>
        <v>0</v>
      </c>
      <c r="AO2" s="223">
        <f>ROUND(data!B218,0)</f>
        <v>0</v>
      </c>
      <c r="AP2" s="223">
        <f>ROUND(data!C218,0)</f>
        <v>0</v>
      </c>
      <c r="AQ2" s="223">
        <f>ROUND(data!D218,0)</f>
        <v>0</v>
      </c>
      <c r="AR2" s="223">
        <f>ROUND(data!B219,0)</f>
        <v>1093846</v>
      </c>
      <c r="AS2" s="223">
        <f>ROUND(data!C219,0)</f>
        <v>-273964</v>
      </c>
      <c r="AT2" s="223">
        <f>ROUND(data!D219,0)</f>
        <v>74515</v>
      </c>
      <c r="AU2" s="223">
        <v>0</v>
      </c>
      <c r="AV2" s="223">
        <v>0</v>
      </c>
      <c r="AW2" s="223">
        <v>0</v>
      </c>
      <c r="AX2" s="223">
        <f>ROUND(data!B225,0)</f>
        <v>379038</v>
      </c>
      <c r="AY2" s="223">
        <f>ROUND(data!C225,0)</f>
        <v>30089</v>
      </c>
      <c r="AZ2" s="223">
        <f>ROUND(data!D225,0)</f>
        <v>0</v>
      </c>
      <c r="BA2" s="223">
        <f>ROUND(data!B226,0)</f>
        <v>6137127</v>
      </c>
      <c r="BB2" s="223">
        <f>ROUND(data!C226,0)</f>
        <v>585433</v>
      </c>
      <c r="BC2" s="223">
        <f>ROUND(data!D226,0)</f>
        <v>0</v>
      </c>
      <c r="BD2" s="223">
        <f>ROUND(data!B227,0)</f>
        <v>0</v>
      </c>
      <c r="BE2" s="223">
        <f>ROUND(data!C227,0)</f>
        <v>0</v>
      </c>
      <c r="BF2" s="223">
        <f>ROUND(data!D227,0)</f>
        <v>0</v>
      </c>
      <c r="BG2" s="223">
        <f>ROUND(data!B228,0)</f>
        <v>6247185</v>
      </c>
      <c r="BH2" s="223">
        <f>ROUND(data!C228,0)</f>
        <v>127232</v>
      </c>
      <c r="BI2" s="223">
        <f>ROUND(data!D228,0)</f>
        <v>0</v>
      </c>
      <c r="BJ2" s="223">
        <f>ROUND(data!B229,0)</f>
        <v>3905432</v>
      </c>
      <c r="BK2" s="223">
        <f>ROUND(data!C229,0)</f>
        <v>328602</v>
      </c>
      <c r="BL2" s="223">
        <f>ROUND(data!D229,0)</f>
        <v>0</v>
      </c>
      <c r="BM2" s="223">
        <f>ROUND(data!B230,0)</f>
        <v>0</v>
      </c>
      <c r="BN2" s="223">
        <f>ROUND(data!C230,0)</f>
        <v>0</v>
      </c>
      <c r="BO2" s="223">
        <f>ROUND(data!D230,0)</f>
        <v>0</v>
      </c>
      <c r="BP2" s="223">
        <f>ROUND(data!B231,0)</f>
        <v>0</v>
      </c>
      <c r="BQ2" s="223">
        <f>ROUND(data!C231,0)</f>
        <v>0</v>
      </c>
      <c r="BR2" s="223">
        <f>ROUND(data!D231,0)</f>
        <v>0</v>
      </c>
      <c r="BS2" s="223">
        <f>ROUND(data!B232,0)</f>
        <v>0</v>
      </c>
      <c r="BT2" s="223">
        <f>ROUND(data!C232,0)</f>
        <v>0</v>
      </c>
      <c r="BU2" s="223">
        <f>ROUND(data!D232,0)</f>
        <v>0</v>
      </c>
      <c r="BV2" s="223">
        <f>ROUND(data!C239,0)</f>
        <v>3274271</v>
      </c>
      <c r="BW2" s="223">
        <f>ROUND(data!C240,0)</f>
        <v>3255567</v>
      </c>
      <c r="BX2" s="223">
        <f>ROUND(data!C241,0)</f>
        <v>0</v>
      </c>
      <c r="BY2" s="223">
        <f>ROUND(data!C242,0)</f>
        <v>0</v>
      </c>
      <c r="BZ2" s="223">
        <f>ROUND(data!C243,0)</f>
        <v>0</v>
      </c>
      <c r="CA2" s="223">
        <f>ROUND(data!C244,0)</f>
        <v>3662301</v>
      </c>
      <c r="CB2" s="223">
        <f>ROUND(data!C247,0)</f>
        <v>0</v>
      </c>
      <c r="CC2" s="223">
        <f>ROUND(data!C249,0)</f>
        <v>128443</v>
      </c>
      <c r="CD2" s="223">
        <f>ROUND(data!C250,0)</f>
        <v>0</v>
      </c>
      <c r="CE2" s="223">
        <f>ROUND(data!C254+data!C255,0)</f>
        <v>0</v>
      </c>
      <c r="CF2" s="223">
        <f>data!D237</f>
        <v>589802</v>
      </c>
    </row>
  </sheetData>
  <sheetProtection algorithmName="SHA-512" hashValue="TB8O7iY4GYUW7dzGJyWMMJ88NXspZawizMdIsoBT3E71M8Y6NhpHf0l2dyDKnms46Et9TtMsysqBw4RsZsAkxQ==" saltValue="wvxX+J+hJpL6k9zqDFYx7Q==" spinCount="100000" sheet="1" objects="1" scenarios="1"/>
  <pageMargins left="0.7" right="0.7" top="0.75" bottom="0.75" header="0.3" footer="0.3"/>
  <pageSetup orientation="portrait" horizontalDpi="1200" verticalDpi="12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ECBB-FE68-4E89-A882-5853E4347B6E}">
  <sheetPr codeName="Sheet15"/>
  <dimension ref="A1:CI2"/>
  <sheetViews>
    <sheetView workbookViewId="0"/>
  </sheetViews>
  <sheetFormatPr defaultColWidth="8.6640625" defaultRowHeight="15.5"/>
  <cols>
    <col min="1" max="69" width="13.58203125" style="9" customWidth="1"/>
    <col min="70" max="70" width="32.75" style="9" bestFit="1" customWidth="1"/>
    <col min="71" max="71" width="33" style="9" bestFit="1" customWidth="1"/>
    <col min="72" max="73" width="8.6640625" style="9" customWidth="1"/>
    <col min="74" max="16384" width="8.6640625" style="9"/>
  </cols>
  <sheetData>
    <row r="1" spans="1:87" s="10" customFormat="1" ht="12.65" customHeight="1">
      <c r="A1" s="10" t="s">
        <v>1123</v>
      </c>
      <c r="B1" s="16" t="s">
        <v>1124</v>
      </c>
      <c r="C1" s="16" t="s">
        <v>1125</v>
      </c>
      <c r="D1" s="10" t="s">
        <v>1126</v>
      </c>
      <c r="E1" s="10" t="s">
        <v>1127</v>
      </c>
      <c r="F1" s="10" t="s">
        <v>1128</v>
      </c>
      <c r="G1" s="10" t="s">
        <v>1129</v>
      </c>
      <c r="H1" s="10" t="s">
        <v>1130</v>
      </c>
      <c r="I1" s="10" t="s">
        <v>1131</v>
      </c>
      <c r="J1" s="10" t="s">
        <v>1132</v>
      </c>
      <c r="K1" s="10" t="s">
        <v>1133</v>
      </c>
      <c r="L1" s="10" t="s">
        <v>1134</v>
      </c>
      <c r="M1" s="10" t="s">
        <v>1135</v>
      </c>
      <c r="N1" s="10" t="s">
        <v>1136</v>
      </c>
      <c r="O1" s="10" t="s">
        <v>1137</v>
      </c>
      <c r="P1" s="10" t="s">
        <v>1138</v>
      </c>
      <c r="Q1" s="10" t="s">
        <v>1139</v>
      </c>
      <c r="R1" s="10" t="s">
        <v>1140</v>
      </c>
      <c r="S1" s="10" t="s">
        <v>1141</v>
      </c>
      <c r="T1" s="10" t="s">
        <v>1142</v>
      </c>
      <c r="U1" s="10" t="s">
        <v>1143</v>
      </c>
      <c r="V1" s="10" t="s">
        <v>1144</v>
      </c>
      <c r="W1" s="10" t="s">
        <v>1145</v>
      </c>
      <c r="X1" s="10" t="s">
        <v>1146</v>
      </c>
      <c r="Y1" s="10" t="s">
        <v>1147</v>
      </c>
      <c r="Z1" s="10" t="s">
        <v>1148</v>
      </c>
      <c r="AA1" s="10" t="s">
        <v>1149</v>
      </c>
      <c r="AB1" s="10" t="s">
        <v>1150</v>
      </c>
      <c r="AC1" s="10" t="s">
        <v>1151</v>
      </c>
      <c r="AD1" s="10" t="s">
        <v>1152</v>
      </c>
      <c r="AE1" s="10" t="s">
        <v>1153</v>
      </c>
      <c r="AF1" s="10" t="s">
        <v>1154</v>
      </c>
      <c r="AG1" s="10" t="s">
        <v>1155</v>
      </c>
      <c r="AH1" s="10" t="s">
        <v>1156</v>
      </c>
      <c r="AI1" s="10" t="s">
        <v>1157</v>
      </c>
      <c r="AJ1" s="10" t="s">
        <v>1158</v>
      </c>
      <c r="AK1" s="10" t="s">
        <v>1159</v>
      </c>
      <c r="AL1" s="10" t="s">
        <v>1160</v>
      </c>
      <c r="AM1" s="10" t="s">
        <v>1161</v>
      </c>
      <c r="AN1" s="10" t="s">
        <v>1162</v>
      </c>
      <c r="AO1" s="10" t="s">
        <v>1163</v>
      </c>
      <c r="AP1" s="10" t="s">
        <v>1164</v>
      </c>
      <c r="AQ1" s="10" t="s">
        <v>1165</v>
      </c>
      <c r="AR1" s="10" t="s">
        <v>1166</v>
      </c>
      <c r="AS1" s="10" t="s">
        <v>1167</v>
      </c>
      <c r="AT1" s="10" t="s">
        <v>1168</v>
      </c>
      <c r="AU1" s="10" t="s">
        <v>1169</v>
      </c>
      <c r="AV1" s="10" t="s">
        <v>1170</v>
      </c>
      <c r="AW1" s="10" t="s">
        <v>1171</v>
      </c>
      <c r="AX1" s="10" t="s">
        <v>1172</v>
      </c>
      <c r="AY1" s="10" t="s">
        <v>1173</v>
      </c>
      <c r="AZ1" s="10" t="s">
        <v>1174</v>
      </c>
      <c r="BA1" s="10" t="s">
        <v>1175</v>
      </c>
      <c r="BB1" s="10" t="s">
        <v>1176</v>
      </c>
      <c r="BC1" s="10" t="s">
        <v>1177</v>
      </c>
      <c r="BD1" s="10" t="s">
        <v>1178</v>
      </c>
      <c r="BE1" s="10" t="s">
        <v>1179</v>
      </c>
      <c r="BF1" s="10" t="s">
        <v>1180</v>
      </c>
      <c r="BG1" s="10" t="s">
        <v>1181</v>
      </c>
      <c r="BH1" s="10" t="s">
        <v>1182</v>
      </c>
      <c r="BI1" s="10" t="s">
        <v>1183</v>
      </c>
      <c r="BJ1" s="10" t="s">
        <v>1184</v>
      </c>
      <c r="BK1" s="10" t="s">
        <v>1185</v>
      </c>
      <c r="BL1" s="10" t="s">
        <v>1186</v>
      </c>
      <c r="BM1" s="10" t="s">
        <v>1187</v>
      </c>
      <c r="BN1" s="10" t="s">
        <v>1188</v>
      </c>
      <c r="BO1" s="10" t="s">
        <v>1189</v>
      </c>
      <c r="BP1" s="10" t="s">
        <v>1190</v>
      </c>
      <c r="BQ1" s="10" t="s">
        <v>1191</v>
      </c>
      <c r="BR1" s="10" t="s">
        <v>1192</v>
      </c>
      <c r="BS1" s="10" t="s">
        <v>1193</v>
      </c>
    </row>
    <row r="2" spans="1:87" s="183" customFormat="1" ht="12.65" customHeight="1">
      <c r="A2" s="16" t="str">
        <f>RIGHT(data!C97,3)</f>
        <v>141</v>
      </c>
      <c r="B2" s="16" t="str">
        <f>RIGHT(data!C96,4)</f>
        <v>2022</v>
      </c>
      <c r="C2" s="16" t="s">
        <v>1122</v>
      </c>
      <c r="D2" s="222">
        <f>ROUND(data!C127,0)</f>
        <v>119</v>
      </c>
      <c r="E2" s="222">
        <f>ROUND(data!C128,0)</f>
        <v>125</v>
      </c>
      <c r="F2" s="222">
        <f>ROUND(data!C129,0)</f>
        <v>0</v>
      </c>
      <c r="G2" s="222">
        <f>ROUND(data!C130,0)</f>
        <v>0</v>
      </c>
      <c r="H2" s="222">
        <f>ROUND(data!D127,0)</f>
        <v>375</v>
      </c>
      <c r="I2" s="222">
        <f>ROUND(data!D128,0)</f>
        <v>9749</v>
      </c>
      <c r="J2" s="222">
        <f>ROUND(data!D129,0)</f>
        <v>0</v>
      </c>
      <c r="K2" s="222">
        <f>ROUND(data!D130,0)</f>
        <v>0</v>
      </c>
      <c r="L2" s="222">
        <f>ROUND(data!C132,0)</f>
        <v>0</v>
      </c>
      <c r="M2" s="222">
        <f>ROUND(data!C133,0)</f>
        <v>0</v>
      </c>
      <c r="N2" s="222">
        <f>ROUND(data!C134,0)</f>
        <v>25</v>
      </c>
      <c r="O2" s="222">
        <f>ROUND(data!C135,0)</f>
        <v>0</v>
      </c>
      <c r="P2" s="222">
        <f>ROUND(data!C136,0)</f>
        <v>0</v>
      </c>
      <c r="Q2" s="222">
        <f>ROUND(data!C137,0)</f>
        <v>0</v>
      </c>
      <c r="R2" s="222">
        <f>ROUND(data!C138,0)</f>
        <v>0</v>
      </c>
      <c r="S2" s="222">
        <f>ROUND(data!C139,0)</f>
        <v>23</v>
      </c>
      <c r="T2" s="222">
        <f>ROUND(data!C140,0)</f>
        <v>0</v>
      </c>
      <c r="U2" s="222">
        <f>ROUND(data!C141,0)</f>
        <v>0</v>
      </c>
      <c r="V2" s="222">
        <f>ROUND(data!C142,0)</f>
        <v>0</v>
      </c>
      <c r="W2" s="222">
        <f>ROUND(data!C144,0)</f>
        <v>0</v>
      </c>
      <c r="X2" s="222">
        <f>ROUND(data!C145,0)</f>
        <v>0</v>
      </c>
      <c r="Y2" s="222">
        <f>ROUND(data!B154,0)</f>
        <v>85</v>
      </c>
      <c r="Z2" s="222">
        <f>ROUND(data!B155,0)</f>
        <v>267</v>
      </c>
      <c r="AA2" s="222">
        <f>ROUND(data!B156,0)</f>
        <v>39069</v>
      </c>
      <c r="AB2" s="222">
        <f>ROUND(data!B157,0)</f>
        <v>2538029</v>
      </c>
      <c r="AC2" s="222">
        <f>ROUND(data!B158,0)</f>
        <v>14258281</v>
      </c>
      <c r="AD2" s="222">
        <f>ROUND(data!C154,0)</f>
        <v>3</v>
      </c>
      <c r="AE2" s="222">
        <f>ROUND(data!C155,0)</f>
        <v>11</v>
      </c>
      <c r="AF2" s="222">
        <f>ROUND(data!C156,0)</f>
        <v>11965</v>
      </c>
      <c r="AG2" s="222">
        <f>ROUND(data!C157,0)</f>
        <v>777282</v>
      </c>
      <c r="AH2" s="222">
        <f>ROUND(data!C158,0)</f>
        <v>4366659</v>
      </c>
      <c r="AI2" s="222">
        <f>ROUND(data!D154,0)</f>
        <v>31</v>
      </c>
      <c r="AJ2" s="222">
        <f>ROUND(data!D155,0)</f>
        <v>97</v>
      </c>
      <c r="AK2" s="222">
        <f>ROUND(data!D156,0)</f>
        <v>30838</v>
      </c>
      <c r="AL2" s="222">
        <f>ROUND(data!D157,0)</f>
        <v>2017084</v>
      </c>
      <c r="AM2" s="222">
        <f>ROUND(data!D158,0)</f>
        <v>11241715</v>
      </c>
      <c r="AN2" s="222">
        <f>ROUND(data!B160,0)</f>
        <v>18</v>
      </c>
      <c r="AO2" s="222">
        <f>ROUND(data!B161,0)</f>
        <v>1438</v>
      </c>
      <c r="AP2" s="222">
        <f>ROUND(data!B162,0)</f>
        <v>0</v>
      </c>
      <c r="AQ2" s="222">
        <f>ROUND(data!B163,0)</f>
        <v>1952498</v>
      </c>
      <c r="AR2" s="222">
        <f>ROUND(data!B164,0)</f>
        <v>0</v>
      </c>
      <c r="AS2" s="222">
        <f>ROUND(data!C160,0)</f>
        <v>63</v>
      </c>
      <c r="AT2" s="222">
        <f>ROUND(data!C161,0)</f>
        <v>4906</v>
      </c>
      <c r="AU2" s="222">
        <f>ROUND(data!C162,0)</f>
        <v>0</v>
      </c>
      <c r="AV2" s="222">
        <f>ROUND(data!C163,0)</f>
        <v>597961</v>
      </c>
      <c r="AW2" s="222">
        <f>ROUND(data!C164,0)</f>
        <v>0</v>
      </c>
      <c r="AX2" s="222">
        <f>ROUND(data!D160,0)</f>
        <v>44</v>
      </c>
      <c r="AY2" s="222">
        <f>ROUND(data!D161,0)</f>
        <v>3405</v>
      </c>
      <c r="AZ2" s="222">
        <f>ROUND(data!D162,0)</f>
        <v>0</v>
      </c>
      <c r="BA2" s="222">
        <f>ROUND(data!D163,0)</f>
        <v>1541130</v>
      </c>
      <c r="BB2" s="222">
        <f>ROUND(data!D164,0)</f>
        <v>0</v>
      </c>
      <c r="BC2" s="222">
        <f>ROUND(data!B166,0)</f>
        <v>0</v>
      </c>
      <c r="BD2" s="222">
        <f>ROUND(data!B167,0)</f>
        <v>0</v>
      </c>
      <c r="BE2" s="222">
        <f>ROUND(data!B168,0)</f>
        <v>0</v>
      </c>
      <c r="BF2" s="222">
        <f>ROUND(data!B169,0)</f>
        <v>0</v>
      </c>
      <c r="BG2" s="222">
        <f>ROUND(data!B170,0)</f>
        <v>0</v>
      </c>
      <c r="BH2" s="222">
        <f>ROUND(data!C166,0)</f>
        <v>0</v>
      </c>
      <c r="BI2" s="222">
        <f>ROUND(data!C167,0)</f>
        <v>0</v>
      </c>
      <c r="BJ2" s="222">
        <f>ROUND(data!C168,0)</f>
        <v>0</v>
      </c>
      <c r="BK2" s="222">
        <f>ROUND(data!C169,0)</f>
        <v>0</v>
      </c>
      <c r="BL2" s="222">
        <f>ROUND(data!C170,0)</f>
        <v>0</v>
      </c>
      <c r="BM2" s="222">
        <f>ROUND(data!D166,0)</f>
        <v>0</v>
      </c>
      <c r="BN2" s="222">
        <f>ROUND(data!D167,0)</f>
        <v>0</v>
      </c>
      <c r="BO2" s="222">
        <f>ROUND(data!D168,0)</f>
        <v>0</v>
      </c>
      <c r="BP2" s="222">
        <f>ROUND(data!D169,0)</f>
        <v>0</v>
      </c>
      <c r="BQ2" s="222">
        <f>ROUND(data!D170,0)</f>
        <v>0</v>
      </c>
      <c r="BR2" s="222">
        <f>ROUND(data!B173,0)</f>
        <v>2994035</v>
      </c>
      <c r="BS2" s="222">
        <f>ROUND(data!C173,0)</f>
        <v>1063972</v>
      </c>
      <c r="BW2" s="66"/>
      <c r="BX2" s="66"/>
      <c r="BY2" s="66"/>
      <c r="BZ2" s="66"/>
      <c r="CA2" s="66"/>
      <c r="CB2" s="66"/>
      <c r="CC2" s="66"/>
      <c r="CD2" s="66"/>
      <c r="CE2" s="66"/>
      <c r="CF2" s="66"/>
      <c r="CG2" s="66"/>
      <c r="CH2" s="66"/>
      <c r="CI2" s="66"/>
    </row>
  </sheetData>
  <sheetProtection algorithmName="SHA-512" hashValue="adDxc50ISvKzuLFjp38ibk20OhlX2ZRRIyFloqeQN5QXUJohWCfHKAKxrIW1fmtQiimWWbjN0lTSNUStZVJUEA==" saltValue="wcIC+7nCgGgXCAWreZThEA==" spinCount="100000" sheet="1" objects="1" scenarios="1"/>
  <pageMargins left="0.7" right="0.7" top="0.75" bottom="0.75" header="0.3" footer="0.3"/>
  <pageSetup orientation="portrait" horizontalDpi="1200" verticalDpi="12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60262-47DE-43C5-9882-A0BA8FFDD40C}">
  <sheetPr codeName="Sheet16"/>
  <dimension ref="A1:DH2"/>
  <sheetViews>
    <sheetView workbookViewId="0"/>
  </sheetViews>
  <sheetFormatPr defaultColWidth="8.6640625" defaultRowHeight="15.5"/>
  <cols>
    <col min="1" max="1" width="13.4140625" style="9" bestFit="1" customWidth="1"/>
    <col min="2" max="2" width="5.25" style="9" bestFit="1" customWidth="1"/>
    <col min="3" max="4" width="10.58203125" style="9" bestFit="1" customWidth="1"/>
    <col min="5" max="5" width="6.58203125" style="9" bestFit="1" customWidth="1"/>
    <col min="6" max="7" width="10.58203125" style="9" bestFit="1" customWidth="1"/>
    <col min="8" max="8" width="8.9140625" style="9" bestFit="1" customWidth="1"/>
    <col min="9" max="9" width="9.75" style="9" bestFit="1" customWidth="1"/>
    <col min="10" max="10" width="7.58203125" style="9" bestFit="1" customWidth="1"/>
    <col min="11" max="13" width="9.58203125" style="9" bestFit="1" customWidth="1"/>
    <col min="14" max="14" width="10.58203125" style="9" bestFit="1" customWidth="1"/>
    <col min="15" max="15" width="8.75" style="9" bestFit="1" customWidth="1"/>
    <col min="16" max="16" width="8.9140625" style="9" bestFit="1" customWidth="1"/>
    <col min="17" max="17" width="9.75" style="9" bestFit="1" customWidth="1"/>
    <col min="18" max="18" width="9.58203125" style="9" bestFit="1" customWidth="1"/>
    <col min="19" max="20" width="10.58203125" style="9" bestFit="1" customWidth="1"/>
    <col min="21" max="21" width="9.9140625" style="9" bestFit="1" customWidth="1"/>
    <col min="22" max="22" width="10.58203125" style="9" bestFit="1" customWidth="1"/>
    <col min="23" max="23" width="9.58203125" style="9" bestFit="1" customWidth="1"/>
    <col min="24" max="25" width="9.9140625" style="9" bestFit="1" customWidth="1"/>
    <col min="26" max="26" width="11.9140625" style="9" bestFit="1" customWidth="1"/>
    <col min="27" max="27" width="9.58203125" style="9" bestFit="1" customWidth="1"/>
    <col min="28" max="28" width="8.9140625" style="9" bestFit="1" customWidth="1"/>
    <col min="29" max="30" width="10.58203125" style="9" bestFit="1" customWidth="1"/>
    <col min="31" max="31" width="8.25" style="9" bestFit="1" customWidth="1"/>
    <col min="32" max="32" width="8.75" style="9" bestFit="1" customWidth="1"/>
    <col min="33" max="33" width="10.58203125" style="9" bestFit="1" customWidth="1"/>
    <col min="34" max="34" width="8.25" style="9" bestFit="1" customWidth="1"/>
    <col min="35" max="35" width="7.25" style="9" bestFit="1" customWidth="1"/>
    <col min="36" max="37" width="9.58203125" style="9" bestFit="1" customWidth="1"/>
    <col min="38" max="38" width="8.6640625" style="9" bestFit="1" customWidth="1"/>
    <col min="39" max="39" width="10.58203125" style="9" bestFit="1" customWidth="1"/>
    <col min="40" max="40" width="9.58203125" style="9" bestFit="1" customWidth="1"/>
    <col min="41" max="41" width="7.58203125" style="9" bestFit="1" customWidth="1"/>
    <col min="42" max="42" width="6.58203125" style="9" bestFit="1" customWidth="1"/>
    <col min="43" max="44" width="9.58203125" style="9" bestFit="1" customWidth="1"/>
    <col min="45" max="45" width="6.75" style="9" bestFit="1" customWidth="1"/>
    <col min="46" max="46" width="7.75" style="9" bestFit="1" customWidth="1"/>
    <col min="47" max="47" width="10.58203125" style="9" bestFit="1" customWidth="1"/>
    <col min="48" max="48" width="8.4140625" style="9" bestFit="1" customWidth="1"/>
    <col min="49" max="49" width="8.58203125" style="9" bestFit="1" customWidth="1"/>
    <col min="50" max="50" width="8.25" style="9" bestFit="1" customWidth="1"/>
    <col min="51" max="52" width="9.58203125" style="9" bestFit="1" customWidth="1"/>
    <col min="53" max="53" width="10.58203125" style="9" bestFit="1" customWidth="1"/>
    <col min="54" max="54" width="8.25" style="9" bestFit="1" customWidth="1"/>
    <col min="55" max="57" width="10.58203125" style="9" bestFit="1" customWidth="1"/>
    <col min="58" max="59" width="7.58203125" style="9" bestFit="1" customWidth="1"/>
    <col min="60" max="60" width="8.58203125" style="9" bestFit="1" customWidth="1"/>
    <col min="61" max="61" width="7.58203125" style="9" bestFit="1" customWidth="1"/>
    <col min="62" max="62" width="7.4140625" style="9" bestFit="1" customWidth="1"/>
    <col min="63" max="63" width="11.9140625" style="9" customWidth="1"/>
    <col min="64" max="66" width="11.9140625" style="9" bestFit="1" customWidth="1"/>
    <col min="67" max="67" width="9.58203125" style="9" bestFit="1" customWidth="1"/>
    <col min="68" max="68" width="7.58203125" style="9" bestFit="1" customWidth="1"/>
    <col min="69" max="70" width="10.58203125" style="9" bestFit="1" customWidth="1"/>
    <col min="71" max="71" width="9.4140625" style="9" bestFit="1" customWidth="1"/>
    <col min="72" max="73" width="9.9140625" style="9" bestFit="1" customWidth="1"/>
    <col min="74" max="74" width="10.58203125" style="9" bestFit="1" customWidth="1"/>
    <col min="75" max="75" width="9.25" style="9" bestFit="1" customWidth="1"/>
    <col min="76" max="76" width="9.9140625" style="9" bestFit="1" customWidth="1"/>
    <col min="77" max="77" width="10.25" style="9" bestFit="1" customWidth="1"/>
    <col min="78" max="78" width="9.75" style="9" bestFit="1" customWidth="1"/>
    <col min="79" max="80" width="10.58203125" style="9" bestFit="1" customWidth="1"/>
    <col min="81" max="81" width="8.6640625" style="9" bestFit="1" customWidth="1"/>
    <col min="82" max="85" width="10.58203125" style="9" bestFit="1" customWidth="1"/>
    <col min="86" max="86" width="9" style="9" bestFit="1" customWidth="1"/>
    <col min="87" max="87" width="10.58203125" style="9" bestFit="1" customWidth="1"/>
    <col min="88" max="89" width="9.58203125" style="9" bestFit="1" customWidth="1"/>
    <col min="90" max="90" width="8.6640625" style="9" bestFit="1" customWidth="1"/>
    <col min="91" max="91" width="9" style="9" bestFit="1" customWidth="1"/>
    <col min="92" max="92" width="9.58203125" style="9" bestFit="1" customWidth="1"/>
    <col min="93" max="93" width="9" style="9" bestFit="1" customWidth="1"/>
    <col min="94" max="95" width="8.6640625" style="9" bestFit="1" customWidth="1"/>
    <col min="96" max="96" width="6.6640625" style="9" bestFit="1" customWidth="1"/>
    <col min="97" max="97" width="5.9140625" style="9" bestFit="1" customWidth="1"/>
    <col min="98" max="98" width="6.58203125" style="9" bestFit="1" customWidth="1"/>
    <col min="99" max="100" width="7.4140625" style="9" bestFit="1" customWidth="1"/>
    <col min="101" max="101" width="6.9140625" style="9" bestFit="1" customWidth="1"/>
    <col min="102" max="106" width="7.4140625" style="9" bestFit="1" customWidth="1"/>
    <col min="107" max="108" width="7.58203125" style="9" bestFit="1" customWidth="1"/>
    <col min="109" max="109" width="10.58203125" style="12" bestFit="1" customWidth="1"/>
    <col min="110" max="110" width="11.4140625" style="9" bestFit="1" customWidth="1"/>
    <col min="111" max="111" width="7.4140625" style="9" bestFit="1" customWidth="1"/>
    <col min="112" max="112" width="6.4140625" style="9" customWidth="1"/>
    <col min="113" max="114" width="8.6640625" style="9" customWidth="1"/>
    <col min="115" max="16384" width="8.6640625" style="9"/>
  </cols>
  <sheetData>
    <row r="1" spans="1:112" s="10" customFormat="1" ht="12.75" customHeight="1">
      <c r="A1" s="10" t="s">
        <v>1194</v>
      </c>
      <c r="B1" s="16" t="s">
        <v>1195</v>
      </c>
      <c r="C1" s="16" t="s">
        <v>1196</v>
      </c>
      <c r="D1" s="10" t="s">
        <v>1197</v>
      </c>
      <c r="E1" s="10" t="s">
        <v>1198</v>
      </c>
      <c r="F1" s="10" t="s">
        <v>1199</v>
      </c>
      <c r="G1" s="10" t="s">
        <v>1200</v>
      </c>
      <c r="H1" s="10" t="s">
        <v>1201</v>
      </c>
      <c r="I1" s="10" t="s">
        <v>1202</v>
      </c>
      <c r="J1" s="10" t="s">
        <v>1203</v>
      </c>
      <c r="K1" s="10" t="s">
        <v>1204</v>
      </c>
      <c r="L1" s="10" t="s">
        <v>1205</v>
      </c>
      <c r="M1" s="10" t="s">
        <v>1206</v>
      </c>
      <c r="N1" s="10" t="s">
        <v>1207</v>
      </c>
      <c r="O1" s="10" t="s">
        <v>1208</v>
      </c>
      <c r="P1" s="10" t="s">
        <v>1209</v>
      </c>
      <c r="Q1" s="10" t="s">
        <v>1210</v>
      </c>
      <c r="R1" s="10" t="s">
        <v>1211</v>
      </c>
      <c r="S1" s="10" t="s">
        <v>1212</v>
      </c>
      <c r="T1" s="10" t="s">
        <v>1213</v>
      </c>
      <c r="U1" s="10" t="s">
        <v>1214</v>
      </c>
      <c r="V1" s="10" t="s">
        <v>1215</v>
      </c>
      <c r="W1" s="10" t="s">
        <v>1216</v>
      </c>
      <c r="X1" s="10" t="s">
        <v>1217</v>
      </c>
      <c r="Y1" s="10" t="s">
        <v>1218</v>
      </c>
      <c r="Z1" s="10" t="s">
        <v>1219</v>
      </c>
      <c r="AA1" s="10" t="s">
        <v>1220</v>
      </c>
      <c r="AB1" s="10" t="s">
        <v>1221</v>
      </c>
      <c r="AC1" s="10" t="s">
        <v>1222</v>
      </c>
      <c r="AD1" s="10" t="s">
        <v>1223</v>
      </c>
      <c r="AE1" s="10" t="s">
        <v>1224</v>
      </c>
      <c r="AF1" s="10" t="s">
        <v>1225</v>
      </c>
      <c r="AG1" s="10" t="s">
        <v>1226</v>
      </c>
      <c r="AH1" s="10" t="s">
        <v>1227</v>
      </c>
      <c r="AI1" s="10" t="s">
        <v>1228</v>
      </c>
      <c r="AJ1" s="10" t="s">
        <v>1229</v>
      </c>
      <c r="AK1" s="10" t="s">
        <v>1230</v>
      </c>
      <c r="AL1" s="10" t="s">
        <v>1231</v>
      </c>
      <c r="AM1" s="10" t="s">
        <v>1232</v>
      </c>
      <c r="AN1" s="10" t="s">
        <v>1233</v>
      </c>
      <c r="AO1" s="10" t="s">
        <v>1234</v>
      </c>
      <c r="AP1" s="10" t="s">
        <v>1235</v>
      </c>
      <c r="AQ1" s="10" t="s">
        <v>1236</v>
      </c>
      <c r="AR1" s="10" t="s">
        <v>1237</v>
      </c>
      <c r="AS1" s="10" t="s">
        <v>1238</v>
      </c>
      <c r="AT1" s="10" t="s">
        <v>1239</v>
      </c>
      <c r="AU1" s="10" t="s">
        <v>1240</v>
      </c>
      <c r="AV1" s="10" t="s">
        <v>1241</v>
      </c>
      <c r="AW1" s="10" t="s">
        <v>1242</v>
      </c>
      <c r="AX1" s="10" t="s">
        <v>1243</v>
      </c>
      <c r="AY1" s="10" t="s">
        <v>1244</v>
      </c>
      <c r="AZ1" s="10" t="s">
        <v>1245</v>
      </c>
      <c r="BA1" s="10" t="s">
        <v>1246</v>
      </c>
      <c r="BB1" s="10" t="s">
        <v>1247</v>
      </c>
      <c r="BC1" s="10" t="s">
        <v>1248</v>
      </c>
      <c r="BD1" s="10" t="s">
        <v>1249</v>
      </c>
      <c r="BE1" s="10" t="s">
        <v>1250</v>
      </c>
      <c r="BF1" s="10" t="s">
        <v>1251</v>
      </c>
      <c r="BG1" s="10" t="s">
        <v>1252</v>
      </c>
      <c r="BH1" s="10" t="s">
        <v>1253</v>
      </c>
      <c r="BI1" s="10" t="s">
        <v>1254</v>
      </c>
      <c r="BJ1" s="10" t="s">
        <v>1255</v>
      </c>
      <c r="BK1" s="10" t="s">
        <v>1256</v>
      </c>
      <c r="BL1" s="10" t="s">
        <v>1257</v>
      </c>
      <c r="BM1" s="10" t="s">
        <v>1258</v>
      </c>
      <c r="BN1" s="10" t="s">
        <v>1259</v>
      </c>
      <c r="BO1" s="10" t="s">
        <v>1260</v>
      </c>
      <c r="BP1" s="10" t="s">
        <v>1261</v>
      </c>
      <c r="BQ1" s="10" t="s">
        <v>1262</v>
      </c>
      <c r="BR1" s="10" t="s">
        <v>1263</v>
      </c>
      <c r="BS1" s="10" t="s">
        <v>1264</v>
      </c>
      <c r="BT1" s="10" t="s">
        <v>1265</v>
      </c>
      <c r="BU1" s="10" t="s">
        <v>1266</v>
      </c>
      <c r="BV1" s="10" t="s">
        <v>1267</v>
      </c>
      <c r="BW1" s="10" t="s">
        <v>1268</v>
      </c>
      <c r="BX1" s="10" t="s">
        <v>1269</v>
      </c>
      <c r="BY1" s="10" t="s">
        <v>1270</v>
      </c>
      <c r="BZ1" s="10" t="s">
        <v>1271</v>
      </c>
      <c r="CA1" s="10" t="s">
        <v>1272</v>
      </c>
      <c r="CB1" s="10" t="s">
        <v>1273</v>
      </c>
      <c r="CC1" s="10" t="s">
        <v>1274</v>
      </c>
      <c r="CD1" s="10" t="s">
        <v>1275</v>
      </c>
      <c r="CE1" s="10" t="s">
        <v>1276</v>
      </c>
      <c r="CF1" s="10" t="s">
        <v>1277</v>
      </c>
      <c r="CG1" s="10" t="s">
        <v>1278</v>
      </c>
      <c r="CH1" s="10" t="s">
        <v>1279</v>
      </c>
      <c r="CI1" s="10" t="s">
        <v>1280</v>
      </c>
      <c r="CJ1" s="10" t="s">
        <v>1281</v>
      </c>
      <c r="CK1" s="10" t="s">
        <v>1282</v>
      </c>
      <c r="CL1" s="10" t="s">
        <v>1283</v>
      </c>
      <c r="CM1" s="10" t="s">
        <v>1284</v>
      </c>
      <c r="CN1" s="10" t="s">
        <v>1285</v>
      </c>
      <c r="CO1" s="10" t="s">
        <v>1286</v>
      </c>
      <c r="CP1" s="10" t="s">
        <v>1287</v>
      </c>
      <c r="CQ1" s="211" t="s">
        <v>1288</v>
      </c>
      <c r="CR1" s="211" t="s">
        <v>1289</v>
      </c>
      <c r="CS1" s="211" t="s">
        <v>1290</v>
      </c>
      <c r="CT1" s="211" t="s">
        <v>1291</v>
      </c>
      <c r="CU1" s="211" t="s">
        <v>1292</v>
      </c>
      <c r="CV1" s="211" t="s">
        <v>1293</v>
      </c>
      <c r="CW1" s="211" t="s">
        <v>1294</v>
      </c>
      <c r="CX1" s="211" t="s">
        <v>1295</v>
      </c>
      <c r="CY1" s="211" t="s">
        <v>1296</v>
      </c>
      <c r="CZ1" s="211" t="s">
        <v>1297</v>
      </c>
      <c r="DA1" s="211" t="s">
        <v>1298</v>
      </c>
      <c r="DB1" s="211" t="s">
        <v>1299</v>
      </c>
      <c r="DC1" s="211" t="s">
        <v>1300</v>
      </c>
      <c r="DD1" s="211" t="s">
        <v>1301</v>
      </c>
      <c r="DE1" s="10" t="s">
        <v>1302</v>
      </c>
      <c r="DF1" s="10" t="s">
        <v>1303</v>
      </c>
      <c r="DG1" s="10" t="s">
        <v>1304</v>
      </c>
      <c r="DH1" s="10" t="s">
        <v>1305</v>
      </c>
    </row>
    <row r="2" spans="1:112" s="183" customFormat="1" ht="12.65" customHeight="1">
      <c r="A2" s="223" t="str">
        <f>RIGHT(data!C97,3)</f>
        <v>141</v>
      </c>
      <c r="B2" s="224" t="str">
        <f>RIGHT(data!C96,4)</f>
        <v>2022</v>
      </c>
      <c r="C2" s="16" t="s">
        <v>1122</v>
      </c>
      <c r="D2" s="222">
        <f>ROUND(data!C266,0)</f>
        <v>3141771</v>
      </c>
      <c r="E2" s="222">
        <f>ROUND(data!C267,0)</f>
        <v>0</v>
      </c>
      <c r="F2" s="222">
        <f>ROUND(data!C268,0)</f>
        <v>9188928</v>
      </c>
      <c r="G2" s="222">
        <f>ROUND(data!C269,0)</f>
        <v>3266933</v>
      </c>
      <c r="H2" s="222">
        <f>ROUND(data!C270,0)</f>
        <v>141390</v>
      </c>
      <c r="I2" s="222">
        <f>ROUND(data!C271,0)</f>
        <v>177294</v>
      </c>
      <c r="J2" s="222">
        <f>ROUND(data!C272,0)</f>
        <v>0</v>
      </c>
      <c r="K2" s="222">
        <f>ROUND(data!C273,0)</f>
        <v>345988</v>
      </c>
      <c r="L2" s="222">
        <f>ROUND(data!C274,0)</f>
        <v>441183</v>
      </c>
      <c r="M2" s="222">
        <f>ROUND(data!C275,0)</f>
        <v>0</v>
      </c>
      <c r="N2" s="222">
        <f>ROUND(data!C278,0)</f>
        <v>0</v>
      </c>
      <c r="O2" s="222">
        <f>ROUND(data!C279,0)</f>
        <v>0</v>
      </c>
      <c r="P2" s="222">
        <f>ROUND(data!C280,0)</f>
        <v>0</v>
      </c>
      <c r="Q2" s="222">
        <f>ROUND(data!C283,0)</f>
        <v>204226</v>
      </c>
      <c r="R2" s="222">
        <f>ROUND(data!C284,0)</f>
        <v>618680</v>
      </c>
      <c r="S2" s="222">
        <f>ROUND(data!C285,0)</f>
        <v>19482597</v>
      </c>
      <c r="T2" s="222">
        <f>ROUND(data!C286,0)</f>
        <v>0</v>
      </c>
      <c r="U2" s="222">
        <f>ROUND(data!C287,0)</f>
        <v>8245577</v>
      </c>
      <c r="V2" s="222">
        <f>ROUND(data!C288,0)</f>
        <v>5132456</v>
      </c>
      <c r="W2" s="222">
        <f>ROUND(data!C289,0)</f>
        <v>0</v>
      </c>
      <c r="X2" s="222">
        <f>ROUND(data!C290,0)</f>
        <v>745367</v>
      </c>
      <c r="Y2" s="222">
        <f>ROUND(data!C291,0)</f>
        <v>0</v>
      </c>
      <c r="Z2" s="222">
        <f>ROUND(data!C292,0)</f>
        <v>17740138</v>
      </c>
      <c r="AA2" s="222">
        <f>ROUND(data!C295,0)</f>
        <v>0</v>
      </c>
      <c r="AB2" s="222">
        <f>ROUND(data!C296,0)</f>
        <v>0</v>
      </c>
      <c r="AC2" s="222">
        <f>ROUND(data!C297,0)</f>
        <v>0</v>
      </c>
      <c r="AD2" s="222">
        <f>ROUND(data!C298,0)</f>
        <v>2454627</v>
      </c>
      <c r="AE2" s="222">
        <f>ROUND(data!C302,0)</f>
        <v>0</v>
      </c>
      <c r="AF2" s="222">
        <f>ROUND(data!C303,0)</f>
        <v>0</v>
      </c>
      <c r="AG2" s="222">
        <f>ROUND(data!C304,0)</f>
        <v>0</v>
      </c>
      <c r="AH2" s="222">
        <f>ROUND(data!C305,0)</f>
        <v>0</v>
      </c>
      <c r="AI2" s="222">
        <f>ROUND(data!C314,0)</f>
        <v>0</v>
      </c>
      <c r="AJ2" s="222">
        <f>ROUND(data!C315,0)</f>
        <v>1847153</v>
      </c>
      <c r="AK2" s="222">
        <f>ROUND(data!C316,0)</f>
        <v>1399583</v>
      </c>
      <c r="AL2" s="222">
        <f>ROUND(data!C317,0)</f>
        <v>57380</v>
      </c>
      <c r="AM2" s="222">
        <f>ROUND(data!C318,0)</f>
        <v>0</v>
      </c>
      <c r="AN2" s="222">
        <f>ROUND(data!C319,0)</f>
        <v>0</v>
      </c>
      <c r="AO2" s="222">
        <f>ROUND(data!C320,0)</f>
        <v>0</v>
      </c>
      <c r="AP2" s="222">
        <f>ROUND(data!C321,0)</f>
        <v>0</v>
      </c>
      <c r="AQ2" s="222">
        <f>ROUND(data!C322,0)</f>
        <v>1597</v>
      </c>
      <c r="AR2" s="222">
        <f>ROUND(data!C323,0)</f>
        <v>741669</v>
      </c>
      <c r="AS2" s="222">
        <f>ROUND(data!C326,0)</f>
        <v>0</v>
      </c>
      <c r="AT2" s="222">
        <f>ROUND(data!C327,0)</f>
        <v>0</v>
      </c>
      <c r="AU2" s="222">
        <f>ROUND(data!C328,0)</f>
        <v>2454627</v>
      </c>
      <c r="AV2" s="222">
        <f>ROUND(data!C331,0)</f>
        <v>0</v>
      </c>
      <c r="AW2" s="222">
        <f>ROUND(data!C332,0)</f>
        <v>0</v>
      </c>
      <c r="AX2" s="222">
        <f>ROUND(data!C333,0)</f>
        <v>0</v>
      </c>
      <c r="AY2" s="222">
        <f>ROUND(data!C334,0)</f>
        <v>7601003</v>
      </c>
      <c r="AZ2" s="222">
        <f>ROUND(data!C335,0)</f>
        <v>7139545</v>
      </c>
      <c r="BA2" s="222">
        <f>ROUND(data!C336,0)</f>
        <v>0</v>
      </c>
      <c r="BB2" s="222">
        <f>ROUND(data!C337,0)</f>
        <v>0</v>
      </c>
      <c r="BC2" s="222">
        <f>ROUND(data!C338,0)</f>
        <v>0</v>
      </c>
      <c r="BD2" s="222">
        <f>ROUND(data!C339,0)</f>
        <v>0</v>
      </c>
      <c r="BE2" s="222">
        <f>ROUND(data!C343,0)</f>
        <v>8781025</v>
      </c>
      <c r="BF2" s="222">
        <f>ROUND(data!C345,0)</f>
        <v>0</v>
      </c>
      <c r="BG2" s="222">
        <f>ROUND(data!C346,0)</f>
        <v>0</v>
      </c>
      <c r="BH2" s="222">
        <f>ROUND(data!C347,0)</f>
        <v>0</v>
      </c>
      <c r="BI2" s="222">
        <f>ROUND(data!C348,0)</f>
        <v>0</v>
      </c>
      <c r="BJ2" s="222">
        <f>ROUND(data!C349,0)</f>
        <v>0</v>
      </c>
      <c r="BK2" s="222">
        <f>ROUND(data!CE60,2)</f>
        <v>213.35</v>
      </c>
      <c r="BL2" s="222">
        <f>ROUND(data!C358,0)</f>
        <v>9423985</v>
      </c>
      <c r="BM2" s="222">
        <f>ROUND(data!C359,0)</f>
        <v>29866654</v>
      </c>
      <c r="BN2" s="222">
        <f>ROUND(data!C363,0)</f>
        <v>10192139</v>
      </c>
      <c r="BO2" s="222">
        <f>ROUND(data!C364,0)</f>
        <v>128443</v>
      </c>
      <c r="BP2" s="222">
        <f>ROUND(data!C365,0)</f>
        <v>0</v>
      </c>
      <c r="BQ2" s="222">
        <f>ROUND(data!D381,0)</f>
        <v>1440570</v>
      </c>
      <c r="BR2" s="222">
        <f>ROUND(data!C370,0)</f>
        <v>0</v>
      </c>
      <c r="BS2" s="222">
        <f>ROUND(data!C371,0)</f>
        <v>1088120</v>
      </c>
      <c r="BT2" s="222">
        <f>ROUND(data!C372,0)</f>
        <v>0</v>
      </c>
      <c r="BU2" s="222">
        <f>ROUND(data!C373,0)</f>
        <v>0</v>
      </c>
      <c r="BV2" s="222">
        <f>ROUND(data!C374,0)</f>
        <v>0</v>
      </c>
      <c r="BW2" s="222">
        <f>ROUND(data!C375,0)</f>
        <v>0</v>
      </c>
      <c r="BX2" s="222">
        <f>ROUND(data!C376,0)</f>
        <v>0</v>
      </c>
      <c r="BY2" s="222">
        <f>ROUND(data!C377,0)</f>
        <v>0</v>
      </c>
      <c r="BZ2" s="222">
        <f>ROUND(data!C378,0)</f>
        <v>0</v>
      </c>
      <c r="CA2" s="222">
        <f>ROUND(data!C379,0)</f>
        <v>0</v>
      </c>
      <c r="CB2" s="222">
        <f>ROUND(data!C380,0)</f>
        <v>352450</v>
      </c>
      <c r="CC2" s="222">
        <f>ROUND(data!C382,0)</f>
        <v>1393781</v>
      </c>
      <c r="CD2" s="222">
        <f>ROUND(data!C389,0)</f>
        <v>14455574</v>
      </c>
      <c r="CE2" s="222">
        <f>ROUND(data!C390,0)</f>
        <v>3240433</v>
      </c>
      <c r="CF2" s="222">
        <f>ROUND(data!C391,0)</f>
        <v>2499333</v>
      </c>
      <c r="CG2" s="222">
        <f>ROUND(data!C392,0)</f>
        <v>2622819</v>
      </c>
      <c r="CH2" s="222">
        <f>ROUND(data!C393,0)</f>
        <v>595082</v>
      </c>
      <c r="CI2" s="222">
        <f>ROUND(data!C394,0)</f>
        <v>5752037</v>
      </c>
      <c r="CJ2" s="222">
        <f>ROUND(data!C395,0)</f>
        <v>1071356</v>
      </c>
      <c r="CK2" s="222">
        <f>ROUND(data!C396,0)</f>
        <v>485328</v>
      </c>
      <c r="CL2" s="222">
        <f>ROUND(data!C397,0)</f>
        <v>178266</v>
      </c>
      <c r="CM2" s="222">
        <f>ROUND(data!C398,0)</f>
        <v>186252</v>
      </c>
      <c r="CN2" s="222">
        <f>ROUND(data!C399,0)</f>
        <v>407716</v>
      </c>
      <c r="CO2" s="222">
        <f>ROUND(data!C362,0)</f>
        <v>589802</v>
      </c>
      <c r="CP2" s="222">
        <f>ROUND(data!D415,0)</f>
        <v>689273</v>
      </c>
      <c r="CQ2" s="65">
        <f>ROUND(data!C401,0)</f>
        <v>0</v>
      </c>
      <c r="CR2" s="65">
        <f>ROUND(data!C402,0)</f>
        <v>0</v>
      </c>
      <c r="CS2" s="65">
        <f>ROUND(data!C403,0)</f>
        <v>12864</v>
      </c>
      <c r="CT2" s="65">
        <f>ROUND(data!C404,0)</f>
        <v>0</v>
      </c>
      <c r="CU2" s="65">
        <f>ROUND(data!C405,0)</f>
        <v>2866</v>
      </c>
      <c r="CV2" s="65">
        <f>ROUND(data!C406,0)</f>
        <v>0</v>
      </c>
      <c r="CW2" s="65">
        <f>ROUND(data!C407,0)</f>
        <v>0</v>
      </c>
      <c r="CX2" s="65">
        <f>ROUND(data!C408,0)</f>
        <v>0</v>
      </c>
      <c r="CY2" s="65">
        <f>ROUND(data!C409,0)</f>
        <v>0</v>
      </c>
      <c r="CZ2" s="65">
        <f>ROUND(data!C410,0)</f>
        <v>76214</v>
      </c>
      <c r="DA2" s="65">
        <f>ROUND(data!C411,0)</f>
        <v>243467</v>
      </c>
      <c r="DB2" s="65">
        <f>ROUND(data!C412,0)</f>
        <v>0</v>
      </c>
      <c r="DC2" s="65">
        <f>ROUND(data!C413,0)</f>
        <v>0</v>
      </c>
      <c r="DD2" s="65">
        <f>ROUND(data!C414,0)</f>
        <v>353862</v>
      </c>
      <c r="DE2" s="65">
        <f>ROUND(data!C419,0)</f>
        <v>0</v>
      </c>
      <c r="DF2" s="222">
        <f>ROUND(data!D420,0)</f>
        <v>639867</v>
      </c>
      <c r="DG2" s="222">
        <f>ROUND(data!C422,0)</f>
        <v>0</v>
      </c>
      <c r="DH2" s="222">
        <f>ROUND(data!C423,0)</f>
        <v>0</v>
      </c>
    </row>
  </sheetData>
  <sheetProtection algorithmName="SHA-512" hashValue="C3wNTkp9XBSvRanqh0zz96nK7VCyr+s0vVv8MYvC397mS2JBrRREtBL0coTDBqe6lbp+3vhSobO+Ew171lqmXw==" saltValue="Dt4hBLHrPS7h4tLtq3VkIg==" spinCount="100000" sheet="1" objects="1" scenarios="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440D-E581-45BB-A324-913CF80E7D4E}">
  <sheetPr codeName="Sheet17"/>
  <dimension ref="A1:CK80"/>
  <sheetViews>
    <sheetView workbookViewId="0"/>
  </sheetViews>
  <sheetFormatPr defaultColWidth="8.6640625" defaultRowHeight="15.5"/>
  <cols>
    <col min="1" max="1" width="12.6640625" style="9" bestFit="1" customWidth="1"/>
    <col min="2" max="2" width="5.25" style="9" bestFit="1" customWidth="1"/>
    <col min="3" max="3" width="13.9140625" style="9" bestFit="1" customWidth="1"/>
    <col min="4" max="4" width="10.58203125" style="9" bestFit="1" customWidth="1"/>
    <col min="5" max="37" width="12.58203125" style="9" customWidth="1"/>
    <col min="38" max="39" width="8.6640625" style="9" customWidth="1"/>
    <col min="40" max="16384" width="8.6640625" style="9"/>
  </cols>
  <sheetData>
    <row r="1" spans="1:89" s="10" customFormat="1" ht="12.65" customHeight="1">
      <c r="A1" s="10" t="s">
        <v>1306</v>
      </c>
      <c r="B1" s="16" t="s">
        <v>1307</v>
      </c>
      <c r="C1" s="10" t="s">
        <v>1308</v>
      </c>
      <c r="D1" s="16" t="s">
        <v>1309</v>
      </c>
      <c r="E1" s="10" t="s">
        <v>1310</v>
      </c>
      <c r="F1" s="10" t="s">
        <v>1311</v>
      </c>
      <c r="G1" s="10" t="s">
        <v>1312</v>
      </c>
      <c r="H1" s="10" t="s">
        <v>1313</v>
      </c>
      <c r="I1" s="10" t="s">
        <v>1314</v>
      </c>
      <c r="J1" s="10" t="s">
        <v>1315</v>
      </c>
      <c r="K1" s="10" t="s">
        <v>1316</v>
      </c>
      <c r="L1" s="10" t="s">
        <v>1317</v>
      </c>
      <c r="M1" s="10" t="s">
        <v>1318</v>
      </c>
      <c r="N1" s="10" t="s">
        <v>1319</v>
      </c>
      <c r="O1" s="10" t="s">
        <v>1320</v>
      </c>
      <c r="P1" s="10" t="s">
        <v>1288</v>
      </c>
      <c r="Q1" s="10" t="s">
        <v>1289</v>
      </c>
      <c r="R1" s="10" t="s">
        <v>1290</v>
      </c>
      <c r="S1" s="10" t="s">
        <v>1291</v>
      </c>
      <c r="T1" s="10" t="s">
        <v>1292</v>
      </c>
      <c r="U1" s="10" t="s">
        <v>1293</v>
      </c>
      <c r="V1" s="10" t="s">
        <v>1294</v>
      </c>
      <c r="W1" s="10" t="s">
        <v>1295</v>
      </c>
      <c r="X1" s="10" t="s">
        <v>1296</v>
      </c>
      <c r="Y1" s="10" t="s">
        <v>1297</v>
      </c>
      <c r="Z1" s="10" t="s">
        <v>1298</v>
      </c>
      <c r="AA1" s="10" t="s">
        <v>1299</v>
      </c>
      <c r="AB1" s="10" t="s">
        <v>1300</v>
      </c>
      <c r="AC1" s="10" t="s">
        <v>1301</v>
      </c>
      <c r="AD1" s="10" t="s">
        <v>1321</v>
      </c>
      <c r="AE1" s="10" t="s">
        <v>1322</v>
      </c>
      <c r="AF1" s="10" t="s">
        <v>1323</v>
      </c>
      <c r="AG1" s="10" t="s">
        <v>1324</v>
      </c>
      <c r="AH1" s="10" t="s">
        <v>1325</v>
      </c>
      <c r="AI1" s="10" t="s">
        <v>1326</v>
      </c>
      <c r="AJ1" s="10" t="s">
        <v>1327</v>
      </c>
      <c r="AK1" s="10" t="s">
        <v>1328</v>
      </c>
      <c r="AM1" s="18"/>
      <c r="AN1" s="18"/>
      <c r="AO1" s="18"/>
      <c r="AP1" s="18"/>
    </row>
    <row r="2" spans="1:89" s="183" customFormat="1" ht="12.65" customHeight="1">
      <c r="A2" s="16" t="str">
        <f>RIGHT(data!$C$97,3)</f>
        <v>141</v>
      </c>
      <c r="B2" s="224" t="str">
        <f>RIGHT(data!$C$96,4)</f>
        <v>2022</v>
      </c>
      <c r="C2" s="16" t="str">
        <f>data!C$55</f>
        <v>6010</v>
      </c>
      <c r="D2" s="16" t="s">
        <v>1122</v>
      </c>
      <c r="E2" s="222">
        <f>ROUND(data!C59,0)</f>
        <v>0</v>
      </c>
      <c r="F2" s="212">
        <f>ROUND(data!C60,2)</f>
        <v>0</v>
      </c>
      <c r="G2" s="222">
        <f>ROUND(data!C61,0)</f>
        <v>0</v>
      </c>
      <c r="H2" s="222">
        <f>ROUND(data!C62,0)</f>
        <v>0</v>
      </c>
      <c r="I2" s="222">
        <f>ROUND(data!C63,0)</f>
        <v>0</v>
      </c>
      <c r="J2" s="222">
        <f>ROUND(data!C64,0)</f>
        <v>0</v>
      </c>
      <c r="K2" s="222">
        <f>ROUND(data!C65,0)</f>
        <v>0</v>
      </c>
      <c r="L2" s="222">
        <f>ROUND(data!C66,0)</f>
        <v>0</v>
      </c>
      <c r="M2" s="66">
        <f>ROUND(data!C67,0)</f>
        <v>0</v>
      </c>
      <c r="N2" s="222">
        <f>ROUND(data!C68,0)</f>
        <v>0</v>
      </c>
      <c r="O2" s="222">
        <f>ROUND(data!C69,0)</f>
        <v>0</v>
      </c>
      <c r="P2" s="222">
        <f>ROUND(data!C70,0)</f>
        <v>0</v>
      </c>
      <c r="Q2" s="222">
        <f>ROUND(data!C71,0)</f>
        <v>0</v>
      </c>
      <c r="R2" s="222">
        <f>ROUND(data!C72,0)</f>
        <v>0</v>
      </c>
      <c r="S2" s="222">
        <f>ROUND(data!C73,0)</f>
        <v>0</v>
      </c>
      <c r="T2" s="222">
        <f>ROUND(data!C74,0)</f>
        <v>0</v>
      </c>
      <c r="U2" s="222">
        <f>ROUND(data!C75,0)</f>
        <v>0</v>
      </c>
      <c r="V2" s="222">
        <f>ROUND(data!C76,0)</f>
        <v>0</v>
      </c>
      <c r="W2" s="222">
        <f>ROUND(data!C77,0)</f>
        <v>0</v>
      </c>
      <c r="X2" s="222">
        <f>ROUND(data!C78,0)</f>
        <v>0</v>
      </c>
      <c r="Y2" s="222">
        <f>ROUND(data!C79,0)</f>
        <v>0</v>
      </c>
      <c r="Z2" s="222">
        <f>ROUND(data!C80,0)</f>
        <v>0</v>
      </c>
      <c r="AA2" s="222">
        <f>ROUND(data!C81,0)</f>
        <v>0</v>
      </c>
      <c r="AB2" s="222">
        <f>ROUND(data!C82,0)</f>
        <v>0</v>
      </c>
      <c r="AC2" s="222">
        <f>ROUND(data!C83,0)</f>
        <v>0</v>
      </c>
      <c r="AD2" s="222">
        <f>ROUND(data!C84,0)</f>
        <v>0</v>
      </c>
      <c r="AE2" s="222">
        <f>ROUND(data!C89,0)</f>
        <v>0</v>
      </c>
      <c r="AF2" s="222">
        <f>ROUND(data!C87,0)</f>
        <v>0</v>
      </c>
      <c r="AG2" s="222">
        <f>IF(data!C90&gt;0,ROUND(data!C90,0),0)</f>
        <v>0</v>
      </c>
      <c r="AH2" s="222">
        <f>IF(data!C91&gt;0,ROUND(data!C91,0),0)</f>
        <v>0</v>
      </c>
      <c r="AI2" s="222">
        <f>IF(data!C92&gt;0,ROUND(data!C92,0),0)</f>
        <v>0</v>
      </c>
      <c r="AJ2" s="222">
        <f>IF(data!C93&gt;0,ROUND(data!C93,0),0)</f>
        <v>0</v>
      </c>
      <c r="AK2" s="212">
        <f>IF(data!C94&gt;0,ROUND(data!C94,2),0)</f>
        <v>0</v>
      </c>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row>
    <row r="3" spans="1:89" s="12" customFormat="1" ht="12.65" customHeight="1">
      <c r="A3" s="16" t="str">
        <f>RIGHT(data!$C$97,3)</f>
        <v>141</v>
      </c>
      <c r="B3" s="224" t="str">
        <f>RIGHT(data!$C$96,4)</f>
        <v>2022</v>
      </c>
      <c r="C3" s="16" t="str">
        <f>data!D$55</f>
        <v>6030</v>
      </c>
      <c r="D3" s="16" t="s">
        <v>1122</v>
      </c>
      <c r="E3" s="222">
        <f>ROUND(data!D59,0)</f>
        <v>0</v>
      </c>
      <c r="F3" s="212">
        <f>ROUND(data!D60,2)</f>
        <v>0</v>
      </c>
      <c r="G3" s="222">
        <f>ROUND(data!D61,0)</f>
        <v>0</v>
      </c>
      <c r="H3" s="222">
        <f>ROUND(data!D62,0)</f>
        <v>0</v>
      </c>
      <c r="I3" s="222">
        <f>ROUND(data!D63,0)</f>
        <v>0</v>
      </c>
      <c r="J3" s="222">
        <f>ROUND(data!D64,0)</f>
        <v>0</v>
      </c>
      <c r="K3" s="222">
        <f>ROUND(data!D65,0)</f>
        <v>0</v>
      </c>
      <c r="L3" s="222">
        <f>ROUND(data!D66,0)</f>
        <v>0</v>
      </c>
      <c r="M3" s="66">
        <f>ROUND(data!D67,0)</f>
        <v>0</v>
      </c>
      <c r="N3" s="222">
        <f>ROUND(data!D68,0)</f>
        <v>0</v>
      </c>
      <c r="O3" s="222">
        <f>ROUND(data!D69,0)</f>
        <v>0</v>
      </c>
      <c r="P3" s="222">
        <f>ROUND(data!D70,0)</f>
        <v>0</v>
      </c>
      <c r="Q3" s="222">
        <f>ROUND(data!D71,0)</f>
        <v>0</v>
      </c>
      <c r="R3" s="222">
        <f>ROUND(data!D72,0)</f>
        <v>0</v>
      </c>
      <c r="S3" s="222">
        <f>ROUND(data!D73,0)</f>
        <v>0</v>
      </c>
      <c r="T3" s="222">
        <f>ROUND(data!D74,0)</f>
        <v>0</v>
      </c>
      <c r="U3" s="222">
        <f>ROUND(data!D75,0)</f>
        <v>0</v>
      </c>
      <c r="V3" s="222">
        <f>ROUND(data!D76,0)</f>
        <v>0</v>
      </c>
      <c r="W3" s="222">
        <f>ROUND(data!D77,0)</f>
        <v>0</v>
      </c>
      <c r="X3" s="222">
        <f>ROUND(data!D78,0)</f>
        <v>0</v>
      </c>
      <c r="Y3" s="222">
        <f>ROUND(data!D79,0)</f>
        <v>0</v>
      </c>
      <c r="Z3" s="222">
        <f>ROUND(data!D80,0)</f>
        <v>0</v>
      </c>
      <c r="AA3" s="222">
        <f>ROUND(data!D81,0)</f>
        <v>0</v>
      </c>
      <c r="AB3" s="222">
        <f>ROUND(data!D82,0)</f>
        <v>0</v>
      </c>
      <c r="AC3" s="222">
        <f>ROUND(data!D83,0)</f>
        <v>0</v>
      </c>
      <c r="AD3" s="222">
        <f>ROUND(data!D84,0)</f>
        <v>0</v>
      </c>
      <c r="AE3" s="222">
        <f>ROUND(data!D89,0)</f>
        <v>0</v>
      </c>
      <c r="AF3" s="222">
        <f>ROUND(data!D87,0)</f>
        <v>0</v>
      </c>
      <c r="AG3" s="222">
        <f>IF(data!D90&gt;0,ROUND(data!D90,0),0)</f>
        <v>0</v>
      </c>
      <c r="AH3" s="222">
        <f>IF(data!D91&gt;0,ROUND(data!D91,0),0)</f>
        <v>0</v>
      </c>
      <c r="AI3" s="222">
        <f>IF(data!D92&gt;0,ROUND(data!D92,0),0)</f>
        <v>0</v>
      </c>
      <c r="AJ3" s="222">
        <f>IF(data!D93&gt;0,ROUND(data!D93,0),0)</f>
        <v>0</v>
      </c>
      <c r="AK3" s="212">
        <f>IF(data!D94&gt;0,ROUND(data!D94,2),0)</f>
        <v>0</v>
      </c>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row>
    <row r="4" spans="1:89" s="12" customFormat="1" ht="12.65" customHeight="1">
      <c r="A4" s="16" t="str">
        <f>RIGHT(data!$C$97,3)</f>
        <v>141</v>
      </c>
      <c r="B4" s="224" t="str">
        <f>RIGHT(data!$C$96,4)</f>
        <v>2022</v>
      </c>
      <c r="C4" s="16" t="str">
        <f>data!E$55</f>
        <v>6070</v>
      </c>
      <c r="D4" s="16" t="s">
        <v>1122</v>
      </c>
      <c r="E4" s="222">
        <f>ROUND(data!E59,0)</f>
        <v>375</v>
      </c>
      <c r="F4" s="212">
        <f>ROUND(data!E60,2)</f>
        <v>3.77</v>
      </c>
      <c r="G4" s="222">
        <f>ROUND(data!E61,0)</f>
        <v>316045</v>
      </c>
      <c r="H4" s="222">
        <f>ROUND(data!E62,0)</f>
        <v>70846</v>
      </c>
      <c r="I4" s="222">
        <f>ROUND(data!E63,0)</f>
        <v>49708</v>
      </c>
      <c r="J4" s="222">
        <f>ROUND(data!E64,0)</f>
        <v>35570</v>
      </c>
      <c r="K4" s="222">
        <f>ROUND(data!E65,0)</f>
        <v>508</v>
      </c>
      <c r="L4" s="222">
        <f>ROUND(data!E66,0)</f>
        <v>185016</v>
      </c>
      <c r="M4" s="66">
        <f>ROUND(data!E67,0)</f>
        <v>16512</v>
      </c>
      <c r="N4" s="222">
        <f>ROUND(data!E68,0)</f>
        <v>8168</v>
      </c>
      <c r="O4" s="222">
        <f>ROUND(data!E69,0)</f>
        <v>10972</v>
      </c>
      <c r="P4" s="222">
        <f>ROUND(data!E70,0)</f>
        <v>0</v>
      </c>
      <c r="Q4" s="222">
        <f>ROUND(data!E71,0)</f>
        <v>0</v>
      </c>
      <c r="R4" s="222">
        <f>ROUND(data!E72,0)</f>
        <v>0</v>
      </c>
      <c r="S4" s="222">
        <f>ROUND(data!E73,0)</f>
        <v>0</v>
      </c>
      <c r="T4" s="222">
        <f>ROUND(data!E74,0)</f>
        <v>0</v>
      </c>
      <c r="U4" s="222">
        <f>ROUND(data!E75,0)</f>
        <v>0</v>
      </c>
      <c r="V4" s="222">
        <f>ROUND(data!E76,0)</f>
        <v>0</v>
      </c>
      <c r="W4" s="222">
        <f>ROUND(data!E77,0)</f>
        <v>0</v>
      </c>
      <c r="X4" s="222">
        <f>ROUND(data!E78,0)</f>
        <v>0</v>
      </c>
      <c r="Y4" s="222">
        <f>ROUND(data!E79,0)</f>
        <v>0</v>
      </c>
      <c r="Z4" s="222">
        <f>ROUND(data!E80,0)</f>
        <v>0</v>
      </c>
      <c r="AA4" s="222">
        <f>ROUND(data!E81,0)</f>
        <v>0</v>
      </c>
      <c r="AB4" s="222">
        <f>ROUND(data!E82,0)</f>
        <v>0</v>
      </c>
      <c r="AC4" s="222">
        <f>ROUND(data!E83,0)</f>
        <v>10972</v>
      </c>
      <c r="AD4" s="222">
        <f>ROUND(data!E84,0)</f>
        <v>0</v>
      </c>
      <c r="AE4" s="222">
        <f>ROUND(data!E89,0)</f>
        <v>164909</v>
      </c>
      <c r="AF4" s="222">
        <f>ROUND(data!E87,0)</f>
        <v>164040</v>
      </c>
      <c r="AG4" s="222">
        <f>IF(data!E90&gt;0,ROUND(data!E90,0),0)</f>
        <v>967</v>
      </c>
      <c r="AH4" s="222">
        <f>IF(data!E91&gt;0,ROUND(data!E91,0),0)</f>
        <v>1166</v>
      </c>
      <c r="AI4" s="222">
        <f>IF(data!E92&gt;0,ROUND(data!E92,0),0)</f>
        <v>354</v>
      </c>
      <c r="AJ4" s="222">
        <f>IF(data!E93&gt;0,ROUND(data!E93,0),0)</f>
        <v>4462</v>
      </c>
      <c r="AK4" s="212">
        <f>IF(data!E94&gt;0,ROUND(data!E94,2),0)</f>
        <v>3.48</v>
      </c>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row>
    <row r="5" spans="1:89" s="12" customFormat="1" ht="12.65" customHeight="1">
      <c r="A5" s="16" t="str">
        <f>RIGHT(data!$C$97,3)</f>
        <v>141</v>
      </c>
      <c r="B5" s="224" t="str">
        <f>RIGHT(data!$C$96,4)</f>
        <v>2022</v>
      </c>
      <c r="C5" s="16" t="str">
        <f>data!F$55</f>
        <v>6100</v>
      </c>
      <c r="D5" s="16" t="s">
        <v>1122</v>
      </c>
      <c r="E5" s="222">
        <f>ROUND(data!F59,0)</f>
        <v>0</v>
      </c>
      <c r="F5" s="212">
        <f>ROUND(data!F60,2)</f>
        <v>0</v>
      </c>
      <c r="G5" s="222">
        <f>ROUND(data!F61,0)</f>
        <v>0</v>
      </c>
      <c r="H5" s="222">
        <f>ROUND(data!F62,0)</f>
        <v>0</v>
      </c>
      <c r="I5" s="222">
        <f>ROUND(data!F63,0)</f>
        <v>0</v>
      </c>
      <c r="J5" s="222">
        <f>ROUND(data!F64,0)</f>
        <v>0</v>
      </c>
      <c r="K5" s="222">
        <f>ROUND(data!F65,0)</f>
        <v>0</v>
      </c>
      <c r="L5" s="222">
        <f>ROUND(data!F66,0)</f>
        <v>0</v>
      </c>
      <c r="M5" s="66">
        <f>ROUND(data!F67,0)</f>
        <v>0</v>
      </c>
      <c r="N5" s="222">
        <f>ROUND(data!F68,0)</f>
        <v>0</v>
      </c>
      <c r="O5" s="222">
        <f>ROUND(data!F69,0)</f>
        <v>0</v>
      </c>
      <c r="P5" s="222">
        <f>ROUND(data!F70,0)</f>
        <v>0</v>
      </c>
      <c r="Q5" s="222">
        <f>ROUND(data!F71,0)</f>
        <v>0</v>
      </c>
      <c r="R5" s="222">
        <f>ROUND(data!F72,0)</f>
        <v>0</v>
      </c>
      <c r="S5" s="222">
        <f>ROUND(data!F73,0)</f>
        <v>0</v>
      </c>
      <c r="T5" s="222">
        <f>ROUND(data!F74,0)</f>
        <v>0</v>
      </c>
      <c r="U5" s="222">
        <f>ROUND(data!F75,0)</f>
        <v>0</v>
      </c>
      <c r="V5" s="222">
        <f>ROUND(data!F76,0)</f>
        <v>0</v>
      </c>
      <c r="W5" s="222">
        <f>ROUND(data!F77,0)</f>
        <v>0</v>
      </c>
      <c r="X5" s="222">
        <f>ROUND(data!F78,0)</f>
        <v>0</v>
      </c>
      <c r="Y5" s="222">
        <f>ROUND(data!F79,0)</f>
        <v>0</v>
      </c>
      <c r="Z5" s="222">
        <f>ROUND(data!F80,0)</f>
        <v>0</v>
      </c>
      <c r="AA5" s="222">
        <f>ROUND(data!F81,0)</f>
        <v>0</v>
      </c>
      <c r="AB5" s="222">
        <f>ROUND(data!F82,0)</f>
        <v>0</v>
      </c>
      <c r="AC5" s="222">
        <f>ROUND(data!F83,0)</f>
        <v>0</v>
      </c>
      <c r="AD5" s="222">
        <f>ROUND(data!F84,0)</f>
        <v>0</v>
      </c>
      <c r="AE5" s="222">
        <f>ROUND(data!F89,0)</f>
        <v>0</v>
      </c>
      <c r="AF5" s="222">
        <f>ROUND(data!F87,0)</f>
        <v>0</v>
      </c>
      <c r="AG5" s="222">
        <f>IF(data!F90&gt;0,ROUND(data!F90,0),0)</f>
        <v>0</v>
      </c>
      <c r="AH5" s="222">
        <f>IF(data!F91&gt;0,ROUND(data!F91,0),0)</f>
        <v>0</v>
      </c>
      <c r="AI5" s="222">
        <f>IF(data!F92&gt;0,ROUND(data!F92,0),0)</f>
        <v>0</v>
      </c>
      <c r="AJ5" s="222">
        <f>IF(data!F93&gt;0,ROUND(data!F93,0),0)</f>
        <v>0</v>
      </c>
      <c r="AK5" s="212">
        <f>IF(data!F94&gt;0,ROUND(data!F94,2),0)</f>
        <v>0</v>
      </c>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row>
    <row r="6" spans="1:89" s="12" customFormat="1" ht="12.65" customHeight="1">
      <c r="A6" s="16" t="str">
        <f>RIGHT(data!$C$97,3)</f>
        <v>141</v>
      </c>
      <c r="B6" s="224" t="str">
        <f>RIGHT(data!$C$96,4)</f>
        <v>2022</v>
      </c>
      <c r="C6" s="16" t="str">
        <f>data!G$55</f>
        <v>6120</v>
      </c>
      <c r="D6" s="16" t="s">
        <v>1122</v>
      </c>
      <c r="E6" s="222">
        <f>ROUND(data!G59,0)</f>
        <v>0</v>
      </c>
      <c r="F6" s="212">
        <f>ROUND(data!G60,2)</f>
        <v>0</v>
      </c>
      <c r="G6" s="222">
        <f>ROUND(data!G61,0)</f>
        <v>0</v>
      </c>
      <c r="H6" s="222">
        <f>ROUND(data!G62,0)</f>
        <v>0</v>
      </c>
      <c r="I6" s="222">
        <f>ROUND(data!G63,0)</f>
        <v>0</v>
      </c>
      <c r="J6" s="222">
        <f>ROUND(data!G64,0)</f>
        <v>0</v>
      </c>
      <c r="K6" s="222">
        <f>ROUND(data!G65,0)</f>
        <v>0</v>
      </c>
      <c r="L6" s="222">
        <f>ROUND(data!G66,0)</f>
        <v>0</v>
      </c>
      <c r="M6" s="66">
        <f>ROUND(data!G67,0)</f>
        <v>0</v>
      </c>
      <c r="N6" s="222">
        <f>ROUND(data!G68,0)</f>
        <v>0</v>
      </c>
      <c r="O6" s="222">
        <f>ROUND(data!G69,0)</f>
        <v>0</v>
      </c>
      <c r="P6" s="222">
        <f>ROUND(data!G70,0)</f>
        <v>0</v>
      </c>
      <c r="Q6" s="222">
        <f>ROUND(data!G71,0)</f>
        <v>0</v>
      </c>
      <c r="R6" s="222">
        <f>ROUND(data!G72,0)</f>
        <v>0</v>
      </c>
      <c r="S6" s="222">
        <f>ROUND(data!G73,0)</f>
        <v>0</v>
      </c>
      <c r="T6" s="222">
        <f>ROUND(data!G74,0)</f>
        <v>0</v>
      </c>
      <c r="U6" s="222">
        <f>ROUND(data!G75,0)</f>
        <v>0</v>
      </c>
      <c r="V6" s="222">
        <f>ROUND(data!G76,0)</f>
        <v>0</v>
      </c>
      <c r="W6" s="222">
        <f>ROUND(data!G77,0)</f>
        <v>0</v>
      </c>
      <c r="X6" s="222">
        <f>ROUND(data!G78,0)</f>
        <v>0</v>
      </c>
      <c r="Y6" s="222">
        <f>ROUND(data!G79,0)</f>
        <v>0</v>
      </c>
      <c r="Z6" s="222">
        <f>ROUND(data!G80,0)</f>
        <v>0</v>
      </c>
      <c r="AA6" s="222">
        <f>ROUND(data!G81,0)</f>
        <v>0</v>
      </c>
      <c r="AB6" s="222">
        <f>ROUND(data!G82,0)</f>
        <v>0</v>
      </c>
      <c r="AC6" s="222">
        <f>ROUND(data!G83,0)</f>
        <v>0</v>
      </c>
      <c r="AD6" s="222">
        <f>ROUND(data!G84,0)</f>
        <v>0</v>
      </c>
      <c r="AE6" s="222">
        <f>ROUND(data!G89,0)</f>
        <v>0</v>
      </c>
      <c r="AF6" s="222">
        <f>ROUND(data!G87,0)</f>
        <v>0</v>
      </c>
      <c r="AG6" s="222">
        <f>IF(data!G90&gt;0,ROUND(data!G90,0),0)</f>
        <v>0</v>
      </c>
      <c r="AH6" s="222">
        <f>IF(data!G91&gt;0,ROUND(data!G91,0),0)</f>
        <v>0</v>
      </c>
      <c r="AI6" s="222">
        <f>IF(data!G92&gt;0,ROUND(data!G92,0),0)</f>
        <v>0</v>
      </c>
      <c r="AJ6" s="222">
        <f>IF(data!G93&gt;0,ROUND(data!G93,0),0)</f>
        <v>0</v>
      </c>
      <c r="AK6" s="212">
        <f>IF(data!G94&gt;0,ROUND(data!G94,2),0)</f>
        <v>0</v>
      </c>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row>
    <row r="7" spans="1:89" s="12" customFormat="1" ht="12.65" customHeight="1">
      <c r="A7" s="16" t="str">
        <f>RIGHT(data!$C$97,3)</f>
        <v>141</v>
      </c>
      <c r="B7" s="224" t="str">
        <f>RIGHT(data!$C$96,4)</f>
        <v>2022</v>
      </c>
      <c r="C7" s="16" t="str">
        <f>data!H$55</f>
        <v>6140</v>
      </c>
      <c r="D7" s="16" t="s">
        <v>1122</v>
      </c>
      <c r="E7" s="222">
        <f>ROUND(data!H59,0)</f>
        <v>0</v>
      </c>
      <c r="F7" s="212">
        <f>ROUND(data!H60,2)</f>
        <v>0</v>
      </c>
      <c r="G7" s="222">
        <f>ROUND(data!H61,0)</f>
        <v>0</v>
      </c>
      <c r="H7" s="222">
        <f>ROUND(data!H62,0)</f>
        <v>0</v>
      </c>
      <c r="I7" s="222">
        <f>ROUND(data!H63,0)</f>
        <v>0</v>
      </c>
      <c r="J7" s="222">
        <f>ROUND(data!H64,0)</f>
        <v>0</v>
      </c>
      <c r="K7" s="222">
        <f>ROUND(data!H65,0)</f>
        <v>0</v>
      </c>
      <c r="L7" s="222">
        <f>ROUND(data!H66,0)</f>
        <v>0</v>
      </c>
      <c r="M7" s="66">
        <f>ROUND(data!H67,0)</f>
        <v>0</v>
      </c>
      <c r="N7" s="222">
        <f>ROUND(data!H68,0)</f>
        <v>0</v>
      </c>
      <c r="O7" s="222">
        <f>ROUND(data!H69,0)</f>
        <v>0</v>
      </c>
      <c r="P7" s="222">
        <f>ROUND(data!H70,0)</f>
        <v>0</v>
      </c>
      <c r="Q7" s="222">
        <f>ROUND(data!H71,0)</f>
        <v>0</v>
      </c>
      <c r="R7" s="222">
        <f>ROUND(data!H72,0)</f>
        <v>0</v>
      </c>
      <c r="S7" s="222">
        <f>ROUND(data!H73,0)</f>
        <v>0</v>
      </c>
      <c r="T7" s="222">
        <f>ROUND(data!H74,0)</f>
        <v>0</v>
      </c>
      <c r="U7" s="222">
        <f>ROUND(data!H75,0)</f>
        <v>0</v>
      </c>
      <c r="V7" s="222">
        <f>ROUND(data!H76,0)</f>
        <v>0</v>
      </c>
      <c r="W7" s="222">
        <f>ROUND(data!H77,0)</f>
        <v>0</v>
      </c>
      <c r="X7" s="222">
        <f>ROUND(data!H78,0)</f>
        <v>0</v>
      </c>
      <c r="Y7" s="222">
        <f>ROUND(data!H79,0)</f>
        <v>0</v>
      </c>
      <c r="Z7" s="222">
        <f>ROUND(data!H80,0)</f>
        <v>0</v>
      </c>
      <c r="AA7" s="222">
        <f>ROUND(data!H81,0)</f>
        <v>0</v>
      </c>
      <c r="AB7" s="222">
        <f>ROUND(data!H82,0)</f>
        <v>0</v>
      </c>
      <c r="AC7" s="222">
        <f>ROUND(data!H83,0)</f>
        <v>0</v>
      </c>
      <c r="AD7" s="222">
        <f>ROUND(data!H84,0)</f>
        <v>0</v>
      </c>
      <c r="AE7" s="222">
        <f>ROUND(data!H89,0)</f>
        <v>0</v>
      </c>
      <c r="AF7" s="222">
        <f>ROUND(data!H87,0)</f>
        <v>0</v>
      </c>
      <c r="AG7" s="222">
        <f>IF(data!H90&gt;0,ROUND(data!H90,0),0)</f>
        <v>0</v>
      </c>
      <c r="AH7" s="222">
        <f>IF(data!H91&gt;0,ROUND(data!H91,0),0)</f>
        <v>0</v>
      </c>
      <c r="AI7" s="222">
        <f>IF(data!H92&gt;0,ROUND(data!H92,0),0)</f>
        <v>0</v>
      </c>
      <c r="AJ7" s="222">
        <f>IF(data!H93&gt;0,ROUND(data!H93,0),0)</f>
        <v>0</v>
      </c>
      <c r="AK7" s="212">
        <f>IF(data!H94&gt;0,ROUND(data!H94,2),0)</f>
        <v>0</v>
      </c>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row>
    <row r="8" spans="1:89" s="12" customFormat="1" ht="12.65" customHeight="1">
      <c r="A8" s="16" t="str">
        <f>RIGHT(data!$C$97,3)</f>
        <v>141</v>
      </c>
      <c r="B8" s="224" t="str">
        <f>RIGHT(data!$C$96,4)</f>
        <v>2022</v>
      </c>
      <c r="C8" s="16" t="str">
        <f>data!I$55</f>
        <v>6150</v>
      </c>
      <c r="D8" s="16" t="s">
        <v>1122</v>
      </c>
      <c r="E8" s="222">
        <f>ROUND(data!I59,0)</f>
        <v>0</v>
      </c>
      <c r="F8" s="212">
        <f>ROUND(data!I60,2)</f>
        <v>0</v>
      </c>
      <c r="G8" s="222">
        <f>ROUND(data!I61,0)</f>
        <v>0</v>
      </c>
      <c r="H8" s="222">
        <f>ROUND(data!I62,0)</f>
        <v>0</v>
      </c>
      <c r="I8" s="222">
        <f>ROUND(data!I63,0)</f>
        <v>0</v>
      </c>
      <c r="J8" s="222">
        <f>ROUND(data!I64,0)</f>
        <v>0</v>
      </c>
      <c r="K8" s="222">
        <f>ROUND(data!I65,0)</f>
        <v>0</v>
      </c>
      <c r="L8" s="222">
        <f>ROUND(data!I66,0)</f>
        <v>0</v>
      </c>
      <c r="M8" s="66">
        <f>ROUND(data!I67,0)</f>
        <v>0</v>
      </c>
      <c r="N8" s="222">
        <f>ROUND(data!I68,0)</f>
        <v>0</v>
      </c>
      <c r="O8" s="222">
        <f>ROUND(data!I69,0)</f>
        <v>0</v>
      </c>
      <c r="P8" s="222">
        <f>ROUND(data!I70,0)</f>
        <v>0</v>
      </c>
      <c r="Q8" s="222">
        <f>ROUND(data!I71,0)</f>
        <v>0</v>
      </c>
      <c r="R8" s="222">
        <f>ROUND(data!I72,0)</f>
        <v>0</v>
      </c>
      <c r="S8" s="222">
        <f>ROUND(data!I73,0)</f>
        <v>0</v>
      </c>
      <c r="T8" s="222">
        <f>ROUND(data!I74,0)</f>
        <v>0</v>
      </c>
      <c r="U8" s="222">
        <f>ROUND(data!I75,0)</f>
        <v>0</v>
      </c>
      <c r="V8" s="222">
        <f>ROUND(data!I76,0)</f>
        <v>0</v>
      </c>
      <c r="W8" s="222">
        <f>ROUND(data!I77,0)</f>
        <v>0</v>
      </c>
      <c r="X8" s="222">
        <f>ROUND(data!I78,0)</f>
        <v>0</v>
      </c>
      <c r="Y8" s="222">
        <f>ROUND(data!I79,0)</f>
        <v>0</v>
      </c>
      <c r="Z8" s="222">
        <f>ROUND(data!I80,0)</f>
        <v>0</v>
      </c>
      <c r="AA8" s="222">
        <f>ROUND(data!I81,0)</f>
        <v>0</v>
      </c>
      <c r="AB8" s="222">
        <f>ROUND(data!I82,0)</f>
        <v>0</v>
      </c>
      <c r="AC8" s="222">
        <f>ROUND(data!I83,0)</f>
        <v>0</v>
      </c>
      <c r="AD8" s="222">
        <f>ROUND(data!I84,0)</f>
        <v>0</v>
      </c>
      <c r="AE8" s="222">
        <f>ROUND(data!I89,0)</f>
        <v>0</v>
      </c>
      <c r="AF8" s="222">
        <f>ROUND(data!I87,0)</f>
        <v>0</v>
      </c>
      <c r="AG8" s="222">
        <f>IF(data!I90&gt;0,ROUND(data!I90,0),0)</f>
        <v>0</v>
      </c>
      <c r="AH8" s="222">
        <f>IF(data!I91&gt;0,ROUND(data!I91,0),0)</f>
        <v>0</v>
      </c>
      <c r="AI8" s="222">
        <f>IF(data!I92&gt;0,ROUND(data!I92,0),0)</f>
        <v>0</v>
      </c>
      <c r="AJ8" s="222">
        <f>IF(data!I93&gt;0,ROUND(data!I93,0),0)</f>
        <v>0</v>
      </c>
      <c r="AK8" s="212">
        <f>IF(data!I94&gt;0,ROUND(data!I94,2),0)</f>
        <v>0</v>
      </c>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row>
    <row r="9" spans="1:89" s="12" customFormat="1" ht="12.65" customHeight="1">
      <c r="A9" s="16" t="str">
        <f>RIGHT(data!$C$97,3)</f>
        <v>141</v>
      </c>
      <c r="B9" s="224" t="str">
        <f>RIGHT(data!$C$96,4)</f>
        <v>2022</v>
      </c>
      <c r="C9" s="16" t="str">
        <f>data!J$55</f>
        <v>6170</v>
      </c>
      <c r="D9" s="16" t="s">
        <v>1122</v>
      </c>
      <c r="E9" s="222">
        <f>ROUND(data!J59,0)</f>
        <v>0</v>
      </c>
      <c r="F9" s="212">
        <f>ROUND(data!J60,2)</f>
        <v>0</v>
      </c>
      <c r="G9" s="222">
        <f>ROUND(data!J61,0)</f>
        <v>0</v>
      </c>
      <c r="H9" s="222">
        <f>ROUND(data!J62,0)</f>
        <v>0</v>
      </c>
      <c r="I9" s="222">
        <f>ROUND(data!J63,0)</f>
        <v>0</v>
      </c>
      <c r="J9" s="222">
        <f>ROUND(data!J64,0)</f>
        <v>0</v>
      </c>
      <c r="K9" s="222">
        <f>ROUND(data!J65,0)</f>
        <v>0</v>
      </c>
      <c r="L9" s="222">
        <f>ROUND(data!J66,0)</f>
        <v>0</v>
      </c>
      <c r="M9" s="66">
        <f>ROUND(data!J67,0)</f>
        <v>0</v>
      </c>
      <c r="N9" s="222">
        <f>ROUND(data!J68,0)</f>
        <v>0</v>
      </c>
      <c r="O9" s="222">
        <f>ROUND(data!J69,0)</f>
        <v>0</v>
      </c>
      <c r="P9" s="222">
        <f>ROUND(data!J70,0)</f>
        <v>0</v>
      </c>
      <c r="Q9" s="222">
        <f>ROUND(data!J71,0)</f>
        <v>0</v>
      </c>
      <c r="R9" s="222">
        <f>ROUND(data!J72,0)</f>
        <v>0</v>
      </c>
      <c r="S9" s="222">
        <f>ROUND(data!J73,0)</f>
        <v>0</v>
      </c>
      <c r="T9" s="222">
        <f>ROUND(data!J74,0)</f>
        <v>0</v>
      </c>
      <c r="U9" s="222">
        <f>ROUND(data!J75,0)</f>
        <v>0</v>
      </c>
      <c r="V9" s="222">
        <f>ROUND(data!J76,0)</f>
        <v>0</v>
      </c>
      <c r="W9" s="222">
        <f>ROUND(data!J77,0)</f>
        <v>0</v>
      </c>
      <c r="X9" s="222">
        <f>ROUND(data!J78,0)</f>
        <v>0</v>
      </c>
      <c r="Y9" s="222">
        <f>ROUND(data!J79,0)</f>
        <v>0</v>
      </c>
      <c r="Z9" s="222">
        <f>ROUND(data!J80,0)</f>
        <v>0</v>
      </c>
      <c r="AA9" s="222">
        <f>ROUND(data!J81,0)</f>
        <v>0</v>
      </c>
      <c r="AB9" s="222">
        <f>ROUND(data!J82,0)</f>
        <v>0</v>
      </c>
      <c r="AC9" s="222">
        <f>ROUND(data!J83,0)</f>
        <v>0</v>
      </c>
      <c r="AD9" s="222">
        <f>ROUND(data!J84,0)</f>
        <v>0</v>
      </c>
      <c r="AE9" s="222">
        <f>ROUND(data!J89,0)</f>
        <v>0</v>
      </c>
      <c r="AF9" s="222">
        <f>ROUND(data!J87,0)</f>
        <v>0</v>
      </c>
      <c r="AG9" s="222">
        <f>IF(data!J90&gt;0,ROUND(data!J90,0),0)</f>
        <v>0</v>
      </c>
      <c r="AH9" s="222">
        <f>IF(data!J91&gt;0,ROUND(data!J91,0),0)</f>
        <v>0</v>
      </c>
      <c r="AI9" s="222">
        <f>IF(data!J92&gt;0,ROUND(data!J92,0),0)</f>
        <v>0</v>
      </c>
      <c r="AJ9" s="222">
        <f>IF(data!J93&gt;0,ROUND(data!J93,0),0)</f>
        <v>0</v>
      </c>
      <c r="AK9" s="212">
        <f>IF(data!J94&gt;0,ROUND(data!J94,2),0)</f>
        <v>0</v>
      </c>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row>
    <row r="10" spans="1:89" s="12" customFormat="1" ht="12.65" customHeight="1">
      <c r="A10" s="16" t="str">
        <f>RIGHT(data!$C$97,3)</f>
        <v>141</v>
      </c>
      <c r="B10" s="224" t="str">
        <f>RIGHT(data!$C$96,4)</f>
        <v>2022</v>
      </c>
      <c r="C10" s="16" t="str">
        <f>data!K$55</f>
        <v>6200</v>
      </c>
      <c r="D10" s="16" t="s">
        <v>1122</v>
      </c>
      <c r="E10" s="222">
        <f>ROUND(data!K59,0)</f>
        <v>7192</v>
      </c>
      <c r="F10" s="212">
        <f>ROUND(data!K60,2)</f>
        <v>25.11</v>
      </c>
      <c r="G10" s="222">
        <f>ROUND(data!K61,0)</f>
        <v>1576344</v>
      </c>
      <c r="H10" s="222">
        <f>ROUND(data!K62,0)</f>
        <v>353361</v>
      </c>
      <c r="I10" s="222">
        <f>ROUND(data!K63,0)</f>
        <v>28727</v>
      </c>
      <c r="J10" s="222">
        <f>ROUND(data!K64,0)</f>
        <v>59385</v>
      </c>
      <c r="K10" s="222">
        <f>ROUND(data!K65,0)</f>
        <v>2036</v>
      </c>
      <c r="L10" s="222">
        <f>ROUND(data!K66,0)</f>
        <v>40245</v>
      </c>
      <c r="M10" s="66">
        <f>ROUND(data!K67,0)</f>
        <v>76020</v>
      </c>
      <c r="N10" s="222">
        <f>ROUND(data!K68,0)</f>
        <v>8745</v>
      </c>
      <c r="O10" s="222">
        <f>ROUND(data!K69,0)</f>
        <v>5138</v>
      </c>
      <c r="P10" s="222">
        <f>ROUND(data!K70,0)</f>
        <v>0</v>
      </c>
      <c r="Q10" s="222">
        <f>ROUND(data!K71,0)</f>
        <v>0</v>
      </c>
      <c r="R10" s="222">
        <f>ROUND(data!K72,0)</f>
        <v>0</v>
      </c>
      <c r="S10" s="222">
        <f>ROUND(data!K73,0)</f>
        <v>0</v>
      </c>
      <c r="T10" s="222">
        <f>ROUND(data!K74,0)</f>
        <v>0</v>
      </c>
      <c r="U10" s="222">
        <f>ROUND(data!K75,0)</f>
        <v>0</v>
      </c>
      <c r="V10" s="222">
        <f>ROUND(data!K76,0)</f>
        <v>0</v>
      </c>
      <c r="W10" s="222">
        <f>ROUND(data!K77,0)</f>
        <v>0</v>
      </c>
      <c r="X10" s="222">
        <f>ROUND(data!K78,0)</f>
        <v>0</v>
      </c>
      <c r="Y10" s="222">
        <f>ROUND(data!K79,0)</f>
        <v>0</v>
      </c>
      <c r="Z10" s="222">
        <f>ROUND(data!K80,0)</f>
        <v>0</v>
      </c>
      <c r="AA10" s="222">
        <f>ROUND(data!K81,0)</f>
        <v>0</v>
      </c>
      <c r="AB10" s="222">
        <f>ROUND(data!K82,0)</f>
        <v>0</v>
      </c>
      <c r="AC10" s="222">
        <f>ROUND(data!K83,0)</f>
        <v>5138</v>
      </c>
      <c r="AD10" s="222">
        <f>ROUND(data!K84,0)</f>
        <v>0</v>
      </c>
      <c r="AE10" s="222">
        <f>ROUND(data!K89,0)</f>
        <v>3162735</v>
      </c>
      <c r="AF10" s="222">
        <f>ROUND(data!K87,0)</f>
        <v>3146076</v>
      </c>
      <c r="AG10" s="222">
        <f>IF(data!K90&gt;0,ROUND(data!K90,0),0)</f>
        <v>4452</v>
      </c>
      <c r="AH10" s="222">
        <f>IF(data!K91&gt;0,ROUND(data!K91,0),0)</f>
        <v>21070</v>
      </c>
      <c r="AI10" s="222">
        <f>IF(data!K92&gt;0,ROUND(data!K92,0),0)</f>
        <v>1632</v>
      </c>
      <c r="AJ10" s="222">
        <f>IF(data!K93&gt;0,ROUND(data!K93,0),0)</f>
        <v>67837</v>
      </c>
      <c r="AK10" s="212">
        <f>IF(data!K94&gt;0,ROUND(data!K94,2),0)</f>
        <v>22.64</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row>
    <row r="11" spans="1:89" s="12" customFormat="1" ht="12.65" customHeight="1">
      <c r="A11" s="16" t="str">
        <f>RIGHT(data!$C$97,3)</f>
        <v>141</v>
      </c>
      <c r="B11" s="224" t="str">
        <f>RIGHT(data!$C$96,4)</f>
        <v>2022</v>
      </c>
      <c r="C11" s="16" t="str">
        <f>data!L$55</f>
        <v>6210</v>
      </c>
      <c r="D11" s="16" t="s">
        <v>1122</v>
      </c>
      <c r="E11" s="222">
        <f>ROUND(data!L59,0)</f>
        <v>2557</v>
      </c>
      <c r="F11" s="212">
        <f>ROUND(data!L60,2)</f>
        <v>25.71</v>
      </c>
      <c r="G11" s="222">
        <f>ROUND(data!L61,0)</f>
        <v>2155007</v>
      </c>
      <c r="H11" s="222">
        <f>ROUND(data!L62,0)</f>
        <v>483077</v>
      </c>
      <c r="I11" s="222">
        <f>ROUND(data!L63,0)</f>
        <v>338942</v>
      </c>
      <c r="J11" s="222">
        <f>ROUND(data!L64,0)</f>
        <v>242542</v>
      </c>
      <c r="K11" s="222">
        <f>ROUND(data!L65,0)</f>
        <v>3465</v>
      </c>
      <c r="L11" s="222">
        <f>ROUND(data!L66,0)</f>
        <v>1261559</v>
      </c>
      <c r="M11" s="66">
        <f>ROUND(data!L67,0)</f>
        <v>112545</v>
      </c>
      <c r="N11" s="222">
        <f>ROUND(data!L68,0)</f>
        <v>55697</v>
      </c>
      <c r="O11" s="222">
        <f>ROUND(data!L69,0)</f>
        <v>74816</v>
      </c>
      <c r="P11" s="222">
        <f>ROUND(data!L70,0)</f>
        <v>0</v>
      </c>
      <c r="Q11" s="222">
        <f>ROUND(data!L71,0)</f>
        <v>0</v>
      </c>
      <c r="R11" s="222">
        <f>ROUND(data!L72,0)</f>
        <v>0</v>
      </c>
      <c r="S11" s="222">
        <f>ROUND(data!L73,0)</f>
        <v>0</v>
      </c>
      <c r="T11" s="222">
        <f>ROUND(data!L74,0)</f>
        <v>0</v>
      </c>
      <c r="U11" s="222">
        <f>ROUND(data!L75,0)</f>
        <v>0</v>
      </c>
      <c r="V11" s="222">
        <f>ROUND(data!L76,0)</f>
        <v>0</v>
      </c>
      <c r="W11" s="222">
        <f>ROUND(data!L77,0)</f>
        <v>0</v>
      </c>
      <c r="X11" s="222">
        <f>ROUND(data!L78,0)</f>
        <v>0</v>
      </c>
      <c r="Y11" s="222">
        <f>ROUND(data!L79,0)</f>
        <v>0</v>
      </c>
      <c r="Z11" s="222">
        <f>ROUND(data!L80,0)</f>
        <v>0</v>
      </c>
      <c r="AA11" s="222">
        <f>ROUND(data!L81,0)</f>
        <v>0</v>
      </c>
      <c r="AB11" s="222">
        <f>ROUND(data!L82,0)</f>
        <v>0</v>
      </c>
      <c r="AC11" s="222">
        <f>ROUND(data!L83,0)</f>
        <v>74816</v>
      </c>
      <c r="AD11" s="222">
        <f>ROUND(data!L84,0)</f>
        <v>0</v>
      </c>
      <c r="AE11" s="222">
        <f>ROUND(data!L89,0)</f>
        <v>1124460</v>
      </c>
      <c r="AF11" s="222">
        <f>ROUND(data!L87,0)</f>
        <v>1118537</v>
      </c>
      <c r="AG11" s="222">
        <f>IF(data!L90&gt;0,ROUND(data!L90,0),0)</f>
        <v>6591</v>
      </c>
      <c r="AH11" s="222">
        <f>IF(data!L91&gt;0,ROUND(data!L91,0),0)</f>
        <v>7948</v>
      </c>
      <c r="AI11" s="222">
        <f>IF(data!L92&gt;0,ROUND(data!L92,0),0)</f>
        <v>2417</v>
      </c>
      <c r="AJ11" s="222">
        <f>IF(data!L93&gt;0,ROUND(data!L93,0),0)</f>
        <v>30424</v>
      </c>
      <c r="AK11" s="212">
        <f>IF(data!L94&gt;0,ROUND(data!L94,2),0)</f>
        <v>23.76</v>
      </c>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row>
    <row r="12" spans="1:89" s="12" customFormat="1" ht="12.65" customHeight="1">
      <c r="A12" s="16" t="str">
        <f>RIGHT(data!$C$97,3)</f>
        <v>141</v>
      </c>
      <c r="B12" s="224" t="str">
        <f>RIGHT(data!$C$96,4)</f>
        <v>2022</v>
      </c>
      <c r="C12" s="16" t="str">
        <f>data!M$55</f>
        <v>6330</v>
      </c>
      <c r="D12" s="16" t="s">
        <v>1122</v>
      </c>
      <c r="E12" s="222">
        <f>ROUND(data!M59,0)</f>
        <v>0</v>
      </c>
      <c r="F12" s="212">
        <f>ROUND(data!M60,2)</f>
        <v>0</v>
      </c>
      <c r="G12" s="222">
        <f>ROUND(data!M61,0)</f>
        <v>0</v>
      </c>
      <c r="H12" s="222">
        <f>ROUND(data!M62,0)</f>
        <v>0</v>
      </c>
      <c r="I12" s="222">
        <f>ROUND(data!M63,0)</f>
        <v>0</v>
      </c>
      <c r="J12" s="222">
        <f>ROUND(data!M64,0)</f>
        <v>0</v>
      </c>
      <c r="K12" s="222">
        <f>ROUND(data!M65,0)</f>
        <v>0</v>
      </c>
      <c r="L12" s="222">
        <f>ROUND(data!M66,0)</f>
        <v>0</v>
      </c>
      <c r="M12" s="66">
        <f>ROUND(data!M67,0)</f>
        <v>0</v>
      </c>
      <c r="N12" s="222">
        <f>ROUND(data!M68,0)</f>
        <v>0</v>
      </c>
      <c r="O12" s="222">
        <f>ROUND(data!M69,0)</f>
        <v>0</v>
      </c>
      <c r="P12" s="222">
        <f>ROUND(data!M70,0)</f>
        <v>0</v>
      </c>
      <c r="Q12" s="222">
        <f>ROUND(data!M71,0)</f>
        <v>0</v>
      </c>
      <c r="R12" s="222">
        <f>ROUND(data!M72,0)</f>
        <v>0</v>
      </c>
      <c r="S12" s="222">
        <f>ROUND(data!M73,0)</f>
        <v>0</v>
      </c>
      <c r="T12" s="222">
        <f>ROUND(data!M74,0)</f>
        <v>0</v>
      </c>
      <c r="U12" s="222">
        <f>ROUND(data!M75,0)</f>
        <v>0</v>
      </c>
      <c r="V12" s="222">
        <f>ROUND(data!M76,0)</f>
        <v>0</v>
      </c>
      <c r="W12" s="222">
        <f>ROUND(data!M77,0)</f>
        <v>0</v>
      </c>
      <c r="X12" s="222">
        <f>ROUND(data!M78,0)</f>
        <v>0</v>
      </c>
      <c r="Y12" s="222">
        <f>ROUND(data!M79,0)</f>
        <v>0</v>
      </c>
      <c r="Z12" s="222">
        <f>ROUND(data!M80,0)</f>
        <v>0</v>
      </c>
      <c r="AA12" s="222">
        <f>ROUND(data!M81,0)</f>
        <v>0</v>
      </c>
      <c r="AB12" s="222">
        <f>ROUND(data!M82,0)</f>
        <v>0</v>
      </c>
      <c r="AC12" s="222">
        <f>ROUND(data!M83,0)</f>
        <v>0</v>
      </c>
      <c r="AD12" s="222">
        <f>ROUND(data!M84,0)</f>
        <v>0</v>
      </c>
      <c r="AE12" s="222">
        <f>ROUND(data!M89,0)</f>
        <v>0</v>
      </c>
      <c r="AF12" s="222">
        <f>ROUND(data!M87,0)</f>
        <v>0</v>
      </c>
      <c r="AG12" s="222">
        <f>IF(data!M90&gt;0,ROUND(data!M90,0),0)</f>
        <v>0</v>
      </c>
      <c r="AH12" s="222">
        <f>IF(data!M91&gt;0,ROUND(data!M91,0),0)</f>
        <v>0</v>
      </c>
      <c r="AI12" s="222">
        <f>IF(data!M92&gt;0,ROUND(data!M92,0),0)</f>
        <v>0</v>
      </c>
      <c r="AJ12" s="222">
        <f>IF(data!M93&gt;0,ROUND(data!M93,0),0)</f>
        <v>0</v>
      </c>
      <c r="AK12" s="212">
        <f>IF(data!M94&gt;0,ROUND(data!M94,2),0)</f>
        <v>0</v>
      </c>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row>
    <row r="13" spans="1:89" s="12" customFormat="1" ht="12.65" customHeight="1">
      <c r="A13" s="16" t="str">
        <f>RIGHT(data!$C$97,3)</f>
        <v>141</v>
      </c>
      <c r="B13" s="224" t="str">
        <f>RIGHT(data!$C$96,4)</f>
        <v>2022</v>
      </c>
      <c r="C13" s="16" t="str">
        <f>data!N$55</f>
        <v>6400</v>
      </c>
      <c r="D13" s="16" t="s">
        <v>1122</v>
      </c>
      <c r="E13" s="222">
        <f>ROUND(data!N59,0)</f>
        <v>0</v>
      </c>
      <c r="F13" s="212">
        <f>ROUND(data!N60,2)</f>
        <v>0</v>
      </c>
      <c r="G13" s="222">
        <f>ROUND(data!N61,0)</f>
        <v>0</v>
      </c>
      <c r="H13" s="222">
        <f>ROUND(data!N62,0)</f>
        <v>0</v>
      </c>
      <c r="I13" s="222">
        <f>ROUND(data!N63,0)</f>
        <v>0</v>
      </c>
      <c r="J13" s="222">
        <f>ROUND(data!N64,0)</f>
        <v>0</v>
      </c>
      <c r="K13" s="222">
        <f>ROUND(data!N65,0)</f>
        <v>0</v>
      </c>
      <c r="L13" s="222">
        <f>ROUND(data!N66,0)</f>
        <v>0</v>
      </c>
      <c r="M13" s="66">
        <f>ROUND(data!N67,0)</f>
        <v>0</v>
      </c>
      <c r="N13" s="222">
        <f>ROUND(data!N68,0)</f>
        <v>0</v>
      </c>
      <c r="O13" s="222">
        <f>ROUND(data!N69,0)</f>
        <v>0</v>
      </c>
      <c r="P13" s="222">
        <f>ROUND(data!N70,0)</f>
        <v>0</v>
      </c>
      <c r="Q13" s="222">
        <f>ROUND(data!N71,0)</f>
        <v>0</v>
      </c>
      <c r="R13" s="222">
        <f>ROUND(data!N72,0)</f>
        <v>0</v>
      </c>
      <c r="S13" s="222">
        <f>ROUND(data!N73,0)</f>
        <v>0</v>
      </c>
      <c r="T13" s="222">
        <f>ROUND(data!N74,0)</f>
        <v>0</v>
      </c>
      <c r="U13" s="222">
        <f>ROUND(data!N75,0)</f>
        <v>0</v>
      </c>
      <c r="V13" s="222">
        <f>ROUND(data!N76,0)</f>
        <v>0</v>
      </c>
      <c r="W13" s="222">
        <f>ROUND(data!N77,0)</f>
        <v>0</v>
      </c>
      <c r="X13" s="222">
        <f>ROUND(data!N78,0)</f>
        <v>0</v>
      </c>
      <c r="Y13" s="222">
        <f>ROUND(data!N79,0)</f>
        <v>0</v>
      </c>
      <c r="Z13" s="222">
        <f>ROUND(data!N80,0)</f>
        <v>0</v>
      </c>
      <c r="AA13" s="222">
        <f>ROUND(data!N81,0)</f>
        <v>0</v>
      </c>
      <c r="AB13" s="222">
        <f>ROUND(data!N82,0)</f>
        <v>0</v>
      </c>
      <c r="AC13" s="222">
        <f>ROUND(data!N83,0)</f>
        <v>0</v>
      </c>
      <c r="AD13" s="222">
        <f>ROUND(data!N84,0)</f>
        <v>0</v>
      </c>
      <c r="AE13" s="222">
        <f>ROUND(data!N89,0)</f>
        <v>0</v>
      </c>
      <c r="AF13" s="222">
        <f>ROUND(data!N87,0)</f>
        <v>0</v>
      </c>
      <c r="AG13" s="222">
        <f>IF(data!N90&gt;0,ROUND(data!N90,0),0)</f>
        <v>0</v>
      </c>
      <c r="AH13" s="222">
        <f>IF(data!N91&gt;0,ROUND(data!N91,0),0)</f>
        <v>0</v>
      </c>
      <c r="AI13" s="222">
        <f>IF(data!N92&gt;0,ROUND(data!N92,0),0)</f>
        <v>0</v>
      </c>
      <c r="AJ13" s="222">
        <f>IF(data!N93&gt;0,ROUND(data!N93,0),0)</f>
        <v>0</v>
      </c>
      <c r="AK13" s="212">
        <f>IF(data!N94&gt;0,ROUND(data!N94,2),0)</f>
        <v>0</v>
      </c>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row>
    <row r="14" spans="1:89" s="12" customFormat="1" ht="12.65" customHeight="1">
      <c r="A14" s="16" t="str">
        <f>RIGHT(data!$C$97,3)</f>
        <v>141</v>
      </c>
      <c r="B14" s="224" t="str">
        <f>RIGHT(data!$C$96,4)</f>
        <v>2022</v>
      </c>
      <c r="C14" s="16" t="str">
        <f>data!O$55</f>
        <v>7010</v>
      </c>
      <c r="D14" s="16" t="s">
        <v>1122</v>
      </c>
      <c r="E14" s="222">
        <f>ROUND(data!O59,0)</f>
        <v>0</v>
      </c>
      <c r="F14" s="212">
        <f>ROUND(data!O60,2)</f>
        <v>0</v>
      </c>
      <c r="G14" s="222">
        <f>ROUND(data!O61,0)</f>
        <v>0</v>
      </c>
      <c r="H14" s="222">
        <f>ROUND(data!O62,0)</f>
        <v>0</v>
      </c>
      <c r="I14" s="222">
        <f>ROUND(data!O63,0)</f>
        <v>0</v>
      </c>
      <c r="J14" s="222">
        <f>ROUND(data!O64,0)</f>
        <v>0</v>
      </c>
      <c r="K14" s="222">
        <f>ROUND(data!O65,0)</f>
        <v>0</v>
      </c>
      <c r="L14" s="222">
        <f>ROUND(data!O66,0)</f>
        <v>0</v>
      </c>
      <c r="M14" s="66">
        <f>ROUND(data!O67,0)</f>
        <v>0</v>
      </c>
      <c r="N14" s="222">
        <f>ROUND(data!O68,0)</f>
        <v>0</v>
      </c>
      <c r="O14" s="222">
        <f>ROUND(data!O69,0)</f>
        <v>0</v>
      </c>
      <c r="P14" s="222">
        <f>ROUND(data!O70,0)</f>
        <v>0</v>
      </c>
      <c r="Q14" s="222">
        <f>ROUND(data!O71,0)</f>
        <v>0</v>
      </c>
      <c r="R14" s="222">
        <f>ROUND(data!O72,0)</f>
        <v>0</v>
      </c>
      <c r="S14" s="222">
        <f>ROUND(data!O73,0)</f>
        <v>0</v>
      </c>
      <c r="T14" s="222">
        <f>ROUND(data!O74,0)</f>
        <v>0</v>
      </c>
      <c r="U14" s="222">
        <f>ROUND(data!O75,0)</f>
        <v>0</v>
      </c>
      <c r="V14" s="222">
        <f>ROUND(data!O76,0)</f>
        <v>0</v>
      </c>
      <c r="W14" s="222">
        <f>ROUND(data!O77,0)</f>
        <v>0</v>
      </c>
      <c r="X14" s="222">
        <f>ROUND(data!O78,0)</f>
        <v>0</v>
      </c>
      <c r="Y14" s="222">
        <f>ROUND(data!O79,0)</f>
        <v>0</v>
      </c>
      <c r="Z14" s="222">
        <f>ROUND(data!O80,0)</f>
        <v>0</v>
      </c>
      <c r="AA14" s="222">
        <f>ROUND(data!O81,0)</f>
        <v>0</v>
      </c>
      <c r="AB14" s="222">
        <f>ROUND(data!O82,0)</f>
        <v>0</v>
      </c>
      <c r="AC14" s="222">
        <f>ROUND(data!O83,0)</f>
        <v>0</v>
      </c>
      <c r="AD14" s="222">
        <f>ROUND(data!O84,0)</f>
        <v>0</v>
      </c>
      <c r="AE14" s="222">
        <f>ROUND(data!O89,0)</f>
        <v>0</v>
      </c>
      <c r="AF14" s="222">
        <f>ROUND(data!O87,0)</f>
        <v>0</v>
      </c>
      <c r="AG14" s="222">
        <f>IF(data!O90&gt;0,ROUND(data!O90,0),0)</f>
        <v>0</v>
      </c>
      <c r="AH14" s="222">
        <f>IF(data!O91&gt;0,ROUND(data!O91,0),0)</f>
        <v>0</v>
      </c>
      <c r="AI14" s="222">
        <f>IF(data!O92&gt;0,ROUND(data!O92,0),0)</f>
        <v>0</v>
      </c>
      <c r="AJ14" s="222">
        <f>IF(data!O93&gt;0,ROUND(data!O93,0),0)</f>
        <v>0</v>
      </c>
      <c r="AK14" s="212">
        <f>IF(data!O94&gt;0,ROUND(data!O94,2),0)</f>
        <v>0</v>
      </c>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row>
    <row r="15" spans="1:89" s="12" customFormat="1" ht="12.65" customHeight="1">
      <c r="A15" s="16" t="str">
        <f>RIGHT(data!$C$97,3)</f>
        <v>141</v>
      </c>
      <c r="B15" s="224" t="str">
        <f>RIGHT(data!$C$96,4)</f>
        <v>2022</v>
      </c>
      <c r="C15" s="16" t="str">
        <f>data!P$55</f>
        <v>7020</v>
      </c>
      <c r="D15" s="16" t="s">
        <v>1122</v>
      </c>
      <c r="E15" s="222">
        <f>ROUND(data!P59,0)</f>
        <v>0</v>
      </c>
      <c r="F15" s="212">
        <f>ROUND(data!P60,2)</f>
        <v>0</v>
      </c>
      <c r="G15" s="222">
        <f>ROUND(data!P61,0)</f>
        <v>0</v>
      </c>
      <c r="H15" s="222">
        <f>ROUND(data!P62,0)</f>
        <v>0</v>
      </c>
      <c r="I15" s="222">
        <f>ROUND(data!P63,0)</f>
        <v>0</v>
      </c>
      <c r="J15" s="222">
        <f>ROUND(data!P64,0)</f>
        <v>0</v>
      </c>
      <c r="K15" s="222">
        <f>ROUND(data!P65,0)</f>
        <v>0</v>
      </c>
      <c r="L15" s="222">
        <f>ROUND(data!P66,0)</f>
        <v>0</v>
      </c>
      <c r="M15" s="66">
        <f>ROUND(data!P67,0)</f>
        <v>0</v>
      </c>
      <c r="N15" s="222">
        <f>ROUND(data!P68,0)</f>
        <v>0</v>
      </c>
      <c r="O15" s="222">
        <f>ROUND(data!P69,0)</f>
        <v>0</v>
      </c>
      <c r="P15" s="222">
        <f>ROUND(data!P70,0)</f>
        <v>0</v>
      </c>
      <c r="Q15" s="222">
        <f>ROUND(data!P71,0)</f>
        <v>0</v>
      </c>
      <c r="R15" s="222">
        <f>ROUND(data!P72,0)</f>
        <v>0</v>
      </c>
      <c r="S15" s="222">
        <f>ROUND(data!P73,0)</f>
        <v>0</v>
      </c>
      <c r="T15" s="222">
        <f>ROUND(data!P74,0)</f>
        <v>0</v>
      </c>
      <c r="U15" s="222">
        <f>ROUND(data!P75,0)</f>
        <v>0</v>
      </c>
      <c r="V15" s="222">
        <f>ROUND(data!P76,0)</f>
        <v>0</v>
      </c>
      <c r="W15" s="222">
        <f>ROUND(data!P77,0)</f>
        <v>0</v>
      </c>
      <c r="X15" s="222">
        <f>ROUND(data!P78,0)</f>
        <v>0</v>
      </c>
      <c r="Y15" s="222">
        <f>ROUND(data!P79,0)</f>
        <v>0</v>
      </c>
      <c r="Z15" s="222">
        <f>ROUND(data!P80,0)</f>
        <v>0</v>
      </c>
      <c r="AA15" s="222">
        <f>ROUND(data!P81,0)</f>
        <v>0</v>
      </c>
      <c r="AB15" s="222">
        <f>ROUND(data!P82,0)</f>
        <v>0</v>
      </c>
      <c r="AC15" s="222">
        <f>ROUND(data!P83,0)</f>
        <v>0</v>
      </c>
      <c r="AD15" s="222">
        <f>ROUND(data!P84,0)</f>
        <v>0</v>
      </c>
      <c r="AE15" s="222">
        <f>ROUND(data!P89,0)</f>
        <v>0</v>
      </c>
      <c r="AF15" s="222">
        <f>ROUND(data!P87,0)</f>
        <v>0</v>
      </c>
      <c r="AG15" s="222">
        <f>IF(data!P90&gt;0,ROUND(data!P90,0),0)</f>
        <v>0</v>
      </c>
      <c r="AH15" s="222">
        <f>IF(data!P91&gt;0,ROUND(data!P91,0),0)</f>
        <v>0</v>
      </c>
      <c r="AI15" s="222">
        <f>IF(data!P92&gt;0,ROUND(data!P92,0),0)</f>
        <v>0</v>
      </c>
      <c r="AJ15" s="222">
        <f>IF(data!P93&gt;0,ROUND(data!P93,0),0)</f>
        <v>0</v>
      </c>
      <c r="AK15" s="212">
        <f>IF(data!P94&gt;0,ROUND(data!P94,2),0)</f>
        <v>0</v>
      </c>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row>
    <row r="16" spans="1:89" s="12" customFormat="1" ht="12.65" customHeight="1">
      <c r="A16" s="16" t="str">
        <f>RIGHT(data!$C$97,3)</f>
        <v>141</v>
      </c>
      <c r="B16" s="224" t="str">
        <f>RIGHT(data!$C$96,4)</f>
        <v>2022</v>
      </c>
      <c r="C16" s="16" t="str">
        <f>data!Q$55</f>
        <v>7030</v>
      </c>
      <c r="D16" s="16" t="s">
        <v>1122</v>
      </c>
      <c r="E16" s="222">
        <f>ROUND(data!Q59,0)</f>
        <v>0</v>
      </c>
      <c r="F16" s="212">
        <f>ROUND(data!Q60,2)</f>
        <v>0</v>
      </c>
      <c r="G16" s="222">
        <f>ROUND(data!Q61,0)</f>
        <v>0</v>
      </c>
      <c r="H16" s="222">
        <f>ROUND(data!Q62,0)</f>
        <v>0</v>
      </c>
      <c r="I16" s="222">
        <f>ROUND(data!Q63,0)</f>
        <v>0</v>
      </c>
      <c r="J16" s="222">
        <f>ROUND(data!Q64,0)</f>
        <v>0</v>
      </c>
      <c r="K16" s="222">
        <f>ROUND(data!Q65,0)</f>
        <v>0</v>
      </c>
      <c r="L16" s="222">
        <f>ROUND(data!Q66,0)</f>
        <v>0</v>
      </c>
      <c r="M16" s="66">
        <f>ROUND(data!Q67,0)</f>
        <v>0</v>
      </c>
      <c r="N16" s="222">
        <f>ROUND(data!Q68,0)</f>
        <v>0</v>
      </c>
      <c r="O16" s="222">
        <f>ROUND(data!Q69,0)</f>
        <v>0</v>
      </c>
      <c r="P16" s="222">
        <f>ROUND(data!Q70,0)</f>
        <v>0</v>
      </c>
      <c r="Q16" s="222">
        <f>ROUND(data!Q71,0)</f>
        <v>0</v>
      </c>
      <c r="R16" s="222">
        <f>ROUND(data!Q72,0)</f>
        <v>0</v>
      </c>
      <c r="S16" s="222">
        <f>ROUND(data!Q73,0)</f>
        <v>0</v>
      </c>
      <c r="T16" s="222">
        <f>ROUND(data!Q74,0)</f>
        <v>0</v>
      </c>
      <c r="U16" s="222">
        <f>ROUND(data!Q75,0)</f>
        <v>0</v>
      </c>
      <c r="V16" s="222">
        <f>ROUND(data!Q76,0)</f>
        <v>0</v>
      </c>
      <c r="W16" s="222">
        <f>ROUND(data!Q77,0)</f>
        <v>0</v>
      </c>
      <c r="X16" s="222">
        <f>ROUND(data!Q78,0)</f>
        <v>0</v>
      </c>
      <c r="Y16" s="222">
        <f>ROUND(data!Q79,0)</f>
        <v>0</v>
      </c>
      <c r="Z16" s="222">
        <f>ROUND(data!Q80,0)</f>
        <v>0</v>
      </c>
      <c r="AA16" s="222">
        <f>ROUND(data!Q81,0)</f>
        <v>0</v>
      </c>
      <c r="AB16" s="222">
        <f>ROUND(data!Q82,0)</f>
        <v>0</v>
      </c>
      <c r="AC16" s="222">
        <f>ROUND(data!Q83,0)</f>
        <v>0</v>
      </c>
      <c r="AD16" s="222">
        <f>ROUND(data!Q84,0)</f>
        <v>0</v>
      </c>
      <c r="AE16" s="222">
        <f>ROUND(data!Q89,0)</f>
        <v>0</v>
      </c>
      <c r="AF16" s="222">
        <f>ROUND(data!Q87,0)</f>
        <v>0</v>
      </c>
      <c r="AG16" s="222">
        <f>IF(data!Q90&gt;0,ROUND(data!Q90,0),0)</f>
        <v>0</v>
      </c>
      <c r="AH16" s="222">
        <f>IF(data!Q91&gt;0,ROUND(data!Q91,0),0)</f>
        <v>0</v>
      </c>
      <c r="AI16" s="222">
        <f>IF(data!Q92&gt;0,ROUND(data!Q92,0),0)</f>
        <v>0</v>
      </c>
      <c r="AJ16" s="222">
        <f>IF(data!Q93&gt;0,ROUND(data!Q93,0),0)</f>
        <v>0</v>
      </c>
      <c r="AK16" s="212">
        <f>IF(data!Q94&gt;0,ROUND(data!Q94,2),0)</f>
        <v>0</v>
      </c>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row>
    <row r="17" spans="1:89" s="12" customFormat="1" ht="12.65" customHeight="1">
      <c r="A17" s="16" t="str">
        <f>RIGHT(data!$C$97,3)</f>
        <v>141</v>
      </c>
      <c r="B17" s="224" t="str">
        <f>RIGHT(data!$C$96,4)</f>
        <v>2022</v>
      </c>
      <c r="C17" s="16" t="str">
        <f>data!R$55</f>
        <v>7040</v>
      </c>
      <c r="D17" s="16" t="s">
        <v>1122</v>
      </c>
      <c r="E17" s="222">
        <f>ROUND(data!R59,0)</f>
        <v>0</v>
      </c>
      <c r="F17" s="212">
        <f>ROUND(data!R60,2)</f>
        <v>0</v>
      </c>
      <c r="G17" s="222">
        <f>ROUND(data!R61,0)</f>
        <v>0</v>
      </c>
      <c r="H17" s="222">
        <f>ROUND(data!R62,0)</f>
        <v>0</v>
      </c>
      <c r="I17" s="222">
        <f>ROUND(data!R63,0)</f>
        <v>0</v>
      </c>
      <c r="J17" s="222">
        <f>ROUND(data!R64,0)</f>
        <v>0</v>
      </c>
      <c r="K17" s="222">
        <f>ROUND(data!R65,0)</f>
        <v>0</v>
      </c>
      <c r="L17" s="222">
        <f>ROUND(data!R66,0)</f>
        <v>0</v>
      </c>
      <c r="M17" s="66">
        <f>ROUND(data!R67,0)</f>
        <v>0</v>
      </c>
      <c r="N17" s="222">
        <f>ROUND(data!R68,0)</f>
        <v>0</v>
      </c>
      <c r="O17" s="222">
        <f>ROUND(data!R69,0)</f>
        <v>0</v>
      </c>
      <c r="P17" s="222">
        <f>ROUND(data!R70,0)</f>
        <v>0</v>
      </c>
      <c r="Q17" s="222">
        <f>ROUND(data!R71,0)</f>
        <v>0</v>
      </c>
      <c r="R17" s="222">
        <f>ROUND(data!R72,0)</f>
        <v>0</v>
      </c>
      <c r="S17" s="222">
        <f>ROUND(data!R73,0)</f>
        <v>0</v>
      </c>
      <c r="T17" s="222">
        <f>ROUND(data!R74,0)</f>
        <v>0</v>
      </c>
      <c r="U17" s="222">
        <f>ROUND(data!R75,0)</f>
        <v>0</v>
      </c>
      <c r="V17" s="222">
        <f>ROUND(data!R76,0)</f>
        <v>0</v>
      </c>
      <c r="W17" s="222">
        <f>ROUND(data!R77,0)</f>
        <v>0</v>
      </c>
      <c r="X17" s="222">
        <f>ROUND(data!R78,0)</f>
        <v>0</v>
      </c>
      <c r="Y17" s="222">
        <f>ROUND(data!R79,0)</f>
        <v>0</v>
      </c>
      <c r="Z17" s="222">
        <f>ROUND(data!R80,0)</f>
        <v>0</v>
      </c>
      <c r="AA17" s="222">
        <f>ROUND(data!R81,0)</f>
        <v>0</v>
      </c>
      <c r="AB17" s="222">
        <f>ROUND(data!R82,0)</f>
        <v>0</v>
      </c>
      <c r="AC17" s="222">
        <f>ROUND(data!R83,0)</f>
        <v>0</v>
      </c>
      <c r="AD17" s="222">
        <f>ROUND(data!R84,0)</f>
        <v>0</v>
      </c>
      <c r="AE17" s="222">
        <f>ROUND(data!R89,0)</f>
        <v>0</v>
      </c>
      <c r="AF17" s="222">
        <f>ROUND(data!R87,0)</f>
        <v>0</v>
      </c>
      <c r="AG17" s="222">
        <f>IF(data!R90&gt;0,ROUND(data!R90,0),0)</f>
        <v>0</v>
      </c>
      <c r="AH17" s="222">
        <f>IF(data!R91&gt;0,ROUND(data!R91,0),0)</f>
        <v>0</v>
      </c>
      <c r="AI17" s="222">
        <f>IF(data!R92&gt;0,ROUND(data!R92,0),0)</f>
        <v>0</v>
      </c>
      <c r="AJ17" s="222">
        <f>IF(data!R93&gt;0,ROUND(data!R93,0),0)</f>
        <v>0</v>
      </c>
      <c r="AK17" s="212">
        <f>IF(data!R94&gt;0,ROUND(data!R94,2),0)</f>
        <v>0</v>
      </c>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row>
    <row r="18" spans="1:89" s="12" customFormat="1" ht="12.65" customHeight="1">
      <c r="A18" s="16" t="str">
        <f>RIGHT(data!$C$97,3)</f>
        <v>141</v>
      </c>
      <c r="B18" s="224" t="str">
        <f>RIGHT(data!$C$96,4)</f>
        <v>2022</v>
      </c>
      <c r="C18" s="16" t="str">
        <f>data!S$55</f>
        <v>7050</v>
      </c>
      <c r="D18" s="16" t="s">
        <v>1122</v>
      </c>
      <c r="E18" s="222"/>
      <c r="F18" s="212">
        <f>ROUND(data!S60,2)</f>
        <v>0</v>
      </c>
      <c r="G18" s="222">
        <f>ROUND(data!S61,0)</f>
        <v>0</v>
      </c>
      <c r="H18" s="222">
        <f>ROUND(data!S62,0)</f>
        <v>0</v>
      </c>
      <c r="I18" s="222">
        <f>ROUND(data!S63,0)</f>
        <v>0</v>
      </c>
      <c r="J18" s="222">
        <f>ROUND(data!S64,0)</f>
        <v>123582</v>
      </c>
      <c r="K18" s="222">
        <f>ROUND(data!S65,0)</f>
        <v>0</v>
      </c>
      <c r="L18" s="222">
        <f>ROUND(data!S66,0)</f>
        <v>0</v>
      </c>
      <c r="M18" s="66">
        <f>ROUND(data!S67,0)</f>
        <v>0</v>
      </c>
      <c r="N18" s="222">
        <f>ROUND(data!S68,0)</f>
        <v>0</v>
      </c>
      <c r="O18" s="222">
        <f>ROUND(data!S69,0)</f>
        <v>0</v>
      </c>
      <c r="P18" s="222">
        <f>ROUND(data!S70,0)</f>
        <v>0</v>
      </c>
      <c r="Q18" s="222">
        <f>ROUND(data!S71,0)</f>
        <v>0</v>
      </c>
      <c r="R18" s="222">
        <f>ROUND(data!S72,0)</f>
        <v>0</v>
      </c>
      <c r="S18" s="222">
        <f>ROUND(data!S73,0)</f>
        <v>0</v>
      </c>
      <c r="T18" s="222">
        <f>ROUND(data!S74,0)</f>
        <v>0</v>
      </c>
      <c r="U18" s="222">
        <f>ROUND(data!S75,0)</f>
        <v>0</v>
      </c>
      <c r="V18" s="222">
        <f>ROUND(data!S76,0)</f>
        <v>0</v>
      </c>
      <c r="W18" s="222">
        <f>ROUND(data!S77,0)</f>
        <v>0</v>
      </c>
      <c r="X18" s="222">
        <f>ROUND(data!S78,0)</f>
        <v>0</v>
      </c>
      <c r="Y18" s="222">
        <f>ROUND(data!S79,0)</f>
        <v>0</v>
      </c>
      <c r="Z18" s="222">
        <f>ROUND(data!S80,0)</f>
        <v>0</v>
      </c>
      <c r="AA18" s="222">
        <f>ROUND(data!S81,0)</f>
        <v>0</v>
      </c>
      <c r="AB18" s="222">
        <f>ROUND(data!S82,0)</f>
        <v>0</v>
      </c>
      <c r="AC18" s="222">
        <f>ROUND(data!S83,0)</f>
        <v>0</v>
      </c>
      <c r="AD18" s="222">
        <f>ROUND(data!S84,0)</f>
        <v>0</v>
      </c>
      <c r="AE18" s="222">
        <f>ROUND(data!S89,0)</f>
        <v>704247</v>
      </c>
      <c r="AF18" s="222">
        <f>ROUND(data!S87,0)</f>
        <v>554041</v>
      </c>
      <c r="AG18" s="222">
        <f>IF(data!S90&gt;0,ROUND(data!S90,0),0)</f>
        <v>0</v>
      </c>
      <c r="AH18" s="222">
        <f>IF(data!S91&gt;0,ROUND(data!S91,0),0)</f>
        <v>0</v>
      </c>
      <c r="AI18" s="222">
        <f>IF(data!S92&gt;0,ROUND(data!S92,0),0)</f>
        <v>0</v>
      </c>
      <c r="AJ18" s="222">
        <f>IF(data!S93&gt;0,ROUND(data!S93,0),0)</f>
        <v>0</v>
      </c>
      <c r="AK18" s="212">
        <f>IF(data!S94&gt;0,ROUND(data!S94,2),0)</f>
        <v>0</v>
      </c>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row>
    <row r="19" spans="1:89" s="12" customFormat="1" ht="12.65" customHeight="1">
      <c r="A19" s="16" t="str">
        <f>RIGHT(data!$C$97,3)</f>
        <v>141</v>
      </c>
      <c r="B19" s="224" t="str">
        <f>RIGHT(data!$C$96,4)</f>
        <v>2022</v>
      </c>
      <c r="C19" s="16" t="str">
        <f>data!T$55</f>
        <v>7060</v>
      </c>
      <c r="D19" s="16" t="s">
        <v>1122</v>
      </c>
      <c r="E19" s="222"/>
      <c r="F19" s="212">
        <f>ROUND(data!T60,2)</f>
        <v>0</v>
      </c>
      <c r="G19" s="222">
        <f>ROUND(data!T61,0)</f>
        <v>0</v>
      </c>
      <c r="H19" s="222">
        <f>ROUND(data!T62,0)</f>
        <v>0</v>
      </c>
      <c r="I19" s="222">
        <f>ROUND(data!T63,0)</f>
        <v>0</v>
      </c>
      <c r="J19" s="222">
        <f>ROUND(data!T64,0)</f>
        <v>0</v>
      </c>
      <c r="K19" s="222">
        <f>ROUND(data!T65,0)</f>
        <v>0</v>
      </c>
      <c r="L19" s="222">
        <f>ROUND(data!T66,0)</f>
        <v>0</v>
      </c>
      <c r="M19" s="66">
        <f>ROUND(data!T67,0)</f>
        <v>0</v>
      </c>
      <c r="N19" s="222">
        <f>ROUND(data!T68,0)</f>
        <v>0</v>
      </c>
      <c r="O19" s="222">
        <f>ROUND(data!T69,0)</f>
        <v>0</v>
      </c>
      <c r="P19" s="222">
        <f>ROUND(data!T70,0)</f>
        <v>0</v>
      </c>
      <c r="Q19" s="222">
        <f>ROUND(data!T71,0)</f>
        <v>0</v>
      </c>
      <c r="R19" s="222">
        <f>ROUND(data!T72,0)</f>
        <v>0</v>
      </c>
      <c r="S19" s="222">
        <f>ROUND(data!T73,0)</f>
        <v>0</v>
      </c>
      <c r="T19" s="222">
        <f>ROUND(data!T74,0)</f>
        <v>0</v>
      </c>
      <c r="U19" s="222">
        <f>ROUND(data!T75,0)</f>
        <v>0</v>
      </c>
      <c r="V19" s="222">
        <f>ROUND(data!T76,0)</f>
        <v>0</v>
      </c>
      <c r="W19" s="222">
        <f>ROUND(data!T77,0)</f>
        <v>0</v>
      </c>
      <c r="X19" s="222">
        <f>ROUND(data!T78,0)</f>
        <v>0</v>
      </c>
      <c r="Y19" s="222">
        <f>ROUND(data!T79,0)</f>
        <v>0</v>
      </c>
      <c r="Z19" s="222">
        <f>ROUND(data!T80,0)</f>
        <v>0</v>
      </c>
      <c r="AA19" s="222">
        <f>ROUND(data!T81,0)</f>
        <v>0</v>
      </c>
      <c r="AB19" s="222">
        <f>ROUND(data!T82,0)</f>
        <v>0</v>
      </c>
      <c r="AC19" s="222">
        <f>ROUND(data!T83,0)</f>
        <v>0</v>
      </c>
      <c r="AD19" s="222">
        <f>ROUND(data!T84,0)</f>
        <v>0</v>
      </c>
      <c r="AE19" s="222">
        <f>ROUND(data!T89,0)</f>
        <v>0</v>
      </c>
      <c r="AF19" s="222">
        <f>ROUND(data!T87,0)</f>
        <v>0</v>
      </c>
      <c r="AG19" s="222">
        <f>IF(data!T90&gt;0,ROUND(data!T90,0),0)</f>
        <v>0</v>
      </c>
      <c r="AH19" s="222">
        <f>IF(data!T91&gt;0,ROUND(data!T91,0),0)</f>
        <v>0</v>
      </c>
      <c r="AI19" s="222">
        <f>IF(data!T92&gt;0,ROUND(data!T92,0),0)</f>
        <v>0</v>
      </c>
      <c r="AJ19" s="222">
        <f>IF(data!T93&gt;0,ROUND(data!T93,0),0)</f>
        <v>0</v>
      </c>
      <c r="AK19" s="212">
        <f>IF(data!T94&gt;0,ROUND(data!T94,2),0)</f>
        <v>0</v>
      </c>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row>
    <row r="20" spans="1:89" s="12" customFormat="1" ht="12.65" customHeight="1">
      <c r="A20" s="16" t="str">
        <f>RIGHT(data!$C$97,3)</f>
        <v>141</v>
      </c>
      <c r="B20" s="224" t="str">
        <f>RIGHT(data!$C$96,4)</f>
        <v>2022</v>
      </c>
      <c r="C20" s="16" t="str">
        <f>data!U$55</f>
        <v>7070</v>
      </c>
      <c r="D20" s="16" t="s">
        <v>1122</v>
      </c>
      <c r="E20" s="222">
        <f>ROUND(data!U59,0)</f>
        <v>39281</v>
      </c>
      <c r="F20" s="212">
        <f>ROUND(data!U60,2)</f>
        <v>6.86</v>
      </c>
      <c r="G20" s="222">
        <f>ROUND(data!U61,0)</f>
        <v>463960</v>
      </c>
      <c r="H20" s="222">
        <f>ROUND(data!U62,0)</f>
        <v>104004</v>
      </c>
      <c r="I20" s="222">
        <f>ROUND(data!U63,0)</f>
        <v>8100</v>
      </c>
      <c r="J20" s="222">
        <f>ROUND(data!U64,0)</f>
        <v>457333</v>
      </c>
      <c r="K20" s="222">
        <f>ROUND(data!U65,0)</f>
        <v>0</v>
      </c>
      <c r="L20" s="222">
        <f>ROUND(data!U66,0)</f>
        <v>150468</v>
      </c>
      <c r="M20" s="66">
        <f>ROUND(data!U67,0)</f>
        <v>16973</v>
      </c>
      <c r="N20" s="222">
        <f>ROUND(data!U68,0)</f>
        <v>8193</v>
      </c>
      <c r="O20" s="222">
        <f>ROUND(data!U69,0)</f>
        <v>5744</v>
      </c>
      <c r="P20" s="222">
        <f>ROUND(data!U70,0)</f>
        <v>0</v>
      </c>
      <c r="Q20" s="222">
        <f>ROUND(data!U71,0)</f>
        <v>0</v>
      </c>
      <c r="R20" s="222">
        <f>ROUND(data!U72,0)</f>
        <v>0</v>
      </c>
      <c r="S20" s="222">
        <f>ROUND(data!U73,0)</f>
        <v>0</v>
      </c>
      <c r="T20" s="222">
        <f>ROUND(data!U74,0)</f>
        <v>0</v>
      </c>
      <c r="U20" s="222">
        <f>ROUND(data!U75,0)</f>
        <v>0</v>
      </c>
      <c r="V20" s="222">
        <f>ROUND(data!U76,0)</f>
        <v>0</v>
      </c>
      <c r="W20" s="222">
        <f>ROUND(data!U77,0)</f>
        <v>0</v>
      </c>
      <c r="X20" s="222">
        <f>ROUND(data!U78,0)</f>
        <v>0</v>
      </c>
      <c r="Y20" s="222">
        <f>ROUND(data!U79,0)</f>
        <v>0</v>
      </c>
      <c r="Z20" s="222">
        <f>ROUND(data!U80,0)</f>
        <v>0</v>
      </c>
      <c r="AA20" s="222">
        <f>ROUND(data!U81,0)</f>
        <v>0</v>
      </c>
      <c r="AB20" s="222">
        <f>ROUND(data!U82,0)</f>
        <v>0</v>
      </c>
      <c r="AC20" s="222">
        <f>ROUND(data!U83,0)</f>
        <v>5744</v>
      </c>
      <c r="AD20" s="222">
        <f>ROUND(data!U84,0)</f>
        <v>0</v>
      </c>
      <c r="AE20" s="222">
        <f>ROUND(data!U89,0)</f>
        <v>4944574</v>
      </c>
      <c r="AF20" s="222">
        <f>ROUND(data!U87,0)</f>
        <v>966523</v>
      </c>
      <c r="AG20" s="222">
        <f>IF(data!U90&gt;0,ROUND(data!U90,0),0)</f>
        <v>994</v>
      </c>
      <c r="AH20" s="222">
        <f>IF(data!U91&gt;0,ROUND(data!U91,0),0)</f>
        <v>0</v>
      </c>
      <c r="AI20" s="222">
        <f>IF(data!U92&gt;0,ROUND(data!U92,0),0)</f>
        <v>364</v>
      </c>
      <c r="AJ20" s="222">
        <f>IF(data!U93&gt;0,ROUND(data!U93,0),0)</f>
        <v>6</v>
      </c>
      <c r="AK20" s="212">
        <f>IF(data!U94&gt;0,ROUND(data!U94,2),0)</f>
        <v>0</v>
      </c>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row>
    <row r="21" spans="1:89" s="12" customFormat="1" ht="12.65" customHeight="1">
      <c r="A21" s="16" t="str">
        <f>RIGHT(data!$C$97,3)</f>
        <v>141</v>
      </c>
      <c r="B21" s="224" t="str">
        <f>RIGHT(data!$C$96,4)</f>
        <v>2022</v>
      </c>
      <c r="C21" s="16" t="str">
        <f>data!V$55</f>
        <v>7110</v>
      </c>
      <c r="D21" s="16" t="s">
        <v>1122</v>
      </c>
      <c r="E21" s="222">
        <f>ROUND(data!V59,0)</f>
        <v>0</v>
      </c>
      <c r="F21" s="212">
        <f>ROUND(data!V60,2)</f>
        <v>0</v>
      </c>
      <c r="G21" s="222">
        <f>ROUND(data!V61,0)</f>
        <v>0</v>
      </c>
      <c r="H21" s="222">
        <f>ROUND(data!V62,0)</f>
        <v>0</v>
      </c>
      <c r="I21" s="222">
        <f>ROUND(data!V63,0)</f>
        <v>0</v>
      </c>
      <c r="J21" s="222">
        <f>ROUND(data!V64,0)</f>
        <v>0</v>
      </c>
      <c r="K21" s="222">
        <f>ROUND(data!V65,0)</f>
        <v>0</v>
      </c>
      <c r="L21" s="222">
        <f>ROUND(data!V66,0)</f>
        <v>0</v>
      </c>
      <c r="M21" s="66">
        <f>ROUND(data!V67,0)</f>
        <v>0</v>
      </c>
      <c r="N21" s="222">
        <f>ROUND(data!V68,0)</f>
        <v>0</v>
      </c>
      <c r="O21" s="222">
        <f>ROUND(data!V69,0)</f>
        <v>0</v>
      </c>
      <c r="P21" s="222">
        <f>ROUND(data!V70,0)</f>
        <v>0</v>
      </c>
      <c r="Q21" s="222">
        <f>ROUND(data!V71,0)</f>
        <v>0</v>
      </c>
      <c r="R21" s="222">
        <f>ROUND(data!V72,0)</f>
        <v>0</v>
      </c>
      <c r="S21" s="222">
        <f>ROUND(data!V73,0)</f>
        <v>0</v>
      </c>
      <c r="T21" s="222">
        <f>ROUND(data!V74,0)</f>
        <v>0</v>
      </c>
      <c r="U21" s="222">
        <f>ROUND(data!V75,0)</f>
        <v>0</v>
      </c>
      <c r="V21" s="222">
        <f>ROUND(data!V76,0)</f>
        <v>0</v>
      </c>
      <c r="W21" s="222">
        <f>ROUND(data!V77,0)</f>
        <v>0</v>
      </c>
      <c r="X21" s="222">
        <f>ROUND(data!V78,0)</f>
        <v>0</v>
      </c>
      <c r="Y21" s="222">
        <f>ROUND(data!V79,0)</f>
        <v>0</v>
      </c>
      <c r="Z21" s="222">
        <f>ROUND(data!V80,0)</f>
        <v>0</v>
      </c>
      <c r="AA21" s="222">
        <f>ROUND(data!V81,0)</f>
        <v>0</v>
      </c>
      <c r="AB21" s="222">
        <f>ROUND(data!V82,0)</f>
        <v>0</v>
      </c>
      <c r="AC21" s="222">
        <f>ROUND(data!V83,0)</f>
        <v>0</v>
      </c>
      <c r="AD21" s="222">
        <f>ROUND(data!V84,0)</f>
        <v>0</v>
      </c>
      <c r="AE21" s="222">
        <f>ROUND(data!V89,0)</f>
        <v>0</v>
      </c>
      <c r="AF21" s="222">
        <f>ROUND(data!V87,0)</f>
        <v>0</v>
      </c>
      <c r="AG21" s="222">
        <f>IF(data!V90&gt;0,ROUND(data!V90,0),0)</f>
        <v>0</v>
      </c>
      <c r="AH21" s="222">
        <f>IF(data!V91&gt;0,ROUND(data!V91,0),0)</f>
        <v>0</v>
      </c>
      <c r="AI21" s="222">
        <f>IF(data!V92&gt;0,ROUND(data!V92,0),0)</f>
        <v>0</v>
      </c>
      <c r="AJ21" s="222">
        <f>IF(data!V93&gt;0,ROUND(data!V93,0),0)</f>
        <v>0</v>
      </c>
      <c r="AK21" s="212">
        <f>IF(data!V94&gt;0,ROUND(data!V94,2),0)</f>
        <v>0</v>
      </c>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row>
    <row r="22" spans="1:89" s="12" customFormat="1" ht="12.65" customHeight="1">
      <c r="A22" s="16" t="str">
        <f>RIGHT(data!$C$97,3)</f>
        <v>141</v>
      </c>
      <c r="B22" s="224" t="str">
        <f>RIGHT(data!$C$96,4)</f>
        <v>2022</v>
      </c>
      <c r="C22" s="16" t="str">
        <f>data!W$55</f>
        <v>7120</v>
      </c>
      <c r="D22" s="16" t="s">
        <v>1122</v>
      </c>
      <c r="E22" s="222">
        <f>ROUND(data!W59,0)</f>
        <v>292</v>
      </c>
      <c r="F22" s="212">
        <f>ROUND(data!W60,2)</f>
        <v>0.54</v>
      </c>
      <c r="G22" s="222">
        <f>ROUND(data!W61,0)</f>
        <v>28739</v>
      </c>
      <c r="H22" s="222">
        <f>ROUND(data!W62,0)</f>
        <v>6442</v>
      </c>
      <c r="I22" s="222">
        <f>ROUND(data!W63,0)</f>
        <v>0</v>
      </c>
      <c r="J22" s="222">
        <f>ROUND(data!W64,0)</f>
        <v>2271</v>
      </c>
      <c r="K22" s="222">
        <f>ROUND(data!W65,0)</f>
        <v>25170</v>
      </c>
      <c r="L22" s="222">
        <f>ROUND(data!W66,0)</f>
        <v>0</v>
      </c>
      <c r="M22" s="66">
        <f>ROUND(data!W67,0)</f>
        <v>2169</v>
      </c>
      <c r="N22" s="222">
        <f>ROUND(data!W68,0)</f>
        <v>205492</v>
      </c>
      <c r="O22" s="222">
        <f>ROUND(data!W69,0)</f>
        <v>28</v>
      </c>
      <c r="P22" s="222">
        <f>ROUND(data!W70,0)</f>
        <v>0</v>
      </c>
      <c r="Q22" s="222">
        <f>ROUND(data!W71,0)</f>
        <v>0</v>
      </c>
      <c r="R22" s="222">
        <f>ROUND(data!W72,0)</f>
        <v>0</v>
      </c>
      <c r="S22" s="222">
        <f>ROUND(data!W73,0)</f>
        <v>0</v>
      </c>
      <c r="T22" s="222">
        <f>ROUND(data!W74,0)</f>
        <v>0</v>
      </c>
      <c r="U22" s="222">
        <f>ROUND(data!W75,0)</f>
        <v>0</v>
      </c>
      <c r="V22" s="222">
        <f>ROUND(data!W76,0)</f>
        <v>0</v>
      </c>
      <c r="W22" s="222">
        <f>ROUND(data!W77,0)</f>
        <v>0</v>
      </c>
      <c r="X22" s="222">
        <f>ROUND(data!W78,0)</f>
        <v>0</v>
      </c>
      <c r="Y22" s="222">
        <f>ROUND(data!W79,0)</f>
        <v>0</v>
      </c>
      <c r="Z22" s="222">
        <f>ROUND(data!W80,0)</f>
        <v>0</v>
      </c>
      <c r="AA22" s="222">
        <f>ROUND(data!W81,0)</f>
        <v>0</v>
      </c>
      <c r="AB22" s="222">
        <f>ROUND(data!W82,0)</f>
        <v>0</v>
      </c>
      <c r="AC22" s="222">
        <f>ROUND(data!W83,0)</f>
        <v>28</v>
      </c>
      <c r="AD22" s="222">
        <f>ROUND(data!W84,0)</f>
        <v>0</v>
      </c>
      <c r="AE22" s="222">
        <f>ROUND(data!W89,0)</f>
        <v>500088</v>
      </c>
      <c r="AF22" s="222">
        <f>ROUND(data!W87,0)</f>
        <v>47386</v>
      </c>
      <c r="AG22" s="222">
        <f>IF(data!W90&gt;0,ROUND(data!W90,0),0)</f>
        <v>127</v>
      </c>
      <c r="AH22" s="222">
        <f>IF(data!W91&gt;0,ROUND(data!W91,0),0)</f>
        <v>0</v>
      </c>
      <c r="AI22" s="222">
        <f>IF(data!W92&gt;0,ROUND(data!W92,0),0)</f>
        <v>46</v>
      </c>
      <c r="AJ22" s="222">
        <f>IF(data!W93&gt;0,ROUND(data!W93,0),0)</f>
        <v>256</v>
      </c>
      <c r="AK22" s="212">
        <f>IF(data!W94&gt;0,ROUND(data!W94,2),0)</f>
        <v>0</v>
      </c>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row>
    <row r="23" spans="1:89" s="12" customFormat="1" ht="12.65" customHeight="1">
      <c r="A23" s="16" t="str">
        <f>RIGHT(data!$C$97,3)</f>
        <v>141</v>
      </c>
      <c r="B23" s="224" t="str">
        <f>RIGHT(data!$C$96,4)</f>
        <v>2022</v>
      </c>
      <c r="C23" s="16" t="str">
        <f>data!X$55</f>
        <v>7130</v>
      </c>
      <c r="D23" s="16" t="s">
        <v>1122</v>
      </c>
      <c r="E23" s="222">
        <f>ROUND(data!X59,0)</f>
        <v>977</v>
      </c>
      <c r="F23" s="212">
        <f>ROUND(data!X60,2)</f>
        <v>1.79</v>
      </c>
      <c r="G23" s="222">
        <f>ROUND(data!X61,0)</f>
        <v>96156</v>
      </c>
      <c r="H23" s="222">
        <f>ROUND(data!X62,0)</f>
        <v>21555</v>
      </c>
      <c r="I23" s="222">
        <f>ROUND(data!X63,0)</f>
        <v>0</v>
      </c>
      <c r="J23" s="222">
        <f>ROUND(data!X64,0)</f>
        <v>7598</v>
      </c>
      <c r="K23" s="222">
        <f>ROUND(data!X65,0)</f>
        <v>0</v>
      </c>
      <c r="L23" s="222">
        <f>ROUND(data!X66,0)</f>
        <v>105929</v>
      </c>
      <c r="M23" s="66">
        <f>ROUND(data!X67,0)</f>
        <v>7257</v>
      </c>
      <c r="N23" s="222">
        <f>ROUND(data!X68,0)</f>
        <v>7227</v>
      </c>
      <c r="O23" s="222">
        <f>ROUND(data!X69,0)</f>
        <v>92</v>
      </c>
      <c r="P23" s="222">
        <f>ROUND(data!X70,0)</f>
        <v>0</v>
      </c>
      <c r="Q23" s="222">
        <f>ROUND(data!X71,0)</f>
        <v>0</v>
      </c>
      <c r="R23" s="222">
        <f>ROUND(data!X72,0)</f>
        <v>0</v>
      </c>
      <c r="S23" s="222">
        <f>ROUND(data!X73,0)</f>
        <v>0</v>
      </c>
      <c r="T23" s="222">
        <f>ROUND(data!X74,0)</f>
        <v>0</v>
      </c>
      <c r="U23" s="222">
        <f>ROUND(data!X75,0)</f>
        <v>0</v>
      </c>
      <c r="V23" s="222">
        <f>ROUND(data!X76,0)</f>
        <v>0</v>
      </c>
      <c r="W23" s="222">
        <f>ROUND(data!X77,0)</f>
        <v>0</v>
      </c>
      <c r="X23" s="222">
        <f>ROUND(data!X78,0)</f>
        <v>0</v>
      </c>
      <c r="Y23" s="222">
        <f>ROUND(data!X79,0)</f>
        <v>0</v>
      </c>
      <c r="Z23" s="222">
        <f>ROUND(data!X80,0)</f>
        <v>0</v>
      </c>
      <c r="AA23" s="222">
        <f>ROUND(data!X81,0)</f>
        <v>0</v>
      </c>
      <c r="AB23" s="222">
        <f>ROUND(data!X82,0)</f>
        <v>0</v>
      </c>
      <c r="AC23" s="222">
        <f>ROUND(data!X83,0)</f>
        <v>92</v>
      </c>
      <c r="AD23" s="222">
        <f>ROUND(data!X84,0)</f>
        <v>0</v>
      </c>
      <c r="AE23" s="222">
        <f>ROUND(data!X89,0)</f>
        <v>1673245</v>
      </c>
      <c r="AF23" s="222">
        <f>ROUND(data!X87,0)</f>
        <v>158551</v>
      </c>
      <c r="AG23" s="222">
        <f>IF(data!X90&gt;0,ROUND(data!X90,0),0)</f>
        <v>425</v>
      </c>
      <c r="AH23" s="222">
        <f>IF(data!X91&gt;0,ROUND(data!X91,0),0)</f>
        <v>0</v>
      </c>
      <c r="AI23" s="222">
        <f>IF(data!X92&gt;0,ROUND(data!X92,0),0)</f>
        <v>156</v>
      </c>
      <c r="AJ23" s="222">
        <f>IF(data!X93&gt;0,ROUND(data!X93,0),0)</f>
        <v>857</v>
      </c>
      <c r="AK23" s="212">
        <f>IF(data!X94&gt;0,ROUND(data!X94,2),0)</f>
        <v>0</v>
      </c>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row>
    <row r="24" spans="1:89" s="12" customFormat="1" ht="12.65" customHeight="1">
      <c r="A24" s="16" t="str">
        <f>RIGHT(data!$C$97,3)</f>
        <v>141</v>
      </c>
      <c r="B24" s="224" t="str">
        <f>RIGHT(data!$C$96,4)</f>
        <v>2022</v>
      </c>
      <c r="C24" s="16" t="str">
        <f>data!Y$55</f>
        <v>7140</v>
      </c>
      <c r="D24" s="16" t="s">
        <v>1122</v>
      </c>
      <c r="E24" s="222">
        <f>ROUND(data!Y59,0)</f>
        <v>2195</v>
      </c>
      <c r="F24" s="212">
        <f>ROUND(data!Y60,2)</f>
        <v>4.03</v>
      </c>
      <c r="G24" s="222">
        <f>ROUND(data!Y61,0)</f>
        <v>216032</v>
      </c>
      <c r="H24" s="222">
        <f>ROUND(data!Y62,0)</f>
        <v>48427</v>
      </c>
      <c r="I24" s="222">
        <f>ROUND(data!Y63,0)</f>
        <v>137742</v>
      </c>
      <c r="J24" s="222">
        <f>ROUND(data!Y64,0)</f>
        <v>17070</v>
      </c>
      <c r="K24" s="222">
        <f>ROUND(data!Y65,0)</f>
        <v>0</v>
      </c>
      <c r="L24" s="222">
        <f>ROUND(data!Y66,0)</f>
        <v>13326</v>
      </c>
      <c r="M24" s="66">
        <f>ROUND(data!Y67,0)</f>
        <v>16290</v>
      </c>
      <c r="N24" s="222">
        <f>ROUND(data!Y68,0)</f>
        <v>0</v>
      </c>
      <c r="O24" s="222">
        <f>ROUND(data!Y69,0)</f>
        <v>207</v>
      </c>
      <c r="P24" s="222">
        <f>ROUND(data!Y70,0)</f>
        <v>0</v>
      </c>
      <c r="Q24" s="222">
        <f>ROUND(data!Y71,0)</f>
        <v>0</v>
      </c>
      <c r="R24" s="222">
        <f>ROUND(data!Y72,0)</f>
        <v>0</v>
      </c>
      <c r="S24" s="222">
        <f>ROUND(data!Y73,0)</f>
        <v>0</v>
      </c>
      <c r="T24" s="222">
        <f>ROUND(data!Y74,0)</f>
        <v>0</v>
      </c>
      <c r="U24" s="222">
        <f>ROUND(data!Y75,0)</f>
        <v>0</v>
      </c>
      <c r="V24" s="222">
        <f>ROUND(data!Y76,0)</f>
        <v>0</v>
      </c>
      <c r="W24" s="222">
        <f>ROUND(data!Y77,0)</f>
        <v>0</v>
      </c>
      <c r="X24" s="222">
        <f>ROUND(data!Y78,0)</f>
        <v>0</v>
      </c>
      <c r="Y24" s="222">
        <f>ROUND(data!Y79,0)</f>
        <v>0</v>
      </c>
      <c r="Z24" s="222">
        <f>ROUND(data!Y80,0)</f>
        <v>0</v>
      </c>
      <c r="AA24" s="222">
        <f>ROUND(data!Y81,0)</f>
        <v>0</v>
      </c>
      <c r="AB24" s="222">
        <f>ROUND(data!Y82,0)</f>
        <v>0</v>
      </c>
      <c r="AC24" s="222">
        <f>ROUND(data!Y83,0)</f>
        <v>207</v>
      </c>
      <c r="AD24" s="222">
        <f>ROUND(data!Y84,0)</f>
        <v>0</v>
      </c>
      <c r="AE24" s="222">
        <f>ROUND(data!Y89,0)</f>
        <v>3759234</v>
      </c>
      <c r="AF24" s="222">
        <f>ROUND(data!Y87,0)</f>
        <v>356212</v>
      </c>
      <c r="AG24" s="222">
        <f>IF(data!Y90&gt;0,ROUND(data!Y90,0),0)</f>
        <v>954</v>
      </c>
      <c r="AH24" s="222">
        <f>IF(data!Y91&gt;0,ROUND(data!Y91,0),0)</f>
        <v>0</v>
      </c>
      <c r="AI24" s="222">
        <f>IF(data!Y92&gt;0,ROUND(data!Y92,0),0)</f>
        <v>350</v>
      </c>
      <c r="AJ24" s="222">
        <f>IF(data!Y93&gt;0,ROUND(data!Y93,0),0)</f>
        <v>1924</v>
      </c>
      <c r="AK24" s="212">
        <f>IF(data!Y94&gt;0,ROUND(data!Y94,2),0)</f>
        <v>0</v>
      </c>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row>
    <row r="25" spans="1:89" s="12" customFormat="1" ht="12.65" customHeight="1">
      <c r="A25" s="16" t="str">
        <f>RIGHT(data!$C$97,3)</f>
        <v>141</v>
      </c>
      <c r="B25" s="224" t="str">
        <f>RIGHT(data!$C$96,4)</f>
        <v>2022</v>
      </c>
      <c r="C25" s="16" t="str">
        <f>data!Z$55</f>
        <v>7150</v>
      </c>
      <c r="D25" s="16" t="s">
        <v>1122</v>
      </c>
      <c r="E25" s="222">
        <f>ROUND(data!Z59,0)</f>
        <v>0</v>
      </c>
      <c r="F25" s="212">
        <f>ROUND(data!Z60,2)</f>
        <v>0</v>
      </c>
      <c r="G25" s="222">
        <f>ROUND(data!Z61,0)</f>
        <v>0</v>
      </c>
      <c r="H25" s="222">
        <f>ROUND(data!Z62,0)</f>
        <v>0</v>
      </c>
      <c r="I25" s="222">
        <f>ROUND(data!Z63,0)</f>
        <v>0</v>
      </c>
      <c r="J25" s="222">
        <f>ROUND(data!Z64,0)</f>
        <v>0</v>
      </c>
      <c r="K25" s="222">
        <f>ROUND(data!Z65,0)</f>
        <v>0</v>
      </c>
      <c r="L25" s="222">
        <f>ROUND(data!Z66,0)</f>
        <v>0</v>
      </c>
      <c r="M25" s="66">
        <f>ROUND(data!Z67,0)</f>
        <v>0</v>
      </c>
      <c r="N25" s="222">
        <f>ROUND(data!Z68,0)</f>
        <v>0</v>
      </c>
      <c r="O25" s="222">
        <f>ROUND(data!Z69,0)</f>
        <v>0</v>
      </c>
      <c r="P25" s="222">
        <f>ROUND(data!Z70,0)</f>
        <v>0</v>
      </c>
      <c r="Q25" s="222">
        <f>ROUND(data!Z71,0)</f>
        <v>0</v>
      </c>
      <c r="R25" s="222">
        <f>ROUND(data!Z72,0)</f>
        <v>0</v>
      </c>
      <c r="S25" s="222">
        <f>ROUND(data!Z73,0)</f>
        <v>0</v>
      </c>
      <c r="T25" s="222">
        <f>ROUND(data!Z74,0)</f>
        <v>0</v>
      </c>
      <c r="U25" s="222">
        <f>ROUND(data!Z75,0)</f>
        <v>0</v>
      </c>
      <c r="V25" s="222">
        <f>ROUND(data!Z76,0)</f>
        <v>0</v>
      </c>
      <c r="W25" s="222">
        <f>ROUND(data!Z77,0)</f>
        <v>0</v>
      </c>
      <c r="X25" s="222">
        <f>ROUND(data!Z78,0)</f>
        <v>0</v>
      </c>
      <c r="Y25" s="222">
        <f>ROUND(data!Z79,0)</f>
        <v>0</v>
      </c>
      <c r="Z25" s="222">
        <f>ROUND(data!Z80,0)</f>
        <v>0</v>
      </c>
      <c r="AA25" s="222">
        <f>ROUND(data!Z81,0)</f>
        <v>0</v>
      </c>
      <c r="AB25" s="222">
        <f>ROUND(data!Z82,0)</f>
        <v>0</v>
      </c>
      <c r="AC25" s="222">
        <f>ROUND(data!Z83,0)</f>
        <v>0</v>
      </c>
      <c r="AD25" s="222">
        <f>ROUND(data!Z84,0)</f>
        <v>0</v>
      </c>
      <c r="AE25" s="222">
        <f>ROUND(data!Z89,0)</f>
        <v>0</v>
      </c>
      <c r="AF25" s="222">
        <f>ROUND(data!Z87,0)</f>
        <v>0</v>
      </c>
      <c r="AG25" s="222">
        <f>IF(data!Z90&gt;0,ROUND(data!Z90,0),0)</f>
        <v>0</v>
      </c>
      <c r="AH25" s="222">
        <f>IF(data!Z91&gt;0,ROUND(data!Z91,0),0)</f>
        <v>0</v>
      </c>
      <c r="AI25" s="222">
        <f>IF(data!Z92&gt;0,ROUND(data!Z92,0),0)</f>
        <v>0</v>
      </c>
      <c r="AJ25" s="222">
        <f>IF(data!Z93&gt;0,ROUND(data!Z93,0),0)</f>
        <v>0</v>
      </c>
      <c r="AK25" s="212">
        <f>IF(data!Z94&gt;0,ROUND(data!Z94,2),0)</f>
        <v>0</v>
      </c>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row>
    <row r="26" spans="1:89" s="12" customFormat="1" ht="12.65" customHeight="1">
      <c r="A26" s="16" t="str">
        <f>RIGHT(data!$C$97,3)</f>
        <v>141</v>
      </c>
      <c r="B26" s="224" t="str">
        <f>RIGHT(data!$C$96,4)</f>
        <v>2022</v>
      </c>
      <c r="C26" s="16" t="str">
        <f>data!AA$55</f>
        <v>7160</v>
      </c>
      <c r="D26" s="16" t="s">
        <v>1122</v>
      </c>
      <c r="E26" s="222">
        <f>ROUND(data!AA59,0)</f>
        <v>0</v>
      </c>
      <c r="F26" s="212">
        <f>ROUND(data!AA60,2)</f>
        <v>0</v>
      </c>
      <c r="G26" s="222">
        <f>ROUND(data!AA61,0)</f>
        <v>0</v>
      </c>
      <c r="H26" s="222">
        <f>ROUND(data!AA62,0)</f>
        <v>0</v>
      </c>
      <c r="I26" s="222">
        <f>ROUND(data!AA63,0)</f>
        <v>0</v>
      </c>
      <c r="J26" s="222">
        <f>ROUND(data!AA64,0)</f>
        <v>0</v>
      </c>
      <c r="K26" s="222">
        <f>ROUND(data!AA65,0)</f>
        <v>0</v>
      </c>
      <c r="L26" s="222">
        <f>ROUND(data!AA66,0)</f>
        <v>0</v>
      </c>
      <c r="M26" s="66">
        <f>ROUND(data!AA67,0)</f>
        <v>0</v>
      </c>
      <c r="N26" s="222">
        <f>ROUND(data!AA68,0)</f>
        <v>0</v>
      </c>
      <c r="O26" s="222">
        <f>ROUND(data!AA69,0)</f>
        <v>0</v>
      </c>
      <c r="P26" s="222">
        <f>ROUND(data!AA70,0)</f>
        <v>0</v>
      </c>
      <c r="Q26" s="222">
        <f>ROUND(data!AA71,0)</f>
        <v>0</v>
      </c>
      <c r="R26" s="222">
        <f>ROUND(data!AA72,0)</f>
        <v>0</v>
      </c>
      <c r="S26" s="222">
        <f>ROUND(data!AA73,0)</f>
        <v>0</v>
      </c>
      <c r="T26" s="222">
        <f>ROUND(data!AA74,0)</f>
        <v>0</v>
      </c>
      <c r="U26" s="222">
        <f>ROUND(data!AA75,0)</f>
        <v>0</v>
      </c>
      <c r="V26" s="222">
        <f>ROUND(data!AA76,0)</f>
        <v>0</v>
      </c>
      <c r="W26" s="222">
        <f>ROUND(data!AA77,0)</f>
        <v>0</v>
      </c>
      <c r="X26" s="222">
        <f>ROUND(data!AA78,0)</f>
        <v>0</v>
      </c>
      <c r="Y26" s="222">
        <f>ROUND(data!AA79,0)</f>
        <v>0</v>
      </c>
      <c r="Z26" s="222">
        <f>ROUND(data!AA80,0)</f>
        <v>0</v>
      </c>
      <c r="AA26" s="222">
        <f>ROUND(data!AA81,0)</f>
        <v>0</v>
      </c>
      <c r="AB26" s="222">
        <f>ROUND(data!AA82,0)</f>
        <v>0</v>
      </c>
      <c r="AC26" s="222">
        <f>ROUND(data!AA83,0)</f>
        <v>0</v>
      </c>
      <c r="AD26" s="222">
        <f>ROUND(data!AA84,0)</f>
        <v>0</v>
      </c>
      <c r="AE26" s="222">
        <f>ROUND(data!AA89,0)</f>
        <v>0</v>
      </c>
      <c r="AF26" s="222">
        <f>ROUND(data!AA87,0)</f>
        <v>0</v>
      </c>
      <c r="AG26" s="222">
        <f>IF(data!AA90&gt;0,ROUND(data!AA90,0),0)</f>
        <v>0</v>
      </c>
      <c r="AH26" s="222">
        <f>IF(data!AA91&gt;0,ROUND(data!AA91,0),0)</f>
        <v>0</v>
      </c>
      <c r="AI26" s="222">
        <f>IF(data!AA92&gt;0,ROUND(data!AA92,0),0)</f>
        <v>0</v>
      </c>
      <c r="AJ26" s="222">
        <f>IF(data!AA93&gt;0,ROUND(data!AA93,0),0)</f>
        <v>0</v>
      </c>
      <c r="AK26" s="212">
        <f>IF(data!AA94&gt;0,ROUND(data!AA94,2),0)</f>
        <v>0</v>
      </c>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row>
    <row r="27" spans="1:89" s="12" customFormat="1" ht="12.65" customHeight="1">
      <c r="A27" s="16" t="str">
        <f>RIGHT(data!$C$97,3)</f>
        <v>141</v>
      </c>
      <c r="B27" s="224" t="str">
        <f>RIGHT(data!$C$96,4)</f>
        <v>2022</v>
      </c>
      <c r="C27" s="16" t="str">
        <f>data!AB$55</f>
        <v>7170</v>
      </c>
      <c r="D27" s="16" t="s">
        <v>1122</v>
      </c>
      <c r="E27" s="222"/>
      <c r="F27" s="212">
        <f>ROUND(data!AB60,2)</f>
        <v>2.08</v>
      </c>
      <c r="G27" s="222">
        <f>ROUND(data!AB61,0)</f>
        <v>215187</v>
      </c>
      <c r="H27" s="222">
        <f>ROUND(data!AB62,0)</f>
        <v>48237</v>
      </c>
      <c r="I27" s="222">
        <f>ROUND(data!AB63,0)</f>
        <v>9540</v>
      </c>
      <c r="J27" s="222">
        <f>ROUND(data!AB64,0)</f>
        <v>419034</v>
      </c>
      <c r="K27" s="222">
        <f>ROUND(data!AB65,0)</f>
        <v>0</v>
      </c>
      <c r="L27" s="222">
        <f>ROUND(data!AB66,0)</f>
        <v>158337</v>
      </c>
      <c r="M27" s="66">
        <f>ROUND(data!AB67,0)</f>
        <v>6574</v>
      </c>
      <c r="N27" s="222">
        <f>ROUND(data!AB68,0)</f>
        <v>48249</v>
      </c>
      <c r="O27" s="222">
        <f>ROUND(data!AB69,0)</f>
        <v>10648</v>
      </c>
      <c r="P27" s="222">
        <f>ROUND(data!AB70,0)</f>
        <v>0</v>
      </c>
      <c r="Q27" s="222">
        <f>ROUND(data!AB71,0)</f>
        <v>0</v>
      </c>
      <c r="R27" s="222">
        <f>ROUND(data!AB72,0)</f>
        <v>0</v>
      </c>
      <c r="S27" s="222">
        <f>ROUND(data!AB73,0)</f>
        <v>0</v>
      </c>
      <c r="T27" s="222">
        <f>ROUND(data!AB74,0)</f>
        <v>0</v>
      </c>
      <c r="U27" s="222">
        <f>ROUND(data!AB75,0)</f>
        <v>0</v>
      </c>
      <c r="V27" s="222">
        <f>ROUND(data!AB76,0)</f>
        <v>0</v>
      </c>
      <c r="W27" s="222">
        <f>ROUND(data!AB77,0)</f>
        <v>0</v>
      </c>
      <c r="X27" s="222">
        <f>ROUND(data!AB78,0)</f>
        <v>0</v>
      </c>
      <c r="Y27" s="222">
        <f>ROUND(data!AB79,0)</f>
        <v>0</v>
      </c>
      <c r="Z27" s="222">
        <f>ROUND(data!AB80,0)</f>
        <v>0</v>
      </c>
      <c r="AA27" s="222">
        <f>ROUND(data!AB81,0)</f>
        <v>0</v>
      </c>
      <c r="AB27" s="222">
        <f>ROUND(data!AB82,0)</f>
        <v>0</v>
      </c>
      <c r="AC27" s="222">
        <f>ROUND(data!AB83,0)</f>
        <v>10648</v>
      </c>
      <c r="AD27" s="222">
        <f>ROUND(data!AB84,0)</f>
        <v>0</v>
      </c>
      <c r="AE27" s="222">
        <f>ROUND(data!AB89,0)</f>
        <v>2860207</v>
      </c>
      <c r="AF27" s="222">
        <f>ROUND(data!AB87,0)</f>
        <v>1050384</v>
      </c>
      <c r="AG27" s="222">
        <f>IF(data!AB90&gt;0,ROUND(data!AB90,0),0)</f>
        <v>385</v>
      </c>
      <c r="AH27" s="222">
        <f>IF(data!AB91&gt;0,ROUND(data!AB91,0),0)</f>
        <v>0</v>
      </c>
      <c r="AI27" s="222">
        <f>IF(data!AB92&gt;0,ROUND(data!AB92,0),0)</f>
        <v>141</v>
      </c>
      <c r="AJ27" s="222">
        <f>IF(data!AB93&gt;0,ROUND(data!AB93,0),0)</f>
        <v>0</v>
      </c>
      <c r="AK27" s="212">
        <f>IF(data!AB94&gt;0,ROUND(data!AB94,2),0)</f>
        <v>0</v>
      </c>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row>
    <row r="28" spans="1:89" s="12" customFormat="1" ht="12.65" customHeight="1">
      <c r="A28" s="16" t="str">
        <f>RIGHT(data!$C$97,3)</f>
        <v>141</v>
      </c>
      <c r="B28" s="224" t="str">
        <f>RIGHT(data!$C$96,4)</f>
        <v>2022</v>
      </c>
      <c r="C28" s="16" t="str">
        <f>data!AC$55</f>
        <v>7180</v>
      </c>
      <c r="D28" s="16" t="s">
        <v>1122</v>
      </c>
      <c r="E28" s="222">
        <f>ROUND(data!AC59,0)</f>
        <v>2584</v>
      </c>
      <c r="F28" s="212">
        <f>ROUND(data!AC60,2)</f>
        <v>1.92</v>
      </c>
      <c r="G28" s="222">
        <f>ROUND(data!AC61,0)</f>
        <v>168043</v>
      </c>
      <c r="H28" s="222">
        <f>ROUND(data!AC62,0)</f>
        <v>37669</v>
      </c>
      <c r="I28" s="222">
        <f>ROUND(data!AC63,0)</f>
        <v>0</v>
      </c>
      <c r="J28" s="222">
        <f>ROUND(data!AC64,0)</f>
        <v>19183</v>
      </c>
      <c r="K28" s="222">
        <f>ROUND(data!AC65,0)</f>
        <v>0</v>
      </c>
      <c r="L28" s="222">
        <f>ROUND(data!AC66,0)</f>
        <v>3354</v>
      </c>
      <c r="M28" s="66">
        <f>ROUND(data!AC67,0)</f>
        <v>7325</v>
      </c>
      <c r="N28" s="222">
        <f>ROUND(data!AC68,0)</f>
        <v>0</v>
      </c>
      <c r="O28" s="222">
        <f>ROUND(data!AC69,0)</f>
        <v>3147</v>
      </c>
      <c r="P28" s="222">
        <f>ROUND(data!AC70,0)</f>
        <v>0</v>
      </c>
      <c r="Q28" s="222">
        <f>ROUND(data!AC71,0)</f>
        <v>0</v>
      </c>
      <c r="R28" s="222">
        <f>ROUND(data!AC72,0)</f>
        <v>0</v>
      </c>
      <c r="S28" s="222">
        <f>ROUND(data!AC73,0)</f>
        <v>0</v>
      </c>
      <c r="T28" s="222">
        <f>ROUND(data!AC74,0)</f>
        <v>0</v>
      </c>
      <c r="U28" s="222">
        <f>ROUND(data!AC75,0)</f>
        <v>0</v>
      </c>
      <c r="V28" s="222">
        <f>ROUND(data!AC76,0)</f>
        <v>0</v>
      </c>
      <c r="W28" s="222">
        <f>ROUND(data!AC77,0)</f>
        <v>0</v>
      </c>
      <c r="X28" s="222">
        <f>ROUND(data!AC78,0)</f>
        <v>0</v>
      </c>
      <c r="Y28" s="222">
        <f>ROUND(data!AC79,0)</f>
        <v>0</v>
      </c>
      <c r="Z28" s="222">
        <f>ROUND(data!AC80,0)</f>
        <v>0</v>
      </c>
      <c r="AA28" s="222">
        <f>ROUND(data!AC81,0)</f>
        <v>0</v>
      </c>
      <c r="AB28" s="222">
        <f>ROUND(data!AC82,0)</f>
        <v>0</v>
      </c>
      <c r="AC28" s="222">
        <f>ROUND(data!AC83,0)</f>
        <v>3147</v>
      </c>
      <c r="AD28" s="222">
        <f>ROUND(data!AC84,0)</f>
        <v>0</v>
      </c>
      <c r="AE28" s="222">
        <f>ROUND(data!AC89,0)</f>
        <v>665661</v>
      </c>
      <c r="AF28" s="222">
        <f>ROUND(data!AC87,0)</f>
        <v>439748</v>
      </c>
      <c r="AG28" s="222">
        <f>IF(data!AC90&gt;0,ROUND(data!AC90,0),0)</f>
        <v>429</v>
      </c>
      <c r="AH28" s="222">
        <f>IF(data!AC91&gt;0,ROUND(data!AC91,0),0)</f>
        <v>0</v>
      </c>
      <c r="AI28" s="222">
        <f>IF(data!AC92&gt;0,ROUND(data!AC92,0),0)</f>
        <v>157</v>
      </c>
      <c r="AJ28" s="222">
        <f>IF(data!AC93&gt;0,ROUND(data!AC93,0),0)</f>
        <v>8</v>
      </c>
      <c r="AK28" s="212">
        <f>IF(data!AC94&gt;0,ROUND(data!AC94,2),0)</f>
        <v>0</v>
      </c>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row>
    <row r="29" spans="1:89" s="12" customFormat="1" ht="12.65" customHeight="1">
      <c r="A29" s="16" t="str">
        <f>RIGHT(data!$C$97,3)</f>
        <v>141</v>
      </c>
      <c r="B29" s="224" t="str">
        <f>RIGHT(data!$C$96,4)</f>
        <v>2022</v>
      </c>
      <c r="C29" s="16" t="str">
        <f>data!AD$55</f>
        <v>7190</v>
      </c>
      <c r="D29" s="16" t="s">
        <v>1122</v>
      </c>
      <c r="E29" s="222">
        <f>ROUND(data!AD59,0)</f>
        <v>0</v>
      </c>
      <c r="F29" s="212">
        <f>ROUND(data!AD60,2)</f>
        <v>0</v>
      </c>
      <c r="G29" s="222">
        <f>ROUND(data!AD61,0)</f>
        <v>0</v>
      </c>
      <c r="H29" s="222">
        <f>ROUND(data!AD62,0)</f>
        <v>0</v>
      </c>
      <c r="I29" s="222">
        <f>ROUND(data!AD63,0)</f>
        <v>0</v>
      </c>
      <c r="J29" s="222">
        <f>ROUND(data!AD64,0)</f>
        <v>0</v>
      </c>
      <c r="K29" s="222">
        <f>ROUND(data!AD65,0)</f>
        <v>0</v>
      </c>
      <c r="L29" s="222">
        <f>ROUND(data!AD66,0)</f>
        <v>0</v>
      </c>
      <c r="M29" s="66">
        <f>ROUND(data!AD67,0)</f>
        <v>0</v>
      </c>
      <c r="N29" s="222">
        <f>ROUND(data!AD68,0)</f>
        <v>0</v>
      </c>
      <c r="O29" s="222">
        <f>ROUND(data!AD69,0)</f>
        <v>0</v>
      </c>
      <c r="P29" s="222">
        <f>ROUND(data!AD70,0)</f>
        <v>0</v>
      </c>
      <c r="Q29" s="222">
        <f>ROUND(data!AD71,0)</f>
        <v>0</v>
      </c>
      <c r="R29" s="222">
        <f>ROUND(data!AD72,0)</f>
        <v>0</v>
      </c>
      <c r="S29" s="222">
        <f>ROUND(data!AD73,0)</f>
        <v>0</v>
      </c>
      <c r="T29" s="222">
        <f>ROUND(data!AD74,0)</f>
        <v>0</v>
      </c>
      <c r="U29" s="222">
        <f>ROUND(data!AD75,0)</f>
        <v>0</v>
      </c>
      <c r="V29" s="222">
        <f>ROUND(data!AD76,0)</f>
        <v>0</v>
      </c>
      <c r="W29" s="222">
        <f>ROUND(data!AD77,0)</f>
        <v>0</v>
      </c>
      <c r="X29" s="222">
        <f>ROUND(data!AD78,0)</f>
        <v>0</v>
      </c>
      <c r="Y29" s="222">
        <f>ROUND(data!AD79,0)</f>
        <v>0</v>
      </c>
      <c r="Z29" s="222">
        <f>ROUND(data!AD80,0)</f>
        <v>0</v>
      </c>
      <c r="AA29" s="222">
        <f>ROUND(data!AD81,0)</f>
        <v>0</v>
      </c>
      <c r="AB29" s="222">
        <f>ROUND(data!AD82,0)</f>
        <v>0</v>
      </c>
      <c r="AC29" s="222">
        <f>ROUND(data!AD83,0)</f>
        <v>0</v>
      </c>
      <c r="AD29" s="222">
        <f>ROUND(data!AD84,0)</f>
        <v>0</v>
      </c>
      <c r="AE29" s="222">
        <f>ROUND(data!AD89,0)</f>
        <v>0</v>
      </c>
      <c r="AF29" s="222">
        <f>ROUND(data!AD87,0)</f>
        <v>0</v>
      </c>
      <c r="AG29" s="222">
        <f>IF(data!AD90&gt;0,ROUND(data!AD90,0),0)</f>
        <v>0</v>
      </c>
      <c r="AH29" s="222">
        <f>IF(data!AD91&gt;0,ROUND(data!AD91,0),0)</f>
        <v>0</v>
      </c>
      <c r="AI29" s="222">
        <f>IF(data!AD92&gt;0,ROUND(data!AD92,0),0)</f>
        <v>0</v>
      </c>
      <c r="AJ29" s="222">
        <f>IF(data!AD93&gt;0,ROUND(data!AD93,0),0)</f>
        <v>0</v>
      </c>
      <c r="AK29" s="212">
        <f>IF(data!AD94&gt;0,ROUND(data!AD94,2),0)</f>
        <v>0</v>
      </c>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row>
    <row r="30" spans="1:89" s="12" customFormat="1" ht="12.65" customHeight="1">
      <c r="A30" s="16" t="str">
        <f>RIGHT(data!$C$97,3)</f>
        <v>141</v>
      </c>
      <c r="B30" s="224" t="str">
        <f>RIGHT(data!$C$96,4)</f>
        <v>2022</v>
      </c>
      <c r="C30" s="16" t="str">
        <f>data!AE$55</f>
        <v>7200</v>
      </c>
      <c r="D30" s="16" t="s">
        <v>1122</v>
      </c>
      <c r="E30" s="222">
        <f>ROUND(data!AE59,0)</f>
        <v>34429</v>
      </c>
      <c r="F30" s="212">
        <f>ROUND(data!AE60,2)</f>
        <v>11.21</v>
      </c>
      <c r="G30" s="222">
        <f>ROUND(data!AE61,0)</f>
        <v>766947</v>
      </c>
      <c r="H30" s="222">
        <f>ROUND(data!AE62,0)</f>
        <v>171923</v>
      </c>
      <c r="I30" s="222">
        <f>ROUND(data!AE63,0)</f>
        <v>-630</v>
      </c>
      <c r="J30" s="222">
        <f>ROUND(data!AE64,0)</f>
        <v>44155</v>
      </c>
      <c r="K30" s="222">
        <f>ROUND(data!AE65,0)</f>
        <v>0</v>
      </c>
      <c r="L30" s="222">
        <f>ROUND(data!AE66,0)</f>
        <v>776862</v>
      </c>
      <c r="M30" s="66">
        <f>ROUND(data!AE67,0)</f>
        <v>81894</v>
      </c>
      <c r="N30" s="222">
        <f>ROUND(data!AE68,0)</f>
        <v>3717</v>
      </c>
      <c r="O30" s="222">
        <f>ROUND(data!AE69,0)</f>
        <v>15451</v>
      </c>
      <c r="P30" s="222">
        <f>ROUND(data!AE70,0)</f>
        <v>0</v>
      </c>
      <c r="Q30" s="222">
        <f>ROUND(data!AE71,0)</f>
        <v>0</v>
      </c>
      <c r="R30" s="222">
        <f>ROUND(data!AE72,0)</f>
        <v>0</v>
      </c>
      <c r="S30" s="222">
        <f>ROUND(data!AE73,0)</f>
        <v>0</v>
      </c>
      <c r="T30" s="222">
        <f>ROUND(data!AE74,0)</f>
        <v>0</v>
      </c>
      <c r="U30" s="222">
        <f>ROUND(data!AE75,0)</f>
        <v>0</v>
      </c>
      <c r="V30" s="222">
        <f>ROUND(data!AE76,0)</f>
        <v>0</v>
      </c>
      <c r="W30" s="222">
        <f>ROUND(data!AE77,0)</f>
        <v>0</v>
      </c>
      <c r="X30" s="222">
        <f>ROUND(data!AE78,0)</f>
        <v>0</v>
      </c>
      <c r="Y30" s="222">
        <f>ROUND(data!AE79,0)</f>
        <v>0</v>
      </c>
      <c r="Z30" s="222">
        <f>ROUND(data!AE80,0)</f>
        <v>0</v>
      </c>
      <c r="AA30" s="222">
        <f>ROUND(data!AE81,0)</f>
        <v>0</v>
      </c>
      <c r="AB30" s="222">
        <f>ROUND(data!AE82,0)</f>
        <v>0</v>
      </c>
      <c r="AC30" s="222">
        <f>ROUND(data!AE83,0)</f>
        <v>15451</v>
      </c>
      <c r="AD30" s="222">
        <f>ROUND(data!AE84,0)</f>
        <v>0</v>
      </c>
      <c r="AE30" s="222">
        <f>ROUND(data!AE89,0)</f>
        <v>5097370</v>
      </c>
      <c r="AF30" s="222">
        <f>ROUND(data!AE87,0)</f>
        <v>397544</v>
      </c>
      <c r="AG30" s="222">
        <f>IF(data!AE90&gt;0,ROUND(data!AE90,0),0)</f>
        <v>4796</v>
      </c>
      <c r="AH30" s="222">
        <f>IF(data!AE91&gt;0,ROUND(data!AE91,0),0)</f>
        <v>0</v>
      </c>
      <c r="AI30" s="222">
        <f>IF(data!AE92&gt;0,ROUND(data!AE92,0),0)</f>
        <v>1758</v>
      </c>
      <c r="AJ30" s="222">
        <f>IF(data!AE93&gt;0,ROUND(data!AE93,0),0)</f>
        <v>17310</v>
      </c>
      <c r="AK30" s="212">
        <f>IF(data!AE94&gt;0,ROUND(data!AE94,2),0)</f>
        <v>0.22</v>
      </c>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row>
    <row r="31" spans="1:89" s="12" customFormat="1" ht="12.65" customHeight="1">
      <c r="A31" s="16" t="str">
        <f>RIGHT(data!$C$97,3)</f>
        <v>141</v>
      </c>
      <c r="B31" s="224" t="str">
        <f>RIGHT(data!$C$96,4)</f>
        <v>2022</v>
      </c>
      <c r="C31" s="16" t="str">
        <f>data!AF$55</f>
        <v>7220</v>
      </c>
      <c r="D31" s="16" t="s">
        <v>1122</v>
      </c>
      <c r="E31" s="222">
        <f>ROUND(data!AF59,0)</f>
        <v>0</v>
      </c>
      <c r="F31" s="212">
        <f>ROUND(data!AF60,2)</f>
        <v>0</v>
      </c>
      <c r="G31" s="222">
        <f>ROUND(data!AF61,0)</f>
        <v>0</v>
      </c>
      <c r="H31" s="222">
        <f>ROUND(data!AF62,0)</f>
        <v>0</v>
      </c>
      <c r="I31" s="222">
        <f>ROUND(data!AF63,0)</f>
        <v>0</v>
      </c>
      <c r="J31" s="222">
        <f>ROUND(data!AF64,0)</f>
        <v>0</v>
      </c>
      <c r="K31" s="222">
        <f>ROUND(data!AF65,0)</f>
        <v>0</v>
      </c>
      <c r="L31" s="222">
        <f>ROUND(data!AF66,0)</f>
        <v>0</v>
      </c>
      <c r="M31" s="66">
        <f>ROUND(data!AF67,0)</f>
        <v>0</v>
      </c>
      <c r="N31" s="222">
        <f>ROUND(data!AF68,0)</f>
        <v>0</v>
      </c>
      <c r="O31" s="222">
        <f>ROUND(data!AF69,0)</f>
        <v>0</v>
      </c>
      <c r="P31" s="222">
        <f>ROUND(data!AF70,0)</f>
        <v>0</v>
      </c>
      <c r="Q31" s="222">
        <f>ROUND(data!AF71,0)</f>
        <v>0</v>
      </c>
      <c r="R31" s="222">
        <f>ROUND(data!AF72,0)</f>
        <v>0</v>
      </c>
      <c r="S31" s="222">
        <f>ROUND(data!AF73,0)</f>
        <v>0</v>
      </c>
      <c r="T31" s="222">
        <f>ROUND(data!AF74,0)</f>
        <v>0</v>
      </c>
      <c r="U31" s="222">
        <f>ROUND(data!AF75,0)</f>
        <v>0</v>
      </c>
      <c r="V31" s="222">
        <f>ROUND(data!AF76,0)</f>
        <v>0</v>
      </c>
      <c r="W31" s="222">
        <f>ROUND(data!AF77,0)</f>
        <v>0</v>
      </c>
      <c r="X31" s="222">
        <f>ROUND(data!AF78,0)</f>
        <v>0</v>
      </c>
      <c r="Y31" s="222">
        <f>ROUND(data!AF79,0)</f>
        <v>0</v>
      </c>
      <c r="Z31" s="222">
        <f>ROUND(data!AF80,0)</f>
        <v>0</v>
      </c>
      <c r="AA31" s="222">
        <f>ROUND(data!AF81,0)</f>
        <v>0</v>
      </c>
      <c r="AB31" s="222">
        <f>ROUND(data!AF82,0)</f>
        <v>0</v>
      </c>
      <c r="AC31" s="222">
        <f>ROUND(data!AF83,0)</f>
        <v>0</v>
      </c>
      <c r="AD31" s="222">
        <f>ROUND(data!AF84,0)</f>
        <v>0</v>
      </c>
      <c r="AE31" s="222">
        <f>ROUND(data!AF89,0)</f>
        <v>0</v>
      </c>
      <c r="AF31" s="222">
        <f>ROUND(data!AF87,0)</f>
        <v>0</v>
      </c>
      <c r="AG31" s="222">
        <f>IF(data!AF90&gt;0,ROUND(data!AF90,0),0)</f>
        <v>0</v>
      </c>
      <c r="AH31" s="222">
        <f>IF(data!AF91&gt;0,ROUND(data!AF91,0),0)</f>
        <v>0</v>
      </c>
      <c r="AI31" s="222">
        <f>IF(data!AF92&gt;0,ROUND(data!AF92,0),0)</f>
        <v>0</v>
      </c>
      <c r="AJ31" s="222">
        <f>IF(data!AF93&gt;0,ROUND(data!AF93,0),0)</f>
        <v>0</v>
      </c>
      <c r="AK31" s="212">
        <f>IF(data!AF94&gt;0,ROUND(data!AF94,2),0)</f>
        <v>0</v>
      </c>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row>
    <row r="32" spans="1:89" s="12" customFormat="1" ht="12.65" customHeight="1">
      <c r="A32" s="16" t="str">
        <f>RIGHT(data!$C$97,3)</f>
        <v>141</v>
      </c>
      <c r="B32" s="224" t="str">
        <f>RIGHT(data!$C$96,4)</f>
        <v>2022</v>
      </c>
      <c r="C32" s="16" t="str">
        <f>data!AG$55</f>
        <v>7230</v>
      </c>
      <c r="D32" s="16" t="s">
        <v>1122</v>
      </c>
      <c r="E32" s="222">
        <f>ROUND(data!AG59,0)</f>
        <v>2336</v>
      </c>
      <c r="F32" s="212">
        <f>ROUND(data!AG60,2)</f>
        <v>1.1399999999999999</v>
      </c>
      <c r="G32" s="222">
        <f>ROUND(data!AG61,0)</f>
        <v>279233</v>
      </c>
      <c r="H32" s="222">
        <f>ROUND(data!AG62,0)</f>
        <v>62594</v>
      </c>
      <c r="I32" s="222">
        <f>ROUND(data!AG63,0)</f>
        <v>1532242</v>
      </c>
      <c r="J32" s="222">
        <f>ROUND(data!AG64,0)</f>
        <v>88418</v>
      </c>
      <c r="K32" s="222">
        <f>ROUND(data!AG65,0)</f>
        <v>0</v>
      </c>
      <c r="L32" s="222">
        <f>ROUND(data!AG66,0)</f>
        <v>4607</v>
      </c>
      <c r="M32" s="66">
        <f>ROUND(data!AG67,0)</f>
        <v>27116</v>
      </c>
      <c r="N32" s="222">
        <f>ROUND(data!AG68,0)</f>
        <v>4001</v>
      </c>
      <c r="O32" s="222">
        <f>ROUND(data!AG69,0)</f>
        <v>43028</v>
      </c>
      <c r="P32" s="222">
        <f>ROUND(data!AG70,0)</f>
        <v>0</v>
      </c>
      <c r="Q32" s="222">
        <f>ROUND(data!AG71,0)</f>
        <v>0</v>
      </c>
      <c r="R32" s="222">
        <f>ROUND(data!AG72,0)</f>
        <v>0</v>
      </c>
      <c r="S32" s="222">
        <f>ROUND(data!AG73,0)</f>
        <v>0</v>
      </c>
      <c r="T32" s="222">
        <f>ROUND(data!AG74,0)</f>
        <v>0</v>
      </c>
      <c r="U32" s="222">
        <f>ROUND(data!AG75,0)</f>
        <v>0</v>
      </c>
      <c r="V32" s="222">
        <f>ROUND(data!AG76,0)</f>
        <v>0</v>
      </c>
      <c r="W32" s="222">
        <f>ROUND(data!AG77,0)</f>
        <v>0</v>
      </c>
      <c r="X32" s="222">
        <f>ROUND(data!AG78,0)</f>
        <v>0</v>
      </c>
      <c r="Y32" s="222">
        <f>ROUND(data!AG79,0)</f>
        <v>0</v>
      </c>
      <c r="Z32" s="222">
        <f>ROUND(data!AG80,0)</f>
        <v>0</v>
      </c>
      <c r="AA32" s="222">
        <f>ROUND(data!AG81,0)</f>
        <v>0</v>
      </c>
      <c r="AB32" s="222">
        <f>ROUND(data!AG82,0)</f>
        <v>0</v>
      </c>
      <c r="AC32" s="222">
        <f>ROUND(data!AG83,0)</f>
        <v>43028</v>
      </c>
      <c r="AD32" s="222">
        <f>ROUND(data!AG84,0)</f>
        <v>0</v>
      </c>
      <c r="AE32" s="222">
        <f>ROUND(data!AG89,0)</f>
        <v>5425329</v>
      </c>
      <c r="AF32" s="222">
        <f>ROUND(data!AG87,0)</f>
        <v>137067</v>
      </c>
      <c r="AG32" s="222">
        <f>IF(data!AG90&gt;0,ROUND(data!AG90,0),0)</f>
        <v>1588</v>
      </c>
      <c r="AH32" s="222">
        <f>IF(data!AG91&gt;0,ROUND(data!AG91,0),0)</f>
        <v>0</v>
      </c>
      <c r="AI32" s="222">
        <f>IF(data!AG92&gt;0,ROUND(data!AG92,0),0)</f>
        <v>582</v>
      </c>
      <c r="AJ32" s="222">
        <f>IF(data!AG93&gt;0,ROUND(data!AG93,0),0)</f>
        <v>2201</v>
      </c>
      <c r="AK32" s="212">
        <f>IF(data!AG94&gt;0,ROUND(data!AG94,2),0)</f>
        <v>0.59</v>
      </c>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row>
    <row r="33" spans="1:89" s="12" customFormat="1" ht="12.65" customHeight="1">
      <c r="A33" s="16" t="str">
        <f>RIGHT(data!$C$97,3)</f>
        <v>141</v>
      </c>
      <c r="B33" s="224" t="str">
        <f>RIGHT(data!$C$96,4)</f>
        <v>2022</v>
      </c>
      <c r="C33" s="16" t="str">
        <f>data!AH$55</f>
        <v>7240</v>
      </c>
      <c r="D33" s="16" t="s">
        <v>1122</v>
      </c>
      <c r="E33" s="222">
        <f>ROUND(data!AH59,0)</f>
        <v>0</v>
      </c>
      <c r="F33" s="212">
        <f>ROUND(data!AH60,2)</f>
        <v>0</v>
      </c>
      <c r="G33" s="222">
        <f>ROUND(data!AH61,0)</f>
        <v>0</v>
      </c>
      <c r="H33" s="222">
        <f>ROUND(data!AH62,0)</f>
        <v>0</v>
      </c>
      <c r="I33" s="222">
        <f>ROUND(data!AH63,0)</f>
        <v>0</v>
      </c>
      <c r="J33" s="222">
        <f>ROUND(data!AH64,0)</f>
        <v>0</v>
      </c>
      <c r="K33" s="222">
        <f>ROUND(data!AH65,0)</f>
        <v>0</v>
      </c>
      <c r="L33" s="222">
        <f>ROUND(data!AH66,0)</f>
        <v>0</v>
      </c>
      <c r="M33" s="66">
        <f>ROUND(data!AH67,0)</f>
        <v>0</v>
      </c>
      <c r="N33" s="222">
        <f>ROUND(data!AH68,0)</f>
        <v>0</v>
      </c>
      <c r="O33" s="222">
        <f>ROUND(data!AH69,0)</f>
        <v>0</v>
      </c>
      <c r="P33" s="222">
        <f>ROUND(data!AH70,0)</f>
        <v>0</v>
      </c>
      <c r="Q33" s="222">
        <f>ROUND(data!AH71,0)</f>
        <v>0</v>
      </c>
      <c r="R33" s="222">
        <f>ROUND(data!AH72,0)</f>
        <v>0</v>
      </c>
      <c r="S33" s="222">
        <f>ROUND(data!AH73,0)</f>
        <v>0</v>
      </c>
      <c r="T33" s="222">
        <f>ROUND(data!AH74,0)</f>
        <v>0</v>
      </c>
      <c r="U33" s="222">
        <f>ROUND(data!AH75,0)</f>
        <v>0</v>
      </c>
      <c r="V33" s="222">
        <f>ROUND(data!AH76,0)</f>
        <v>0</v>
      </c>
      <c r="W33" s="222">
        <f>ROUND(data!AH77,0)</f>
        <v>0</v>
      </c>
      <c r="X33" s="222">
        <f>ROUND(data!AH78,0)</f>
        <v>0</v>
      </c>
      <c r="Y33" s="222">
        <f>ROUND(data!AH79,0)</f>
        <v>0</v>
      </c>
      <c r="Z33" s="222">
        <f>ROUND(data!AH80,0)</f>
        <v>0</v>
      </c>
      <c r="AA33" s="222">
        <f>ROUND(data!AH81,0)</f>
        <v>0</v>
      </c>
      <c r="AB33" s="222">
        <f>ROUND(data!AH82,0)</f>
        <v>0</v>
      </c>
      <c r="AC33" s="222">
        <f>ROUND(data!AH83,0)</f>
        <v>0</v>
      </c>
      <c r="AD33" s="222">
        <f>ROUND(data!AH84,0)</f>
        <v>0</v>
      </c>
      <c r="AE33" s="222">
        <f>ROUND(data!AH89,0)</f>
        <v>0</v>
      </c>
      <c r="AF33" s="222">
        <f>ROUND(data!AH87,0)</f>
        <v>0</v>
      </c>
      <c r="AG33" s="222">
        <f>IF(data!AH90&gt;0,ROUND(data!AH90,0),0)</f>
        <v>0</v>
      </c>
      <c r="AH33" s="222">
        <f>IF(data!AH91&gt;0,ROUND(data!AH91,0),0)</f>
        <v>0</v>
      </c>
      <c r="AI33" s="222">
        <f>IF(data!AH92&gt;0,ROUND(data!AH92,0),0)</f>
        <v>0</v>
      </c>
      <c r="AJ33" s="222">
        <f>IF(data!AH93&gt;0,ROUND(data!AH93,0),0)</f>
        <v>0</v>
      </c>
      <c r="AK33" s="212">
        <f>IF(data!AH94&gt;0,ROUND(data!AH94,2),0)</f>
        <v>0</v>
      </c>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row>
    <row r="34" spans="1:89" s="12" customFormat="1" ht="12.65" customHeight="1">
      <c r="A34" s="16" t="str">
        <f>RIGHT(data!$C$97,3)</f>
        <v>141</v>
      </c>
      <c r="B34" s="224" t="str">
        <f>RIGHT(data!$C$96,4)</f>
        <v>2022</v>
      </c>
      <c r="C34" s="16" t="str">
        <f>data!AI$55</f>
        <v>7250</v>
      </c>
      <c r="D34" s="16" t="s">
        <v>1122</v>
      </c>
      <c r="E34" s="222">
        <f>ROUND(data!AI59,0)</f>
        <v>0</v>
      </c>
      <c r="F34" s="212">
        <f>ROUND(data!AI60,2)</f>
        <v>0</v>
      </c>
      <c r="G34" s="222">
        <f>ROUND(data!AI61,0)</f>
        <v>0</v>
      </c>
      <c r="H34" s="222">
        <f>ROUND(data!AI62,0)</f>
        <v>0</v>
      </c>
      <c r="I34" s="222">
        <f>ROUND(data!AI63,0)</f>
        <v>0</v>
      </c>
      <c r="J34" s="222">
        <f>ROUND(data!AI64,0)</f>
        <v>0</v>
      </c>
      <c r="K34" s="222">
        <f>ROUND(data!AI65,0)</f>
        <v>0</v>
      </c>
      <c r="L34" s="222">
        <f>ROUND(data!AI66,0)</f>
        <v>0</v>
      </c>
      <c r="M34" s="66">
        <f>ROUND(data!AI67,0)</f>
        <v>0</v>
      </c>
      <c r="N34" s="222">
        <f>ROUND(data!AI68,0)</f>
        <v>0</v>
      </c>
      <c r="O34" s="222">
        <f>ROUND(data!AI69,0)</f>
        <v>0</v>
      </c>
      <c r="P34" s="222">
        <f>ROUND(data!AI70,0)</f>
        <v>0</v>
      </c>
      <c r="Q34" s="222">
        <f>ROUND(data!AI71,0)</f>
        <v>0</v>
      </c>
      <c r="R34" s="222">
        <f>ROUND(data!AI72,0)</f>
        <v>0</v>
      </c>
      <c r="S34" s="222">
        <f>ROUND(data!AI73,0)</f>
        <v>0</v>
      </c>
      <c r="T34" s="222">
        <f>ROUND(data!AI74,0)</f>
        <v>0</v>
      </c>
      <c r="U34" s="222">
        <f>ROUND(data!AI75,0)</f>
        <v>0</v>
      </c>
      <c r="V34" s="222">
        <f>ROUND(data!AI76,0)</f>
        <v>0</v>
      </c>
      <c r="W34" s="222">
        <f>ROUND(data!AI77,0)</f>
        <v>0</v>
      </c>
      <c r="X34" s="222">
        <f>ROUND(data!AI78,0)</f>
        <v>0</v>
      </c>
      <c r="Y34" s="222">
        <f>ROUND(data!AI79,0)</f>
        <v>0</v>
      </c>
      <c r="Z34" s="222">
        <f>ROUND(data!AI80,0)</f>
        <v>0</v>
      </c>
      <c r="AA34" s="222">
        <f>ROUND(data!AI81,0)</f>
        <v>0</v>
      </c>
      <c r="AB34" s="222">
        <f>ROUND(data!AI82,0)</f>
        <v>0</v>
      </c>
      <c r="AC34" s="222">
        <f>ROUND(data!AI83,0)</f>
        <v>0</v>
      </c>
      <c r="AD34" s="222">
        <f>ROUND(data!AI84,0)</f>
        <v>0</v>
      </c>
      <c r="AE34" s="222">
        <f>ROUND(data!AI89,0)</f>
        <v>0</v>
      </c>
      <c r="AF34" s="222">
        <f>ROUND(data!AI87,0)</f>
        <v>0</v>
      </c>
      <c r="AG34" s="222">
        <f>IF(data!AI90&gt;0,ROUND(data!AI90,0),0)</f>
        <v>0</v>
      </c>
      <c r="AH34" s="222">
        <f>IF(data!AI91&gt;0,ROUND(data!AI91,0),0)</f>
        <v>0</v>
      </c>
      <c r="AI34" s="222">
        <f>IF(data!AI92&gt;0,ROUND(data!AI92,0),0)</f>
        <v>0</v>
      </c>
      <c r="AJ34" s="222">
        <f>IF(data!AI93&gt;0,ROUND(data!AI93,0),0)</f>
        <v>0</v>
      </c>
      <c r="AK34" s="212">
        <f>IF(data!AI94&gt;0,ROUND(data!AI94,2),0)</f>
        <v>0</v>
      </c>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row>
    <row r="35" spans="1:89" s="12" customFormat="1" ht="12.65" customHeight="1">
      <c r="A35" s="16" t="str">
        <f>RIGHT(data!$C$97,3)</f>
        <v>141</v>
      </c>
      <c r="B35" s="224" t="str">
        <f>RIGHT(data!$C$96,4)</f>
        <v>2022</v>
      </c>
      <c r="C35" s="16" t="str">
        <f>data!AJ$55</f>
        <v>7260</v>
      </c>
      <c r="D35" s="16" t="s">
        <v>1122</v>
      </c>
      <c r="E35" s="222">
        <f>ROUND(data!AJ59,0)</f>
        <v>14559</v>
      </c>
      <c r="F35" s="212">
        <f>ROUND(data!AJ60,2)</f>
        <v>31.18</v>
      </c>
      <c r="G35" s="222">
        <f>ROUND(data!AJ61,0)</f>
        <v>2616090</v>
      </c>
      <c r="H35" s="222">
        <f>ROUND(data!AJ62,0)</f>
        <v>586436</v>
      </c>
      <c r="I35" s="222">
        <f>ROUND(data!AJ63,0)</f>
        <v>239807</v>
      </c>
      <c r="J35" s="222">
        <f>ROUND(data!AJ64,0)</f>
        <v>133535</v>
      </c>
      <c r="K35" s="222">
        <f>ROUND(data!AJ65,0)</f>
        <v>7072</v>
      </c>
      <c r="L35" s="222">
        <f>ROUND(data!AJ66,0)</f>
        <v>175239</v>
      </c>
      <c r="M35" s="66">
        <f>ROUND(data!AJ67,0)</f>
        <v>88588</v>
      </c>
      <c r="N35" s="222">
        <f>ROUND(data!AJ68,0)</f>
        <v>9803</v>
      </c>
      <c r="O35" s="222">
        <f>ROUND(data!AJ69,0)</f>
        <v>58688</v>
      </c>
      <c r="P35" s="222">
        <f>ROUND(data!AJ70,0)</f>
        <v>0</v>
      </c>
      <c r="Q35" s="222">
        <f>ROUND(data!AJ71,0)</f>
        <v>0</v>
      </c>
      <c r="R35" s="222">
        <f>ROUND(data!AJ72,0)</f>
        <v>0</v>
      </c>
      <c r="S35" s="222">
        <f>ROUND(data!AJ73,0)</f>
        <v>0</v>
      </c>
      <c r="T35" s="222">
        <f>ROUND(data!AJ74,0)</f>
        <v>0</v>
      </c>
      <c r="U35" s="222">
        <f>ROUND(data!AJ75,0)</f>
        <v>0</v>
      </c>
      <c r="V35" s="222">
        <f>ROUND(data!AJ76,0)</f>
        <v>0</v>
      </c>
      <c r="W35" s="222">
        <f>ROUND(data!AJ77,0)</f>
        <v>0</v>
      </c>
      <c r="X35" s="222">
        <f>ROUND(data!AJ78,0)</f>
        <v>0</v>
      </c>
      <c r="Y35" s="222">
        <f>ROUND(data!AJ79,0)</f>
        <v>0</v>
      </c>
      <c r="Z35" s="222">
        <f>ROUND(data!AJ80,0)</f>
        <v>0</v>
      </c>
      <c r="AA35" s="222">
        <f>ROUND(data!AJ81,0)</f>
        <v>0</v>
      </c>
      <c r="AB35" s="222">
        <f>ROUND(data!AJ82,0)</f>
        <v>0</v>
      </c>
      <c r="AC35" s="222">
        <f>ROUND(data!AJ83,0)</f>
        <v>58688</v>
      </c>
      <c r="AD35" s="222">
        <f>ROUND(data!AJ84,0)</f>
        <v>0</v>
      </c>
      <c r="AE35" s="222">
        <f>ROUND(data!AJ89,0)</f>
        <v>5018426</v>
      </c>
      <c r="AF35" s="222">
        <f>ROUND(data!AJ87,0)</f>
        <v>239475</v>
      </c>
      <c r="AG35" s="222">
        <f>IF(data!AJ90&gt;0,ROUND(data!AJ90,0),0)</f>
        <v>5188</v>
      </c>
      <c r="AH35" s="222">
        <f>IF(data!AJ91&gt;0,ROUND(data!AJ91,0),0)</f>
        <v>0</v>
      </c>
      <c r="AI35" s="222">
        <f>IF(data!AJ92&gt;0,ROUND(data!AJ92,0),0)</f>
        <v>1902</v>
      </c>
      <c r="AJ35" s="222">
        <f>IF(data!AJ93&gt;0,ROUND(data!AJ93,0),0)</f>
        <v>1179</v>
      </c>
      <c r="AK35" s="212">
        <f>IF(data!AJ94&gt;0,ROUND(data!AJ94,2),0)</f>
        <v>13.14</v>
      </c>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row>
    <row r="36" spans="1:89" s="12" customFormat="1" ht="12.65" customHeight="1">
      <c r="A36" s="16" t="str">
        <f>RIGHT(data!$C$97,3)</f>
        <v>141</v>
      </c>
      <c r="B36" s="224" t="str">
        <f>RIGHT(data!$C$96,4)</f>
        <v>2022</v>
      </c>
      <c r="C36" s="16" t="str">
        <f>data!AK$55</f>
        <v>7310</v>
      </c>
      <c r="D36" s="16" t="s">
        <v>1122</v>
      </c>
      <c r="E36" s="222">
        <f>ROUND(data!AK59,0)</f>
        <v>11223</v>
      </c>
      <c r="F36" s="212">
        <f>ROUND(data!AK60,2)</f>
        <v>2.97</v>
      </c>
      <c r="G36" s="222">
        <f>ROUND(data!AK61,0)</f>
        <v>302054</v>
      </c>
      <c r="H36" s="222">
        <f>ROUND(data!AK62,0)</f>
        <v>67710</v>
      </c>
      <c r="I36" s="222">
        <f>ROUND(data!AK63,0)</f>
        <v>0</v>
      </c>
      <c r="J36" s="222">
        <f>ROUND(data!AK64,0)</f>
        <v>11393</v>
      </c>
      <c r="K36" s="222">
        <f>ROUND(data!AK65,0)</f>
        <v>0</v>
      </c>
      <c r="L36" s="222">
        <f>ROUND(data!AK66,0)</f>
        <v>87886</v>
      </c>
      <c r="M36" s="66">
        <f>ROUND(data!AK67,0)</f>
        <v>3091</v>
      </c>
      <c r="N36" s="222">
        <f>ROUND(data!AK68,0)</f>
        <v>0</v>
      </c>
      <c r="O36" s="222">
        <f>ROUND(data!AK69,0)</f>
        <v>9840</v>
      </c>
      <c r="P36" s="222">
        <f>ROUND(data!AK70,0)</f>
        <v>0</v>
      </c>
      <c r="Q36" s="222">
        <f>ROUND(data!AK71,0)</f>
        <v>0</v>
      </c>
      <c r="R36" s="222">
        <f>ROUND(data!AK72,0)</f>
        <v>0</v>
      </c>
      <c r="S36" s="222">
        <f>ROUND(data!AK73,0)</f>
        <v>0</v>
      </c>
      <c r="T36" s="222">
        <f>ROUND(data!AK74,0)</f>
        <v>0</v>
      </c>
      <c r="U36" s="222">
        <f>ROUND(data!AK75,0)</f>
        <v>0</v>
      </c>
      <c r="V36" s="222">
        <f>ROUND(data!AK76,0)</f>
        <v>0</v>
      </c>
      <c r="W36" s="222">
        <f>ROUND(data!AK77,0)</f>
        <v>0</v>
      </c>
      <c r="X36" s="222">
        <f>ROUND(data!AK78,0)</f>
        <v>0</v>
      </c>
      <c r="Y36" s="222">
        <f>ROUND(data!AK79,0)</f>
        <v>0</v>
      </c>
      <c r="Z36" s="222">
        <f>ROUND(data!AK80,0)</f>
        <v>0</v>
      </c>
      <c r="AA36" s="222">
        <f>ROUND(data!AK81,0)</f>
        <v>0</v>
      </c>
      <c r="AB36" s="222">
        <f>ROUND(data!AK82,0)</f>
        <v>0</v>
      </c>
      <c r="AC36" s="222">
        <f>ROUND(data!AK83,0)</f>
        <v>9840</v>
      </c>
      <c r="AD36" s="222">
        <f>ROUND(data!AK84,0)</f>
        <v>0</v>
      </c>
      <c r="AE36" s="222">
        <f>ROUND(data!AK89,0)</f>
        <v>1640229</v>
      </c>
      <c r="AF36" s="222">
        <f>ROUND(data!AK87,0)</f>
        <v>375706</v>
      </c>
      <c r="AG36" s="222">
        <f>IF(data!AK90&gt;0,ROUND(data!AK90,0),0)</f>
        <v>181</v>
      </c>
      <c r="AH36" s="222">
        <f>IF(data!AK91&gt;0,ROUND(data!AK91,0),0)</f>
        <v>0</v>
      </c>
      <c r="AI36" s="222">
        <f>IF(data!AK92&gt;0,ROUND(data!AK92,0),0)</f>
        <v>66</v>
      </c>
      <c r="AJ36" s="222">
        <f>IF(data!AK93&gt;0,ROUND(data!AK93,0),0)</f>
        <v>0</v>
      </c>
      <c r="AK36" s="212">
        <f>IF(data!AK94&gt;0,ROUND(data!AK94,2),0)</f>
        <v>0</v>
      </c>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row>
    <row r="37" spans="1:89" s="12" customFormat="1" ht="12.65" customHeight="1">
      <c r="A37" s="16" t="str">
        <f>RIGHT(data!$C$97,3)</f>
        <v>141</v>
      </c>
      <c r="B37" s="224" t="str">
        <f>RIGHT(data!$C$96,4)</f>
        <v>2022</v>
      </c>
      <c r="C37" s="16" t="str">
        <f>data!AL$55</f>
        <v>7320</v>
      </c>
      <c r="D37" s="16" t="s">
        <v>1122</v>
      </c>
      <c r="E37" s="222">
        <f>ROUND(data!AL59,0)</f>
        <v>384</v>
      </c>
      <c r="F37" s="212">
        <f>ROUND(data!AL60,2)</f>
        <v>0</v>
      </c>
      <c r="G37" s="222">
        <f>ROUND(data!AL61,0)</f>
        <v>-2991</v>
      </c>
      <c r="H37" s="222">
        <f>ROUND(data!AL62,0)</f>
        <v>-670</v>
      </c>
      <c r="I37" s="222">
        <f>ROUND(data!AL63,0)</f>
        <v>0</v>
      </c>
      <c r="J37" s="222">
        <f>ROUND(data!AL64,0)</f>
        <v>809</v>
      </c>
      <c r="K37" s="222">
        <f>ROUND(data!AL65,0)</f>
        <v>0</v>
      </c>
      <c r="L37" s="222">
        <f>ROUND(data!AL66,0)</f>
        <v>118299</v>
      </c>
      <c r="M37" s="66">
        <f>ROUND(data!AL67,0)</f>
        <v>2169</v>
      </c>
      <c r="N37" s="222">
        <f>ROUND(data!AL68,0)</f>
        <v>0</v>
      </c>
      <c r="O37" s="222">
        <f>ROUND(data!AL69,0)</f>
        <v>1528</v>
      </c>
      <c r="P37" s="222">
        <f>ROUND(data!AL70,0)</f>
        <v>0</v>
      </c>
      <c r="Q37" s="222">
        <f>ROUND(data!AL71,0)</f>
        <v>0</v>
      </c>
      <c r="R37" s="222">
        <f>ROUND(data!AL72,0)</f>
        <v>0</v>
      </c>
      <c r="S37" s="222">
        <f>ROUND(data!AL73,0)</f>
        <v>0</v>
      </c>
      <c r="T37" s="222">
        <f>ROUND(data!AL74,0)</f>
        <v>0</v>
      </c>
      <c r="U37" s="222">
        <f>ROUND(data!AL75,0)</f>
        <v>0</v>
      </c>
      <c r="V37" s="222">
        <f>ROUND(data!AL76,0)</f>
        <v>0</v>
      </c>
      <c r="W37" s="222">
        <f>ROUND(data!AL77,0)</f>
        <v>0</v>
      </c>
      <c r="X37" s="222">
        <f>ROUND(data!AL78,0)</f>
        <v>0</v>
      </c>
      <c r="Y37" s="222">
        <f>ROUND(data!AL79,0)</f>
        <v>0</v>
      </c>
      <c r="Z37" s="222">
        <f>ROUND(data!AL80,0)</f>
        <v>0</v>
      </c>
      <c r="AA37" s="222">
        <f>ROUND(data!AL81,0)</f>
        <v>0</v>
      </c>
      <c r="AB37" s="222">
        <f>ROUND(data!AL82,0)</f>
        <v>0</v>
      </c>
      <c r="AC37" s="222">
        <f>ROUND(data!AL83,0)</f>
        <v>1528</v>
      </c>
      <c r="AD37" s="222">
        <f>ROUND(data!AL84,0)</f>
        <v>0</v>
      </c>
      <c r="AE37" s="222">
        <f>ROUND(data!AL89,0)</f>
        <v>205233</v>
      </c>
      <c r="AF37" s="222">
        <f>ROUND(data!AL87,0)</f>
        <v>35452</v>
      </c>
      <c r="AG37" s="222">
        <f>IF(data!AL90&gt;0,ROUND(data!AL90,0),0)</f>
        <v>127</v>
      </c>
      <c r="AH37" s="222">
        <f>IF(data!AL91&gt;0,ROUND(data!AL91,0),0)</f>
        <v>0</v>
      </c>
      <c r="AI37" s="222">
        <f>IF(data!AL92&gt;0,ROUND(data!AL92,0),0)</f>
        <v>46</v>
      </c>
      <c r="AJ37" s="222">
        <f>IF(data!AL93&gt;0,ROUND(data!AL93,0),0)</f>
        <v>0</v>
      </c>
      <c r="AK37" s="212">
        <f>IF(data!AL94&gt;0,ROUND(data!AL94,2),0)</f>
        <v>0</v>
      </c>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row>
    <row r="38" spans="1:89" s="12" customFormat="1" ht="12.65" customHeight="1">
      <c r="A38" s="16" t="str">
        <f>RIGHT(data!$C$97,3)</f>
        <v>141</v>
      </c>
      <c r="B38" s="224" t="str">
        <f>RIGHT(data!$C$96,4)</f>
        <v>2022</v>
      </c>
      <c r="C38" s="16" t="str">
        <f>data!AM$55</f>
        <v>7330</v>
      </c>
      <c r="D38" s="16" t="s">
        <v>1122</v>
      </c>
      <c r="E38" s="222">
        <f>ROUND(data!AM59,0)</f>
        <v>0</v>
      </c>
      <c r="F38" s="212">
        <f>ROUND(data!AM60,2)</f>
        <v>0</v>
      </c>
      <c r="G38" s="222">
        <f>ROUND(data!AM61,0)</f>
        <v>0</v>
      </c>
      <c r="H38" s="222">
        <f>ROUND(data!AM62,0)</f>
        <v>0</v>
      </c>
      <c r="I38" s="222">
        <f>ROUND(data!AM63,0)</f>
        <v>0</v>
      </c>
      <c r="J38" s="222">
        <f>ROUND(data!AM64,0)</f>
        <v>0</v>
      </c>
      <c r="K38" s="222">
        <f>ROUND(data!AM65,0)</f>
        <v>0</v>
      </c>
      <c r="L38" s="222">
        <f>ROUND(data!AM66,0)</f>
        <v>0</v>
      </c>
      <c r="M38" s="66">
        <f>ROUND(data!AM67,0)</f>
        <v>0</v>
      </c>
      <c r="N38" s="222">
        <f>ROUND(data!AM68,0)</f>
        <v>0</v>
      </c>
      <c r="O38" s="222">
        <f>ROUND(data!AM69,0)</f>
        <v>0</v>
      </c>
      <c r="P38" s="222">
        <f>ROUND(data!AM70,0)</f>
        <v>0</v>
      </c>
      <c r="Q38" s="222">
        <f>ROUND(data!AM71,0)</f>
        <v>0</v>
      </c>
      <c r="R38" s="222">
        <f>ROUND(data!AM72,0)</f>
        <v>0</v>
      </c>
      <c r="S38" s="222">
        <f>ROUND(data!AM73,0)</f>
        <v>0</v>
      </c>
      <c r="T38" s="222">
        <f>ROUND(data!AM74,0)</f>
        <v>0</v>
      </c>
      <c r="U38" s="222">
        <f>ROUND(data!AM75,0)</f>
        <v>0</v>
      </c>
      <c r="V38" s="222">
        <f>ROUND(data!AM76,0)</f>
        <v>0</v>
      </c>
      <c r="W38" s="222">
        <f>ROUND(data!AM77,0)</f>
        <v>0</v>
      </c>
      <c r="X38" s="222">
        <f>ROUND(data!AM78,0)</f>
        <v>0</v>
      </c>
      <c r="Y38" s="222">
        <f>ROUND(data!AM79,0)</f>
        <v>0</v>
      </c>
      <c r="Z38" s="222">
        <f>ROUND(data!AM80,0)</f>
        <v>0</v>
      </c>
      <c r="AA38" s="222">
        <f>ROUND(data!AM81,0)</f>
        <v>0</v>
      </c>
      <c r="AB38" s="222">
        <f>ROUND(data!AM82,0)</f>
        <v>0</v>
      </c>
      <c r="AC38" s="222">
        <f>ROUND(data!AM83,0)</f>
        <v>0</v>
      </c>
      <c r="AD38" s="222">
        <f>ROUND(data!AM84,0)</f>
        <v>0</v>
      </c>
      <c r="AE38" s="222">
        <f>ROUND(data!AM89,0)</f>
        <v>0</v>
      </c>
      <c r="AF38" s="222">
        <f>ROUND(data!AM87,0)</f>
        <v>0</v>
      </c>
      <c r="AG38" s="222">
        <f>IF(data!AM90&gt;0,ROUND(data!AM90,0),0)</f>
        <v>0</v>
      </c>
      <c r="AH38" s="222">
        <f>IF(data!AM91&gt;0,ROUND(data!AM91,0),0)</f>
        <v>0</v>
      </c>
      <c r="AI38" s="222">
        <f>IF(data!AM92&gt;0,ROUND(data!AM92,0),0)</f>
        <v>0</v>
      </c>
      <c r="AJ38" s="222">
        <f>IF(data!AM93&gt;0,ROUND(data!AM93,0),0)</f>
        <v>0</v>
      </c>
      <c r="AK38" s="212">
        <f>IF(data!AM94&gt;0,ROUND(data!AM94,2),0)</f>
        <v>0</v>
      </c>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row>
    <row r="39" spans="1:89" s="12" customFormat="1" ht="12.65" customHeight="1">
      <c r="A39" s="16" t="str">
        <f>RIGHT(data!$C$97,3)</f>
        <v>141</v>
      </c>
      <c r="B39" s="224" t="str">
        <f>RIGHT(data!$C$96,4)</f>
        <v>2022</v>
      </c>
      <c r="C39" s="16" t="str">
        <f>data!AN$55</f>
        <v>7340</v>
      </c>
      <c r="D39" s="16" t="s">
        <v>1122</v>
      </c>
      <c r="E39" s="222">
        <f>ROUND(data!AN59,0)</f>
        <v>0</v>
      </c>
      <c r="F39" s="212">
        <f>ROUND(data!AN60,2)</f>
        <v>0</v>
      </c>
      <c r="G39" s="222">
        <f>ROUND(data!AN61,0)</f>
        <v>0</v>
      </c>
      <c r="H39" s="222">
        <f>ROUND(data!AN62,0)</f>
        <v>0</v>
      </c>
      <c r="I39" s="222">
        <f>ROUND(data!AN63,0)</f>
        <v>0</v>
      </c>
      <c r="J39" s="222">
        <f>ROUND(data!AN64,0)</f>
        <v>0</v>
      </c>
      <c r="K39" s="222">
        <f>ROUND(data!AN65,0)</f>
        <v>0</v>
      </c>
      <c r="L39" s="222">
        <f>ROUND(data!AN66,0)</f>
        <v>0</v>
      </c>
      <c r="M39" s="66">
        <f>ROUND(data!AN67,0)</f>
        <v>0</v>
      </c>
      <c r="N39" s="222">
        <f>ROUND(data!AN68,0)</f>
        <v>0</v>
      </c>
      <c r="O39" s="222">
        <f>ROUND(data!AN69,0)</f>
        <v>0</v>
      </c>
      <c r="P39" s="222">
        <f>ROUND(data!AN70,0)</f>
        <v>0</v>
      </c>
      <c r="Q39" s="222">
        <f>ROUND(data!AN71,0)</f>
        <v>0</v>
      </c>
      <c r="R39" s="222">
        <f>ROUND(data!AN72,0)</f>
        <v>0</v>
      </c>
      <c r="S39" s="222">
        <f>ROUND(data!AN73,0)</f>
        <v>0</v>
      </c>
      <c r="T39" s="222">
        <f>ROUND(data!AN74,0)</f>
        <v>0</v>
      </c>
      <c r="U39" s="222">
        <f>ROUND(data!AN75,0)</f>
        <v>0</v>
      </c>
      <c r="V39" s="222">
        <f>ROUND(data!AN76,0)</f>
        <v>0</v>
      </c>
      <c r="W39" s="222">
        <f>ROUND(data!AN77,0)</f>
        <v>0</v>
      </c>
      <c r="X39" s="222">
        <f>ROUND(data!AN78,0)</f>
        <v>0</v>
      </c>
      <c r="Y39" s="222">
        <f>ROUND(data!AN79,0)</f>
        <v>0</v>
      </c>
      <c r="Z39" s="222">
        <f>ROUND(data!AN80,0)</f>
        <v>0</v>
      </c>
      <c r="AA39" s="222">
        <f>ROUND(data!AN81,0)</f>
        <v>0</v>
      </c>
      <c r="AB39" s="222">
        <f>ROUND(data!AN82,0)</f>
        <v>0</v>
      </c>
      <c r="AC39" s="222">
        <f>ROUND(data!AN83,0)</f>
        <v>0</v>
      </c>
      <c r="AD39" s="222">
        <f>ROUND(data!AN84,0)</f>
        <v>0</v>
      </c>
      <c r="AE39" s="222">
        <f>ROUND(data!AN89,0)</f>
        <v>0</v>
      </c>
      <c r="AF39" s="222">
        <f>ROUND(data!AN87,0)</f>
        <v>0</v>
      </c>
      <c r="AG39" s="222">
        <f>IF(data!AN90&gt;0,ROUND(data!AN90,0),0)</f>
        <v>0</v>
      </c>
      <c r="AH39" s="222">
        <f>IF(data!AN91&gt;0,ROUND(data!AN91,0),0)</f>
        <v>0</v>
      </c>
      <c r="AI39" s="222">
        <f>IF(data!AN92&gt;0,ROUND(data!AN92,0),0)</f>
        <v>0</v>
      </c>
      <c r="AJ39" s="222">
        <f>IF(data!AN93&gt;0,ROUND(data!AN93,0),0)</f>
        <v>0</v>
      </c>
      <c r="AK39" s="212">
        <f>IF(data!AN94&gt;0,ROUND(data!AN94,2),0)</f>
        <v>0</v>
      </c>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row>
    <row r="40" spans="1:89" s="12" customFormat="1" ht="12.65" customHeight="1">
      <c r="A40" s="16" t="str">
        <f>RIGHT(data!$C$97,3)</f>
        <v>141</v>
      </c>
      <c r="B40" s="224" t="str">
        <f>RIGHT(data!$C$96,4)</f>
        <v>2022</v>
      </c>
      <c r="C40" s="16" t="str">
        <f>data!AO$55</f>
        <v>7350</v>
      </c>
      <c r="D40" s="16" t="s">
        <v>1122</v>
      </c>
      <c r="E40" s="222">
        <f>ROUND(data!AO59,0)</f>
        <v>1752</v>
      </c>
      <c r="F40" s="212">
        <f>ROUND(data!AO60,2)</f>
        <v>0.73</v>
      </c>
      <c r="G40" s="222">
        <f>ROUND(data!AO61,0)</f>
        <v>61524</v>
      </c>
      <c r="H40" s="222">
        <f>ROUND(data!AO62,0)</f>
        <v>13792</v>
      </c>
      <c r="I40" s="222">
        <f>ROUND(data!AO63,0)</f>
        <v>9677</v>
      </c>
      <c r="J40" s="222">
        <f>ROUND(data!AO64,0)</f>
        <v>6925</v>
      </c>
      <c r="K40" s="222">
        <f>ROUND(data!AO65,0)</f>
        <v>99</v>
      </c>
      <c r="L40" s="222">
        <f>ROUND(data!AO66,0)</f>
        <v>36016</v>
      </c>
      <c r="M40" s="66">
        <f>ROUND(data!AO67,0)</f>
        <v>3210</v>
      </c>
      <c r="N40" s="222">
        <f>ROUND(data!AO68,0)</f>
        <v>1590</v>
      </c>
      <c r="O40" s="222">
        <f>ROUND(data!AO69,0)</f>
        <v>2136</v>
      </c>
      <c r="P40" s="222">
        <f>ROUND(data!AO70,0)</f>
        <v>0</v>
      </c>
      <c r="Q40" s="222">
        <f>ROUND(data!AO71,0)</f>
        <v>0</v>
      </c>
      <c r="R40" s="222">
        <f>ROUND(data!AO72,0)</f>
        <v>0</v>
      </c>
      <c r="S40" s="222">
        <f>ROUND(data!AO73,0)</f>
        <v>0</v>
      </c>
      <c r="T40" s="222">
        <f>ROUND(data!AO74,0)</f>
        <v>0</v>
      </c>
      <c r="U40" s="222">
        <f>ROUND(data!AO75,0)</f>
        <v>0</v>
      </c>
      <c r="V40" s="222">
        <f>ROUND(data!AO76,0)</f>
        <v>0</v>
      </c>
      <c r="W40" s="222">
        <f>ROUND(data!AO77,0)</f>
        <v>0</v>
      </c>
      <c r="X40" s="222">
        <f>ROUND(data!AO78,0)</f>
        <v>0</v>
      </c>
      <c r="Y40" s="222">
        <f>ROUND(data!AO79,0)</f>
        <v>0</v>
      </c>
      <c r="Z40" s="222">
        <f>ROUND(data!AO80,0)</f>
        <v>0</v>
      </c>
      <c r="AA40" s="222">
        <f>ROUND(data!AO81,0)</f>
        <v>0</v>
      </c>
      <c r="AB40" s="222">
        <f>ROUND(data!AO82,0)</f>
        <v>0</v>
      </c>
      <c r="AC40" s="222">
        <f>ROUND(data!AO83,0)</f>
        <v>2136</v>
      </c>
      <c r="AD40" s="222">
        <f>ROUND(data!AO84,0)</f>
        <v>0</v>
      </c>
      <c r="AE40" s="222">
        <f>ROUND(data!AO89,0)</f>
        <v>194866</v>
      </c>
      <c r="AF40" s="222">
        <f>ROUND(data!AO87,0)</f>
        <v>16035</v>
      </c>
      <c r="AG40" s="222">
        <f>IF(data!AO90&gt;0,ROUND(data!AO90,0),0)</f>
        <v>188</v>
      </c>
      <c r="AH40" s="222">
        <f>IF(data!AO91&gt;0,ROUND(data!AO91,0),0)</f>
        <v>226</v>
      </c>
      <c r="AI40" s="222">
        <f>IF(data!AO92&gt;0,ROUND(data!AO92,0),0)</f>
        <v>69</v>
      </c>
      <c r="AJ40" s="222">
        <f>IF(data!AO93&gt;0,ROUND(data!AO93,0),0)</f>
        <v>869</v>
      </c>
      <c r="AK40" s="212">
        <f>IF(data!AO94&gt;0,ROUND(data!AO94,2),0)</f>
        <v>0.68</v>
      </c>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row>
    <row r="41" spans="1:89" s="12" customFormat="1" ht="12.65" customHeight="1">
      <c r="A41" s="16" t="str">
        <f>RIGHT(data!$C$97,3)</f>
        <v>141</v>
      </c>
      <c r="B41" s="224" t="str">
        <f>RIGHT(data!$C$96,4)</f>
        <v>2022</v>
      </c>
      <c r="C41" s="16" t="str">
        <f>data!AP$55</f>
        <v>7380</v>
      </c>
      <c r="D41" s="16" t="s">
        <v>1122</v>
      </c>
      <c r="E41" s="222">
        <f>ROUND(data!AP59,0)</f>
        <v>0</v>
      </c>
      <c r="F41" s="212">
        <f>ROUND(data!AP60,2)</f>
        <v>0</v>
      </c>
      <c r="G41" s="222">
        <f>ROUND(data!AP61,0)</f>
        <v>0</v>
      </c>
      <c r="H41" s="222">
        <f>ROUND(data!AP62,0)</f>
        <v>0</v>
      </c>
      <c r="I41" s="222">
        <f>ROUND(data!AP63,0)</f>
        <v>0</v>
      </c>
      <c r="J41" s="222">
        <f>ROUND(data!AP64,0)</f>
        <v>0</v>
      </c>
      <c r="K41" s="222">
        <f>ROUND(data!AP65,0)</f>
        <v>0</v>
      </c>
      <c r="L41" s="222">
        <f>ROUND(data!AP66,0)</f>
        <v>0</v>
      </c>
      <c r="M41" s="66">
        <f>ROUND(data!AP67,0)</f>
        <v>0</v>
      </c>
      <c r="N41" s="222">
        <f>ROUND(data!AP68,0)</f>
        <v>0</v>
      </c>
      <c r="O41" s="222">
        <f>ROUND(data!AP69,0)</f>
        <v>0</v>
      </c>
      <c r="P41" s="222">
        <f>ROUND(data!AP70,0)</f>
        <v>0</v>
      </c>
      <c r="Q41" s="222">
        <f>ROUND(data!AP71,0)</f>
        <v>0</v>
      </c>
      <c r="R41" s="222">
        <f>ROUND(data!AP72,0)</f>
        <v>0</v>
      </c>
      <c r="S41" s="222">
        <f>ROUND(data!AP73,0)</f>
        <v>0</v>
      </c>
      <c r="T41" s="222">
        <f>ROUND(data!AP74,0)</f>
        <v>0</v>
      </c>
      <c r="U41" s="222">
        <f>ROUND(data!AP75,0)</f>
        <v>0</v>
      </c>
      <c r="V41" s="222">
        <f>ROUND(data!AP76,0)</f>
        <v>0</v>
      </c>
      <c r="W41" s="222">
        <f>ROUND(data!AP77,0)</f>
        <v>0</v>
      </c>
      <c r="X41" s="222">
        <f>ROUND(data!AP78,0)</f>
        <v>0</v>
      </c>
      <c r="Y41" s="222">
        <f>ROUND(data!AP79,0)</f>
        <v>0</v>
      </c>
      <c r="Z41" s="222">
        <f>ROUND(data!AP80,0)</f>
        <v>0</v>
      </c>
      <c r="AA41" s="222">
        <f>ROUND(data!AP81,0)</f>
        <v>0</v>
      </c>
      <c r="AB41" s="222">
        <f>ROUND(data!AP82,0)</f>
        <v>0</v>
      </c>
      <c r="AC41" s="222">
        <f>ROUND(data!AP83,0)</f>
        <v>0</v>
      </c>
      <c r="AD41" s="222">
        <f>ROUND(data!AP84,0)</f>
        <v>0</v>
      </c>
      <c r="AE41" s="222">
        <f>ROUND(data!AP89,0)</f>
        <v>0</v>
      </c>
      <c r="AF41" s="222">
        <f>ROUND(data!AP87,0)</f>
        <v>0</v>
      </c>
      <c r="AG41" s="222">
        <f>IF(data!AP90&gt;0,ROUND(data!AP90,0),0)</f>
        <v>0</v>
      </c>
      <c r="AH41" s="222">
        <f>IF(data!AP91&gt;0,ROUND(data!AP91,0),0)</f>
        <v>0</v>
      </c>
      <c r="AI41" s="222">
        <f>IF(data!AP92&gt;0,ROUND(data!AP92,0),0)</f>
        <v>0</v>
      </c>
      <c r="AJ41" s="222">
        <f>IF(data!AP93&gt;0,ROUND(data!AP93,0),0)</f>
        <v>0</v>
      </c>
      <c r="AK41" s="212">
        <f>IF(data!AP94&gt;0,ROUND(data!AP94,2),0)</f>
        <v>0</v>
      </c>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row>
    <row r="42" spans="1:89" s="12" customFormat="1" ht="12.65" customHeight="1">
      <c r="A42" s="16" t="str">
        <f>RIGHT(data!$C$97,3)</f>
        <v>141</v>
      </c>
      <c r="B42" s="224" t="str">
        <f>RIGHT(data!$C$96,4)</f>
        <v>2022</v>
      </c>
      <c r="C42" s="16" t="str">
        <f>data!AQ$55</f>
        <v>7390</v>
      </c>
      <c r="D42" s="16" t="s">
        <v>1122</v>
      </c>
      <c r="E42" s="222">
        <f>ROUND(data!AQ59,0)</f>
        <v>0</v>
      </c>
      <c r="F42" s="212">
        <f>ROUND(data!AQ60,2)</f>
        <v>0</v>
      </c>
      <c r="G42" s="222">
        <f>ROUND(data!AQ61,0)</f>
        <v>0</v>
      </c>
      <c r="H42" s="222">
        <f>ROUND(data!AQ62,0)</f>
        <v>0</v>
      </c>
      <c r="I42" s="222">
        <f>ROUND(data!AQ63,0)</f>
        <v>0</v>
      </c>
      <c r="J42" s="222">
        <f>ROUND(data!AQ64,0)</f>
        <v>0</v>
      </c>
      <c r="K42" s="222">
        <f>ROUND(data!AQ65,0)</f>
        <v>0</v>
      </c>
      <c r="L42" s="222">
        <f>ROUND(data!AQ66,0)</f>
        <v>0</v>
      </c>
      <c r="M42" s="66">
        <f>ROUND(data!AQ67,0)</f>
        <v>0</v>
      </c>
      <c r="N42" s="222">
        <f>ROUND(data!AQ68,0)</f>
        <v>0</v>
      </c>
      <c r="O42" s="222">
        <f>ROUND(data!AQ69,0)</f>
        <v>0</v>
      </c>
      <c r="P42" s="222">
        <f>ROUND(data!AQ70,0)</f>
        <v>0</v>
      </c>
      <c r="Q42" s="222">
        <f>ROUND(data!AQ71,0)</f>
        <v>0</v>
      </c>
      <c r="R42" s="222">
        <f>ROUND(data!AQ72,0)</f>
        <v>0</v>
      </c>
      <c r="S42" s="222">
        <f>ROUND(data!AQ73,0)</f>
        <v>0</v>
      </c>
      <c r="T42" s="222">
        <f>ROUND(data!AQ74,0)</f>
        <v>0</v>
      </c>
      <c r="U42" s="222">
        <f>ROUND(data!AQ75,0)</f>
        <v>0</v>
      </c>
      <c r="V42" s="222">
        <f>ROUND(data!AQ76,0)</f>
        <v>0</v>
      </c>
      <c r="W42" s="222">
        <f>ROUND(data!AQ77,0)</f>
        <v>0</v>
      </c>
      <c r="X42" s="222">
        <f>ROUND(data!AQ78,0)</f>
        <v>0</v>
      </c>
      <c r="Y42" s="222">
        <f>ROUND(data!AQ79,0)</f>
        <v>0</v>
      </c>
      <c r="Z42" s="222">
        <f>ROUND(data!AQ80,0)</f>
        <v>0</v>
      </c>
      <c r="AA42" s="222">
        <f>ROUND(data!AQ81,0)</f>
        <v>0</v>
      </c>
      <c r="AB42" s="222">
        <f>ROUND(data!AQ82,0)</f>
        <v>0</v>
      </c>
      <c r="AC42" s="222">
        <f>ROUND(data!AQ83,0)</f>
        <v>0</v>
      </c>
      <c r="AD42" s="222">
        <f>ROUND(data!AQ84,0)</f>
        <v>0</v>
      </c>
      <c r="AE42" s="222">
        <f>ROUND(data!AQ89,0)</f>
        <v>0</v>
      </c>
      <c r="AF42" s="222">
        <f>ROUND(data!AQ87,0)</f>
        <v>0</v>
      </c>
      <c r="AG42" s="222">
        <f>IF(data!AQ90&gt;0,ROUND(data!AQ90,0),0)</f>
        <v>0</v>
      </c>
      <c r="AH42" s="222">
        <f>IF(data!AQ91&gt;0,ROUND(data!AQ91,0),0)</f>
        <v>0</v>
      </c>
      <c r="AI42" s="222">
        <f>IF(data!AQ92&gt;0,ROUND(data!AQ92,0),0)</f>
        <v>0</v>
      </c>
      <c r="AJ42" s="222">
        <f>IF(data!AQ93&gt;0,ROUND(data!AQ93,0),0)</f>
        <v>0</v>
      </c>
      <c r="AK42" s="212">
        <f>IF(data!AQ94&gt;0,ROUND(data!AQ94,2),0)</f>
        <v>0</v>
      </c>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row>
    <row r="43" spans="1:89" s="12" customFormat="1" ht="12.65" customHeight="1">
      <c r="A43" s="16" t="str">
        <f>RIGHT(data!$C$97,3)</f>
        <v>141</v>
      </c>
      <c r="B43" s="224" t="str">
        <f>RIGHT(data!$C$96,4)</f>
        <v>2022</v>
      </c>
      <c r="C43" s="16" t="str">
        <f>data!AR$55</f>
        <v>7400</v>
      </c>
      <c r="D43" s="16" t="s">
        <v>1122</v>
      </c>
      <c r="E43" s="222">
        <f>ROUND(data!AR59,0)</f>
        <v>0</v>
      </c>
      <c r="F43" s="212">
        <f>ROUND(data!AR60,2)</f>
        <v>0</v>
      </c>
      <c r="G43" s="222">
        <f>ROUND(data!AR61,0)</f>
        <v>0</v>
      </c>
      <c r="H43" s="222">
        <f>ROUND(data!AR62,0)</f>
        <v>0</v>
      </c>
      <c r="I43" s="222">
        <f>ROUND(data!AR63,0)</f>
        <v>0</v>
      </c>
      <c r="J43" s="222">
        <f>ROUND(data!AR64,0)</f>
        <v>0</v>
      </c>
      <c r="K43" s="222">
        <f>ROUND(data!AR65,0)</f>
        <v>0</v>
      </c>
      <c r="L43" s="222">
        <f>ROUND(data!AR66,0)</f>
        <v>0</v>
      </c>
      <c r="M43" s="66">
        <f>ROUND(data!AR67,0)</f>
        <v>0</v>
      </c>
      <c r="N43" s="222">
        <f>ROUND(data!AR68,0)</f>
        <v>0</v>
      </c>
      <c r="O43" s="222">
        <f>ROUND(data!AR69,0)</f>
        <v>0</v>
      </c>
      <c r="P43" s="222">
        <f>ROUND(data!AR70,0)</f>
        <v>0</v>
      </c>
      <c r="Q43" s="222">
        <f>ROUND(data!AR71,0)</f>
        <v>0</v>
      </c>
      <c r="R43" s="222">
        <f>ROUND(data!AR72,0)</f>
        <v>0</v>
      </c>
      <c r="S43" s="222">
        <f>ROUND(data!AR73,0)</f>
        <v>0</v>
      </c>
      <c r="T43" s="222">
        <f>ROUND(data!AR74,0)</f>
        <v>0</v>
      </c>
      <c r="U43" s="222">
        <f>ROUND(data!AR75,0)</f>
        <v>0</v>
      </c>
      <c r="V43" s="222">
        <f>ROUND(data!AR76,0)</f>
        <v>0</v>
      </c>
      <c r="W43" s="222">
        <f>ROUND(data!AR77,0)</f>
        <v>0</v>
      </c>
      <c r="X43" s="222">
        <f>ROUND(data!AR78,0)</f>
        <v>0</v>
      </c>
      <c r="Y43" s="222">
        <f>ROUND(data!AR79,0)</f>
        <v>0</v>
      </c>
      <c r="Z43" s="222">
        <f>ROUND(data!AR80,0)</f>
        <v>0</v>
      </c>
      <c r="AA43" s="222">
        <f>ROUND(data!AR81,0)</f>
        <v>0</v>
      </c>
      <c r="AB43" s="222">
        <f>ROUND(data!AR82,0)</f>
        <v>0</v>
      </c>
      <c r="AC43" s="222">
        <f>ROUND(data!AR83,0)</f>
        <v>0</v>
      </c>
      <c r="AD43" s="222">
        <f>ROUND(data!AR84,0)</f>
        <v>0</v>
      </c>
      <c r="AE43" s="222">
        <f>ROUND(data!AR89,0)</f>
        <v>0</v>
      </c>
      <c r="AF43" s="222">
        <f>ROUND(data!AR87,0)</f>
        <v>0</v>
      </c>
      <c r="AG43" s="222">
        <f>IF(data!AR90&gt;0,ROUND(data!AR90,0),0)</f>
        <v>0</v>
      </c>
      <c r="AH43" s="222">
        <f>IF(data!AR91&gt;0,ROUND(data!AR91,0),0)</f>
        <v>0</v>
      </c>
      <c r="AI43" s="222">
        <f>IF(data!AR92&gt;0,ROUND(data!AR92,0),0)</f>
        <v>0</v>
      </c>
      <c r="AJ43" s="222">
        <f>IF(data!AR93&gt;0,ROUND(data!AR93,0),0)</f>
        <v>0</v>
      </c>
      <c r="AK43" s="212">
        <f>IF(data!AR94&gt;0,ROUND(data!AR94,2),0)</f>
        <v>0</v>
      </c>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row>
    <row r="44" spans="1:89" s="12" customFormat="1" ht="12.65" customHeight="1">
      <c r="A44" s="16" t="str">
        <f>RIGHT(data!$C$97,3)</f>
        <v>141</v>
      </c>
      <c r="B44" s="224" t="str">
        <f>RIGHT(data!$C$96,4)</f>
        <v>2022</v>
      </c>
      <c r="C44" s="16" t="str">
        <f>data!AS$55</f>
        <v>7410</v>
      </c>
      <c r="D44" s="16" t="s">
        <v>1122</v>
      </c>
      <c r="E44" s="222">
        <f>ROUND(data!AS59,0)</f>
        <v>0</v>
      </c>
      <c r="F44" s="212">
        <f>ROUND(data!AS60,2)</f>
        <v>0</v>
      </c>
      <c r="G44" s="222">
        <f>ROUND(data!AS61,0)</f>
        <v>0</v>
      </c>
      <c r="H44" s="222">
        <f>ROUND(data!AS62,0)</f>
        <v>0</v>
      </c>
      <c r="I44" s="222">
        <f>ROUND(data!AS63,0)</f>
        <v>0</v>
      </c>
      <c r="J44" s="222">
        <f>ROUND(data!AS64,0)</f>
        <v>0</v>
      </c>
      <c r="K44" s="222">
        <f>ROUND(data!AS65,0)</f>
        <v>0</v>
      </c>
      <c r="L44" s="222">
        <f>ROUND(data!AS66,0)</f>
        <v>0</v>
      </c>
      <c r="M44" s="66">
        <f>ROUND(data!AS67,0)</f>
        <v>0</v>
      </c>
      <c r="N44" s="222">
        <f>ROUND(data!AS68,0)</f>
        <v>0</v>
      </c>
      <c r="O44" s="222">
        <f>ROUND(data!AS69,0)</f>
        <v>0</v>
      </c>
      <c r="P44" s="222">
        <f>ROUND(data!AS70,0)</f>
        <v>0</v>
      </c>
      <c r="Q44" s="222">
        <f>ROUND(data!AS71,0)</f>
        <v>0</v>
      </c>
      <c r="R44" s="222">
        <f>ROUND(data!AS72,0)</f>
        <v>0</v>
      </c>
      <c r="S44" s="222">
        <f>ROUND(data!AS73,0)</f>
        <v>0</v>
      </c>
      <c r="T44" s="222">
        <f>ROUND(data!AS74,0)</f>
        <v>0</v>
      </c>
      <c r="U44" s="222">
        <f>ROUND(data!AS75,0)</f>
        <v>0</v>
      </c>
      <c r="V44" s="222">
        <f>ROUND(data!AS76,0)</f>
        <v>0</v>
      </c>
      <c r="W44" s="222">
        <f>ROUND(data!AS77,0)</f>
        <v>0</v>
      </c>
      <c r="X44" s="222">
        <f>ROUND(data!AS78,0)</f>
        <v>0</v>
      </c>
      <c r="Y44" s="222">
        <f>ROUND(data!AS79,0)</f>
        <v>0</v>
      </c>
      <c r="Z44" s="222">
        <f>ROUND(data!AS80,0)</f>
        <v>0</v>
      </c>
      <c r="AA44" s="222">
        <f>ROUND(data!AS81,0)</f>
        <v>0</v>
      </c>
      <c r="AB44" s="222">
        <f>ROUND(data!AS82,0)</f>
        <v>0</v>
      </c>
      <c r="AC44" s="222">
        <f>ROUND(data!AS83,0)</f>
        <v>0</v>
      </c>
      <c r="AD44" s="222">
        <f>ROUND(data!AS84,0)</f>
        <v>0</v>
      </c>
      <c r="AE44" s="222">
        <f>ROUND(data!AS89,0)</f>
        <v>0</v>
      </c>
      <c r="AF44" s="222">
        <f>ROUND(data!AS87,0)</f>
        <v>0</v>
      </c>
      <c r="AG44" s="222">
        <f>IF(data!AS90&gt;0,ROUND(data!AS90,0),0)</f>
        <v>0</v>
      </c>
      <c r="AH44" s="222">
        <f>IF(data!AS91&gt;0,ROUND(data!AS91,0),0)</f>
        <v>0</v>
      </c>
      <c r="AI44" s="222">
        <f>IF(data!AS92&gt;0,ROUND(data!AS92,0),0)</f>
        <v>0</v>
      </c>
      <c r="AJ44" s="222">
        <f>IF(data!AS93&gt;0,ROUND(data!AS93,0),0)</f>
        <v>0</v>
      </c>
      <c r="AK44" s="212">
        <f>IF(data!AS94&gt;0,ROUND(data!AS94,2),0)</f>
        <v>0</v>
      </c>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row>
    <row r="45" spans="1:89" s="12" customFormat="1" ht="12.65" customHeight="1">
      <c r="A45" s="16" t="str">
        <f>RIGHT(data!$C$97,3)</f>
        <v>141</v>
      </c>
      <c r="B45" s="224" t="str">
        <f>RIGHT(data!$C$96,4)</f>
        <v>2022</v>
      </c>
      <c r="C45" s="16" t="str">
        <f>data!AT$55</f>
        <v>7420</v>
      </c>
      <c r="D45" s="16" t="s">
        <v>1122</v>
      </c>
      <c r="E45" s="222">
        <f>ROUND(data!AT59,0)</f>
        <v>0</v>
      </c>
      <c r="F45" s="212">
        <f>ROUND(data!AT60,2)</f>
        <v>0</v>
      </c>
      <c r="G45" s="222">
        <f>ROUND(data!AT61,0)</f>
        <v>0</v>
      </c>
      <c r="H45" s="222">
        <f>ROUND(data!AT62,0)</f>
        <v>0</v>
      </c>
      <c r="I45" s="222">
        <f>ROUND(data!AT63,0)</f>
        <v>0</v>
      </c>
      <c r="J45" s="222">
        <f>ROUND(data!AT64,0)</f>
        <v>0</v>
      </c>
      <c r="K45" s="222">
        <f>ROUND(data!AT65,0)</f>
        <v>0</v>
      </c>
      <c r="L45" s="222">
        <f>ROUND(data!AT66,0)</f>
        <v>0</v>
      </c>
      <c r="M45" s="66">
        <f>ROUND(data!AT67,0)</f>
        <v>0</v>
      </c>
      <c r="N45" s="222">
        <f>ROUND(data!AT68,0)</f>
        <v>0</v>
      </c>
      <c r="O45" s="222">
        <f>ROUND(data!AT69,0)</f>
        <v>0</v>
      </c>
      <c r="P45" s="222">
        <f>ROUND(data!AT70,0)</f>
        <v>0</v>
      </c>
      <c r="Q45" s="222">
        <f>ROUND(data!AT71,0)</f>
        <v>0</v>
      </c>
      <c r="R45" s="222">
        <f>ROUND(data!AT72,0)</f>
        <v>0</v>
      </c>
      <c r="S45" s="222">
        <f>ROUND(data!AT73,0)</f>
        <v>0</v>
      </c>
      <c r="T45" s="222">
        <f>ROUND(data!AT74,0)</f>
        <v>0</v>
      </c>
      <c r="U45" s="222">
        <f>ROUND(data!AT75,0)</f>
        <v>0</v>
      </c>
      <c r="V45" s="222">
        <f>ROUND(data!AT76,0)</f>
        <v>0</v>
      </c>
      <c r="W45" s="222">
        <f>ROUND(data!AT77,0)</f>
        <v>0</v>
      </c>
      <c r="X45" s="222">
        <f>ROUND(data!AT78,0)</f>
        <v>0</v>
      </c>
      <c r="Y45" s="222">
        <f>ROUND(data!AT79,0)</f>
        <v>0</v>
      </c>
      <c r="Z45" s="222">
        <f>ROUND(data!AT80,0)</f>
        <v>0</v>
      </c>
      <c r="AA45" s="222">
        <f>ROUND(data!AT81,0)</f>
        <v>0</v>
      </c>
      <c r="AB45" s="222">
        <f>ROUND(data!AT82,0)</f>
        <v>0</v>
      </c>
      <c r="AC45" s="222">
        <f>ROUND(data!AT83,0)</f>
        <v>0</v>
      </c>
      <c r="AD45" s="222">
        <f>ROUND(data!AT84,0)</f>
        <v>0</v>
      </c>
      <c r="AE45" s="222">
        <f>ROUND(data!AT89,0)</f>
        <v>0</v>
      </c>
      <c r="AF45" s="222">
        <f>ROUND(data!AT87,0)</f>
        <v>0</v>
      </c>
      <c r="AG45" s="222">
        <f>IF(data!AT90&gt;0,ROUND(data!AT90,0),0)</f>
        <v>0</v>
      </c>
      <c r="AH45" s="222">
        <f>IF(data!AT91&gt;0,ROUND(data!AT91,0),0)</f>
        <v>0</v>
      </c>
      <c r="AI45" s="222">
        <f>IF(data!AT92&gt;0,ROUND(data!AT92,0),0)</f>
        <v>0</v>
      </c>
      <c r="AJ45" s="222">
        <f>IF(data!AT93&gt;0,ROUND(data!AT93,0),0)</f>
        <v>0</v>
      </c>
      <c r="AK45" s="212">
        <f>IF(data!AT94&gt;0,ROUND(data!AT94,2),0)</f>
        <v>0</v>
      </c>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row>
    <row r="46" spans="1:89" s="12" customFormat="1" ht="12.65" customHeight="1">
      <c r="A46" s="16" t="str">
        <f>RIGHT(data!$C$97,3)</f>
        <v>141</v>
      </c>
      <c r="B46" s="224" t="str">
        <f>RIGHT(data!$C$96,4)</f>
        <v>2022</v>
      </c>
      <c r="C46" s="16" t="str">
        <f>data!AU$55</f>
        <v>7430</v>
      </c>
      <c r="D46" s="16" t="s">
        <v>1122</v>
      </c>
      <c r="E46" s="222">
        <f>ROUND(data!AU59,0)</f>
        <v>0</v>
      </c>
      <c r="F46" s="212">
        <f>ROUND(data!AU60,2)</f>
        <v>0</v>
      </c>
      <c r="G46" s="222">
        <f>ROUND(data!AU61,0)</f>
        <v>0</v>
      </c>
      <c r="H46" s="222">
        <f>ROUND(data!AU62,0)</f>
        <v>0</v>
      </c>
      <c r="I46" s="222">
        <f>ROUND(data!AU63,0)</f>
        <v>0</v>
      </c>
      <c r="J46" s="222">
        <f>ROUND(data!AU64,0)</f>
        <v>0</v>
      </c>
      <c r="K46" s="222">
        <f>ROUND(data!AU65,0)</f>
        <v>0</v>
      </c>
      <c r="L46" s="222">
        <f>ROUND(data!AU66,0)</f>
        <v>0</v>
      </c>
      <c r="M46" s="66">
        <f>ROUND(data!AU67,0)</f>
        <v>0</v>
      </c>
      <c r="N46" s="222">
        <f>ROUND(data!AU68,0)</f>
        <v>0</v>
      </c>
      <c r="O46" s="222">
        <f>ROUND(data!AU69,0)</f>
        <v>0</v>
      </c>
      <c r="P46" s="222">
        <f>ROUND(data!AU70,0)</f>
        <v>0</v>
      </c>
      <c r="Q46" s="222">
        <f>ROUND(data!AU71,0)</f>
        <v>0</v>
      </c>
      <c r="R46" s="222">
        <f>ROUND(data!AU72,0)</f>
        <v>0</v>
      </c>
      <c r="S46" s="222">
        <f>ROUND(data!AU73,0)</f>
        <v>0</v>
      </c>
      <c r="T46" s="222">
        <f>ROUND(data!AU74,0)</f>
        <v>0</v>
      </c>
      <c r="U46" s="222">
        <f>ROUND(data!AU75,0)</f>
        <v>0</v>
      </c>
      <c r="V46" s="222">
        <f>ROUND(data!AU76,0)</f>
        <v>0</v>
      </c>
      <c r="W46" s="222">
        <f>ROUND(data!AU77,0)</f>
        <v>0</v>
      </c>
      <c r="X46" s="222">
        <f>ROUND(data!AU78,0)</f>
        <v>0</v>
      </c>
      <c r="Y46" s="222">
        <f>ROUND(data!AU79,0)</f>
        <v>0</v>
      </c>
      <c r="Z46" s="222">
        <f>ROUND(data!AU80,0)</f>
        <v>0</v>
      </c>
      <c r="AA46" s="222">
        <f>ROUND(data!AU81,0)</f>
        <v>0</v>
      </c>
      <c r="AB46" s="222">
        <f>ROUND(data!AU82,0)</f>
        <v>0</v>
      </c>
      <c r="AC46" s="222">
        <f>ROUND(data!AU83,0)</f>
        <v>0</v>
      </c>
      <c r="AD46" s="222">
        <f>ROUND(data!AU84,0)</f>
        <v>0</v>
      </c>
      <c r="AE46" s="222">
        <f>ROUND(data!AU89,0)</f>
        <v>0</v>
      </c>
      <c r="AF46" s="222">
        <f>ROUND(data!AU87,0)</f>
        <v>0</v>
      </c>
      <c r="AG46" s="222">
        <f>IF(data!AU90&gt;0,ROUND(data!AU90,0),0)</f>
        <v>0</v>
      </c>
      <c r="AH46" s="222">
        <f>IF(data!AU91&gt;0,ROUND(data!AU91,0),0)</f>
        <v>0</v>
      </c>
      <c r="AI46" s="222">
        <f>IF(data!AU92&gt;0,ROUND(data!AU92,0),0)</f>
        <v>0</v>
      </c>
      <c r="AJ46" s="222">
        <f>IF(data!AU93&gt;0,ROUND(data!AU93,0),0)</f>
        <v>0</v>
      </c>
      <c r="AK46" s="212">
        <f>IF(data!AU94&gt;0,ROUND(data!AU94,2),0)</f>
        <v>0</v>
      </c>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row>
    <row r="47" spans="1:89" s="12" customFormat="1" ht="12.65" customHeight="1">
      <c r="A47" s="16" t="str">
        <f>RIGHT(data!$C$97,3)</f>
        <v>141</v>
      </c>
      <c r="B47" s="224" t="str">
        <f>RIGHT(data!$C$96,4)</f>
        <v>2022</v>
      </c>
      <c r="C47" s="16" t="str">
        <f>data!AV$55</f>
        <v>7490</v>
      </c>
      <c r="D47" s="16" t="s">
        <v>1122</v>
      </c>
      <c r="E47" s="222"/>
      <c r="F47" s="212">
        <f>ROUND(data!AV60,2)</f>
        <v>4.9000000000000004</v>
      </c>
      <c r="G47" s="222">
        <f>ROUND(data!AV61,0)</f>
        <v>398327</v>
      </c>
      <c r="H47" s="222">
        <f>ROUND(data!AV62,0)</f>
        <v>89291</v>
      </c>
      <c r="I47" s="222">
        <f>ROUND(data!AV63,0)</f>
        <v>0</v>
      </c>
      <c r="J47" s="222">
        <f>ROUND(data!AV64,0)</f>
        <v>4357</v>
      </c>
      <c r="K47" s="222">
        <f>ROUND(data!AV65,0)</f>
        <v>0</v>
      </c>
      <c r="L47" s="222">
        <f>ROUND(data!AV66,0)</f>
        <v>341966</v>
      </c>
      <c r="M47" s="66">
        <f>ROUND(data!AV67,0)</f>
        <v>18629</v>
      </c>
      <c r="N47" s="222">
        <f>ROUND(data!AV68,0)</f>
        <v>2304</v>
      </c>
      <c r="O47" s="222">
        <f>ROUND(data!AV69,0)</f>
        <v>3298</v>
      </c>
      <c r="P47" s="222">
        <f>ROUND(data!AV70,0)</f>
        <v>0</v>
      </c>
      <c r="Q47" s="222">
        <f>ROUND(data!AV71,0)</f>
        <v>0</v>
      </c>
      <c r="R47" s="222">
        <f>ROUND(data!AV72,0)</f>
        <v>0</v>
      </c>
      <c r="S47" s="222">
        <f>ROUND(data!AV73,0)</f>
        <v>0</v>
      </c>
      <c r="T47" s="222">
        <f>ROUND(data!AV74,0)</f>
        <v>0</v>
      </c>
      <c r="U47" s="222">
        <f>ROUND(data!AV75,0)</f>
        <v>0</v>
      </c>
      <c r="V47" s="222">
        <f>ROUND(data!AV76,0)</f>
        <v>0</v>
      </c>
      <c r="W47" s="222">
        <f>ROUND(data!AV77,0)</f>
        <v>0</v>
      </c>
      <c r="X47" s="222">
        <f>ROUND(data!AV78,0)</f>
        <v>0</v>
      </c>
      <c r="Y47" s="222">
        <f>ROUND(data!AV79,0)</f>
        <v>0</v>
      </c>
      <c r="Z47" s="222">
        <f>ROUND(data!AV80,0)</f>
        <v>0</v>
      </c>
      <c r="AA47" s="222">
        <f>ROUND(data!AV81,0)</f>
        <v>0</v>
      </c>
      <c r="AB47" s="222">
        <f>ROUND(data!AV82,0)</f>
        <v>0</v>
      </c>
      <c r="AC47" s="222">
        <f>ROUND(data!AV83,0)</f>
        <v>3298</v>
      </c>
      <c r="AD47" s="222">
        <f>ROUND(data!AV84,0)</f>
        <v>0</v>
      </c>
      <c r="AE47" s="222">
        <f>ROUND(data!AV89,0)</f>
        <v>2149828</v>
      </c>
      <c r="AF47" s="222">
        <f>ROUND(data!AV87,0)</f>
        <v>221209</v>
      </c>
      <c r="AG47" s="222">
        <f>IF(data!AV90&gt;0,ROUND(data!AV90,0),0)</f>
        <v>1091</v>
      </c>
      <c r="AH47" s="222">
        <f>IF(data!AV91&gt;0,ROUND(data!AV91,0),0)</f>
        <v>0</v>
      </c>
      <c r="AI47" s="222">
        <f>IF(data!AV92&gt;0,ROUND(data!AV92,0),0)</f>
        <v>400</v>
      </c>
      <c r="AJ47" s="222">
        <f>IF(data!AV93&gt;0,ROUND(data!AV93,0),0)</f>
        <v>0</v>
      </c>
      <c r="AK47" s="212">
        <f>IF(data!AV94&gt;0,ROUND(data!AV94,2),0)</f>
        <v>2.2000000000000002</v>
      </c>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row>
    <row r="48" spans="1:89" s="12" customFormat="1" ht="12.65" customHeight="1">
      <c r="A48" s="16" t="str">
        <f>RIGHT(data!$C$97,3)</f>
        <v>141</v>
      </c>
      <c r="B48" s="224" t="str">
        <f>RIGHT(data!$C$96,4)</f>
        <v>2022</v>
      </c>
      <c r="C48" s="16" t="str">
        <f>data!AW$55</f>
        <v>8200</v>
      </c>
      <c r="D48" s="16" t="s">
        <v>1122</v>
      </c>
      <c r="E48" s="222"/>
      <c r="F48" s="212">
        <f>ROUND(data!AW60,2)</f>
        <v>0</v>
      </c>
      <c r="G48" s="222">
        <f>ROUND(data!AW61,0)</f>
        <v>0</v>
      </c>
      <c r="H48" s="222">
        <f>ROUND(data!AW62,0)</f>
        <v>0</v>
      </c>
      <c r="I48" s="222">
        <f>ROUND(data!AW63,0)</f>
        <v>0</v>
      </c>
      <c r="J48" s="222">
        <f>ROUND(data!AW64,0)</f>
        <v>0</v>
      </c>
      <c r="K48" s="222">
        <f>ROUND(data!AW65,0)</f>
        <v>0</v>
      </c>
      <c r="L48" s="222">
        <f>ROUND(data!AW66,0)</f>
        <v>0</v>
      </c>
      <c r="M48" s="66">
        <f>ROUND(data!AW67,0)</f>
        <v>0</v>
      </c>
      <c r="N48" s="222">
        <f>ROUND(data!AW68,0)</f>
        <v>0</v>
      </c>
      <c r="O48" s="222">
        <f>ROUND(data!AW69,0)</f>
        <v>0</v>
      </c>
      <c r="P48" s="222">
        <f>ROUND(data!AW70,0)</f>
        <v>0</v>
      </c>
      <c r="Q48" s="222">
        <f>ROUND(data!AW71,0)</f>
        <v>0</v>
      </c>
      <c r="R48" s="222">
        <f>ROUND(data!AW72,0)</f>
        <v>0</v>
      </c>
      <c r="S48" s="222">
        <f>ROUND(data!AW73,0)</f>
        <v>0</v>
      </c>
      <c r="T48" s="222">
        <f>ROUND(data!AW74,0)</f>
        <v>0</v>
      </c>
      <c r="U48" s="222">
        <f>ROUND(data!AW75,0)</f>
        <v>0</v>
      </c>
      <c r="V48" s="222">
        <f>ROUND(data!AW76,0)</f>
        <v>0</v>
      </c>
      <c r="W48" s="222">
        <f>ROUND(data!AW77,0)</f>
        <v>0</v>
      </c>
      <c r="X48" s="222">
        <f>ROUND(data!AW78,0)</f>
        <v>0</v>
      </c>
      <c r="Y48" s="222">
        <f>ROUND(data!AW79,0)</f>
        <v>0</v>
      </c>
      <c r="Z48" s="222">
        <f>ROUND(data!AW80,0)</f>
        <v>0</v>
      </c>
      <c r="AA48" s="222">
        <f>ROUND(data!AW81,0)</f>
        <v>0</v>
      </c>
      <c r="AB48" s="222">
        <f>ROUND(data!AW82,0)</f>
        <v>0</v>
      </c>
      <c r="AC48" s="222">
        <f>ROUND(data!AW83,0)</f>
        <v>0</v>
      </c>
      <c r="AD48" s="222">
        <f>ROUND(data!AW84,0)</f>
        <v>0</v>
      </c>
      <c r="AE48" s="222"/>
      <c r="AF48" s="222"/>
      <c r="AG48" s="222">
        <f>IF(data!AW90&gt;0,ROUND(data!AW90,0),0)</f>
        <v>0</v>
      </c>
      <c r="AH48" s="222">
        <f>IF(data!AW91&gt;0,ROUND(data!AW91,0),0)</f>
        <v>0</v>
      </c>
      <c r="AI48" s="222">
        <f>IF(data!AW$92&gt;0,ROUND(data!AW$92,0),0)</f>
        <v>0</v>
      </c>
      <c r="AJ48" s="222">
        <f>IF(data!AW93&gt;0,ROUND(data!AW93,0),0)</f>
        <v>0</v>
      </c>
      <c r="AK48" s="212">
        <f>IFERROR(IF(data!AW94&gt;0,ROUND(data!AW94,2),0),0)</f>
        <v>0</v>
      </c>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row>
    <row r="49" spans="1:89" s="12" customFormat="1" ht="12.65" customHeight="1">
      <c r="A49" s="16" t="str">
        <f>RIGHT(data!$C$97,3)</f>
        <v>141</v>
      </c>
      <c r="B49" s="224" t="str">
        <f>RIGHT(data!$C$96,4)</f>
        <v>2022</v>
      </c>
      <c r="C49" s="16" t="str">
        <f>data!AX$55</f>
        <v>8310</v>
      </c>
      <c r="D49" s="16" t="s">
        <v>1122</v>
      </c>
      <c r="E49" s="222"/>
      <c r="F49" s="212">
        <f>ROUND(data!AX60,2)</f>
        <v>0</v>
      </c>
      <c r="G49" s="222">
        <f>ROUND(data!AX61,0)</f>
        <v>0</v>
      </c>
      <c r="H49" s="222">
        <f>ROUND(data!AX62,0)</f>
        <v>0</v>
      </c>
      <c r="I49" s="222">
        <f>ROUND(data!AX63,0)</f>
        <v>0</v>
      </c>
      <c r="J49" s="222">
        <f>ROUND(data!AX64,0)</f>
        <v>0</v>
      </c>
      <c r="K49" s="222">
        <f>ROUND(data!AX65,0)</f>
        <v>0</v>
      </c>
      <c r="L49" s="222">
        <f>ROUND(data!AX66,0)</f>
        <v>0</v>
      </c>
      <c r="M49" s="66">
        <f>ROUND(data!AX67,0)</f>
        <v>0</v>
      </c>
      <c r="N49" s="222">
        <f>ROUND(data!AX68,0)</f>
        <v>0</v>
      </c>
      <c r="O49" s="222">
        <f>ROUND(data!AX69,0)</f>
        <v>0</v>
      </c>
      <c r="P49" s="222">
        <f>ROUND(data!AX70,0)</f>
        <v>0</v>
      </c>
      <c r="Q49" s="222">
        <f>ROUND(data!AX71,0)</f>
        <v>0</v>
      </c>
      <c r="R49" s="222">
        <f>ROUND(data!AX72,0)</f>
        <v>0</v>
      </c>
      <c r="S49" s="222">
        <f>ROUND(data!AX73,0)</f>
        <v>0</v>
      </c>
      <c r="T49" s="222">
        <f>ROUND(data!AX74,0)</f>
        <v>0</v>
      </c>
      <c r="U49" s="222">
        <f>ROUND(data!AX75,0)</f>
        <v>0</v>
      </c>
      <c r="V49" s="222">
        <f>ROUND(data!AX76,0)</f>
        <v>0</v>
      </c>
      <c r="W49" s="222">
        <f>ROUND(data!AX77,0)</f>
        <v>0</v>
      </c>
      <c r="X49" s="222">
        <f>ROUND(data!AX78,0)</f>
        <v>0</v>
      </c>
      <c r="Y49" s="222">
        <f>ROUND(data!AX79,0)</f>
        <v>0</v>
      </c>
      <c r="Z49" s="222">
        <f>ROUND(data!AX80,0)</f>
        <v>0</v>
      </c>
      <c r="AA49" s="222">
        <f>ROUND(data!AX81,0)</f>
        <v>0</v>
      </c>
      <c r="AB49" s="222">
        <f>ROUND(data!AX82,0)</f>
        <v>0</v>
      </c>
      <c r="AC49" s="222">
        <f>ROUND(data!AX83,0)</f>
        <v>0</v>
      </c>
      <c r="AD49" s="222">
        <f>ROUND(data!AX84,0)</f>
        <v>0</v>
      </c>
      <c r="AE49" s="222"/>
      <c r="AF49" s="222"/>
      <c r="AG49" s="222">
        <f>IF(data!AX90&gt;0,ROUND(data!AX90,0),0)</f>
        <v>0</v>
      </c>
      <c r="AH49" s="222">
        <f>IFERROR(IF(data!AX$91&gt;0,ROUND(data!AX$91,0),0),0)</f>
        <v>0</v>
      </c>
      <c r="AI49" s="222">
        <f>IFERROR(IF(data!AX$92&gt;0,ROUND(data!AX$92,0),0),0)</f>
        <v>0</v>
      </c>
      <c r="AJ49" s="222">
        <f>IFERROR(IF(data!AX$93&gt;0,ROUND(data!AX$93,0),0),0)</f>
        <v>0</v>
      </c>
      <c r="AK49" s="212">
        <f>IFERROR(IF(data!AX$94&gt;0,ROUND(data!AX$94,2),0),0)</f>
        <v>0</v>
      </c>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row>
    <row r="50" spans="1:89" s="12" customFormat="1" ht="12.65" customHeight="1">
      <c r="A50" s="16" t="str">
        <f>RIGHT(data!$C$97,3)</f>
        <v>141</v>
      </c>
      <c r="B50" s="224" t="str">
        <f>RIGHT(data!$C$96,4)</f>
        <v>2022</v>
      </c>
      <c r="C50" s="16" t="str">
        <f>data!AY$55</f>
        <v>8320</v>
      </c>
      <c r="D50" s="16" t="s">
        <v>1122</v>
      </c>
      <c r="E50" s="222">
        <f>ROUND(data!AY59,0)</f>
        <v>83577</v>
      </c>
      <c r="F50" s="212">
        <f>ROUND(data!AY60,2)</f>
        <v>17.809999999999999</v>
      </c>
      <c r="G50" s="222">
        <f>ROUND(data!AY61,0)</f>
        <v>681273</v>
      </c>
      <c r="H50" s="222">
        <f>ROUND(data!AY62,0)</f>
        <v>152718</v>
      </c>
      <c r="I50" s="222">
        <f>ROUND(data!AY63,0)</f>
        <v>0</v>
      </c>
      <c r="J50" s="222">
        <f>ROUND(data!AY64,0)</f>
        <v>381440</v>
      </c>
      <c r="K50" s="222">
        <f>ROUND(data!AY65,0)</f>
        <v>0</v>
      </c>
      <c r="L50" s="222">
        <f>ROUND(data!AY66,0)</f>
        <v>77808</v>
      </c>
      <c r="M50" s="66">
        <f>ROUND(data!AY67,0)</f>
        <v>35295</v>
      </c>
      <c r="N50" s="222">
        <f>ROUND(data!AY68,0)</f>
        <v>801</v>
      </c>
      <c r="O50" s="222">
        <f>ROUND(data!AY69,0)</f>
        <v>0</v>
      </c>
      <c r="P50" s="222">
        <f>ROUND(data!AY70,0)</f>
        <v>0</v>
      </c>
      <c r="Q50" s="222">
        <f>ROUND(data!AY71,0)</f>
        <v>0</v>
      </c>
      <c r="R50" s="222">
        <f>ROUND(data!AY72,0)</f>
        <v>0</v>
      </c>
      <c r="S50" s="222">
        <f>ROUND(data!AY73,0)</f>
        <v>0</v>
      </c>
      <c r="T50" s="222">
        <f>ROUND(data!AY74,0)</f>
        <v>0</v>
      </c>
      <c r="U50" s="222">
        <f>ROUND(data!AY75,0)</f>
        <v>0</v>
      </c>
      <c r="V50" s="222">
        <f>ROUND(data!AY76,0)</f>
        <v>0</v>
      </c>
      <c r="W50" s="222">
        <f>ROUND(data!AY77,0)</f>
        <v>0</v>
      </c>
      <c r="X50" s="222">
        <f>ROUND(data!AY78,0)</f>
        <v>0</v>
      </c>
      <c r="Y50" s="222">
        <f>ROUND(data!AY79,0)</f>
        <v>0</v>
      </c>
      <c r="Z50" s="222">
        <f>ROUND(data!AY80,0)</f>
        <v>0</v>
      </c>
      <c r="AA50" s="222">
        <f>ROUND(data!AY81,0)</f>
        <v>0</v>
      </c>
      <c r="AB50" s="222">
        <f>ROUND(data!AY82,0)</f>
        <v>0</v>
      </c>
      <c r="AC50" s="222">
        <f>ROUND(data!AY83,0)</f>
        <v>0</v>
      </c>
      <c r="AD50" s="222">
        <f>ROUND(data!AY84,0)</f>
        <v>0</v>
      </c>
      <c r="AE50" s="222"/>
      <c r="AF50" s="222"/>
      <c r="AG50" s="222">
        <f>IF(data!AY90&gt;0,ROUND(data!AY90,0),0)</f>
        <v>2067</v>
      </c>
      <c r="AH50" s="222">
        <f>IFERROR(IF(data!AY$91&gt;0,ROUND(data!AY$91,0),0),0)</f>
        <v>0</v>
      </c>
      <c r="AI50" s="222">
        <f>IFERROR(IF(data!AY$92&gt;0,ROUND(data!AY$92,0),0),0)</f>
        <v>0</v>
      </c>
      <c r="AJ50" s="222">
        <f>IFERROR(IF(data!AY$93&gt;0,ROUND(data!AY$93,0),0),0)</f>
        <v>0</v>
      </c>
      <c r="AK50" s="212">
        <f>IFERROR(IF(data!AY$94&gt;0,ROUND(data!AY$94,2),0),0)</f>
        <v>0</v>
      </c>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row>
    <row r="51" spans="1:89" s="12" customFormat="1" ht="12.65" customHeight="1">
      <c r="A51" s="16" t="str">
        <f>RIGHT(data!$C$97,3)</f>
        <v>141</v>
      </c>
      <c r="B51" s="224" t="str">
        <f>RIGHT(data!$C$96,4)</f>
        <v>2022</v>
      </c>
      <c r="C51" s="16" t="str">
        <f>data!AZ$55</f>
        <v>8330</v>
      </c>
      <c r="D51" s="16" t="s">
        <v>1122</v>
      </c>
      <c r="E51" s="222">
        <f>ROUND(data!AZ59,0)</f>
        <v>0</v>
      </c>
      <c r="F51" s="212">
        <f>ROUND(data!AZ60,2)</f>
        <v>0</v>
      </c>
      <c r="G51" s="222">
        <f>ROUND(data!AZ61,0)</f>
        <v>0</v>
      </c>
      <c r="H51" s="222">
        <f>ROUND(data!AZ62,0)</f>
        <v>0</v>
      </c>
      <c r="I51" s="222">
        <f>ROUND(data!AZ63,0)</f>
        <v>0</v>
      </c>
      <c r="J51" s="222">
        <f>ROUND(data!AZ64,0)</f>
        <v>0</v>
      </c>
      <c r="K51" s="222">
        <f>ROUND(data!AZ65,0)</f>
        <v>0</v>
      </c>
      <c r="L51" s="222">
        <f>ROUND(data!AZ66,0)</f>
        <v>0</v>
      </c>
      <c r="M51" s="66">
        <f>ROUND(data!AZ67,0)</f>
        <v>0</v>
      </c>
      <c r="N51" s="222">
        <f>ROUND(data!AZ68,0)</f>
        <v>0</v>
      </c>
      <c r="O51" s="222">
        <f>ROUND(data!AZ69,0)</f>
        <v>0</v>
      </c>
      <c r="P51" s="222">
        <f>ROUND(data!AZ70,0)</f>
        <v>0</v>
      </c>
      <c r="Q51" s="222">
        <f>ROUND(data!AZ71,0)</f>
        <v>0</v>
      </c>
      <c r="R51" s="222">
        <f>ROUND(data!AZ72,0)</f>
        <v>0</v>
      </c>
      <c r="S51" s="222">
        <f>ROUND(data!AZ73,0)</f>
        <v>0</v>
      </c>
      <c r="T51" s="222">
        <f>ROUND(data!AZ74,0)</f>
        <v>0</v>
      </c>
      <c r="U51" s="222">
        <f>ROUND(data!AZ75,0)</f>
        <v>0</v>
      </c>
      <c r="V51" s="222">
        <f>ROUND(data!AZ76,0)</f>
        <v>0</v>
      </c>
      <c r="W51" s="222">
        <f>ROUND(data!AZ77,0)</f>
        <v>0</v>
      </c>
      <c r="X51" s="222">
        <f>ROUND(data!AZ78,0)</f>
        <v>0</v>
      </c>
      <c r="Y51" s="222">
        <f>ROUND(data!AZ79,0)</f>
        <v>0</v>
      </c>
      <c r="Z51" s="222">
        <f>ROUND(data!AZ80,0)</f>
        <v>0</v>
      </c>
      <c r="AA51" s="222">
        <f>ROUND(data!AZ81,0)</f>
        <v>0</v>
      </c>
      <c r="AB51" s="222">
        <f>ROUND(data!AZ82,0)</f>
        <v>0</v>
      </c>
      <c r="AC51" s="222">
        <f>ROUND(data!AZ83,0)</f>
        <v>0</v>
      </c>
      <c r="AD51" s="222">
        <f>ROUND(data!AZ84,0)</f>
        <v>0</v>
      </c>
      <c r="AE51" s="222"/>
      <c r="AF51" s="222"/>
      <c r="AG51" s="222">
        <f>IF(data!AZ90&gt;0,ROUND(data!AZ90,0),0)</f>
        <v>0</v>
      </c>
      <c r="AH51" s="222">
        <f>IFERROR(IF(data!AZ$91&gt;0,ROUND(data!AZ$91,0),0),0)</f>
        <v>53167</v>
      </c>
      <c r="AI51" s="222">
        <f>IFERROR(IF(data!AZ$92&gt;0,ROUND(data!AZ$92,0),0),0)</f>
        <v>0</v>
      </c>
      <c r="AJ51" s="222">
        <f>IFERROR(IF(data!AZ$93&gt;0,ROUND(data!AZ$93,0),0),0)</f>
        <v>0</v>
      </c>
      <c r="AK51" s="212">
        <f>IFERROR(IF(data!AZ$94&gt;0,ROUND(data!AZ$94,2),0),0)</f>
        <v>0</v>
      </c>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row>
    <row r="52" spans="1:89" s="12" customFormat="1" ht="12.65" customHeight="1">
      <c r="A52" s="16" t="str">
        <f>RIGHT(data!$C$97,3)</f>
        <v>141</v>
      </c>
      <c r="B52" s="224" t="str">
        <f>RIGHT(data!$C$96,4)</f>
        <v>2022</v>
      </c>
      <c r="C52" s="16" t="str">
        <f>data!BA$55</f>
        <v>8350</v>
      </c>
      <c r="D52" s="16" t="s">
        <v>1122</v>
      </c>
      <c r="E52" s="222">
        <f>ROUND(data!BA59,0)</f>
        <v>0</v>
      </c>
      <c r="F52" s="212">
        <f>ROUND(data!BA60,2)</f>
        <v>0.88</v>
      </c>
      <c r="G52" s="222">
        <f>ROUND(data!BA61,0)</f>
        <v>45648</v>
      </c>
      <c r="H52" s="222">
        <f>ROUND(data!BA62,0)</f>
        <v>10233</v>
      </c>
      <c r="I52" s="222">
        <f>ROUND(data!BA63,0)</f>
        <v>0</v>
      </c>
      <c r="J52" s="222">
        <f>ROUND(data!BA64,0)</f>
        <v>4967</v>
      </c>
      <c r="K52" s="222">
        <f>ROUND(data!BA65,0)</f>
        <v>0</v>
      </c>
      <c r="L52" s="222">
        <f>ROUND(data!BA66,0)</f>
        <v>89022</v>
      </c>
      <c r="M52" s="66">
        <f>ROUND(data!BA67,0)</f>
        <v>19978</v>
      </c>
      <c r="N52" s="222">
        <f>ROUND(data!BA68,0)</f>
        <v>0</v>
      </c>
      <c r="O52" s="222">
        <f>ROUND(data!BA69,0)</f>
        <v>2866</v>
      </c>
      <c r="P52" s="222">
        <f>ROUND(data!BA70,0)</f>
        <v>0</v>
      </c>
      <c r="Q52" s="222">
        <f>ROUND(data!BA71,0)</f>
        <v>0</v>
      </c>
      <c r="R52" s="222">
        <f>ROUND(data!BA72,0)</f>
        <v>0</v>
      </c>
      <c r="S52" s="222">
        <f>ROUND(data!BA73,0)</f>
        <v>0</v>
      </c>
      <c r="T52" s="222">
        <f>ROUND(data!BA74,0)</f>
        <v>0</v>
      </c>
      <c r="U52" s="222">
        <f>ROUND(data!BA75,0)</f>
        <v>0</v>
      </c>
      <c r="V52" s="222">
        <f>ROUND(data!BA76,0)</f>
        <v>0</v>
      </c>
      <c r="W52" s="222">
        <f>ROUND(data!BA77,0)</f>
        <v>0</v>
      </c>
      <c r="X52" s="222">
        <f>ROUND(data!BA78,0)</f>
        <v>0</v>
      </c>
      <c r="Y52" s="222">
        <f>ROUND(data!BA79,0)</f>
        <v>0</v>
      </c>
      <c r="Z52" s="222">
        <f>ROUND(data!BA80,0)</f>
        <v>0</v>
      </c>
      <c r="AA52" s="222">
        <f>ROUND(data!BA81,0)</f>
        <v>0</v>
      </c>
      <c r="AB52" s="222">
        <f>ROUND(data!BA82,0)</f>
        <v>0</v>
      </c>
      <c r="AC52" s="222">
        <f>ROUND(data!BA83,0)</f>
        <v>2866</v>
      </c>
      <c r="AD52" s="222">
        <f>ROUND(data!BA84,0)</f>
        <v>0</v>
      </c>
      <c r="AE52" s="222"/>
      <c r="AF52" s="222"/>
      <c r="AG52" s="222">
        <f>IF(data!BA90&gt;0,ROUND(data!BA90,0),0)</f>
        <v>1170</v>
      </c>
      <c r="AH52" s="222">
        <f>IFERROR(IF(data!BA$91&gt;0,ROUND(data!BA$91,0),0),0)</f>
        <v>0</v>
      </c>
      <c r="AI52" s="222">
        <f>IFERROR(IF(data!BA$92&gt;0,ROUND(data!BA$92,0),0),0)</f>
        <v>429</v>
      </c>
      <c r="AJ52" s="222">
        <f>IFERROR(IF(data!BA$93&gt;0,ROUND(data!BA$93,0),0),0)</f>
        <v>0</v>
      </c>
      <c r="AK52" s="212">
        <f>IFERROR(IF(data!BA$94&gt;0,ROUND(data!BA$94,2),0),0)</f>
        <v>0</v>
      </c>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row>
    <row r="53" spans="1:89" s="12" customFormat="1" ht="12.65" customHeight="1">
      <c r="A53" s="16" t="str">
        <f>RIGHT(data!$C$97,3)</f>
        <v>141</v>
      </c>
      <c r="B53" s="224" t="str">
        <f>RIGHT(data!$C$96,4)</f>
        <v>2022</v>
      </c>
      <c r="C53" s="16" t="str">
        <f>data!BB$55</f>
        <v>8360</v>
      </c>
      <c r="D53" s="16" t="s">
        <v>1122</v>
      </c>
      <c r="E53" s="222"/>
      <c r="F53" s="212">
        <f>ROUND(data!BB60,2)</f>
        <v>3.34</v>
      </c>
      <c r="G53" s="222">
        <f>ROUND(data!BB61,0)</f>
        <v>163320</v>
      </c>
      <c r="H53" s="222">
        <f>ROUND(data!BB62,0)</f>
        <v>36611</v>
      </c>
      <c r="I53" s="222">
        <f>ROUND(data!BB63,0)</f>
        <v>0</v>
      </c>
      <c r="J53" s="222">
        <f>ROUND(data!BB64,0)</f>
        <v>3911</v>
      </c>
      <c r="K53" s="222">
        <f>ROUND(data!BB65,0)</f>
        <v>0</v>
      </c>
      <c r="L53" s="222">
        <f>ROUND(data!BB66,0)</f>
        <v>11980</v>
      </c>
      <c r="M53" s="66">
        <f>ROUND(data!BB67,0)</f>
        <v>6028</v>
      </c>
      <c r="N53" s="222">
        <f>ROUND(data!BB68,0)</f>
        <v>0</v>
      </c>
      <c r="O53" s="222">
        <f>ROUND(data!BB69,0)</f>
        <v>4692</v>
      </c>
      <c r="P53" s="222">
        <f>ROUND(data!BB70,0)</f>
        <v>0</v>
      </c>
      <c r="Q53" s="222">
        <f>ROUND(data!BB71,0)</f>
        <v>0</v>
      </c>
      <c r="R53" s="222">
        <f>ROUND(data!BB72,0)</f>
        <v>0</v>
      </c>
      <c r="S53" s="222">
        <f>ROUND(data!BB73,0)</f>
        <v>0</v>
      </c>
      <c r="T53" s="222">
        <f>ROUND(data!BB74,0)</f>
        <v>0</v>
      </c>
      <c r="U53" s="222">
        <f>ROUND(data!BB75,0)</f>
        <v>0</v>
      </c>
      <c r="V53" s="222">
        <f>ROUND(data!BB76,0)</f>
        <v>0</v>
      </c>
      <c r="W53" s="222">
        <f>ROUND(data!BB77,0)</f>
        <v>0</v>
      </c>
      <c r="X53" s="222">
        <f>ROUND(data!BB78,0)</f>
        <v>0</v>
      </c>
      <c r="Y53" s="222">
        <f>ROUND(data!BB79,0)</f>
        <v>0</v>
      </c>
      <c r="Z53" s="222">
        <f>ROUND(data!BB80,0)</f>
        <v>0</v>
      </c>
      <c r="AA53" s="222">
        <f>ROUND(data!BB81,0)</f>
        <v>0</v>
      </c>
      <c r="AB53" s="222">
        <f>ROUND(data!BB82,0)</f>
        <v>0</v>
      </c>
      <c r="AC53" s="222">
        <f>ROUND(data!BB83,0)</f>
        <v>4692</v>
      </c>
      <c r="AD53" s="222">
        <f>ROUND(data!BB84,0)</f>
        <v>0</v>
      </c>
      <c r="AE53" s="222"/>
      <c r="AF53" s="222"/>
      <c r="AG53" s="222">
        <f>IF(data!BB90&gt;0,ROUND(data!BB90,0),0)</f>
        <v>353</v>
      </c>
      <c r="AH53" s="222">
        <f>IFERROR(IF(data!BB$91&gt;0,ROUND(data!BB$91,0),0),0)</f>
        <v>0</v>
      </c>
      <c r="AI53" s="222">
        <f>IFERROR(IF(data!BB$92&gt;0,ROUND(data!BB$92,0),0),0)</f>
        <v>129</v>
      </c>
      <c r="AJ53" s="222">
        <f>IFERROR(IF(data!BB$93&gt;0,ROUND(data!BB$93,0),0),0)</f>
        <v>0</v>
      </c>
      <c r="AK53" s="212">
        <f>IFERROR(IF(data!BB$94&gt;0,ROUND(data!BB$94,2),0),0)</f>
        <v>0</v>
      </c>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row>
    <row r="54" spans="1:89" s="12" customFormat="1" ht="12.65" customHeight="1">
      <c r="A54" s="16" t="str">
        <f>RIGHT(data!$C$97,3)</f>
        <v>141</v>
      </c>
      <c r="B54" s="224" t="str">
        <f>RIGHT(data!$C$96,4)</f>
        <v>2022</v>
      </c>
      <c r="C54" s="16" t="str">
        <f>data!BC$55</f>
        <v>8370</v>
      </c>
      <c r="D54" s="16" t="s">
        <v>1122</v>
      </c>
      <c r="E54" s="222"/>
      <c r="F54" s="212">
        <f>ROUND(data!BC60,2)</f>
        <v>0</v>
      </c>
      <c r="G54" s="222">
        <f>ROUND(data!BC61,0)</f>
        <v>0</v>
      </c>
      <c r="H54" s="222">
        <f>ROUND(data!BC62,0)</f>
        <v>0</v>
      </c>
      <c r="I54" s="222">
        <f>ROUND(data!BC63,0)</f>
        <v>0</v>
      </c>
      <c r="J54" s="222">
        <f>ROUND(data!BC64,0)</f>
        <v>0</v>
      </c>
      <c r="K54" s="222">
        <f>ROUND(data!BC65,0)</f>
        <v>0</v>
      </c>
      <c r="L54" s="222">
        <f>ROUND(data!BC66,0)</f>
        <v>0</v>
      </c>
      <c r="M54" s="66">
        <f>ROUND(data!BC67,0)</f>
        <v>0</v>
      </c>
      <c r="N54" s="222">
        <f>ROUND(data!BC68,0)</f>
        <v>0</v>
      </c>
      <c r="O54" s="222">
        <f>ROUND(data!BC69,0)</f>
        <v>0</v>
      </c>
      <c r="P54" s="222">
        <f>ROUND(data!BC70,0)</f>
        <v>0</v>
      </c>
      <c r="Q54" s="222">
        <f>ROUND(data!BC71,0)</f>
        <v>0</v>
      </c>
      <c r="R54" s="222">
        <f>ROUND(data!BC72,0)</f>
        <v>0</v>
      </c>
      <c r="S54" s="222">
        <f>ROUND(data!BC73,0)</f>
        <v>0</v>
      </c>
      <c r="T54" s="222">
        <f>ROUND(data!BC74,0)</f>
        <v>0</v>
      </c>
      <c r="U54" s="222">
        <f>ROUND(data!BC75,0)</f>
        <v>0</v>
      </c>
      <c r="V54" s="222">
        <f>ROUND(data!BC76,0)</f>
        <v>0</v>
      </c>
      <c r="W54" s="222">
        <f>ROUND(data!BC77,0)</f>
        <v>0</v>
      </c>
      <c r="X54" s="222">
        <f>ROUND(data!BC78,0)</f>
        <v>0</v>
      </c>
      <c r="Y54" s="222">
        <f>ROUND(data!BC79,0)</f>
        <v>0</v>
      </c>
      <c r="Z54" s="222">
        <f>ROUND(data!BC80,0)</f>
        <v>0</v>
      </c>
      <c r="AA54" s="222">
        <f>ROUND(data!BC81,0)</f>
        <v>0</v>
      </c>
      <c r="AB54" s="222">
        <f>ROUND(data!BC82,0)</f>
        <v>0</v>
      </c>
      <c r="AC54" s="222">
        <f>ROUND(data!BC83,0)</f>
        <v>0</v>
      </c>
      <c r="AD54" s="222">
        <f>ROUND(data!BC84,0)</f>
        <v>0</v>
      </c>
      <c r="AE54" s="222"/>
      <c r="AF54" s="222"/>
      <c r="AG54" s="222">
        <f>IF(data!BC90&gt;0,ROUND(data!BC90,0),0)</f>
        <v>0</v>
      </c>
      <c r="AH54" s="222">
        <f>IFERROR(IF(data!BC$91&gt;0,ROUND(data!BC$91,0),0),0)</f>
        <v>0</v>
      </c>
      <c r="AI54" s="222">
        <f>IFERROR(IF(data!BC$92&gt;0,ROUND(data!BC$92,0),0),0)</f>
        <v>0</v>
      </c>
      <c r="AJ54" s="222">
        <f>IFERROR(IF(data!BC$93&gt;0,ROUND(data!BC$93,0),0),0)</f>
        <v>0</v>
      </c>
      <c r="AK54" s="212">
        <f>IFERROR(IF(data!BC$94&gt;0,ROUND(data!BC$94,2),0),0)</f>
        <v>0</v>
      </c>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row>
    <row r="55" spans="1:89" s="12" customFormat="1" ht="12.65" customHeight="1">
      <c r="A55" s="16" t="str">
        <f>RIGHT(data!$C$97,3)</f>
        <v>141</v>
      </c>
      <c r="B55" s="224" t="str">
        <f>RIGHT(data!$C$96,4)</f>
        <v>2022</v>
      </c>
      <c r="C55" s="16" t="str">
        <f>data!BD$55</f>
        <v>8420</v>
      </c>
      <c r="D55" s="16" t="s">
        <v>1122</v>
      </c>
      <c r="E55" s="222"/>
      <c r="F55" s="212">
        <f>ROUND(data!BD60,2)</f>
        <v>1.82</v>
      </c>
      <c r="G55" s="222">
        <f>ROUND(data!BD61,0)</f>
        <v>83693</v>
      </c>
      <c r="H55" s="222">
        <f>ROUND(data!BD62,0)</f>
        <v>18761</v>
      </c>
      <c r="I55" s="222">
        <f>ROUND(data!BD63,0)</f>
        <v>0</v>
      </c>
      <c r="J55" s="222">
        <f>ROUND(data!BD64,0)</f>
        <v>6378</v>
      </c>
      <c r="K55" s="222">
        <f>ROUND(data!BD65,0)</f>
        <v>0</v>
      </c>
      <c r="L55" s="222">
        <f>ROUND(data!BD66,0)</f>
        <v>5682</v>
      </c>
      <c r="M55" s="66">
        <f>ROUND(data!BD67,0)</f>
        <v>0</v>
      </c>
      <c r="N55" s="222">
        <f>ROUND(data!BD68,0)</f>
        <v>0</v>
      </c>
      <c r="O55" s="222">
        <f>ROUND(data!BD69,0)</f>
        <v>106</v>
      </c>
      <c r="P55" s="222">
        <f>ROUND(data!BD70,0)</f>
        <v>0</v>
      </c>
      <c r="Q55" s="222">
        <f>ROUND(data!BD71,0)</f>
        <v>0</v>
      </c>
      <c r="R55" s="222">
        <f>ROUND(data!BD72,0)</f>
        <v>0</v>
      </c>
      <c r="S55" s="222">
        <f>ROUND(data!BD73,0)</f>
        <v>0</v>
      </c>
      <c r="T55" s="222">
        <f>ROUND(data!BD74,0)</f>
        <v>0</v>
      </c>
      <c r="U55" s="222">
        <f>ROUND(data!BD75,0)</f>
        <v>0</v>
      </c>
      <c r="V55" s="222">
        <f>ROUND(data!BD76,0)</f>
        <v>0</v>
      </c>
      <c r="W55" s="222">
        <f>ROUND(data!BD77,0)</f>
        <v>0</v>
      </c>
      <c r="X55" s="222">
        <f>ROUND(data!BD78,0)</f>
        <v>0</v>
      </c>
      <c r="Y55" s="222">
        <f>ROUND(data!BD79,0)</f>
        <v>0</v>
      </c>
      <c r="Z55" s="222">
        <f>ROUND(data!BD80,0)</f>
        <v>0</v>
      </c>
      <c r="AA55" s="222">
        <f>ROUND(data!BD81,0)</f>
        <v>0</v>
      </c>
      <c r="AB55" s="222">
        <f>ROUND(data!BD82,0)</f>
        <v>0</v>
      </c>
      <c r="AC55" s="222">
        <f>ROUND(data!BD83,0)</f>
        <v>106</v>
      </c>
      <c r="AD55" s="222">
        <f>ROUND(data!BD84,0)</f>
        <v>0</v>
      </c>
      <c r="AE55" s="222"/>
      <c r="AF55" s="222"/>
      <c r="AG55" s="222">
        <f>IF(data!BD90&gt;0,ROUND(data!BD90,0),0)</f>
        <v>0</v>
      </c>
      <c r="AH55" s="222">
        <f>IFERROR(IF(data!BD$91&gt;0,ROUND(data!BD$91,0),0),0)</f>
        <v>0</v>
      </c>
      <c r="AI55" s="222">
        <f>IFERROR(IF(data!BD$92&gt;0,ROUND(data!BD$92,0),0),0)</f>
        <v>0</v>
      </c>
      <c r="AJ55" s="222">
        <f>IFERROR(IF(data!BD$93&gt;0,ROUND(data!BD$93,0),0),0)</f>
        <v>0</v>
      </c>
      <c r="AK55" s="212">
        <f>IFERROR(IF(data!BD$94&gt;0,ROUND(data!BD$94,2),0),0)</f>
        <v>0</v>
      </c>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row>
    <row r="56" spans="1:89" s="12" customFormat="1" ht="12.65" customHeight="1">
      <c r="A56" s="16" t="str">
        <f>RIGHT(data!$C$97,3)</f>
        <v>141</v>
      </c>
      <c r="B56" s="224" t="str">
        <f>RIGHT(data!$C$96,4)</f>
        <v>2022</v>
      </c>
      <c r="C56" s="16" t="str">
        <f>data!BE$55</f>
        <v>8430</v>
      </c>
      <c r="D56" s="16" t="s">
        <v>1122</v>
      </c>
      <c r="E56" s="222">
        <f>ROUND(data!BE59,0)</f>
        <v>62742</v>
      </c>
      <c r="F56" s="212">
        <f>ROUND(data!BE60,2)</f>
        <v>5.9</v>
      </c>
      <c r="G56" s="222">
        <f>ROUND(data!BE61,0)</f>
        <v>214331</v>
      </c>
      <c r="H56" s="222">
        <f>ROUND(data!BE62,0)</f>
        <v>48045</v>
      </c>
      <c r="I56" s="222">
        <f>ROUND(data!BE63,0)</f>
        <v>0</v>
      </c>
      <c r="J56" s="222">
        <f>ROUND(data!BE64,0)</f>
        <v>42102</v>
      </c>
      <c r="K56" s="222">
        <f>ROUND(data!BE65,0)</f>
        <v>397638</v>
      </c>
      <c r="L56" s="222">
        <f>ROUND(data!BE66,0)</f>
        <v>184199</v>
      </c>
      <c r="M56" s="66">
        <f>ROUND(data!BE67,0)</f>
        <v>325922</v>
      </c>
      <c r="N56" s="222">
        <f>ROUND(data!BE68,0)</f>
        <v>16889</v>
      </c>
      <c r="O56" s="222">
        <f>ROUND(data!BE69,0)</f>
        <v>2403</v>
      </c>
      <c r="P56" s="222">
        <f>ROUND(data!BE70,0)</f>
        <v>0</v>
      </c>
      <c r="Q56" s="222">
        <f>ROUND(data!BE71,0)</f>
        <v>0</v>
      </c>
      <c r="R56" s="222">
        <f>ROUND(data!BE72,0)</f>
        <v>0</v>
      </c>
      <c r="S56" s="222">
        <f>ROUND(data!BE73,0)</f>
        <v>0</v>
      </c>
      <c r="T56" s="222">
        <f>ROUND(data!BE74,0)</f>
        <v>0</v>
      </c>
      <c r="U56" s="222">
        <f>ROUND(data!BE75,0)</f>
        <v>0</v>
      </c>
      <c r="V56" s="222">
        <f>ROUND(data!BE76,0)</f>
        <v>0</v>
      </c>
      <c r="W56" s="222">
        <f>ROUND(data!BE77,0)</f>
        <v>0</v>
      </c>
      <c r="X56" s="222">
        <f>ROUND(data!BE78,0)</f>
        <v>0</v>
      </c>
      <c r="Y56" s="222">
        <f>ROUND(data!BE79,0)</f>
        <v>0</v>
      </c>
      <c r="Z56" s="222">
        <f>ROUND(data!BE80,0)</f>
        <v>0</v>
      </c>
      <c r="AA56" s="222">
        <f>ROUND(data!BE81,0)</f>
        <v>0</v>
      </c>
      <c r="AB56" s="222">
        <f>ROUND(data!BE82,0)</f>
        <v>0</v>
      </c>
      <c r="AC56" s="222">
        <f>ROUND(data!BE83,0)</f>
        <v>2403</v>
      </c>
      <c r="AD56" s="222">
        <f>ROUND(data!BE84,0)</f>
        <v>0</v>
      </c>
      <c r="AE56" s="222"/>
      <c r="AF56" s="222"/>
      <c r="AG56" s="222">
        <f>IF(data!BE90&gt;0,ROUND(data!BE90,0),0)</f>
        <v>19087</v>
      </c>
      <c r="AH56" s="222">
        <f>IFERROR(IF(data!BE$91&gt;0,ROUND(data!BE$91,0),0),0)</f>
        <v>0</v>
      </c>
      <c r="AI56" s="222">
        <f>IFERROR(IF(data!BE$92&gt;0,ROUND(data!BE$92,0),0),0)</f>
        <v>0</v>
      </c>
      <c r="AJ56" s="222">
        <f>IFERROR(IF(data!BE$93&gt;0,ROUND(data!BE$93,0),0),0)</f>
        <v>0</v>
      </c>
      <c r="AK56" s="212">
        <f>IFERROR(IF(data!BE$94&gt;0,ROUND(data!BE$94,2),0),0)</f>
        <v>0</v>
      </c>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row>
    <row r="57" spans="1:89" s="12" customFormat="1" ht="12.65" customHeight="1">
      <c r="A57" s="16" t="str">
        <f>RIGHT(data!$C$97,3)</f>
        <v>141</v>
      </c>
      <c r="B57" s="224" t="str">
        <f>RIGHT(data!$C$96,4)</f>
        <v>2022</v>
      </c>
      <c r="C57" s="16" t="str">
        <f>data!BF$55</f>
        <v>8460</v>
      </c>
      <c r="D57" s="16" t="s">
        <v>1122</v>
      </c>
      <c r="E57" s="222"/>
      <c r="F57" s="212">
        <f>ROUND(data!BF60,2)</f>
        <v>11.06</v>
      </c>
      <c r="G57" s="222">
        <f>ROUND(data!BF61,0)</f>
        <v>393723</v>
      </c>
      <c r="H57" s="222">
        <f>ROUND(data!BF62,0)</f>
        <v>88259</v>
      </c>
      <c r="I57" s="222">
        <f>ROUND(data!BF63,0)</f>
        <v>0</v>
      </c>
      <c r="J57" s="222">
        <f>ROUND(data!BF64,0)</f>
        <v>60314</v>
      </c>
      <c r="K57" s="222">
        <f>ROUND(data!BF65,0)</f>
        <v>0</v>
      </c>
      <c r="L57" s="222">
        <f>ROUND(data!BF66,0)</f>
        <v>6264</v>
      </c>
      <c r="M57" s="66">
        <f>ROUND(data!BF67,0)</f>
        <v>67619</v>
      </c>
      <c r="N57" s="222">
        <f>ROUND(data!BF68,0)</f>
        <v>0</v>
      </c>
      <c r="O57" s="222">
        <f>ROUND(data!BF69,0)</f>
        <v>3761</v>
      </c>
      <c r="P57" s="222">
        <f>ROUND(data!BF70,0)</f>
        <v>0</v>
      </c>
      <c r="Q57" s="222">
        <f>ROUND(data!BF71,0)</f>
        <v>0</v>
      </c>
      <c r="R57" s="222">
        <f>ROUND(data!BF72,0)</f>
        <v>0</v>
      </c>
      <c r="S57" s="222">
        <f>ROUND(data!BF73,0)</f>
        <v>0</v>
      </c>
      <c r="T57" s="222">
        <f>ROUND(data!BF74,0)</f>
        <v>0</v>
      </c>
      <c r="U57" s="222">
        <f>ROUND(data!BF75,0)</f>
        <v>0</v>
      </c>
      <c r="V57" s="222">
        <f>ROUND(data!BF76,0)</f>
        <v>0</v>
      </c>
      <c r="W57" s="222">
        <f>ROUND(data!BF77,0)</f>
        <v>0</v>
      </c>
      <c r="X57" s="222">
        <f>ROUND(data!BF78,0)</f>
        <v>0</v>
      </c>
      <c r="Y57" s="222">
        <f>ROUND(data!BF79,0)</f>
        <v>0</v>
      </c>
      <c r="Z57" s="222">
        <f>ROUND(data!BF80,0)</f>
        <v>0</v>
      </c>
      <c r="AA57" s="222">
        <f>ROUND(data!BF81,0)</f>
        <v>0</v>
      </c>
      <c r="AB57" s="222">
        <f>ROUND(data!BF82,0)</f>
        <v>0</v>
      </c>
      <c r="AC57" s="222">
        <f>ROUND(data!BF83,0)</f>
        <v>3761</v>
      </c>
      <c r="AD57" s="222">
        <f>ROUND(data!BF84,0)</f>
        <v>0</v>
      </c>
      <c r="AE57" s="222"/>
      <c r="AF57" s="222"/>
      <c r="AG57" s="222">
        <f>IF(data!BF90&gt;0,ROUND(data!BF90,0),0)</f>
        <v>3960</v>
      </c>
      <c r="AH57" s="222">
        <f>IFERROR(IF(data!BF$91&gt;0,ROUND(data!BF$91,0),0),0)</f>
        <v>0</v>
      </c>
      <c r="AI57" s="222">
        <f>IFERROR(IF(data!BF$92&gt;0,ROUND(data!BF$92,0),0),0)</f>
        <v>0</v>
      </c>
      <c r="AJ57" s="222">
        <f>IFERROR(IF(data!BF$93&gt;0,ROUND(data!BF$93,0),0),0)</f>
        <v>0</v>
      </c>
      <c r="AK57" s="212">
        <f>IFERROR(IF(data!BF$94&gt;0,ROUND(data!BF$94,2),0),0)</f>
        <v>0</v>
      </c>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row>
    <row r="58" spans="1:89" s="12" customFormat="1" ht="12.65" customHeight="1">
      <c r="A58" s="16" t="str">
        <f>RIGHT(data!$C$97,3)</f>
        <v>141</v>
      </c>
      <c r="B58" s="224" t="str">
        <f>RIGHT(data!$C$96,4)</f>
        <v>2022</v>
      </c>
      <c r="C58" s="16" t="str">
        <f>data!BG$55</f>
        <v>8470</v>
      </c>
      <c r="D58" s="16" t="s">
        <v>1122</v>
      </c>
      <c r="E58" s="222"/>
      <c r="F58" s="212">
        <f>ROUND(data!BG60,2)</f>
        <v>0</v>
      </c>
      <c r="G58" s="222">
        <f>ROUND(data!BG61,0)</f>
        <v>0</v>
      </c>
      <c r="H58" s="222">
        <f>ROUND(data!BG62,0)</f>
        <v>0</v>
      </c>
      <c r="I58" s="222">
        <f>ROUND(data!BG63,0)</f>
        <v>0</v>
      </c>
      <c r="J58" s="222">
        <f>ROUND(data!BG64,0)</f>
        <v>0</v>
      </c>
      <c r="K58" s="222">
        <f>ROUND(data!BG65,0)</f>
        <v>0</v>
      </c>
      <c r="L58" s="222">
        <f>ROUND(data!BG66,0)</f>
        <v>0</v>
      </c>
      <c r="M58" s="66">
        <f>ROUND(data!BG67,0)</f>
        <v>0</v>
      </c>
      <c r="N58" s="222">
        <f>ROUND(data!BG68,0)</f>
        <v>0</v>
      </c>
      <c r="O58" s="222">
        <f>ROUND(data!BG69,0)</f>
        <v>0</v>
      </c>
      <c r="P58" s="222">
        <f>ROUND(data!BG70,0)</f>
        <v>0</v>
      </c>
      <c r="Q58" s="222">
        <f>ROUND(data!BG71,0)</f>
        <v>0</v>
      </c>
      <c r="R58" s="222">
        <f>ROUND(data!BG72,0)</f>
        <v>0</v>
      </c>
      <c r="S58" s="222">
        <f>ROUND(data!BG73,0)</f>
        <v>0</v>
      </c>
      <c r="T58" s="222">
        <f>ROUND(data!BG74,0)</f>
        <v>0</v>
      </c>
      <c r="U58" s="222">
        <f>ROUND(data!BG75,0)</f>
        <v>0</v>
      </c>
      <c r="V58" s="222">
        <f>ROUND(data!BG76,0)</f>
        <v>0</v>
      </c>
      <c r="W58" s="222">
        <f>ROUND(data!BG77,0)</f>
        <v>0</v>
      </c>
      <c r="X58" s="222">
        <f>ROUND(data!BG78,0)</f>
        <v>0</v>
      </c>
      <c r="Y58" s="222">
        <f>ROUND(data!BG79,0)</f>
        <v>0</v>
      </c>
      <c r="Z58" s="222">
        <f>ROUND(data!BG80,0)</f>
        <v>0</v>
      </c>
      <c r="AA58" s="222">
        <f>ROUND(data!BG81,0)</f>
        <v>0</v>
      </c>
      <c r="AB58" s="222">
        <f>ROUND(data!BG82,0)</f>
        <v>0</v>
      </c>
      <c r="AC58" s="222">
        <f>ROUND(data!BG83,0)</f>
        <v>0</v>
      </c>
      <c r="AD58" s="222">
        <f>ROUND(data!BG84,0)</f>
        <v>0</v>
      </c>
      <c r="AE58" s="222"/>
      <c r="AF58" s="222"/>
      <c r="AG58" s="222">
        <f>IF(data!BG90&gt;0,ROUND(data!BG90,0),0)</f>
        <v>0</v>
      </c>
      <c r="AH58" s="222">
        <f>IFERROR(IF(data!BG$91&gt;0,ROUND(data!BG$91,0),0),0)</f>
        <v>0</v>
      </c>
      <c r="AI58" s="222">
        <f>IFERROR(IF(data!BG$92&gt;0,ROUND(data!BG$92,0),0),0)</f>
        <v>0</v>
      </c>
      <c r="AJ58" s="222">
        <f>IFERROR(IF(data!BG$93&gt;0,ROUND(data!BG$93,0),0),0)</f>
        <v>0</v>
      </c>
      <c r="AK58" s="212">
        <f>IFERROR(IF(data!BG$94&gt;0,ROUND(data!BG$94,2),0),0)</f>
        <v>0</v>
      </c>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row>
    <row r="59" spans="1:89" s="12" customFormat="1" ht="12.65" customHeight="1">
      <c r="A59" s="16" t="str">
        <f>RIGHT(data!$C$97,3)</f>
        <v>141</v>
      </c>
      <c r="B59" s="224" t="str">
        <f>RIGHT(data!$C$96,4)</f>
        <v>2022</v>
      </c>
      <c r="C59" s="16" t="str">
        <f>data!BH$55</f>
        <v>8480</v>
      </c>
      <c r="D59" s="16" t="s">
        <v>1122</v>
      </c>
      <c r="E59" s="222"/>
      <c r="F59" s="212">
        <f>ROUND(data!BH60,2)</f>
        <v>8.67</v>
      </c>
      <c r="G59" s="222">
        <f>ROUND(data!BH61,0)</f>
        <v>358491</v>
      </c>
      <c r="H59" s="222">
        <f>ROUND(data!BH62,0)</f>
        <v>80361</v>
      </c>
      <c r="I59" s="222">
        <f>ROUND(data!BH63,0)</f>
        <v>0</v>
      </c>
      <c r="J59" s="222">
        <f>ROUND(data!BH64,0)</f>
        <v>320882</v>
      </c>
      <c r="K59" s="222">
        <f>ROUND(data!BH65,0)</f>
        <v>154668</v>
      </c>
      <c r="L59" s="222">
        <f>ROUND(data!BH66,0)</f>
        <v>680418</v>
      </c>
      <c r="M59" s="66">
        <f>ROUND(data!BH67,0)</f>
        <v>5481</v>
      </c>
      <c r="N59" s="222">
        <f>ROUND(data!BH68,0)</f>
        <v>2978</v>
      </c>
      <c r="O59" s="222">
        <f>ROUND(data!BH69,0)</f>
        <v>12864</v>
      </c>
      <c r="P59" s="222">
        <f>ROUND(data!BH70,0)</f>
        <v>0</v>
      </c>
      <c r="Q59" s="222">
        <f>ROUND(data!BH71,0)</f>
        <v>0</v>
      </c>
      <c r="R59" s="222">
        <f>ROUND(data!BH72,0)</f>
        <v>0</v>
      </c>
      <c r="S59" s="222">
        <f>ROUND(data!BH73,0)</f>
        <v>0</v>
      </c>
      <c r="T59" s="222">
        <f>ROUND(data!BH74,0)</f>
        <v>0</v>
      </c>
      <c r="U59" s="222">
        <f>ROUND(data!BH75,0)</f>
        <v>0</v>
      </c>
      <c r="V59" s="222">
        <f>ROUND(data!BH76,0)</f>
        <v>0</v>
      </c>
      <c r="W59" s="222">
        <f>ROUND(data!BH77,0)</f>
        <v>0</v>
      </c>
      <c r="X59" s="222">
        <f>ROUND(data!BH78,0)</f>
        <v>0</v>
      </c>
      <c r="Y59" s="222">
        <f>ROUND(data!BH79,0)</f>
        <v>0</v>
      </c>
      <c r="Z59" s="222">
        <f>ROUND(data!BH80,0)</f>
        <v>0</v>
      </c>
      <c r="AA59" s="222">
        <f>ROUND(data!BH81,0)</f>
        <v>0</v>
      </c>
      <c r="AB59" s="222">
        <f>ROUND(data!BH82,0)</f>
        <v>0</v>
      </c>
      <c r="AC59" s="222">
        <f>ROUND(data!BH83,0)</f>
        <v>12864</v>
      </c>
      <c r="AD59" s="222">
        <f>ROUND(data!BH84,0)</f>
        <v>0</v>
      </c>
      <c r="AE59" s="222"/>
      <c r="AF59" s="222"/>
      <c r="AG59" s="222">
        <f>IF(data!BH90&gt;0,ROUND(data!BH90,0),0)</f>
        <v>321</v>
      </c>
      <c r="AH59" s="222">
        <f>IFERROR(IF(data!BH$91&gt;0,ROUND(data!BH$91,0),0),0)</f>
        <v>0</v>
      </c>
      <c r="AI59" s="222">
        <f>IFERROR(IF(data!BH$92&gt;0,ROUND(data!BH$92,0),0),0)</f>
        <v>118</v>
      </c>
      <c r="AJ59" s="222">
        <f>IFERROR(IF(data!BH$93&gt;0,ROUND(data!BH$93,0),0),0)</f>
        <v>0</v>
      </c>
      <c r="AK59" s="212">
        <f>IFERROR(IF(data!BH$94&gt;0,ROUND(data!BH$94,2),0),0)</f>
        <v>0</v>
      </c>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row>
    <row r="60" spans="1:89" s="12" customFormat="1" ht="12.65" customHeight="1">
      <c r="A60" s="16" t="str">
        <f>RIGHT(data!$C$97,3)</f>
        <v>141</v>
      </c>
      <c r="B60" s="224" t="str">
        <f>RIGHT(data!$C$96,4)</f>
        <v>2022</v>
      </c>
      <c r="C60" s="16" t="str">
        <f>data!BI$55</f>
        <v>8490</v>
      </c>
      <c r="D60" s="16" t="s">
        <v>1122</v>
      </c>
      <c r="E60" s="222"/>
      <c r="F60" s="212">
        <f>ROUND(data!BI60,2)</f>
        <v>0</v>
      </c>
      <c r="G60" s="222">
        <f>ROUND(data!BI61,0)</f>
        <v>0</v>
      </c>
      <c r="H60" s="222">
        <f>ROUND(data!BI62,0)</f>
        <v>0</v>
      </c>
      <c r="I60" s="222">
        <f>ROUND(data!BI63,0)</f>
        <v>0</v>
      </c>
      <c r="J60" s="222">
        <f>ROUND(data!BI64,0)</f>
        <v>0</v>
      </c>
      <c r="K60" s="222">
        <f>ROUND(data!BI65,0)</f>
        <v>0</v>
      </c>
      <c r="L60" s="222">
        <f>ROUND(data!BI66,0)</f>
        <v>0</v>
      </c>
      <c r="M60" s="66">
        <f>ROUND(data!BI67,0)</f>
        <v>0</v>
      </c>
      <c r="N60" s="222">
        <f>ROUND(data!BI68,0)</f>
        <v>0</v>
      </c>
      <c r="O60" s="222">
        <f>ROUND(data!BI69,0)</f>
        <v>0</v>
      </c>
      <c r="P60" s="222">
        <f>ROUND(data!BI70,0)</f>
        <v>0</v>
      </c>
      <c r="Q60" s="222">
        <f>ROUND(data!BI71,0)</f>
        <v>0</v>
      </c>
      <c r="R60" s="222">
        <f>ROUND(data!BI72,0)</f>
        <v>0</v>
      </c>
      <c r="S60" s="222">
        <f>ROUND(data!BI73,0)</f>
        <v>0</v>
      </c>
      <c r="T60" s="222">
        <f>ROUND(data!BI74,0)</f>
        <v>0</v>
      </c>
      <c r="U60" s="222">
        <f>ROUND(data!BI75,0)</f>
        <v>0</v>
      </c>
      <c r="V60" s="222">
        <f>ROUND(data!BI76,0)</f>
        <v>0</v>
      </c>
      <c r="W60" s="222">
        <f>ROUND(data!BI77,0)</f>
        <v>0</v>
      </c>
      <c r="X60" s="222">
        <f>ROUND(data!BI78,0)</f>
        <v>0</v>
      </c>
      <c r="Y60" s="222">
        <f>ROUND(data!BI79,0)</f>
        <v>0</v>
      </c>
      <c r="Z60" s="222">
        <f>ROUND(data!BI80,0)</f>
        <v>0</v>
      </c>
      <c r="AA60" s="222">
        <f>ROUND(data!BI81,0)</f>
        <v>0</v>
      </c>
      <c r="AB60" s="222">
        <f>ROUND(data!BI82,0)</f>
        <v>0</v>
      </c>
      <c r="AC60" s="222">
        <f>ROUND(data!BI83,0)</f>
        <v>0</v>
      </c>
      <c r="AD60" s="222">
        <f>ROUND(data!BI84,0)</f>
        <v>0</v>
      </c>
      <c r="AE60" s="222"/>
      <c r="AF60" s="222"/>
      <c r="AG60" s="222">
        <f>IF(data!BI90&gt;0,ROUND(data!BI90,0),0)</f>
        <v>0</v>
      </c>
      <c r="AH60" s="222">
        <f>IFERROR(IF(data!BI$91&gt;0,ROUND(data!BI$91,0),0),0)</f>
        <v>0</v>
      </c>
      <c r="AI60" s="222">
        <f>IFERROR(IF(data!BI$92&gt;0,ROUND(data!BI$92,0),0),0)</f>
        <v>0</v>
      </c>
      <c r="AJ60" s="222">
        <f>IFERROR(IF(data!BI$93&gt;0,ROUND(data!BI$93,0),0),0)</f>
        <v>0</v>
      </c>
      <c r="AK60" s="212">
        <f>IFERROR(IF(data!BI$94&gt;0,ROUND(data!BI$94,2),0),0)</f>
        <v>0</v>
      </c>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row>
    <row r="61" spans="1:89" s="12" customFormat="1" ht="12.65" customHeight="1">
      <c r="A61" s="16" t="str">
        <f>RIGHT(data!$C$97,3)</f>
        <v>141</v>
      </c>
      <c r="B61" s="224" t="str">
        <f>RIGHT(data!$C$96,4)</f>
        <v>2022</v>
      </c>
      <c r="C61" s="16" t="str">
        <f>data!BJ$55</f>
        <v>8510</v>
      </c>
      <c r="D61" s="16" t="s">
        <v>1122</v>
      </c>
      <c r="E61" s="222"/>
      <c r="F61" s="212">
        <f>ROUND(data!BJ60,2)</f>
        <v>4.03</v>
      </c>
      <c r="G61" s="222">
        <f>ROUND(data!BJ61,0)</f>
        <v>375152</v>
      </c>
      <c r="H61" s="222">
        <f>ROUND(data!BJ62,0)</f>
        <v>84096</v>
      </c>
      <c r="I61" s="222">
        <f>ROUND(data!BJ63,0)</f>
        <v>114610</v>
      </c>
      <c r="J61" s="222">
        <f>ROUND(data!BJ64,0)</f>
        <v>2166</v>
      </c>
      <c r="K61" s="222">
        <f>ROUND(data!BJ65,0)</f>
        <v>0</v>
      </c>
      <c r="L61" s="222">
        <f>ROUND(data!BJ66,0)</f>
        <v>39631</v>
      </c>
      <c r="M61" s="66">
        <f>ROUND(data!BJ67,0)</f>
        <v>5703</v>
      </c>
      <c r="N61" s="222">
        <f>ROUND(data!BJ68,0)</f>
        <v>2703</v>
      </c>
      <c r="O61" s="222">
        <f>ROUND(data!BJ69,0)</f>
        <v>48491</v>
      </c>
      <c r="P61" s="222">
        <f>ROUND(data!BJ70,0)</f>
        <v>0</v>
      </c>
      <c r="Q61" s="222">
        <f>ROUND(data!BJ71,0)</f>
        <v>0</v>
      </c>
      <c r="R61" s="222">
        <f>ROUND(data!BJ72,0)</f>
        <v>0</v>
      </c>
      <c r="S61" s="222">
        <f>ROUND(data!BJ73,0)</f>
        <v>0</v>
      </c>
      <c r="T61" s="222">
        <f>ROUND(data!BJ74,0)</f>
        <v>0</v>
      </c>
      <c r="U61" s="222">
        <f>ROUND(data!BJ75,0)</f>
        <v>0</v>
      </c>
      <c r="V61" s="222">
        <f>ROUND(data!BJ76,0)</f>
        <v>0</v>
      </c>
      <c r="W61" s="222">
        <f>ROUND(data!BJ77,0)</f>
        <v>0</v>
      </c>
      <c r="X61" s="222">
        <f>ROUND(data!BJ78,0)</f>
        <v>0</v>
      </c>
      <c r="Y61" s="222">
        <f>ROUND(data!BJ79,0)</f>
        <v>0</v>
      </c>
      <c r="Z61" s="222">
        <f>ROUND(data!BJ80,0)</f>
        <v>0</v>
      </c>
      <c r="AA61" s="222">
        <f>ROUND(data!BJ81,0)</f>
        <v>0</v>
      </c>
      <c r="AB61" s="222">
        <f>ROUND(data!BJ82,0)</f>
        <v>0</v>
      </c>
      <c r="AC61" s="222">
        <f>ROUND(data!BJ83,0)</f>
        <v>48491</v>
      </c>
      <c r="AD61" s="222">
        <f>ROUND(data!BJ84,0)</f>
        <v>0</v>
      </c>
      <c r="AE61" s="222"/>
      <c r="AF61" s="222"/>
      <c r="AG61" s="222">
        <f>IF(data!BJ90&gt;0,ROUND(data!BJ90,0),0)</f>
        <v>334</v>
      </c>
      <c r="AH61" s="222">
        <f>IFERROR(IF(data!BJ$91&gt;0,ROUND(data!BJ$91,0),0),0)</f>
        <v>0</v>
      </c>
      <c r="AI61" s="222">
        <f>IFERROR(IF(data!BJ$92&gt;0,ROUND(data!BJ$92,0),0),0)</f>
        <v>0</v>
      </c>
      <c r="AJ61" s="222">
        <f>IFERROR(IF(data!BJ$93&gt;0,ROUND(data!BJ$93,0),0),0)</f>
        <v>0</v>
      </c>
      <c r="AK61" s="212">
        <f>IFERROR(IF(data!BJ$94&gt;0,ROUND(data!BJ$94,2),0),0)</f>
        <v>0</v>
      </c>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row>
    <row r="62" spans="1:89" s="12" customFormat="1" ht="12.65" customHeight="1">
      <c r="A62" s="16" t="str">
        <f>RIGHT(data!$C$97,3)</f>
        <v>141</v>
      </c>
      <c r="B62" s="224" t="str">
        <f>RIGHT(data!$C$96,4)</f>
        <v>2022</v>
      </c>
      <c r="C62" s="16" t="str">
        <f>data!BK$55</f>
        <v>8530</v>
      </c>
      <c r="D62" s="16" t="s">
        <v>1122</v>
      </c>
      <c r="E62" s="222"/>
      <c r="F62" s="212">
        <f>ROUND(data!BK60,2)</f>
        <v>12.67</v>
      </c>
      <c r="G62" s="222">
        <f>ROUND(data!BK61,0)</f>
        <v>642452</v>
      </c>
      <c r="H62" s="222">
        <f>ROUND(data!BK62,0)</f>
        <v>144015</v>
      </c>
      <c r="I62" s="222">
        <f>ROUND(data!BK63,0)</f>
        <v>0</v>
      </c>
      <c r="J62" s="222">
        <f>ROUND(data!BK64,0)</f>
        <v>5145</v>
      </c>
      <c r="K62" s="222">
        <f>ROUND(data!BK65,0)</f>
        <v>0</v>
      </c>
      <c r="L62" s="222">
        <f>ROUND(data!BK66,0)</f>
        <v>270988</v>
      </c>
      <c r="M62" s="66">
        <f>ROUND(data!BK67,0)</f>
        <v>0</v>
      </c>
      <c r="N62" s="222">
        <f>ROUND(data!BK68,0)</f>
        <v>5623</v>
      </c>
      <c r="O62" s="222">
        <f>ROUND(data!BK69,0)</f>
        <v>25477</v>
      </c>
      <c r="P62" s="222">
        <f>ROUND(data!BK70,0)</f>
        <v>0</v>
      </c>
      <c r="Q62" s="222">
        <f>ROUND(data!BK71,0)</f>
        <v>0</v>
      </c>
      <c r="R62" s="222">
        <f>ROUND(data!BK72,0)</f>
        <v>0</v>
      </c>
      <c r="S62" s="222">
        <f>ROUND(data!BK73,0)</f>
        <v>0</v>
      </c>
      <c r="T62" s="222">
        <f>ROUND(data!BK74,0)</f>
        <v>0</v>
      </c>
      <c r="U62" s="222">
        <f>ROUND(data!BK75,0)</f>
        <v>0</v>
      </c>
      <c r="V62" s="222">
        <f>ROUND(data!BK76,0)</f>
        <v>0</v>
      </c>
      <c r="W62" s="222">
        <f>ROUND(data!BK77,0)</f>
        <v>0</v>
      </c>
      <c r="X62" s="222">
        <f>ROUND(data!BK78,0)</f>
        <v>0</v>
      </c>
      <c r="Y62" s="222">
        <f>ROUND(data!BK79,0)</f>
        <v>0</v>
      </c>
      <c r="Z62" s="222">
        <f>ROUND(data!BK80,0)</f>
        <v>0</v>
      </c>
      <c r="AA62" s="222">
        <f>ROUND(data!BK81,0)</f>
        <v>0</v>
      </c>
      <c r="AB62" s="222">
        <f>ROUND(data!BK82,0)</f>
        <v>0</v>
      </c>
      <c r="AC62" s="222">
        <f>ROUND(data!BK83,0)</f>
        <v>25477</v>
      </c>
      <c r="AD62" s="222">
        <f>ROUND(data!BK84,0)</f>
        <v>0</v>
      </c>
      <c r="AE62" s="222"/>
      <c r="AF62" s="222"/>
      <c r="AG62" s="222">
        <f>IF(data!BK90&gt;0,ROUND(data!BK90,0),0)</f>
        <v>0</v>
      </c>
      <c r="AH62" s="222">
        <f>IFERROR(IF(data!BK$91&gt;0,ROUND(data!BK$91,0),0),0)</f>
        <v>0</v>
      </c>
      <c r="AI62" s="222">
        <f>IFERROR(IF(data!BK$92&gt;0,ROUND(data!BK$92,0),0),0)</f>
        <v>0</v>
      </c>
      <c r="AJ62" s="222">
        <f>IFERROR(IF(data!BK$93&gt;0,ROUND(data!BK$93,0),0),0)</f>
        <v>0</v>
      </c>
      <c r="AK62" s="212">
        <f>IFERROR(IF(data!BK$94&gt;0,ROUND(data!BK$94,2),0),0)</f>
        <v>0</v>
      </c>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row>
    <row r="63" spans="1:89" s="12" customFormat="1" ht="12.65" customHeight="1">
      <c r="A63" s="16" t="str">
        <f>RIGHT(data!$C$97,3)</f>
        <v>141</v>
      </c>
      <c r="B63" s="224" t="str">
        <f>RIGHT(data!$C$96,4)</f>
        <v>2022</v>
      </c>
      <c r="C63" s="16" t="str">
        <f>data!BL$55</f>
        <v>8560</v>
      </c>
      <c r="D63" s="16" t="s">
        <v>1122</v>
      </c>
      <c r="E63" s="222"/>
      <c r="F63" s="212">
        <f>ROUND(data!BL60,2)</f>
        <v>3.47</v>
      </c>
      <c r="G63" s="222">
        <f>ROUND(data!BL61,0)</f>
        <v>152856</v>
      </c>
      <c r="H63" s="222">
        <f>ROUND(data!BL62,0)</f>
        <v>34265</v>
      </c>
      <c r="I63" s="222">
        <f>ROUND(data!BL63,0)</f>
        <v>0</v>
      </c>
      <c r="J63" s="222">
        <f>ROUND(data!BL64,0)</f>
        <v>2897</v>
      </c>
      <c r="K63" s="222">
        <f>ROUND(data!BL65,0)</f>
        <v>0</v>
      </c>
      <c r="L63" s="222">
        <f>ROUND(data!BL66,0)</f>
        <v>21925</v>
      </c>
      <c r="M63" s="66">
        <f>ROUND(data!BL67,0)</f>
        <v>0</v>
      </c>
      <c r="N63" s="222">
        <f>ROUND(data!BL68,0)</f>
        <v>0</v>
      </c>
      <c r="O63" s="222">
        <f>ROUND(data!BL69,0)</f>
        <v>0</v>
      </c>
      <c r="P63" s="222">
        <f>ROUND(data!BL70,0)</f>
        <v>0</v>
      </c>
      <c r="Q63" s="222">
        <f>ROUND(data!BL71,0)</f>
        <v>0</v>
      </c>
      <c r="R63" s="222">
        <f>ROUND(data!BL72,0)</f>
        <v>0</v>
      </c>
      <c r="S63" s="222">
        <f>ROUND(data!BL73,0)</f>
        <v>0</v>
      </c>
      <c r="T63" s="222">
        <f>ROUND(data!BL74,0)</f>
        <v>0</v>
      </c>
      <c r="U63" s="222">
        <f>ROUND(data!BL75,0)</f>
        <v>0</v>
      </c>
      <c r="V63" s="222">
        <f>ROUND(data!BL76,0)</f>
        <v>0</v>
      </c>
      <c r="W63" s="222">
        <f>ROUND(data!BL77,0)</f>
        <v>0</v>
      </c>
      <c r="X63" s="222">
        <f>ROUND(data!BL78,0)</f>
        <v>0</v>
      </c>
      <c r="Y63" s="222">
        <f>ROUND(data!BL79,0)</f>
        <v>0</v>
      </c>
      <c r="Z63" s="222">
        <f>ROUND(data!BL80,0)</f>
        <v>0</v>
      </c>
      <c r="AA63" s="222">
        <f>ROUND(data!BL81,0)</f>
        <v>0</v>
      </c>
      <c r="AB63" s="222">
        <f>ROUND(data!BL82,0)</f>
        <v>0</v>
      </c>
      <c r="AC63" s="222">
        <f>ROUND(data!BL83,0)</f>
        <v>0</v>
      </c>
      <c r="AD63" s="222">
        <f>ROUND(data!BL84,0)</f>
        <v>0</v>
      </c>
      <c r="AE63" s="222"/>
      <c r="AF63" s="222"/>
      <c r="AG63" s="222">
        <f>IF(data!BL90&gt;0,ROUND(data!BL90,0),0)</f>
        <v>0</v>
      </c>
      <c r="AH63" s="222">
        <f>IFERROR(IF(data!BL$91&gt;0,ROUND(data!BL$91,0),0),0)</f>
        <v>0</v>
      </c>
      <c r="AI63" s="222">
        <f>IFERROR(IF(data!BL$92&gt;0,ROUND(data!BL$92,0),0),0)</f>
        <v>0</v>
      </c>
      <c r="AJ63" s="222">
        <f>IFERROR(IF(data!BL$93&gt;0,ROUND(data!BL$93,0),0),0)</f>
        <v>0</v>
      </c>
      <c r="AK63" s="212">
        <f>IFERROR(IF(data!BL$94&gt;0,ROUND(data!BL$94,2),0),0)</f>
        <v>0</v>
      </c>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row>
    <row r="64" spans="1:89" s="12" customFormat="1" ht="12.65" customHeight="1">
      <c r="A64" s="16" t="str">
        <f>RIGHT(data!$C$97,3)</f>
        <v>141</v>
      </c>
      <c r="B64" s="224" t="str">
        <f>RIGHT(data!$C$96,4)</f>
        <v>2022</v>
      </c>
      <c r="C64" s="16" t="str">
        <f>data!BM$55</f>
        <v>8590</v>
      </c>
      <c r="D64" s="16" t="s">
        <v>1122</v>
      </c>
      <c r="E64" s="222"/>
      <c r="F64" s="212">
        <f>ROUND(data!BM60,2)</f>
        <v>0</v>
      </c>
      <c r="G64" s="222">
        <f>ROUND(data!BM61,0)</f>
        <v>0</v>
      </c>
      <c r="H64" s="222">
        <f>ROUND(data!BM62,0)</f>
        <v>0</v>
      </c>
      <c r="I64" s="222">
        <f>ROUND(data!BM63,0)</f>
        <v>0</v>
      </c>
      <c r="J64" s="222">
        <f>ROUND(data!BM64,0)</f>
        <v>0</v>
      </c>
      <c r="K64" s="222">
        <f>ROUND(data!BM65,0)</f>
        <v>0</v>
      </c>
      <c r="L64" s="222">
        <f>ROUND(data!BM66,0)</f>
        <v>0</v>
      </c>
      <c r="M64" s="66">
        <f>ROUND(data!BM67,0)</f>
        <v>0</v>
      </c>
      <c r="N64" s="222">
        <f>ROUND(data!BM68,0)</f>
        <v>0</v>
      </c>
      <c r="O64" s="222">
        <f>ROUND(data!BM69,0)</f>
        <v>0</v>
      </c>
      <c r="P64" s="222">
        <f>ROUND(data!BM70,0)</f>
        <v>0</v>
      </c>
      <c r="Q64" s="222">
        <f>ROUND(data!BM71,0)</f>
        <v>0</v>
      </c>
      <c r="R64" s="222">
        <f>ROUND(data!BM72,0)</f>
        <v>0</v>
      </c>
      <c r="S64" s="222">
        <f>ROUND(data!BM73,0)</f>
        <v>0</v>
      </c>
      <c r="T64" s="222">
        <f>ROUND(data!BM74,0)</f>
        <v>0</v>
      </c>
      <c r="U64" s="222">
        <f>ROUND(data!BM75,0)</f>
        <v>0</v>
      </c>
      <c r="V64" s="222">
        <f>ROUND(data!BM76,0)</f>
        <v>0</v>
      </c>
      <c r="W64" s="222">
        <f>ROUND(data!BM77,0)</f>
        <v>0</v>
      </c>
      <c r="X64" s="222">
        <f>ROUND(data!BM78,0)</f>
        <v>0</v>
      </c>
      <c r="Y64" s="222">
        <f>ROUND(data!BM79,0)</f>
        <v>0</v>
      </c>
      <c r="Z64" s="222">
        <f>ROUND(data!BM80,0)</f>
        <v>0</v>
      </c>
      <c r="AA64" s="222">
        <f>ROUND(data!BM81,0)</f>
        <v>0</v>
      </c>
      <c r="AB64" s="222">
        <f>ROUND(data!BM82,0)</f>
        <v>0</v>
      </c>
      <c r="AC64" s="222">
        <f>ROUND(data!BM83,0)</f>
        <v>0</v>
      </c>
      <c r="AD64" s="222">
        <f>ROUND(data!BM84,0)</f>
        <v>0</v>
      </c>
      <c r="AE64" s="222"/>
      <c r="AF64" s="222"/>
      <c r="AG64" s="222">
        <f>IF(data!BM90&gt;0,ROUND(data!BM90,0),0)</f>
        <v>0</v>
      </c>
      <c r="AH64" s="222">
        <f>IFERROR(IF(data!BM$91&gt;0,ROUND(data!BM$91,0),0),0)</f>
        <v>0</v>
      </c>
      <c r="AI64" s="222">
        <f>IFERROR(IF(data!BM$92&gt;0,ROUND(data!BM$92,0),0),0)</f>
        <v>0</v>
      </c>
      <c r="AJ64" s="222">
        <f>IFERROR(IF(data!BM$93&gt;0,ROUND(data!BM$93,0),0),0)</f>
        <v>0</v>
      </c>
      <c r="AK64" s="212">
        <f>IFERROR(IF(data!BM$94&gt;0,ROUND(data!BM$94,2),0),0)</f>
        <v>0</v>
      </c>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row>
    <row r="65" spans="1:89" s="12" customFormat="1" ht="12.65" customHeight="1">
      <c r="A65" s="16" t="str">
        <f>RIGHT(data!$C$97,3)</f>
        <v>141</v>
      </c>
      <c r="B65" s="224" t="str">
        <f>RIGHT(data!$C$96,4)</f>
        <v>2022</v>
      </c>
      <c r="C65" s="16" t="str">
        <f>data!BN$55</f>
        <v>8610</v>
      </c>
      <c r="D65" s="16" t="s">
        <v>1122</v>
      </c>
      <c r="E65" s="222"/>
      <c r="F65" s="212">
        <f>ROUND(data!BN60,2)</f>
        <v>15.28</v>
      </c>
      <c r="G65" s="222">
        <f>ROUND(data!BN61,0)</f>
        <v>1318462</v>
      </c>
      <c r="H65" s="222">
        <f>ROUND(data!BN62,0)</f>
        <v>295553</v>
      </c>
      <c r="I65" s="222">
        <f>ROUND(data!BN63,0)</f>
        <v>30868</v>
      </c>
      <c r="J65" s="222">
        <f>ROUND(data!BN64,0)</f>
        <v>110361</v>
      </c>
      <c r="K65" s="222">
        <f>ROUND(data!BN65,0)</f>
        <v>4426</v>
      </c>
      <c r="L65" s="222">
        <f>ROUND(data!BN66,0)</f>
        <v>884734</v>
      </c>
      <c r="M65" s="66">
        <f>ROUND(data!BN67,0)</f>
        <v>81536</v>
      </c>
      <c r="N65" s="222">
        <f>ROUND(data!BN68,0)</f>
        <v>77911</v>
      </c>
      <c r="O65" s="222">
        <f>ROUND(data!BN69,0)</f>
        <v>300298</v>
      </c>
      <c r="P65" s="222">
        <f>ROUND(data!BN70,0)</f>
        <v>0</v>
      </c>
      <c r="Q65" s="222">
        <f>ROUND(data!BN71,0)</f>
        <v>0</v>
      </c>
      <c r="R65" s="222">
        <f>ROUND(data!BN72,0)</f>
        <v>0</v>
      </c>
      <c r="S65" s="222">
        <f>ROUND(data!BN73,0)</f>
        <v>0</v>
      </c>
      <c r="T65" s="222">
        <f>ROUND(data!BN74,0)</f>
        <v>0</v>
      </c>
      <c r="U65" s="222">
        <f>ROUND(data!BN75,0)</f>
        <v>0</v>
      </c>
      <c r="V65" s="222">
        <f>ROUND(data!BN76,0)</f>
        <v>0</v>
      </c>
      <c r="W65" s="222">
        <f>ROUND(data!BN77,0)</f>
        <v>0</v>
      </c>
      <c r="X65" s="222">
        <f>ROUND(data!BN78,0)</f>
        <v>0</v>
      </c>
      <c r="Y65" s="222">
        <f>ROUND(data!BN79,0)</f>
        <v>0</v>
      </c>
      <c r="Z65" s="222">
        <f>ROUND(data!BN80,0)</f>
        <v>0</v>
      </c>
      <c r="AA65" s="222">
        <f>ROUND(data!BN81,0)</f>
        <v>0</v>
      </c>
      <c r="AB65" s="222">
        <f>ROUND(data!BN82,0)</f>
        <v>0</v>
      </c>
      <c r="AC65" s="222">
        <f>ROUND(data!BN83,0)</f>
        <v>300298</v>
      </c>
      <c r="AD65" s="222">
        <f>ROUND(data!BN84,0)</f>
        <v>0</v>
      </c>
      <c r="AE65" s="222"/>
      <c r="AF65" s="222"/>
      <c r="AG65" s="222">
        <f>IF(data!BN90&gt;0,ROUND(data!BN90,0),0)</f>
        <v>4775</v>
      </c>
      <c r="AH65" s="222">
        <f>IFERROR(IF(data!BN$91&gt;0,ROUND(data!BN$91,0),0),0)</f>
        <v>0</v>
      </c>
      <c r="AI65" s="222">
        <f>IFERROR(IF(data!BN$92&gt;0,ROUND(data!BN$92,0),0),0)</f>
        <v>0</v>
      </c>
      <c r="AJ65" s="222">
        <f>IFERROR(IF(data!BN$93&gt;0,ROUND(data!BN$93,0),0),0)</f>
        <v>0</v>
      </c>
      <c r="AK65" s="212">
        <f>IFERROR(IF(data!BN$94&gt;0,ROUND(data!BN$94,2),0),0)</f>
        <v>0</v>
      </c>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row>
    <row r="66" spans="1:89" s="12" customFormat="1" ht="12.65" customHeight="1">
      <c r="A66" s="16" t="str">
        <f>RIGHT(data!$C$97,3)</f>
        <v>141</v>
      </c>
      <c r="B66" s="224" t="str">
        <f>RIGHT(data!$C$96,4)</f>
        <v>2022</v>
      </c>
      <c r="C66" s="16" t="str">
        <f>data!BO$55</f>
        <v>8620</v>
      </c>
      <c r="D66" s="16" t="s">
        <v>1122</v>
      </c>
      <c r="E66" s="222"/>
      <c r="F66" s="212">
        <f>ROUND(data!BO60,2)</f>
        <v>0</v>
      </c>
      <c r="G66" s="222">
        <f>ROUND(data!BO61,0)</f>
        <v>0</v>
      </c>
      <c r="H66" s="222">
        <f>ROUND(data!BO62,0)</f>
        <v>0</v>
      </c>
      <c r="I66" s="222">
        <f>ROUND(data!BO63,0)</f>
        <v>0</v>
      </c>
      <c r="J66" s="222">
        <f>ROUND(data!BO64,0)</f>
        <v>0</v>
      </c>
      <c r="K66" s="222">
        <f>ROUND(data!BO65,0)</f>
        <v>0</v>
      </c>
      <c r="L66" s="222">
        <f>ROUND(data!BO66,0)</f>
        <v>0</v>
      </c>
      <c r="M66" s="66">
        <f>ROUND(data!BO67,0)</f>
        <v>0</v>
      </c>
      <c r="N66" s="222">
        <f>ROUND(data!BO68,0)</f>
        <v>0</v>
      </c>
      <c r="O66" s="222">
        <f>ROUND(data!BO69,0)</f>
        <v>0</v>
      </c>
      <c r="P66" s="222">
        <f>ROUND(data!BO70,0)</f>
        <v>0</v>
      </c>
      <c r="Q66" s="222">
        <f>ROUND(data!BO71,0)</f>
        <v>0</v>
      </c>
      <c r="R66" s="222">
        <f>ROUND(data!BO72,0)</f>
        <v>0</v>
      </c>
      <c r="S66" s="222">
        <f>ROUND(data!BO73,0)</f>
        <v>0</v>
      </c>
      <c r="T66" s="222">
        <f>ROUND(data!BO74,0)</f>
        <v>0</v>
      </c>
      <c r="U66" s="222">
        <f>ROUND(data!BO75,0)</f>
        <v>0</v>
      </c>
      <c r="V66" s="222">
        <f>ROUND(data!BO76,0)</f>
        <v>0</v>
      </c>
      <c r="W66" s="222">
        <f>ROUND(data!BO77,0)</f>
        <v>0</v>
      </c>
      <c r="X66" s="222">
        <f>ROUND(data!BO78,0)</f>
        <v>0</v>
      </c>
      <c r="Y66" s="222">
        <f>ROUND(data!BO79,0)</f>
        <v>0</v>
      </c>
      <c r="Z66" s="222">
        <f>ROUND(data!BO80,0)</f>
        <v>0</v>
      </c>
      <c r="AA66" s="222">
        <f>ROUND(data!BO81,0)</f>
        <v>0</v>
      </c>
      <c r="AB66" s="222">
        <f>ROUND(data!BO82,0)</f>
        <v>0</v>
      </c>
      <c r="AC66" s="222">
        <f>ROUND(data!BO83,0)</f>
        <v>0</v>
      </c>
      <c r="AD66" s="222">
        <f>ROUND(data!BO84,0)</f>
        <v>0</v>
      </c>
      <c r="AE66" s="222"/>
      <c r="AF66" s="222"/>
      <c r="AG66" s="222">
        <f>IF(data!BO90&gt;0,ROUND(data!BO90,0),0)</f>
        <v>0</v>
      </c>
      <c r="AH66" s="222">
        <f>IFERROR(IF(data!BO$91&gt;0,ROUND(data!BO$91,0),0),0)</f>
        <v>0</v>
      </c>
      <c r="AI66" s="222">
        <f>IFERROR(IF(data!BO$92&gt;0,ROUND(data!BO$92,0),0),0)</f>
        <v>0</v>
      </c>
      <c r="AJ66" s="222">
        <f>IFERROR(IF(data!BO$93&gt;0,ROUND(data!BO$93,0),0),0)</f>
        <v>0</v>
      </c>
      <c r="AK66" s="212">
        <f>IFERROR(IF(data!BO$94&gt;0,ROUND(data!BO$94,2),0),0)</f>
        <v>0</v>
      </c>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row>
    <row r="67" spans="1:89" s="12" customFormat="1" ht="12.65" customHeight="1">
      <c r="A67" s="16" t="str">
        <f>RIGHT(data!$C$97,3)</f>
        <v>141</v>
      </c>
      <c r="B67" s="224" t="str">
        <f>RIGHT(data!$C$96,4)</f>
        <v>2022</v>
      </c>
      <c r="C67" s="16" t="str">
        <f>data!BP$55</f>
        <v>8630</v>
      </c>
      <c r="D67" s="16" t="s">
        <v>1122</v>
      </c>
      <c r="E67" s="222"/>
      <c r="F67" s="212">
        <f>ROUND(data!BP60,2)</f>
        <v>0.46</v>
      </c>
      <c r="G67" s="222">
        <f>ROUND(data!BP61,0)</f>
        <v>108328</v>
      </c>
      <c r="H67" s="222">
        <f>ROUND(data!BP62,0)</f>
        <v>24283</v>
      </c>
      <c r="I67" s="222">
        <f>ROUND(data!BP63,0)</f>
        <v>0</v>
      </c>
      <c r="J67" s="222">
        <f>ROUND(data!BP64,0)</f>
        <v>6517</v>
      </c>
      <c r="K67" s="222">
        <f>ROUND(data!BP65,0)</f>
        <v>0</v>
      </c>
      <c r="L67" s="222">
        <f>ROUND(data!BP66,0)</f>
        <v>10322</v>
      </c>
      <c r="M67" s="66">
        <f>ROUND(data!BP67,0)</f>
        <v>0</v>
      </c>
      <c r="N67" s="222">
        <f>ROUND(data!BP68,0)</f>
        <v>10122</v>
      </c>
      <c r="O67" s="222">
        <f>ROUND(data!BP69,0)</f>
        <v>40773</v>
      </c>
      <c r="P67" s="222">
        <f>ROUND(data!BP70,0)</f>
        <v>0</v>
      </c>
      <c r="Q67" s="222">
        <f>ROUND(data!BP71,0)</f>
        <v>0</v>
      </c>
      <c r="R67" s="222">
        <f>ROUND(data!BP72,0)</f>
        <v>0</v>
      </c>
      <c r="S67" s="222">
        <f>ROUND(data!BP73,0)</f>
        <v>0</v>
      </c>
      <c r="T67" s="222">
        <f>ROUND(data!BP74,0)</f>
        <v>0</v>
      </c>
      <c r="U67" s="222">
        <f>ROUND(data!BP75,0)</f>
        <v>0</v>
      </c>
      <c r="V67" s="222">
        <f>ROUND(data!BP76,0)</f>
        <v>0</v>
      </c>
      <c r="W67" s="222">
        <f>ROUND(data!BP77,0)</f>
        <v>0</v>
      </c>
      <c r="X67" s="222">
        <f>ROUND(data!BP78,0)</f>
        <v>0</v>
      </c>
      <c r="Y67" s="222">
        <f>ROUND(data!BP79,0)</f>
        <v>0</v>
      </c>
      <c r="Z67" s="222">
        <f>ROUND(data!BP80,0)</f>
        <v>0</v>
      </c>
      <c r="AA67" s="222">
        <f>ROUND(data!BP81,0)</f>
        <v>0</v>
      </c>
      <c r="AB67" s="222">
        <f>ROUND(data!BP82,0)</f>
        <v>0</v>
      </c>
      <c r="AC67" s="222">
        <f>ROUND(data!BP83,0)</f>
        <v>40773</v>
      </c>
      <c r="AD67" s="222">
        <f>ROUND(data!BP84,0)</f>
        <v>0</v>
      </c>
      <c r="AE67" s="222"/>
      <c r="AF67" s="222"/>
      <c r="AG67" s="222">
        <f>IF(data!BP90&gt;0,ROUND(data!BP90,0),0)</f>
        <v>0</v>
      </c>
      <c r="AH67" s="222">
        <f>IFERROR(IF(data!BP$91&gt;0,ROUND(data!BP$91,0),0),0)</f>
        <v>0</v>
      </c>
      <c r="AI67" s="222">
        <f>IFERROR(IF(data!BP$92&gt;0,ROUND(data!BP$92,0),0),0)</f>
        <v>0</v>
      </c>
      <c r="AJ67" s="222">
        <f>IFERROR(IF(data!BP$93&gt;0,ROUND(data!BP$93,0),0),0)</f>
        <v>0</v>
      </c>
      <c r="AK67" s="212">
        <f>IFERROR(IF(data!BP$94&gt;0,ROUND(data!BP$94,2),0),0)</f>
        <v>0</v>
      </c>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row>
    <row r="68" spans="1:89" s="12" customFormat="1" ht="12.65" customHeight="1">
      <c r="A68" s="16" t="str">
        <f>RIGHT(data!$C$97,3)</f>
        <v>141</v>
      </c>
      <c r="B68" s="224" t="str">
        <f>RIGHT(data!$C$96,4)</f>
        <v>2022</v>
      </c>
      <c r="C68" s="16" t="str">
        <f>data!BQ$55</f>
        <v>8640</v>
      </c>
      <c r="D68" s="16" t="s">
        <v>1122</v>
      </c>
      <c r="E68" s="222"/>
      <c r="F68" s="212">
        <f>ROUND(data!BQ60,2)</f>
        <v>0</v>
      </c>
      <c r="G68" s="222">
        <f>ROUND(data!BQ61,0)</f>
        <v>0</v>
      </c>
      <c r="H68" s="222">
        <f>ROUND(data!BQ62,0)</f>
        <v>0</v>
      </c>
      <c r="I68" s="222">
        <f>ROUND(data!BQ63,0)</f>
        <v>0</v>
      </c>
      <c r="J68" s="222">
        <f>ROUND(data!BQ64,0)</f>
        <v>0</v>
      </c>
      <c r="K68" s="222">
        <f>ROUND(data!BQ65,0)</f>
        <v>0</v>
      </c>
      <c r="L68" s="222">
        <f>ROUND(data!BQ66,0)</f>
        <v>0</v>
      </c>
      <c r="M68" s="66">
        <f>ROUND(data!BQ67,0)</f>
        <v>0</v>
      </c>
      <c r="N68" s="222">
        <f>ROUND(data!BQ68,0)</f>
        <v>0</v>
      </c>
      <c r="O68" s="222">
        <f>ROUND(data!BQ69,0)</f>
        <v>0</v>
      </c>
      <c r="P68" s="222">
        <f>ROUND(data!BQ70,0)</f>
        <v>0</v>
      </c>
      <c r="Q68" s="222">
        <f>ROUND(data!BQ71,0)</f>
        <v>0</v>
      </c>
      <c r="R68" s="222">
        <f>ROUND(data!BQ72,0)</f>
        <v>0</v>
      </c>
      <c r="S68" s="222">
        <f>ROUND(data!BQ73,0)</f>
        <v>0</v>
      </c>
      <c r="T68" s="222">
        <f>ROUND(data!BQ74,0)</f>
        <v>0</v>
      </c>
      <c r="U68" s="222">
        <f>ROUND(data!BQ75,0)</f>
        <v>0</v>
      </c>
      <c r="V68" s="222">
        <f>ROUND(data!BQ76,0)</f>
        <v>0</v>
      </c>
      <c r="W68" s="222">
        <f>ROUND(data!BQ77,0)</f>
        <v>0</v>
      </c>
      <c r="X68" s="222">
        <f>ROUND(data!BQ78,0)</f>
        <v>0</v>
      </c>
      <c r="Y68" s="222">
        <f>ROUND(data!BQ79,0)</f>
        <v>0</v>
      </c>
      <c r="Z68" s="222">
        <f>ROUND(data!BQ80,0)</f>
        <v>0</v>
      </c>
      <c r="AA68" s="222">
        <f>ROUND(data!BQ81,0)</f>
        <v>0</v>
      </c>
      <c r="AB68" s="222">
        <f>ROUND(data!BQ82,0)</f>
        <v>0</v>
      </c>
      <c r="AC68" s="222">
        <f>ROUND(data!BQ83,0)</f>
        <v>0</v>
      </c>
      <c r="AD68" s="222">
        <f>ROUND(data!BQ84,0)</f>
        <v>0</v>
      </c>
      <c r="AE68" s="222"/>
      <c r="AF68" s="222"/>
      <c r="AG68" s="222">
        <f>IF(data!BQ90&gt;0,ROUND(data!BQ90,0),0)</f>
        <v>0</v>
      </c>
      <c r="AH68" s="222">
        <f>IFERROR(IF(data!BQ$91&gt;0,ROUND(data!BQ$91,0),0),0)</f>
        <v>0</v>
      </c>
      <c r="AI68" s="222">
        <f>IFERROR(IF(data!BQ$92&gt;0,ROUND(data!BQ$92,0),0),0)</f>
        <v>0</v>
      </c>
      <c r="AJ68" s="222">
        <f>IFERROR(IF(data!BQ$93&gt;0,ROUND(data!BQ$93,0),0),0)</f>
        <v>0</v>
      </c>
      <c r="AK68" s="212">
        <f>IFERROR(IF(data!BQ$94&gt;0,ROUND(data!BQ$94,2),0),0)</f>
        <v>0</v>
      </c>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row>
    <row r="69" spans="1:89" s="12" customFormat="1" ht="12.65" customHeight="1">
      <c r="A69" s="16" t="str">
        <f>RIGHT(data!$C$97,3)</f>
        <v>141</v>
      </c>
      <c r="B69" s="224" t="str">
        <f>RIGHT(data!$C$96,4)</f>
        <v>2022</v>
      </c>
      <c r="C69" s="16" t="str">
        <f>data!BR$55</f>
        <v>8650</v>
      </c>
      <c r="D69" s="16" t="s">
        <v>1122</v>
      </c>
      <c r="E69" s="222"/>
      <c r="F69" s="212">
        <f>ROUND(data!BR60,2)</f>
        <v>0</v>
      </c>
      <c r="G69" s="222">
        <f>ROUND(data!BR61,0)</f>
        <v>0</v>
      </c>
      <c r="H69" s="222">
        <f>ROUND(data!BR62,0)</f>
        <v>0</v>
      </c>
      <c r="I69" s="222">
        <f>ROUND(data!BR63,0)</f>
        <v>0</v>
      </c>
      <c r="J69" s="222">
        <f>ROUND(data!BR64,0)</f>
        <v>0</v>
      </c>
      <c r="K69" s="222">
        <f>ROUND(data!BR65,0)</f>
        <v>0</v>
      </c>
      <c r="L69" s="222">
        <f>ROUND(data!BR66,0)</f>
        <v>0</v>
      </c>
      <c r="M69" s="66">
        <f>ROUND(data!BR67,0)</f>
        <v>0</v>
      </c>
      <c r="N69" s="222">
        <f>ROUND(data!BR68,0)</f>
        <v>0</v>
      </c>
      <c r="O69" s="222">
        <f>ROUND(data!BR69,0)</f>
        <v>0</v>
      </c>
      <c r="P69" s="222">
        <f>ROUND(data!BR70,0)</f>
        <v>0</v>
      </c>
      <c r="Q69" s="222">
        <f>ROUND(data!BR71,0)</f>
        <v>0</v>
      </c>
      <c r="R69" s="222">
        <f>ROUND(data!BR72,0)</f>
        <v>0</v>
      </c>
      <c r="S69" s="222">
        <f>ROUND(data!BR73,0)</f>
        <v>0</v>
      </c>
      <c r="T69" s="222">
        <f>ROUND(data!BR74,0)</f>
        <v>0</v>
      </c>
      <c r="U69" s="222">
        <f>ROUND(data!BR75,0)</f>
        <v>0</v>
      </c>
      <c r="V69" s="222">
        <f>ROUND(data!BR76,0)</f>
        <v>0</v>
      </c>
      <c r="W69" s="222">
        <f>ROUND(data!BR77,0)</f>
        <v>0</v>
      </c>
      <c r="X69" s="222">
        <f>ROUND(data!BR78,0)</f>
        <v>0</v>
      </c>
      <c r="Y69" s="222">
        <f>ROUND(data!BR79,0)</f>
        <v>0</v>
      </c>
      <c r="Z69" s="222">
        <f>ROUND(data!BR80,0)</f>
        <v>0</v>
      </c>
      <c r="AA69" s="222">
        <f>ROUND(data!BR81,0)</f>
        <v>0</v>
      </c>
      <c r="AB69" s="222">
        <f>ROUND(data!BR82,0)</f>
        <v>0</v>
      </c>
      <c r="AC69" s="222">
        <f>ROUND(data!BR83,0)</f>
        <v>0</v>
      </c>
      <c r="AD69" s="222">
        <f>ROUND(data!BR84,0)</f>
        <v>0</v>
      </c>
      <c r="AE69" s="222"/>
      <c r="AF69" s="222"/>
      <c r="AG69" s="222">
        <f>IF(data!BR90&gt;0,ROUND(data!BR90,0),0)</f>
        <v>0</v>
      </c>
      <c r="AH69" s="222">
        <f>IFERROR(IF(data!BR$91&gt;0,ROUND(data!BR$91,0),0),0)</f>
        <v>0</v>
      </c>
      <c r="AI69" s="222">
        <f>IFERROR(IF(data!BR$92&gt;0,ROUND(data!BR$92,0),0),0)</f>
        <v>0</v>
      </c>
      <c r="AJ69" s="222">
        <f>IFERROR(IF(data!BR$93&gt;0,ROUND(data!BR$93,0),0),0)</f>
        <v>0</v>
      </c>
      <c r="AK69" s="212">
        <f>IFERROR(IF(data!BR$94&gt;0,ROUND(data!BR$94,2),0),0)</f>
        <v>0</v>
      </c>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row>
    <row r="70" spans="1:89" s="12" customFormat="1" ht="12.65" customHeight="1">
      <c r="A70" s="16" t="str">
        <f>RIGHT(data!$C$97,3)</f>
        <v>141</v>
      </c>
      <c r="B70" s="224" t="str">
        <f>RIGHT(data!$C$96,4)</f>
        <v>2022</v>
      </c>
      <c r="C70" s="16" t="str">
        <f>data!BS$55</f>
        <v>8660</v>
      </c>
      <c r="D70" s="16" t="s">
        <v>1122</v>
      </c>
      <c r="E70" s="222"/>
      <c r="F70" s="212">
        <f>ROUND(data!BS60,2)</f>
        <v>0</v>
      </c>
      <c r="G70" s="222">
        <f>ROUND(data!BS61,0)</f>
        <v>0</v>
      </c>
      <c r="H70" s="222">
        <f>ROUND(data!BS62,0)</f>
        <v>0</v>
      </c>
      <c r="I70" s="222">
        <f>ROUND(data!BS63,0)</f>
        <v>0</v>
      </c>
      <c r="J70" s="222">
        <f>ROUND(data!BS64,0)</f>
        <v>0</v>
      </c>
      <c r="K70" s="222">
        <f>ROUND(data!BS65,0)</f>
        <v>0</v>
      </c>
      <c r="L70" s="222">
        <f>ROUND(data!BS66,0)</f>
        <v>0</v>
      </c>
      <c r="M70" s="66">
        <f>ROUND(data!BS67,0)</f>
        <v>0</v>
      </c>
      <c r="N70" s="222">
        <f>ROUND(data!BS68,0)</f>
        <v>0</v>
      </c>
      <c r="O70" s="222">
        <f>ROUND(data!BS69,0)</f>
        <v>0</v>
      </c>
      <c r="P70" s="222">
        <f>ROUND(data!BS70,0)</f>
        <v>0</v>
      </c>
      <c r="Q70" s="222">
        <f>ROUND(data!BS71,0)</f>
        <v>0</v>
      </c>
      <c r="R70" s="222">
        <f>ROUND(data!BS72,0)</f>
        <v>0</v>
      </c>
      <c r="S70" s="222">
        <f>ROUND(data!BS73,0)</f>
        <v>0</v>
      </c>
      <c r="T70" s="222">
        <f>ROUND(data!BS74,0)</f>
        <v>0</v>
      </c>
      <c r="U70" s="222">
        <f>ROUND(data!BS75,0)</f>
        <v>0</v>
      </c>
      <c r="V70" s="222">
        <f>ROUND(data!BS76,0)</f>
        <v>0</v>
      </c>
      <c r="W70" s="222">
        <f>ROUND(data!BS77,0)</f>
        <v>0</v>
      </c>
      <c r="X70" s="222">
        <f>ROUND(data!BS78,0)</f>
        <v>0</v>
      </c>
      <c r="Y70" s="222">
        <f>ROUND(data!BS79,0)</f>
        <v>0</v>
      </c>
      <c r="Z70" s="222">
        <f>ROUND(data!BS80,0)</f>
        <v>0</v>
      </c>
      <c r="AA70" s="222">
        <f>ROUND(data!BS81,0)</f>
        <v>0</v>
      </c>
      <c r="AB70" s="222">
        <f>ROUND(data!BS82,0)</f>
        <v>0</v>
      </c>
      <c r="AC70" s="222">
        <f>ROUND(data!BS83,0)</f>
        <v>0</v>
      </c>
      <c r="AD70" s="222">
        <f>ROUND(data!BS84,0)</f>
        <v>0</v>
      </c>
      <c r="AE70" s="222"/>
      <c r="AF70" s="222"/>
      <c r="AG70" s="222">
        <f>IF(data!BS90&gt;0,ROUND(data!BS90,0),0)</f>
        <v>0</v>
      </c>
      <c r="AH70" s="222">
        <f>IFERROR(IF(data!BS$91&gt;0,ROUND(data!BS$91,0),0),0)</f>
        <v>0</v>
      </c>
      <c r="AI70" s="222">
        <f>IFERROR(IF(data!BS$92&gt;0,ROUND(data!BS$92,0),0),0)</f>
        <v>0</v>
      </c>
      <c r="AJ70" s="222">
        <f>IFERROR(IF(data!BS$93&gt;0,ROUND(data!BS$93,0),0),0)</f>
        <v>0</v>
      </c>
      <c r="AK70" s="212">
        <f>IFERROR(IF(data!BS$94&gt;0,ROUND(data!BS$94,2),0),0)</f>
        <v>0</v>
      </c>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row>
    <row r="71" spans="1:89" s="12" customFormat="1" ht="12.65" customHeight="1">
      <c r="A71" s="16" t="str">
        <f>RIGHT(data!$C$97,3)</f>
        <v>141</v>
      </c>
      <c r="B71" s="224" t="str">
        <f>RIGHT(data!$C$96,4)</f>
        <v>2022</v>
      </c>
      <c r="C71" s="16" t="str">
        <f>data!BT$55</f>
        <v>8670</v>
      </c>
      <c r="D71" s="16" t="s">
        <v>1122</v>
      </c>
      <c r="E71" s="222"/>
      <c r="F71" s="212">
        <f>ROUND(data!BT60,2)</f>
        <v>0</v>
      </c>
      <c r="G71" s="222">
        <f>ROUND(data!BT61,0)</f>
        <v>0</v>
      </c>
      <c r="H71" s="222">
        <f>ROUND(data!BT62,0)</f>
        <v>0</v>
      </c>
      <c r="I71" s="222">
        <f>ROUND(data!BT63,0)</f>
        <v>0</v>
      </c>
      <c r="J71" s="222">
        <f>ROUND(data!BT64,0)</f>
        <v>0</v>
      </c>
      <c r="K71" s="222">
        <f>ROUND(data!BT65,0)</f>
        <v>0</v>
      </c>
      <c r="L71" s="222">
        <f>ROUND(data!BT66,0)</f>
        <v>0</v>
      </c>
      <c r="M71" s="66">
        <f>ROUND(data!BT67,0)</f>
        <v>0</v>
      </c>
      <c r="N71" s="222">
        <f>ROUND(data!BT68,0)</f>
        <v>0</v>
      </c>
      <c r="O71" s="222">
        <f>ROUND(data!BT69,0)</f>
        <v>0</v>
      </c>
      <c r="P71" s="222">
        <f>ROUND(data!BT70,0)</f>
        <v>0</v>
      </c>
      <c r="Q71" s="222">
        <f>ROUND(data!BT71,0)</f>
        <v>0</v>
      </c>
      <c r="R71" s="222">
        <f>ROUND(data!BT72,0)</f>
        <v>0</v>
      </c>
      <c r="S71" s="222">
        <f>ROUND(data!BT73,0)</f>
        <v>0</v>
      </c>
      <c r="T71" s="222">
        <f>ROUND(data!BT74,0)</f>
        <v>0</v>
      </c>
      <c r="U71" s="222">
        <f>ROUND(data!BT75,0)</f>
        <v>0</v>
      </c>
      <c r="V71" s="222">
        <f>ROUND(data!BT76,0)</f>
        <v>0</v>
      </c>
      <c r="W71" s="222">
        <f>ROUND(data!BT77,0)</f>
        <v>0</v>
      </c>
      <c r="X71" s="222">
        <f>ROUND(data!BT78,0)</f>
        <v>0</v>
      </c>
      <c r="Y71" s="222">
        <f>ROUND(data!BT79,0)</f>
        <v>0</v>
      </c>
      <c r="Z71" s="222">
        <f>ROUND(data!BT80,0)</f>
        <v>0</v>
      </c>
      <c r="AA71" s="222">
        <f>ROUND(data!BT81,0)</f>
        <v>0</v>
      </c>
      <c r="AB71" s="222">
        <f>ROUND(data!BT82,0)</f>
        <v>0</v>
      </c>
      <c r="AC71" s="222">
        <f>ROUND(data!BT83,0)</f>
        <v>0</v>
      </c>
      <c r="AD71" s="222">
        <f>ROUND(data!BT84,0)</f>
        <v>0</v>
      </c>
      <c r="AE71" s="222"/>
      <c r="AF71" s="222"/>
      <c r="AG71" s="222">
        <f>IF(data!BT90&gt;0,ROUND(data!BT90,0),0)</f>
        <v>0</v>
      </c>
      <c r="AH71" s="222">
        <f>IFERROR(IF(data!BT$91&gt;0,ROUND(data!BT$91,0),0),0)</f>
        <v>0</v>
      </c>
      <c r="AI71" s="222">
        <f>IFERROR(IF(data!BT$92&gt;0,ROUND(data!BT$92,0),0),0)</f>
        <v>0</v>
      </c>
      <c r="AJ71" s="222">
        <f>IFERROR(IF(data!BT$93&gt;0,ROUND(data!BT$93,0),0),0)</f>
        <v>0</v>
      </c>
      <c r="AK71" s="212">
        <f>IFERROR(IF(data!BT$94&gt;0,ROUND(data!BT$94,2),0),0)</f>
        <v>0</v>
      </c>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row>
    <row r="72" spans="1:89" s="12" customFormat="1" ht="12.65" customHeight="1">
      <c r="A72" s="16" t="str">
        <f>RIGHT(data!$C$97,3)</f>
        <v>141</v>
      </c>
      <c r="B72" s="224" t="str">
        <f>RIGHT(data!$C$96,4)</f>
        <v>2022</v>
      </c>
      <c r="C72" s="16" t="str">
        <f>data!BU$55</f>
        <v>8680</v>
      </c>
      <c r="D72" s="16" t="s">
        <v>1122</v>
      </c>
      <c r="E72" s="222"/>
      <c r="F72" s="212">
        <f>ROUND(data!BU60,2)</f>
        <v>0</v>
      </c>
      <c r="G72" s="222">
        <f>ROUND(data!BU61,0)</f>
        <v>0</v>
      </c>
      <c r="H72" s="222">
        <f>ROUND(data!BU62,0)</f>
        <v>0</v>
      </c>
      <c r="I72" s="222">
        <f>ROUND(data!BU63,0)</f>
        <v>0</v>
      </c>
      <c r="J72" s="222">
        <f>ROUND(data!BU64,0)</f>
        <v>0</v>
      </c>
      <c r="K72" s="222">
        <f>ROUND(data!BU65,0)</f>
        <v>0</v>
      </c>
      <c r="L72" s="222">
        <f>ROUND(data!BU66,0)</f>
        <v>0</v>
      </c>
      <c r="M72" s="66">
        <f>ROUND(data!BU67,0)</f>
        <v>0</v>
      </c>
      <c r="N72" s="222">
        <f>ROUND(data!BU68,0)</f>
        <v>0</v>
      </c>
      <c r="O72" s="222">
        <f>ROUND(data!BU69,0)</f>
        <v>0</v>
      </c>
      <c r="P72" s="222">
        <f>ROUND(data!BU70,0)</f>
        <v>0</v>
      </c>
      <c r="Q72" s="222">
        <f>ROUND(data!BU71,0)</f>
        <v>0</v>
      </c>
      <c r="R72" s="222">
        <f>ROUND(data!BU72,0)</f>
        <v>0</v>
      </c>
      <c r="S72" s="222">
        <f>ROUND(data!BU73,0)</f>
        <v>0</v>
      </c>
      <c r="T72" s="222">
        <f>ROUND(data!BU74,0)</f>
        <v>0</v>
      </c>
      <c r="U72" s="222">
        <f>ROUND(data!BU75,0)</f>
        <v>0</v>
      </c>
      <c r="V72" s="222">
        <f>ROUND(data!BU76,0)</f>
        <v>0</v>
      </c>
      <c r="W72" s="222">
        <f>ROUND(data!BU77,0)</f>
        <v>0</v>
      </c>
      <c r="X72" s="222">
        <f>ROUND(data!BU78,0)</f>
        <v>0</v>
      </c>
      <c r="Y72" s="222">
        <f>ROUND(data!BU79,0)</f>
        <v>0</v>
      </c>
      <c r="Z72" s="222">
        <f>ROUND(data!BU80,0)</f>
        <v>0</v>
      </c>
      <c r="AA72" s="222">
        <f>ROUND(data!BU81,0)</f>
        <v>0</v>
      </c>
      <c r="AB72" s="222">
        <f>ROUND(data!BU82,0)</f>
        <v>0</v>
      </c>
      <c r="AC72" s="222">
        <f>ROUND(data!BU83,0)</f>
        <v>0</v>
      </c>
      <c r="AD72" s="222">
        <f>ROUND(data!BU84,0)</f>
        <v>0</v>
      </c>
      <c r="AE72" s="222"/>
      <c r="AF72" s="222"/>
      <c r="AG72" s="222">
        <f>IF(data!BU90&gt;0,ROUND(data!BU90,0),0)</f>
        <v>0</v>
      </c>
      <c r="AH72" s="222">
        <f>IF(data!BU91&gt;0,ROUND(data!BU91,0),0)</f>
        <v>0</v>
      </c>
      <c r="AI72" s="222">
        <f>IF(data!BU92&gt;0,ROUND(data!BU92,0),0)</f>
        <v>0</v>
      </c>
      <c r="AJ72" s="222">
        <f>IF(data!BU93&gt;0,ROUND(data!BU93,0),0)</f>
        <v>0</v>
      </c>
      <c r="AK72" s="212">
        <f>IFERROR(IF(data!BU$94&gt;0,ROUND(data!BU$94,2),0),0)</f>
        <v>0</v>
      </c>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row>
    <row r="73" spans="1:89" s="12" customFormat="1" ht="12.65" customHeight="1">
      <c r="A73" s="16" t="str">
        <f>RIGHT(data!$C$97,3)</f>
        <v>141</v>
      </c>
      <c r="B73" s="224" t="str">
        <f>RIGHT(data!$C$96,4)</f>
        <v>2022</v>
      </c>
      <c r="C73" s="16" t="str">
        <f>data!BV$55</f>
        <v>8690</v>
      </c>
      <c r="D73" s="16" t="s">
        <v>1122</v>
      </c>
      <c r="E73" s="222"/>
      <c r="F73" s="212">
        <f>ROUND(data!BV60,2)</f>
        <v>2.29</v>
      </c>
      <c r="G73" s="222">
        <f>ROUND(data!BV61,0)</f>
        <v>117356</v>
      </c>
      <c r="H73" s="222">
        <f>ROUND(data!BV62,0)</f>
        <v>26307</v>
      </c>
      <c r="I73" s="222">
        <f>ROUND(data!BV63,0)</f>
        <v>0</v>
      </c>
      <c r="J73" s="222">
        <f>ROUND(data!BV64,0)</f>
        <v>2059</v>
      </c>
      <c r="K73" s="222">
        <f>ROUND(data!BV65,0)</f>
        <v>0</v>
      </c>
      <c r="L73" s="222">
        <f>ROUND(data!BV66,0)</f>
        <v>1030</v>
      </c>
      <c r="M73" s="66">
        <f>ROUND(data!BV67,0)</f>
        <v>33861</v>
      </c>
      <c r="N73" s="222">
        <f>ROUND(data!BV68,0)</f>
        <v>5115</v>
      </c>
      <c r="O73" s="222">
        <f>ROUND(data!BV69,0)</f>
        <v>894</v>
      </c>
      <c r="P73" s="222">
        <f>ROUND(data!BV70,0)</f>
        <v>0</v>
      </c>
      <c r="Q73" s="222">
        <f>ROUND(data!BV71,0)</f>
        <v>0</v>
      </c>
      <c r="R73" s="222">
        <f>ROUND(data!BV72,0)</f>
        <v>0</v>
      </c>
      <c r="S73" s="222">
        <f>ROUND(data!BV73,0)</f>
        <v>0</v>
      </c>
      <c r="T73" s="222">
        <f>ROUND(data!BV74,0)</f>
        <v>0</v>
      </c>
      <c r="U73" s="222">
        <f>ROUND(data!BV75,0)</f>
        <v>0</v>
      </c>
      <c r="V73" s="222">
        <f>ROUND(data!BV76,0)</f>
        <v>0</v>
      </c>
      <c r="W73" s="222">
        <f>ROUND(data!BV77,0)</f>
        <v>0</v>
      </c>
      <c r="X73" s="222">
        <f>ROUND(data!BV78,0)</f>
        <v>0</v>
      </c>
      <c r="Y73" s="222">
        <f>ROUND(data!BV79,0)</f>
        <v>0</v>
      </c>
      <c r="Z73" s="222">
        <f>ROUND(data!BV80,0)</f>
        <v>0</v>
      </c>
      <c r="AA73" s="222">
        <f>ROUND(data!BV81,0)</f>
        <v>0</v>
      </c>
      <c r="AB73" s="222">
        <f>ROUND(data!BV82,0)</f>
        <v>0</v>
      </c>
      <c r="AC73" s="222">
        <f>ROUND(data!BV83,0)</f>
        <v>894</v>
      </c>
      <c r="AD73" s="222">
        <f>ROUND(data!BV84,0)</f>
        <v>0</v>
      </c>
      <c r="AE73" s="222"/>
      <c r="AF73" s="222"/>
      <c r="AG73" s="222">
        <f>IF(data!BV90&gt;0,ROUND(data!BV90,0),0)</f>
        <v>1983</v>
      </c>
      <c r="AH73" s="222">
        <f>IF(data!BV91&gt;0,ROUND(data!BV91,0),0)</f>
        <v>0</v>
      </c>
      <c r="AI73" s="222">
        <f>IF(data!BV92&gt;0,ROUND(data!BV92,0),0)</f>
        <v>727</v>
      </c>
      <c r="AJ73" s="222">
        <f>IF(data!BV93&gt;0,ROUND(data!BV93,0),0)</f>
        <v>0</v>
      </c>
      <c r="AK73" s="212">
        <f>IFERROR(IF(data!BV$94&gt;0,ROUND(data!BV$94,2),0),0)</f>
        <v>0</v>
      </c>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row>
    <row r="74" spans="1:89" s="12" customFormat="1" ht="12.65" customHeight="1">
      <c r="A74" s="16" t="str">
        <f>RIGHT(data!$C$97,3)</f>
        <v>141</v>
      </c>
      <c r="B74" s="224" t="str">
        <f>RIGHT(data!$C$96,4)</f>
        <v>2022</v>
      </c>
      <c r="C74" s="16" t="str">
        <f>data!BW$55</f>
        <v>8700</v>
      </c>
      <c r="D74" s="16" t="s">
        <v>1122</v>
      </c>
      <c r="E74" s="222"/>
      <c r="F74" s="212">
        <f>ROUND(data!BW60,2)</f>
        <v>0</v>
      </c>
      <c r="G74" s="222">
        <f>ROUND(data!BW61,0)</f>
        <v>0</v>
      </c>
      <c r="H74" s="222">
        <f>ROUND(data!BW62,0)</f>
        <v>0</v>
      </c>
      <c r="I74" s="222">
        <f>ROUND(data!BW63,0)</f>
        <v>0</v>
      </c>
      <c r="J74" s="222">
        <f>ROUND(data!BW64,0)</f>
        <v>0</v>
      </c>
      <c r="K74" s="222">
        <f>ROUND(data!BW65,0)</f>
        <v>0</v>
      </c>
      <c r="L74" s="222">
        <f>ROUND(data!BW66,0)</f>
        <v>0</v>
      </c>
      <c r="M74" s="66">
        <f>ROUND(data!BW67,0)</f>
        <v>0</v>
      </c>
      <c r="N74" s="222">
        <f>ROUND(data!BW68,0)</f>
        <v>0</v>
      </c>
      <c r="O74" s="222">
        <f>ROUND(data!BW69,0)</f>
        <v>0</v>
      </c>
      <c r="P74" s="222">
        <f>ROUND(data!BW70,0)</f>
        <v>0</v>
      </c>
      <c r="Q74" s="222">
        <f>ROUND(data!BW71,0)</f>
        <v>0</v>
      </c>
      <c r="R74" s="222">
        <f>ROUND(data!BW72,0)</f>
        <v>0</v>
      </c>
      <c r="S74" s="222">
        <f>ROUND(data!BW73,0)</f>
        <v>0</v>
      </c>
      <c r="T74" s="222">
        <f>ROUND(data!BW74,0)</f>
        <v>0</v>
      </c>
      <c r="U74" s="222">
        <f>ROUND(data!BW75,0)</f>
        <v>0</v>
      </c>
      <c r="V74" s="222">
        <f>ROUND(data!BW76,0)</f>
        <v>0</v>
      </c>
      <c r="W74" s="222">
        <f>ROUND(data!BW77,0)</f>
        <v>0</v>
      </c>
      <c r="X74" s="222">
        <f>ROUND(data!BW78,0)</f>
        <v>0</v>
      </c>
      <c r="Y74" s="222">
        <f>ROUND(data!BW79,0)</f>
        <v>0</v>
      </c>
      <c r="Z74" s="222">
        <f>ROUND(data!BW80,0)</f>
        <v>0</v>
      </c>
      <c r="AA74" s="222">
        <f>ROUND(data!BW81,0)</f>
        <v>0</v>
      </c>
      <c r="AB74" s="222">
        <f>ROUND(data!BW82,0)</f>
        <v>0</v>
      </c>
      <c r="AC74" s="222">
        <f>ROUND(data!BW83,0)</f>
        <v>0</v>
      </c>
      <c r="AD74" s="222">
        <f>ROUND(data!BW84,0)</f>
        <v>0</v>
      </c>
      <c r="AE74" s="222"/>
      <c r="AF74" s="222"/>
      <c r="AG74" s="222">
        <f>IF(data!BW90&gt;0,ROUND(data!BW90,0),0)</f>
        <v>0</v>
      </c>
      <c r="AH74" s="222">
        <f>IF(data!BW91&gt;0,ROUND(data!BW91,0),0)</f>
        <v>0</v>
      </c>
      <c r="AI74" s="222">
        <f>IF(data!BW92&gt;0,ROUND(data!BW92,0),0)</f>
        <v>0</v>
      </c>
      <c r="AJ74" s="222">
        <f>IF(data!BW93&gt;0,ROUND(data!BW93,0),0)</f>
        <v>0</v>
      </c>
      <c r="AK74" s="212">
        <f>IFERROR(IF(data!BW$94&gt;0,ROUND(data!BW$94,2),0),0)</f>
        <v>0</v>
      </c>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row>
    <row r="75" spans="1:89" s="12" customFormat="1" ht="12.65" customHeight="1">
      <c r="A75" s="16" t="str">
        <f>RIGHT(data!$C$97,3)</f>
        <v>141</v>
      </c>
      <c r="B75" s="224" t="str">
        <f>RIGHT(data!$C$96,4)</f>
        <v>2022</v>
      </c>
      <c r="C75" s="16" t="str">
        <f>data!BX$55</f>
        <v>8710</v>
      </c>
      <c r="D75" s="16" t="s">
        <v>1122</v>
      </c>
      <c r="E75" s="222"/>
      <c r="F75" s="212">
        <f>ROUND(data!BX60,2)</f>
        <v>0</v>
      </c>
      <c r="G75" s="222">
        <f>ROUND(data!BX61,0)</f>
        <v>0</v>
      </c>
      <c r="H75" s="222">
        <f>ROUND(data!BX62,0)</f>
        <v>0</v>
      </c>
      <c r="I75" s="222">
        <f>ROUND(data!BX63,0)</f>
        <v>0</v>
      </c>
      <c r="J75" s="222">
        <f>ROUND(data!BX64,0)</f>
        <v>0</v>
      </c>
      <c r="K75" s="222">
        <f>ROUND(data!BX65,0)</f>
        <v>0</v>
      </c>
      <c r="L75" s="222">
        <f>ROUND(data!BX66,0)</f>
        <v>0</v>
      </c>
      <c r="M75" s="66">
        <f>ROUND(data!BX67,0)</f>
        <v>0</v>
      </c>
      <c r="N75" s="222">
        <f>ROUND(data!BX68,0)</f>
        <v>0</v>
      </c>
      <c r="O75" s="222">
        <f>ROUND(data!BX69,0)</f>
        <v>0</v>
      </c>
      <c r="P75" s="222">
        <f>ROUND(data!BX70,0)</f>
        <v>0</v>
      </c>
      <c r="Q75" s="222">
        <f>ROUND(data!BX71,0)</f>
        <v>0</v>
      </c>
      <c r="R75" s="222">
        <f>ROUND(data!BX72,0)</f>
        <v>0</v>
      </c>
      <c r="S75" s="222">
        <f>ROUND(data!BX73,0)</f>
        <v>0</v>
      </c>
      <c r="T75" s="222">
        <f>ROUND(data!BX74,0)</f>
        <v>0</v>
      </c>
      <c r="U75" s="222">
        <f>ROUND(data!BX75,0)</f>
        <v>0</v>
      </c>
      <c r="V75" s="222">
        <f>ROUND(data!BX76,0)</f>
        <v>0</v>
      </c>
      <c r="W75" s="222">
        <f>ROUND(data!BX77,0)</f>
        <v>0</v>
      </c>
      <c r="X75" s="222">
        <f>ROUND(data!BX78,0)</f>
        <v>0</v>
      </c>
      <c r="Y75" s="222">
        <f>ROUND(data!BX79,0)</f>
        <v>0</v>
      </c>
      <c r="Z75" s="222">
        <f>ROUND(data!BX80,0)</f>
        <v>0</v>
      </c>
      <c r="AA75" s="222">
        <f>ROUND(data!BX81,0)</f>
        <v>0</v>
      </c>
      <c r="AB75" s="222">
        <f>ROUND(data!BX82,0)</f>
        <v>0</v>
      </c>
      <c r="AC75" s="222">
        <f>ROUND(data!BX83,0)</f>
        <v>0</v>
      </c>
      <c r="AD75" s="222">
        <f>ROUND(data!BX84,0)</f>
        <v>0</v>
      </c>
      <c r="AE75" s="222"/>
      <c r="AF75" s="222"/>
      <c r="AG75" s="222">
        <f>IF(data!BX90&gt;0,ROUND(data!BX90,0),0)</f>
        <v>0</v>
      </c>
      <c r="AH75" s="222">
        <f>IF(data!BX91&gt;0,ROUND(data!BX91,0),0)</f>
        <v>0</v>
      </c>
      <c r="AI75" s="222">
        <f>IF(data!BX92&gt;0,ROUND(data!BX92,0),0)</f>
        <v>0</v>
      </c>
      <c r="AJ75" s="222">
        <f>IF(data!BX93&gt;0,ROUND(data!BX93,0),0)</f>
        <v>0</v>
      </c>
      <c r="AK75" s="212">
        <f>IFERROR(IF(data!BX$94&gt;0,ROUND(data!BX$94,2),0),0)</f>
        <v>0</v>
      </c>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row>
    <row r="76" spans="1:89" s="12" customFormat="1" ht="12.65" customHeight="1">
      <c r="A76" s="16" t="str">
        <f>RIGHT(data!$C$97,3)</f>
        <v>141</v>
      </c>
      <c r="B76" s="224" t="str">
        <f>RIGHT(data!$C$96,4)</f>
        <v>2022</v>
      </c>
      <c r="C76" s="16" t="str">
        <f>data!BY$55</f>
        <v>8720</v>
      </c>
      <c r="D76" s="16" t="s">
        <v>1122</v>
      </c>
      <c r="E76" s="222"/>
      <c r="F76" s="212">
        <f>ROUND(data!BY60,2)</f>
        <v>1.73</v>
      </c>
      <c r="G76" s="222">
        <f>ROUND(data!BY61,0)</f>
        <v>143792</v>
      </c>
      <c r="H76" s="222">
        <f>ROUND(data!BY62,0)</f>
        <v>32233</v>
      </c>
      <c r="I76" s="222">
        <f>ROUND(data!BY63,0)</f>
        <v>0</v>
      </c>
      <c r="J76" s="222">
        <f>ROUND(data!BY64,0)</f>
        <v>520</v>
      </c>
      <c r="K76" s="222">
        <f>ROUND(data!BY65,0)</f>
        <v>0</v>
      </c>
      <c r="L76" s="222">
        <f>ROUND(data!BY66,0)</f>
        <v>8925</v>
      </c>
      <c r="M76" s="66">
        <f>ROUND(data!BY67,0)</f>
        <v>3569</v>
      </c>
      <c r="N76" s="222">
        <f>ROUND(data!BY68,0)</f>
        <v>0</v>
      </c>
      <c r="O76" s="222">
        <f>ROUND(data!BY69,0)</f>
        <v>1887</v>
      </c>
      <c r="P76" s="222">
        <f>ROUND(data!BY70,0)</f>
        <v>0</v>
      </c>
      <c r="Q76" s="222">
        <f>ROUND(data!BY71,0)</f>
        <v>0</v>
      </c>
      <c r="R76" s="222">
        <f>ROUND(data!BY72,0)</f>
        <v>0</v>
      </c>
      <c r="S76" s="222">
        <f>ROUND(data!BY73,0)</f>
        <v>0</v>
      </c>
      <c r="T76" s="222">
        <f>ROUND(data!BY74,0)</f>
        <v>0</v>
      </c>
      <c r="U76" s="222">
        <f>ROUND(data!BY75,0)</f>
        <v>0</v>
      </c>
      <c r="V76" s="222">
        <f>ROUND(data!BY76,0)</f>
        <v>0</v>
      </c>
      <c r="W76" s="222">
        <f>ROUND(data!BY77,0)</f>
        <v>0</v>
      </c>
      <c r="X76" s="222">
        <f>ROUND(data!BY78,0)</f>
        <v>0</v>
      </c>
      <c r="Y76" s="222">
        <f>ROUND(data!BY79,0)</f>
        <v>0</v>
      </c>
      <c r="Z76" s="222">
        <f>ROUND(data!BY80,0)</f>
        <v>0</v>
      </c>
      <c r="AA76" s="222">
        <f>ROUND(data!BY81,0)</f>
        <v>0</v>
      </c>
      <c r="AB76" s="222">
        <f>ROUND(data!BY82,0)</f>
        <v>0</v>
      </c>
      <c r="AC76" s="222">
        <f>ROUND(data!BY83,0)</f>
        <v>1887</v>
      </c>
      <c r="AD76" s="222">
        <f>ROUND(data!BY84,0)</f>
        <v>0</v>
      </c>
      <c r="AE76" s="222"/>
      <c r="AF76" s="222"/>
      <c r="AG76" s="222">
        <f>IF(data!BY90&gt;0,ROUND(data!BY90,0),0)</f>
        <v>209</v>
      </c>
      <c r="AH76" s="222">
        <f>IF(data!BY91&gt;0,ROUND(data!BY91,0),0)</f>
        <v>0</v>
      </c>
      <c r="AI76" s="222">
        <f>IF(data!BY92&gt;0,ROUND(data!BY92,0),0)</f>
        <v>77</v>
      </c>
      <c r="AJ76" s="222">
        <f>IF(data!BY93&gt;0,ROUND(data!BY93,0),0)</f>
        <v>0</v>
      </c>
      <c r="AK76" s="212">
        <f>IFERROR(IF(data!BY$94&gt;0,ROUND(data!BY$94,2),0),0)</f>
        <v>0</v>
      </c>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row>
    <row r="77" spans="1:89" s="12" customFormat="1" ht="12.65" customHeight="1">
      <c r="A77" s="16" t="str">
        <f>RIGHT(data!$C$97,3)</f>
        <v>141</v>
      </c>
      <c r="B77" s="224" t="str">
        <f>RIGHT(data!$C$96,4)</f>
        <v>2022</v>
      </c>
      <c r="C77" s="16" t="str">
        <f>data!BZ$55</f>
        <v>8730</v>
      </c>
      <c r="D77" s="16" t="s">
        <v>1122</v>
      </c>
      <c r="E77" s="222"/>
      <c r="F77" s="212">
        <f>ROUND(data!BZ60,2)</f>
        <v>0</v>
      </c>
      <c r="G77" s="222">
        <f>ROUND(data!BZ61,0)</f>
        <v>0</v>
      </c>
      <c r="H77" s="222">
        <f>ROUND(data!BZ62,0)</f>
        <v>0</v>
      </c>
      <c r="I77" s="222">
        <f>ROUND(data!BZ63,0)</f>
        <v>0</v>
      </c>
      <c r="J77" s="222">
        <f>ROUND(data!BZ64,0)</f>
        <v>0</v>
      </c>
      <c r="K77" s="222">
        <f>ROUND(data!BZ65,0)</f>
        <v>0</v>
      </c>
      <c r="L77" s="222">
        <f>ROUND(data!BZ66,0)</f>
        <v>0</v>
      </c>
      <c r="M77" s="66">
        <f>ROUND(data!BZ67,0)</f>
        <v>0</v>
      </c>
      <c r="N77" s="222">
        <f>ROUND(data!BZ68,0)</f>
        <v>0</v>
      </c>
      <c r="O77" s="222">
        <f>ROUND(data!BZ69,0)</f>
        <v>0</v>
      </c>
      <c r="P77" s="222">
        <f>ROUND(data!BZ70,0)</f>
        <v>0</v>
      </c>
      <c r="Q77" s="222">
        <f>ROUND(data!BZ71,0)</f>
        <v>0</v>
      </c>
      <c r="R77" s="222">
        <f>ROUND(data!BZ72,0)</f>
        <v>0</v>
      </c>
      <c r="S77" s="222">
        <f>ROUND(data!BZ73,0)</f>
        <v>0</v>
      </c>
      <c r="T77" s="222">
        <f>ROUND(data!BZ74,0)</f>
        <v>0</v>
      </c>
      <c r="U77" s="222">
        <f>ROUND(data!BZ75,0)</f>
        <v>0</v>
      </c>
      <c r="V77" s="222">
        <f>ROUND(data!BZ76,0)</f>
        <v>0</v>
      </c>
      <c r="W77" s="222">
        <f>ROUND(data!BZ77,0)</f>
        <v>0</v>
      </c>
      <c r="X77" s="222">
        <f>ROUND(data!BZ78,0)</f>
        <v>0</v>
      </c>
      <c r="Y77" s="222">
        <f>ROUND(data!BZ79,0)</f>
        <v>0</v>
      </c>
      <c r="Z77" s="222">
        <f>ROUND(data!BZ80,0)</f>
        <v>0</v>
      </c>
      <c r="AA77" s="222">
        <f>ROUND(data!BZ81,0)</f>
        <v>0</v>
      </c>
      <c r="AB77" s="222">
        <f>ROUND(data!BZ82,0)</f>
        <v>0</v>
      </c>
      <c r="AC77" s="222">
        <f>ROUND(data!BZ83,0)</f>
        <v>0</v>
      </c>
      <c r="AD77" s="222">
        <f>ROUND(data!BZ84,0)</f>
        <v>0</v>
      </c>
      <c r="AE77" s="222"/>
      <c r="AF77" s="222"/>
      <c r="AG77" s="222">
        <f>IF(data!BZ90&gt;0,ROUND(data!BZ90,0),0)</f>
        <v>0</v>
      </c>
      <c r="AH77" s="222">
        <f>IF(data!BZ91&gt;0,ROUND(data!BZ91,0),0)</f>
        <v>0</v>
      </c>
      <c r="AI77" s="222">
        <f>IF(data!BZ92&gt;0,ROUND(data!BZ92,0),0)</f>
        <v>0</v>
      </c>
      <c r="AJ77" s="222">
        <f>IF(data!BZ93&gt;0,ROUND(data!BZ93,0),0)</f>
        <v>0</v>
      </c>
      <c r="AK77" s="212">
        <f>IFERROR(IF(data!BZ$94&gt;0,ROUND(data!BZ$94,2),0),0)</f>
        <v>0</v>
      </c>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row>
    <row r="78" spans="1:89" s="12" customFormat="1" ht="12.65" customHeight="1">
      <c r="A78" s="16" t="str">
        <f>RIGHT(data!$C$97,3)</f>
        <v>141</v>
      </c>
      <c r="B78" s="224" t="str">
        <f>RIGHT(data!$C$96,4)</f>
        <v>2022</v>
      </c>
      <c r="C78" s="16" t="str">
        <f>data!CA$55</f>
        <v>8740</v>
      </c>
      <c r="D78" s="16" t="s">
        <v>1122</v>
      </c>
      <c r="E78" s="222"/>
      <c r="F78" s="212">
        <f>ROUND(data!CA60,2)</f>
        <v>0</v>
      </c>
      <c r="G78" s="222">
        <f>ROUND(data!CA61,0)</f>
        <v>0</v>
      </c>
      <c r="H78" s="222">
        <f>ROUND(data!CA62,0)</f>
        <v>0</v>
      </c>
      <c r="I78" s="222">
        <f>ROUND(data!CA63,0)</f>
        <v>0</v>
      </c>
      <c r="J78" s="222">
        <f>ROUND(data!CA64,0)</f>
        <v>0</v>
      </c>
      <c r="K78" s="222">
        <f>ROUND(data!CA65,0)</f>
        <v>0</v>
      </c>
      <c r="L78" s="222">
        <f>ROUND(data!CA66,0)</f>
        <v>0</v>
      </c>
      <c r="M78" s="66">
        <f>ROUND(data!CA67,0)</f>
        <v>0</v>
      </c>
      <c r="N78" s="222">
        <f>ROUND(data!CA68,0)</f>
        <v>0</v>
      </c>
      <c r="O78" s="222">
        <f>ROUND(data!CA69,0)</f>
        <v>0</v>
      </c>
      <c r="P78" s="222">
        <f>ROUND(data!CA70,0)</f>
        <v>0</v>
      </c>
      <c r="Q78" s="222">
        <f>ROUND(data!CA71,0)</f>
        <v>0</v>
      </c>
      <c r="R78" s="222">
        <f>ROUND(data!CA72,0)</f>
        <v>0</v>
      </c>
      <c r="S78" s="222">
        <f>ROUND(data!CA73,0)</f>
        <v>0</v>
      </c>
      <c r="T78" s="222">
        <f>ROUND(data!CA74,0)</f>
        <v>0</v>
      </c>
      <c r="U78" s="222">
        <f>ROUND(data!CA75,0)</f>
        <v>0</v>
      </c>
      <c r="V78" s="222">
        <f>ROUND(data!CA76,0)</f>
        <v>0</v>
      </c>
      <c r="W78" s="222">
        <f>ROUND(data!CA77,0)</f>
        <v>0</v>
      </c>
      <c r="X78" s="222">
        <f>ROUND(data!CA78,0)</f>
        <v>0</v>
      </c>
      <c r="Y78" s="222">
        <f>ROUND(data!CA79,0)</f>
        <v>0</v>
      </c>
      <c r="Z78" s="222">
        <f>ROUND(data!CA80,0)</f>
        <v>0</v>
      </c>
      <c r="AA78" s="222">
        <f>ROUND(data!CA81,0)</f>
        <v>0</v>
      </c>
      <c r="AB78" s="222">
        <f>ROUND(data!CA82,0)</f>
        <v>0</v>
      </c>
      <c r="AC78" s="222">
        <f>ROUND(data!CA83,0)</f>
        <v>0</v>
      </c>
      <c r="AD78" s="222">
        <f>ROUND(data!CA84,0)</f>
        <v>0</v>
      </c>
      <c r="AE78" s="222"/>
      <c r="AF78" s="222"/>
      <c r="AG78" s="222">
        <f>IF(data!CA90&gt;0,ROUND(data!CA90,0),0)</f>
        <v>0</v>
      </c>
      <c r="AH78" s="222">
        <f>IF(data!CA91&gt;0,ROUND(data!CA91,0),0)</f>
        <v>0</v>
      </c>
      <c r="AI78" s="222">
        <f>IF(data!CA92&gt;0,ROUND(data!CA92,0),0)</f>
        <v>0</v>
      </c>
      <c r="AJ78" s="222">
        <f>IF(data!CA93&gt;0,ROUND(data!CA93,0),0)</f>
        <v>0</v>
      </c>
      <c r="AK78" s="212">
        <f>IFERROR(IF(data!CA$94&gt;0,ROUND(data!CA$94,2),0),0)</f>
        <v>0</v>
      </c>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row>
    <row r="79" spans="1:89" s="12" customFormat="1" ht="12.65" customHeight="1">
      <c r="A79" s="16" t="str">
        <f>RIGHT(data!$C$97,3)</f>
        <v>141</v>
      </c>
      <c r="B79" s="224" t="str">
        <f>RIGHT(data!$C$96,4)</f>
        <v>2022</v>
      </c>
      <c r="C79" s="16" t="str">
        <f>data!CB$55</f>
        <v>8770</v>
      </c>
      <c r="D79" s="16" t="s">
        <v>1122</v>
      </c>
      <c r="E79" s="222"/>
      <c r="F79" s="212">
        <f>ROUND(data!CB60,2)</f>
        <v>0</v>
      </c>
      <c r="G79" s="222">
        <f>ROUND(data!CB61,0)</f>
        <v>0</v>
      </c>
      <c r="H79" s="222">
        <f>ROUND(data!CB62,0)</f>
        <v>0</v>
      </c>
      <c r="I79" s="222">
        <f>ROUND(data!CB63,0)</f>
        <v>0</v>
      </c>
      <c r="J79" s="222">
        <f>ROUND(data!CB64,0)</f>
        <v>0</v>
      </c>
      <c r="K79" s="222">
        <f>ROUND(data!CB65,0)</f>
        <v>0</v>
      </c>
      <c r="L79" s="222">
        <f>ROUND(data!CB66,0)</f>
        <v>0</v>
      </c>
      <c r="M79" s="66">
        <f>ROUND(data!CB67,0)</f>
        <v>0</v>
      </c>
      <c r="N79" s="222">
        <f>ROUND(data!CB68,0)</f>
        <v>0</v>
      </c>
      <c r="O79" s="222">
        <f>ROUND(data!CB69,0)</f>
        <v>0</v>
      </c>
      <c r="P79" s="222">
        <f>ROUND(data!CB70,0)</f>
        <v>0</v>
      </c>
      <c r="Q79" s="222">
        <f>ROUND(data!CB71,0)</f>
        <v>0</v>
      </c>
      <c r="R79" s="222">
        <f>ROUND(data!CB72,0)</f>
        <v>0</v>
      </c>
      <c r="S79" s="222">
        <f>ROUND(data!CB73,0)</f>
        <v>0</v>
      </c>
      <c r="T79" s="222">
        <f>ROUND(data!CB74,0)</f>
        <v>0</v>
      </c>
      <c r="U79" s="222">
        <f>ROUND(data!CB75,0)</f>
        <v>0</v>
      </c>
      <c r="V79" s="222">
        <f>ROUND(data!CB76,0)</f>
        <v>0</v>
      </c>
      <c r="W79" s="222">
        <f>ROUND(data!CB77,0)</f>
        <v>0</v>
      </c>
      <c r="X79" s="222">
        <f>ROUND(data!CB78,0)</f>
        <v>0</v>
      </c>
      <c r="Y79" s="222">
        <f>ROUND(data!CB79,0)</f>
        <v>0</v>
      </c>
      <c r="Z79" s="222">
        <f>ROUND(data!CB80,0)</f>
        <v>0</v>
      </c>
      <c r="AA79" s="222">
        <f>ROUND(data!CB81,0)</f>
        <v>0</v>
      </c>
      <c r="AB79" s="222">
        <f>ROUND(data!CB82,0)</f>
        <v>0</v>
      </c>
      <c r="AC79" s="222">
        <f>ROUND(data!CB83,0)</f>
        <v>0</v>
      </c>
      <c r="AD79" s="222">
        <f>ROUND(data!CB84,0)</f>
        <v>0</v>
      </c>
      <c r="AE79" s="222"/>
      <c r="AF79" s="222"/>
      <c r="AG79" s="222">
        <f>IF(data!CB90&gt;0,ROUND(data!CB90,0),0)</f>
        <v>0</v>
      </c>
      <c r="AH79" s="222">
        <f>IF(data!CB91&gt;0,ROUND(data!CB91,0),0)</f>
        <v>0</v>
      </c>
      <c r="AI79" s="222">
        <f>IF(data!CB92&gt;0,ROUND(data!CB92,0),0)</f>
        <v>0</v>
      </c>
      <c r="AJ79" s="222">
        <f>IF(data!CB93&gt;0,ROUND(data!CB93,0),0)</f>
        <v>0</v>
      </c>
      <c r="AK79" s="212">
        <f>IFERROR(IF(data!CB$94&gt;0,ROUND(data!CB$94,2),0),0)</f>
        <v>0</v>
      </c>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row>
    <row r="80" spans="1:89" s="12" customFormat="1" ht="12.65" customHeight="1">
      <c r="A80" s="16" t="str">
        <f>RIGHT(data!$C$97,3)</f>
        <v>141</v>
      </c>
      <c r="B80" s="224" t="str">
        <f>RIGHT(data!$C$96,4)</f>
        <v>2022</v>
      </c>
      <c r="C80" s="16" t="str">
        <f>data!CC$55</f>
        <v>8790</v>
      </c>
      <c r="D80" s="16" t="s">
        <v>1122</v>
      </c>
      <c r="E80" s="222"/>
      <c r="F80" s="212">
        <f>ROUND(data!CC60,2)</f>
        <v>0</v>
      </c>
      <c r="G80" s="222">
        <f>ROUND(data!CC61,0)</f>
        <v>0</v>
      </c>
      <c r="H80" s="222">
        <f>ROUND(data!CC62,0)</f>
        <v>0</v>
      </c>
      <c r="I80" s="222">
        <f>ROUND(data!CC63,0)</f>
        <v>0</v>
      </c>
      <c r="J80" s="222">
        <f>ROUND(data!CC64,0)</f>
        <v>0</v>
      </c>
      <c r="K80" s="222">
        <f>ROUND(data!CC65,0)</f>
        <v>0</v>
      </c>
      <c r="L80" s="222">
        <f>ROUND(data!CC66,0)</f>
        <v>0</v>
      </c>
      <c r="M80" s="66">
        <f>ROUND(data!CC67,0)</f>
        <v>0</v>
      </c>
      <c r="N80" s="222">
        <f>ROUND(data!CC68,0)</f>
        <v>0</v>
      </c>
      <c r="O80" s="222">
        <f>ROUND(data!CC69,0)</f>
        <v>0</v>
      </c>
      <c r="P80" s="222">
        <f>ROUND(data!CC70,0)</f>
        <v>0</v>
      </c>
      <c r="Q80" s="222">
        <f>ROUND(data!CC71,0)</f>
        <v>0</v>
      </c>
      <c r="R80" s="222">
        <f>ROUND(data!CC72,0)</f>
        <v>0</v>
      </c>
      <c r="S80" s="222">
        <f>ROUND(data!CC73,0)</f>
        <v>0</v>
      </c>
      <c r="T80" s="222">
        <f>ROUND(data!CC74,0)</f>
        <v>0</v>
      </c>
      <c r="U80" s="222">
        <f>ROUND(data!CC75,0)</f>
        <v>0</v>
      </c>
      <c r="V80" s="222">
        <f>ROUND(data!CC76,0)</f>
        <v>0</v>
      </c>
      <c r="W80" s="222">
        <f>ROUND(data!CC77,0)</f>
        <v>0</v>
      </c>
      <c r="X80" s="222">
        <f>ROUND(data!CC78,0)</f>
        <v>0</v>
      </c>
      <c r="Y80" s="222">
        <f>ROUND(data!CC79,0)</f>
        <v>0</v>
      </c>
      <c r="Z80" s="222">
        <f>ROUND(data!CC80,0)</f>
        <v>0</v>
      </c>
      <c r="AA80" s="222">
        <f>ROUND(data!CC81,0)</f>
        <v>0</v>
      </c>
      <c r="AB80" s="222">
        <f>ROUND(data!CC82,0)</f>
        <v>0</v>
      </c>
      <c r="AC80" s="222">
        <f>ROUND(data!CC83,0)</f>
        <v>0</v>
      </c>
      <c r="AD80" s="222">
        <f>ROUND(data!CC84,0)</f>
        <v>0</v>
      </c>
      <c r="AE80" s="222"/>
      <c r="AF80" s="222"/>
      <c r="AG80" s="222">
        <f>IF(data!CC90&gt;0,ROUND(data!CC90,0),0)</f>
        <v>0</v>
      </c>
      <c r="AH80" s="222">
        <f>IFERROR(IF(data!CC$91&gt;0,ROUND(data!CC$91,0),0),0)</f>
        <v>0</v>
      </c>
      <c r="AI80" s="222">
        <f>IFERROR(IF(data!CC$92&gt;0,ROUND(data!CC$92,0),0),0)</f>
        <v>0</v>
      </c>
      <c r="AJ80" s="222">
        <f>IFERROR(IF(data!CC$93&gt;0,ROUND(data!CC$93,0),0),0)</f>
        <v>0</v>
      </c>
      <c r="AK80" s="212">
        <f>IFERROR(IF(data!CC$94&gt;0,ROUND(data!CC$94,2),0),0)</f>
        <v>0</v>
      </c>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row>
  </sheetData>
  <sheetProtection algorithmName="SHA-512" hashValue="MMERrDzCnCKPEd38eSwNbcWKDSR3BVLBvsDVE21h7fTS9VOn71HQOUHv/2rrg1B5B9b8BQGt0upEaEjYC47zxA==" saltValue="qi4UYtsjS0Bb0l/7P5Axgw==" spinCount="100000" sheet="1" objects="1" scenarios="1"/>
  <pageMargins left="0.7" right="0.7" top="0.75" bottom="0.75" header="0.3" footer="0.3"/>
  <pageSetup orientation="portrait" horizontalDpi="1200" verticalDpi="12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40BF-98B5-4C51-994E-D2B7D208D116}">
  <sheetPr codeName="Sheet2">
    <tabColor rgb="FF92D050"/>
    <pageSetUpPr fitToPage="1"/>
  </sheetPr>
  <dimension ref="B1:J42"/>
  <sheetViews>
    <sheetView topLeftCell="A22" workbookViewId="0">
      <selection activeCell="C45" sqref="C45"/>
    </sheetView>
  </sheetViews>
  <sheetFormatPr defaultColWidth="10.75" defaultRowHeight="14.5"/>
  <cols>
    <col min="1" max="1" width="2.75" style="12" customWidth="1"/>
    <col min="2" max="3" width="10.75" style="12" customWidth="1"/>
    <col min="4" max="4" width="2.75" style="12" customWidth="1"/>
    <col min="5" max="6" width="10.75" style="12" customWidth="1"/>
    <col min="7" max="7" width="2.75" style="12" customWidth="1"/>
    <col min="8" max="8" width="10.75" style="12" customWidth="1"/>
    <col min="9" max="10" width="8.75" style="12" customWidth="1"/>
    <col min="11" max="11" width="2.75" style="12" customWidth="1"/>
    <col min="12" max="13" width="10.75" style="12" customWidth="1"/>
    <col min="14" max="16384" width="10.75" style="12"/>
  </cols>
  <sheetData>
    <row r="1" spans="2:10">
      <c r="J1" s="108" t="s">
        <v>671</v>
      </c>
    </row>
    <row r="2" spans="2:10">
      <c r="B2" s="109"/>
      <c r="C2" s="110"/>
      <c r="D2" s="110"/>
      <c r="E2" s="110"/>
      <c r="F2" s="110"/>
      <c r="G2" s="110"/>
      <c r="H2" s="110"/>
      <c r="I2" s="110"/>
      <c r="J2" s="111"/>
    </row>
    <row r="3" spans="2:10">
      <c r="B3" s="112"/>
      <c r="F3" s="10" t="s">
        <v>672</v>
      </c>
      <c r="G3" s="10"/>
      <c r="J3" s="113"/>
    </row>
    <row r="4" spans="2:10">
      <c r="B4" s="112"/>
      <c r="F4" s="10" t="s">
        <v>673</v>
      </c>
      <c r="G4" s="10"/>
      <c r="J4" s="113"/>
    </row>
    <row r="5" spans="2:10">
      <c r="B5" s="112"/>
      <c r="J5" s="113"/>
    </row>
    <row r="6" spans="2:10">
      <c r="B6" s="114"/>
      <c r="C6" s="115"/>
      <c r="D6" s="115"/>
      <c r="E6" s="115"/>
      <c r="F6" s="115"/>
      <c r="G6" s="115"/>
      <c r="H6" s="115"/>
      <c r="I6" s="115"/>
      <c r="J6" s="116"/>
    </row>
    <row r="7" spans="2:10">
      <c r="B7" s="112"/>
      <c r="J7" s="113"/>
    </row>
    <row r="8" spans="2:10">
      <c r="B8" s="112"/>
      <c r="F8" s="10" t="s">
        <v>674</v>
      </c>
      <c r="G8" s="10"/>
      <c r="J8" s="113"/>
    </row>
    <row r="9" spans="2:10">
      <c r="B9" s="109"/>
      <c r="C9" s="110"/>
      <c r="D9" s="110"/>
      <c r="E9" s="110"/>
      <c r="F9" s="117" t="s">
        <v>675</v>
      </c>
      <c r="G9" s="117"/>
      <c r="H9" s="110"/>
      <c r="I9" s="110"/>
      <c r="J9" s="111"/>
    </row>
    <row r="10" spans="2:10">
      <c r="B10" s="112"/>
      <c r="F10" s="10" t="s">
        <v>676</v>
      </c>
      <c r="G10" s="10"/>
      <c r="J10" s="113"/>
    </row>
    <row r="11" spans="2:10">
      <c r="B11" s="112"/>
      <c r="F11" s="10"/>
      <c r="G11" s="10"/>
      <c r="J11" s="113"/>
    </row>
    <row r="12" spans="2:10">
      <c r="B12" s="112"/>
      <c r="F12" s="10" t="s">
        <v>677</v>
      </c>
      <c r="G12" s="10"/>
      <c r="J12" s="113"/>
    </row>
    <row r="13" spans="2:10">
      <c r="B13" s="112"/>
      <c r="F13" s="10" t="s">
        <v>678</v>
      </c>
      <c r="G13" s="10"/>
      <c r="J13" s="113"/>
    </row>
    <row r="14" spans="2:10">
      <c r="B14" s="114"/>
      <c r="C14" s="115"/>
      <c r="D14" s="115"/>
      <c r="E14" s="115"/>
      <c r="F14" s="115"/>
      <c r="G14" s="115"/>
      <c r="H14" s="115"/>
      <c r="I14" s="115"/>
      <c r="J14" s="116"/>
    </row>
    <row r="15" spans="2:10">
      <c r="B15" s="112"/>
      <c r="J15" s="113"/>
    </row>
    <row r="16" spans="2:10">
      <c r="B16" s="112"/>
      <c r="F16" s="12" t="s">
        <v>679</v>
      </c>
      <c r="J16" s="113"/>
    </row>
    <row r="17" spans="2:10">
      <c r="B17" s="109"/>
      <c r="C17" s="118" t="s">
        <v>680</v>
      </c>
      <c r="D17" s="118"/>
      <c r="E17" s="110" t="str">
        <f>+data!C98</f>
        <v>Columbia County Public Hospital District No. 1</v>
      </c>
      <c r="F17" s="117"/>
      <c r="G17" s="117"/>
      <c r="H17" s="110"/>
      <c r="I17" s="110"/>
      <c r="J17" s="111"/>
    </row>
    <row r="18" spans="2:10">
      <c r="B18" s="112"/>
      <c r="C18" s="66" t="s">
        <v>681</v>
      </c>
      <c r="D18" s="66"/>
      <c r="E18" s="12" t="str">
        <f>+"H-"&amp;data!C97</f>
        <v>H-141</v>
      </c>
      <c r="F18" s="10"/>
      <c r="G18" s="10"/>
      <c r="J18" s="113"/>
    </row>
    <row r="19" spans="2:10">
      <c r="B19" s="112"/>
      <c r="C19" s="66" t="s">
        <v>682</v>
      </c>
      <c r="D19" s="66"/>
      <c r="E19" s="12" t="str">
        <f>+data!C99</f>
        <v>1012 South Third Street</v>
      </c>
      <c r="F19" s="10"/>
      <c r="G19" s="10"/>
      <c r="J19" s="113"/>
    </row>
    <row r="20" spans="2:10">
      <c r="B20" s="112"/>
      <c r="C20" s="66" t="s">
        <v>683</v>
      </c>
      <c r="D20" s="66"/>
      <c r="F20" s="10"/>
      <c r="G20" s="10"/>
      <c r="J20" s="113"/>
    </row>
    <row r="21" spans="2:10">
      <c r="B21" s="112"/>
      <c r="C21" s="66" t="s">
        <v>684</v>
      </c>
      <c r="D21" s="66"/>
      <c r="E21" s="12" t="str">
        <f>_xlfn.CONCAT(data!C100,", ",data!C101," ",data!C102)</f>
        <v>Dayton, WA 99328</v>
      </c>
      <c r="F21" s="10"/>
      <c r="G21" s="10"/>
      <c r="J21" s="113"/>
    </row>
    <row r="22" spans="2:10">
      <c r="B22" s="114"/>
      <c r="C22" s="115"/>
      <c r="D22" s="115"/>
      <c r="E22" s="115"/>
      <c r="F22" s="115"/>
      <c r="G22" s="115"/>
      <c r="H22" s="115"/>
      <c r="I22" s="115"/>
      <c r="J22" s="116"/>
    </row>
    <row r="23" spans="2:10">
      <c r="B23" s="112"/>
      <c r="J23" s="113"/>
    </row>
    <row r="24" spans="2:10">
      <c r="B24" s="112"/>
      <c r="J24" s="113"/>
    </row>
    <row r="25" spans="2:10">
      <c r="B25" s="112"/>
      <c r="J25" s="113"/>
    </row>
    <row r="26" spans="2:10">
      <c r="B26" s="119"/>
      <c r="C26" s="120"/>
      <c r="D26" s="120"/>
      <c r="E26" s="120"/>
      <c r="F26" s="121" t="s">
        <v>685</v>
      </c>
      <c r="G26" s="120"/>
      <c r="H26" s="120"/>
      <c r="I26" s="120"/>
      <c r="J26" s="122"/>
    </row>
    <row r="27" spans="2:10">
      <c r="B27" s="123" t="s">
        <v>686</v>
      </c>
      <c r="C27" s="124"/>
      <c r="D27" s="124"/>
      <c r="E27" s="124"/>
      <c r="F27" s="124"/>
      <c r="G27" s="124"/>
      <c r="H27" s="124"/>
      <c r="I27" s="124"/>
      <c r="J27" s="125"/>
    </row>
    <row r="28" spans="2:10">
      <c r="B28" s="112" t="str">
        <f>+"by the Department of Health for the fiscal year ended "&amp;data!C96&amp;"."</f>
        <v>by the Department of Health for the fiscal year ended 12/31/2022.</v>
      </c>
      <c r="J28" s="113"/>
    </row>
    <row r="29" spans="2:10">
      <c r="B29" s="112" t="s">
        <v>687</v>
      </c>
      <c r="J29" s="113"/>
    </row>
    <row r="30" spans="2:10">
      <c r="B30" s="126" t="s">
        <v>688</v>
      </c>
      <c r="C30" s="127"/>
      <c r="D30" s="127"/>
      <c r="E30" s="127"/>
      <c r="F30" s="127"/>
      <c r="G30" s="127"/>
      <c r="H30" s="127"/>
      <c r="I30" s="127"/>
      <c r="J30" s="128"/>
    </row>
    <row r="31" spans="2:10">
      <c r="B31" s="123"/>
      <c r="C31" s="124"/>
      <c r="D31" s="124"/>
      <c r="E31" s="124"/>
      <c r="F31" s="124"/>
      <c r="G31" s="124"/>
      <c r="H31" s="124"/>
      <c r="I31" s="124"/>
      <c r="J31" s="125"/>
    </row>
    <row r="32" spans="2:10">
      <c r="B32" s="112"/>
      <c r="J32" s="113"/>
    </row>
    <row r="33" spans="2:10">
      <c r="B33" s="129" t="s">
        <v>233</v>
      </c>
      <c r="C33" s="127"/>
      <c r="D33" s="127"/>
      <c r="E33" s="127"/>
      <c r="F33" s="127"/>
      <c r="G33" s="127"/>
      <c r="H33" s="127"/>
      <c r="I33" s="127"/>
      <c r="J33" s="128"/>
    </row>
    <row r="34" spans="2:10">
      <c r="B34" s="119" t="s">
        <v>689</v>
      </c>
      <c r="C34" s="120"/>
      <c r="D34" s="120"/>
      <c r="E34" s="120"/>
      <c r="F34" s="121"/>
      <c r="G34" s="120"/>
      <c r="H34" s="120"/>
      <c r="I34" s="120"/>
      <c r="J34" s="122"/>
    </row>
    <row r="35" spans="2:10">
      <c r="B35" s="119" t="s">
        <v>690</v>
      </c>
      <c r="C35" s="120" t="s">
        <v>1383</v>
      </c>
      <c r="D35" s="120"/>
      <c r="E35" s="120"/>
      <c r="F35" s="121"/>
      <c r="G35" s="120"/>
      <c r="H35" s="120"/>
      <c r="I35" s="120"/>
      <c r="J35" s="122"/>
    </row>
    <row r="36" spans="2:10">
      <c r="B36" s="119" t="s">
        <v>691</v>
      </c>
      <c r="C36" s="120"/>
      <c r="D36" s="120"/>
      <c r="E36" s="120"/>
      <c r="F36" s="121"/>
      <c r="G36" s="120"/>
      <c r="H36" s="120"/>
      <c r="I36" s="120"/>
      <c r="J36" s="122"/>
    </row>
    <row r="37" spans="2:10">
      <c r="B37" s="123"/>
      <c r="C37" s="124"/>
      <c r="D37" s="124"/>
      <c r="E37" s="124"/>
      <c r="F37" s="124"/>
      <c r="G37" s="124"/>
      <c r="H37" s="124"/>
      <c r="I37" s="124"/>
      <c r="J37" s="125"/>
    </row>
    <row r="38" spans="2:10">
      <c r="B38" s="112"/>
      <c r="J38" s="113"/>
    </row>
    <row r="39" spans="2:10">
      <c r="B39" s="129" t="s">
        <v>233</v>
      </c>
      <c r="C39" s="127"/>
      <c r="D39" s="127"/>
      <c r="E39" s="127"/>
      <c r="F39" s="127"/>
      <c r="G39" s="127"/>
      <c r="H39" s="127"/>
      <c r="I39" s="127"/>
      <c r="J39" s="128"/>
    </row>
    <row r="40" spans="2:10">
      <c r="B40" s="119" t="s">
        <v>692</v>
      </c>
      <c r="C40" s="120"/>
      <c r="D40" s="120"/>
      <c r="E40" s="120"/>
      <c r="F40" s="121"/>
      <c r="G40" s="120"/>
      <c r="H40" s="120"/>
      <c r="I40" s="120"/>
      <c r="J40" s="122"/>
    </row>
    <row r="41" spans="2:10">
      <c r="B41" s="119" t="s">
        <v>690</v>
      </c>
      <c r="C41" s="78" t="str">
        <f>data!C106</f>
        <v>Robert Hutchens</v>
      </c>
      <c r="D41" s="120"/>
      <c r="E41" s="120"/>
      <c r="F41" s="121"/>
      <c r="G41" s="120"/>
      <c r="H41" s="120"/>
      <c r="I41" s="120"/>
      <c r="J41" s="122"/>
    </row>
    <row r="42" spans="2:10">
      <c r="B42" s="130" t="s">
        <v>691</v>
      </c>
      <c r="C42" s="131"/>
      <c r="D42" s="131"/>
      <c r="E42" s="131"/>
      <c r="F42" s="132"/>
      <c r="G42" s="131"/>
      <c r="H42" s="131"/>
      <c r="I42" s="131"/>
      <c r="J42" s="133"/>
    </row>
  </sheetData>
  <pageMargins left="0.75" right="0.75" top="1" bottom="1" header="0.5" footer="0.5"/>
  <pageSetup scale="8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3DA76-2084-4BDA-9EEA-564AB886AC44}">
  <sheetPr codeName="Sheet9">
    <tabColor rgb="FF92D050"/>
  </sheetPr>
  <dimension ref="A2:M94"/>
  <sheetViews>
    <sheetView workbookViewId="0">
      <selection activeCell="I42" sqref="I42"/>
    </sheetView>
  </sheetViews>
  <sheetFormatPr defaultColWidth="8.6640625" defaultRowHeight="14.5"/>
  <cols>
    <col min="1" max="1" width="28.75" style="1" customWidth="1"/>
    <col min="2" max="8" width="12.25" style="1" customWidth="1"/>
    <col min="9" max="9" width="46.33203125" style="1" bestFit="1" customWidth="1"/>
    <col min="10" max="10" width="40.58203125" style="1" customWidth="1"/>
    <col min="11" max="12" width="8.6640625" style="1" customWidth="1"/>
    <col min="13" max="16384" width="8.6640625" style="1"/>
  </cols>
  <sheetData>
    <row r="2" spans="1:13">
      <c r="A2" s="67" t="s">
        <v>1380</v>
      </c>
    </row>
    <row r="3" spans="1:13">
      <c r="A3" s="67"/>
    </row>
    <row r="4" spans="1:13">
      <c r="A4" s="163" t="s">
        <v>693</v>
      </c>
    </row>
    <row r="5" spans="1:13">
      <c r="A5" s="163" t="s">
        <v>694</v>
      </c>
    </row>
    <row r="6" spans="1:13">
      <c r="A6" s="163" t="s">
        <v>695</v>
      </c>
    </row>
    <row r="7" spans="1:13">
      <c r="A7" s="163"/>
    </row>
    <row r="8" spans="1:13">
      <c r="A8" s="2" t="s">
        <v>696</v>
      </c>
    </row>
    <row r="9" spans="1:13">
      <c r="A9" s="163" t="s">
        <v>17</v>
      </c>
    </row>
    <row r="12" spans="1:13">
      <c r="A12" s="1" t="str">
        <f>data!C97</f>
        <v>141</v>
      </c>
      <c r="B12" s="274" t="str">
        <f>RIGHT('Prior Year'!C97,4)</f>
        <v>2021</v>
      </c>
      <c r="C12" s="274" t="str">
        <f>RIGHT(data!C96,4)</f>
        <v>2022</v>
      </c>
      <c r="D12" s="1" t="str">
        <f>RIGHT('Prior Year'!C97,4)</f>
        <v>2021</v>
      </c>
      <c r="E12" s="274" t="str">
        <f>RIGHT(data!C96,4)</f>
        <v>2022</v>
      </c>
      <c r="F12" s="1" t="str">
        <f>RIGHT('Prior Year'!C97,4)</f>
        <v>2021</v>
      </c>
      <c r="G12" s="274" t="str">
        <f>RIGHT(data!C96,4)</f>
        <v>2022</v>
      </c>
      <c r="H12" s="3"/>
    </row>
    <row r="13" spans="1:13">
      <c r="A13" s="2"/>
      <c r="B13" s="274" t="s">
        <v>697</v>
      </c>
      <c r="C13" s="274" t="s">
        <v>697</v>
      </c>
      <c r="D13" s="5" t="s">
        <v>698</v>
      </c>
      <c r="E13" s="5" t="s">
        <v>698</v>
      </c>
      <c r="F13" s="3" t="s">
        <v>699</v>
      </c>
      <c r="G13" s="3" t="s">
        <v>699</v>
      </c>
      <c r="H13" s="3" t="s">
        <v>700</v>
      </c>
    </row>
    <row r="14" spans="1:13">
      <c r="A14" s="1" t="s">
        <v>701</v>
      </c>
      <c r="B14" s="274" t="s">
        <v>337</v>
      </c>
      <c r="C14" s="274" t="s">
        <v>337</v>
      </c>
      <c r="D14" s="4" t="s">
        <v>702</v>
      </c>
      <c r="E14" s="4" t="s">
        <v>702</v>
      </c>
      <c r="F14" s="3" t="s">
        <v>703</v>
      </c>
      <c r="G14" s="3" t="s">
        <v>703</v>
      </c>
      <c r="H14" s="3" t="s">
        <v>704</v>
      </c>
      <c r="I14" s="8" t="s">
        <v>705</v>
      </c>
      <c r="J14" s="68" t="s">
        <v>706</v>
      </c>
    </row>
    <row r="15" spans="1:13">
      <c r="A15" s="1" t="s">
        <v>707</v>
      </c>
      <c r="B15" s="274">
        <f>'Prior Year'!C86</f>
        <v>0</v>
      </c>
      <c r="C15" s="274">
        <f>data!C85</f>
        <v>0</v>
      </c>
      <c r="D15" s="274">
        <f>'Prior Year'!C60</f>
        <v>0</v>
      </c>
      <c r="E15" s="1">
        <f>data!C59</f>
        <v>0</v>
      </c>
      <c r="F15" s="238" t="str">
        <f t="shared" ref="F15:F59" si="0">IF(B15=0,"",IF(D15=0,"",B15/D15))</f>
        <v/>
      </c>
      <c r="G15" s="238" t="str">
        <f t="shared" ref="G15:G29" si="1">IF(C15=0,"",IF(E15=0,"",C15/E15))</f>
        <v/>
      </c>
      <c r="H15" s="6" t="str">
        <f t="shared" ref="H15:H59" si="2">IF(B15=0,"",IF(C15=0,"",IF(D15=0,"",IF(E15=0,"",IF(G15/F15-1&lt;-0.25,G15/F15-1,IF(G15/F15-1&gt;0.25,G15/F15-1,""))))))</f>
        <v/>
      </c>
      <c r="I15" s="274"/>
      <c r="M15" s="7"/>
    </row>
    <row r="16" spans="1:13">
      <c r="A16" s="1" t="s">
        <v>708</v>
      </c>
      <c r="B16" s="274">
        <f>'Prior Year'!D86</f>
        <v>0</v>
      </c>
      <c r="C16" s="274">
        <f>data!D85</f>
        <v>0</v>
      </c>
      <c r="D16" s="274">
        <f>'Prior Year'!D60</f>
        <v>0</v>
      </c>
      <c r="E16" s="1">
        <f>data!D59</f>
        <v>0</v>
      </c>
      <c r="F16" s="238" t="str">
        <f t="shared" si="0"/>
        <v/>
      </c>
      <c r="G16" s="238" t="str">
        <f t="shared" si="1"/>
        <v/>
      </c>
      <c r="H16" s="6" t="str">
        <f t="shared" si="2"/>
        <v/>
      </c>
      <c r="I16" s="274"/>
      <c r="M16" s="7"/>
    </row>
    <row r="17" spans="1:13" ht="29">
      <c r="A17" s="1" t="s">
        <v>709</v>
      </c>
      <c r="B17" s="274">
        <f>'Prior Year'!E86</f>
        <v>332645</v>
      </c>
      <c r="C17" s="274">
        <f>data!E85</f>
        <v>693345</v>
      </c>
      <c r="D17" s="274">
        <f>'Prior Year'!E60</f>
        <v>354</v>
      </c>
      <c r="E17" s="1">
        <f>data!E59</f>
        <v>375</v>
      </c>
      <c r="F17" s="238">
        <f t="shared" si="0"/>
        <v>939.6751412429378</v>
      </c>
      <c r="G17" s="238">
        <f t="shared" si="1"/>
        <v>1848.92</v>
      </c>
      <c r="H17" s="6">
        <f t="shared" si="2"/>
        <v>0.96761616738565159</v>
      </c>
      <c r="I17" s="346" t="s">
        <v>1377</v>
      </c>
      <c r="M17" s="7"/>
    </row>
    <row r="18" spans="1:13">
      <c r="A18" s="1" t="s">
        <v>710</v>
      </c>
      <c r="B18" s="274">
        <f>'Prior Year'!F86</f>
        <v>0</v>
      </c>
      <c r="C18" s="274">
        <f>data!F85</f>
        <v>0</v>
      </c>
      <c r="D18" s="274">
        <f>'Prior Year'!F60</f>
        <v>0</v>
      </c>
      <c r="E18" s="1">
        <f>data!F59</f>
        <v>0</v>
      </c>
      <c r="F18" s="238" t="str">
        <f t="shared" si="0"/>
        <v/>
      </c>
      <c r="G18" s="238" t="str">
        <f t="shared" si="1"/>
        <v/>
      </c>
      <c r="H18" s="6" t="str">
        <f t="shared" si="2"/>
        <v/>
      </c>
      <c r="I18" s="274"/>
      <c r="M18" s="7"/>
    </row>
    <row r="19" spans="1:13">
      <c r="A19" s="1" t="s">
        <v>711</v>
      </c>
      <c r="B19" s="274">
        <f>'Prior Year'!G86</f>
        <v>0</v>
      </c>
      <c r="C19" s="274">
        <f>data!G85</f>
        <v>0</v>
      </c>
      <c r="D19" s="274">
        <f>'Prior Year'!G60</f>
        <v>0</v>
      </c>
      <c r="E19" s="1">
        <f>data!G59</f>
        <v>0</v>
      </c>
      <c r="F19" s="238" t="str">
        <f t="shared" si="0"/>
        <v/>
      </c>
      <c r="G19" s="238" t="str">
        <f t="shared" si="1"/>
        <v/>
      </c>
      <c r="H19" s="6" t="str">
        <f t="shared" si="2"/>
        <v/>
      </c>
      <c r="I19" s="274"/>
      <c r="M19" s="7"/>
    </row>
    <row r="20" spans="1:13">
      <c r="A20" s="1" t="s">
        <v>712</v>
      </c>
      <c r="B20" s="274">
        <f>'Prior Year'!H86</f>
        <v>0</v>
      </c>
      <c r="C20" s="274">
        <f>data!H85</f>
        <v>0</v>
      </c>
      <c r="D20" s="274">
        <f>'Prior Year'!H60</f>
        <v>0</v>
      </c>
      <c r="E20" s="1">
        <f>data!H59</f>
        <v>0</v>
      </c>
      <c r="F20" s="238" t="str">
        <f t="shared" si="0"/>
        <v/>
      </c>
      <c r="G20" s="238" t="str">
        <f t="shared" si="1"/>
        <v/>
      </c>
      <c r="H20" s="6" t="str">
        <f t="shared" si="2"/>
        <v/>
      </c>
      <c r="I20" s="274"/>
      <c r="M20" s="7"/>
    </row>
    <row r="21" spans="1:13">
      <c r="A21" s="1" t="s">
        <v>713</v>
      </c>
      <c r="B21" s="274">
        <f>'Prior Year'!I86</f>
        <v>0</v>
      </c>
      <c r="C21" s="274">
        <f>data!I85</f>
        <v>0</v>
      </c>
      <c r="D21" s="274">
        <f>'Prior Year'!I60</f>
        <v>0</v>
      </c>
      <c r="E21" s="1">
        <f>data!I59</f>
        <v>0</v>
      </c>
      <c r="F21" s="238" t="str">
        <f t="shared" si="0"/>
        <v/>
      </c>
      <c r="G21" s="238" t="str">
        <f t="shared" si="1"/>
        <v/>
      </c>
      <c r="H21" s="6" t="str">
        <f t="shared" si="2"/>
        <v/>
      </c>
      <c r="I21" s="274"/>
      <c r="M21" s="7"/>
    </row>
    <row r="22" spans="1:13">
      <c r="A22" s="1" t="s">
        <v>714</v>
      </c>
      <c r="B22" s="274">
        <f>'Prior Year'!J86</f>
        <v>0</v>
      </c>
      <c r="C22" s="274">
        <f>data!J85</f>
        <v>0</v>
      </c>
      <c r="D22" s="274">
        <f>'Prior Year'!J60</f>
        <v>0</v>
      </c>
      <c r="E22" s="1">
        <f>data!J59</f>
        <v>0</v>
      </c>
      <c r="F22" s="238" t="str">
        <f t="shared" si="0"/>
        <v/>
      </c>
      <c r="G22" s="238" t="str">
        <f t="shared" si="1"/>
        <v/>
      </c>
      <c r="H22" s="6" t="str">
        <f t="shared" si="2"/>
        <v/>
      </c>
      <c r="I22" s="274"/>
      <c r="M22" s="7"/>
    </row>
    <row r="23" spans="1:13" ht="29">
      <c r="A23" s="1" t="s">
        <v>715</v>
      </c>
      <c r="B23" s="274">
        <f>'Prior Year'!K86</f>
        <v>1409366</v>
      </c>
      <c r="C23" s="274">
        <f>data!K85</f>
        <v>2150001</v>
      </c>
      <c r="D23" s="274">
        <f>'Prior Year'!K60</f>
        <v>6698</v>
      </c>
      <c r="E23" s="1">
        <f>data!K59</f>
        <v>7192</v>
      </c>
      <c r="F23" s="238">
        <f t="shared" si="0"/>
        <v>210.41594505822633</v>
      </c>
      <c r="G23" s="238">
        <f t="shared" si="1"/>
        <v>298.94340934371525</v>
      </c>
      <c r="H23" s="6">
        <f t="shared" si="2"/>
        <v>0.42072602559179439</v>
      </c>
      <c r="I23" s="346" t="s">
        <v>1376</v>
      </c>
      <c r="M23" s="7"/>
    </row>
    <row r="24" spans="1:13" ht="87">
      <c r="A24" s="1" t="s">
        <v>716</v>
      </c>
      <c r="B24" s="274">
        <f>'Prior Year'!L86</f>
        <v>4740540</v>
      </c>
      <c r="C24" s="274">
        <f>data!L85</f>
        <v>4727650</v>
      </c>
      <c r="D24" s="274">
        <f>'Prior Year'!L60</f>
        <v>5045</v>
      </c>
      <c r="E24" s="1">
        <f>data!L59</f>
        <v>2557</v>
      </c>
      <c r="F24" s="238">
        <f t="shared" si="0"/>
        <v>939.65113974231917</v>
      </c>
      <c r="G24" s="238">
        <f t="shared" si="1"/>
        <v>1848.9049667579195</v>
      </c>
      <c r="H24" s="6">
        <f t="shared" si="2"/>
        <v>0.96765042743942753</v>
      </c>
      <c r="I24" s="346" t="s">
        <v>1381</v>
      </c>
      <c r="M24" s="7"/>
    </row>
    <row r="25" spans="1:13">
      <c r="A25" s="1" t="s">
        <v>717</v>
      </c>
      <c r="B25" s="274">
        <f>'Prior Year'!M86</f>
        <v>0</v>
      </c>
      <c r="C25" s="274">
        <f>data!M85</f>
        <v>0</v>
      </c>
      <c r="D25" s="274">
        <f>'Prior Year'!M60</f>
        <v>0</v>
      </c>
      <c r="E25" s="1">
        <f>data!M59</f>
        <v>0</v>
      </c>
      <c r="F25" s="238" t="str">
        <f t="shared" si="0"/>
        <v/>
      </c>
      <c r="G25" s="238" t="str">
        <f t="shared" si="1"/>
        <v/>
      </c>
      <c r="H25" s="6" t="str">
        <f t="shared" si="2"/>
        <v/>
      </c>
      <c r="I25" s="274"/>
      <c r="M25" s="7"/>
    </row>
    <row r="26" spans="1:13">
      <c r="A26" s="1" t="s">
        <v>718</v>
      </c>
      <c r="B26" s="1">
        <f>'Prior Year'!N86</f>
        <v>0</v>
      </c>
      <c r="C26" s="274">
        <f>data!N85</f>
        <v>0</v>
      </c>
      <c r="D26" s="274">
        <f>'Prior Year'!N60</f>
        <v>0</v>
      </c>
      <c r="E26" s="1">
        <f>data!N59</f>
        <v>0</v>
      </c>
      <c r="F26" s="238" t="str">
        <f t="shared" si="0"/>
        <v/>
      </c>
      <c r="G26" s="238" t="str">
        <f t="shared" si="1"/>
        <v/>
      </c>
      <c r="H26" s="6" t="str">
        <f t="shared" si="2"/>
        <v/>
      </c>
      <c r="I26" s="274"/>
      <c r="M26" s="7"/>
    </row>
    <row r="27" spans="1:13">
      <c r="A27" s="1" t="s">
        <v>719</v>
      </c>
      <c r="B27" s="274">
        <f>'Prior Year'!O86</f>
        <v>0</v>
      </c>
      <c r="C27" s="274">
        <f>data!O85</f>
        <v>0</v>
      </c>
      <c r="D27" s="274">
        <f>'Prior Year'!O60</f>
        <v>0</v>
      </c>
      <c r="E27" s="1">
        <f>data!O59</f>
        <v>0</v>
      </c>
      <c r="F27" s="238" t="str">
        <f t="shared" si="0"/>
        <v/>
      </c>
      <c r="G27" s="238" t="str">
        <f t="shared" si="1"/>
        <v/>
      </c>
      <c r="H27" s="6" t="str">
        <f t="shared" si="2"/>
        <v/>
      </c>
      <c r="I27" s="274"/>
      <c r="M27" s="7"/>
    </row>
    <row r="28" spans="1:13">
      <c r="A28" s="1" t="s">
        <v>720</v>
      </c>
      <c r="B28" s="274">
        <f>'Prior Year'!P86</f>
        <v>0</v>
      </c>
      <c r="C28" s="274">
        <f>data!P85</f>
        <v>0</v>
      </c>
      <c r="D28" s="274">
        <f>'Prior Year'!P60</f>
        <v>0</v>
      </c>
      <c r="E28" s="1">
        <f>data!P59</f>
        <v>0</v>
      </c>
      <c r="F28" s="238" t="str">
        <f t="shared" si="0"/>
        <v/>
      </c>
      <c r="G28" s="238" t="str">
        <f t="shared" si="1"/>
        <v/>
      </c>
      <c r="H28" s="6" t="str">
        <f t="shared" si="2"/>
        <v/>
      </c>
      <c r="I28" s="274"/>
      <c r="M28" s="7"/>
    </row>
    <row r="29" spans="1:13">
      <c r="A29" s="1" t="s">
        <v>721</v>
      </c>
      <c r="B29" s="274">
        <f>'Prior Year'!Q86</f>
        <v>0</v>
      </c>
      <c r="C29" s="274">
        <f>data!Q85</f>
        <v>0</v>
      </c>
      <c r="D29" s="274">
        <f>'Prior Year'!Q60</f>
        <v>0</v>
      </c>
      <c r="E29" s="1">
        <f>data!Q59</f>
        <v>0</v>
      </c>
      <c r="F29" s="238" t="str">
        <f t="shared" si="0"/>
        <v/>
      </c>
      <c r="G29" s="238" t="str">
        <f t="shared" si="1"/>
        <v/>
      </c>
      <c r="H29" s="6" t="str">
        <f t="shared" si="2"/>
        <v/>
      </c>
      <c r="I29" s="274"/>
      <c r="M29" s="7"/>
    </row>
    <row r="30" spans="1:13">
      <c r="A30" s="1" t="s">
        <v>722</v>
      </c>
      <c r="B30" s="274">
        <f>'Prior Year'!R86</f>
        <v>0</v>
      </c>
      <c r="C30" s="274">
        <f>data!R85</f>
        <v>0</v>
      </c>
      <c r="D30" s="274">
        <f>'Prior Year'!R60</f>
        <v>0</v>
      </c>
      <c r="E30" s="1">
        <f>data!R59</f>
        <v>0</v>
      </c>
      <c r="F30" s="238" t="str">
        <f t="shared" si="0"/>
        <v/>
      </c>
      <c r="G30" s="238" t="str">
        <f>IFERROR(IF(C30=0,"",IF(E30=0,"",C30/E30)),"")</f>
        <v/>
      </c>
      <c r="H30" s="6" t="str">
        <f t="shared" si="2"/>
        <v/>
      </c>
      <c r="I30" s="274"/>
      <c r="M30" s="7"/>
    </row>
    <row r="31" spans="1:13">
      <c r="A31" s="1" t="s">
        <v>723</v>
      </c>
      <c r="B31" s="274">
        <f>'Prior Year'!S86</f>
        <v>251501</v>
      </c>
      <c r="C31" s="274">
        <f>data!S85</f>
        <v>123582</v>
      </c>
      <c r="D31" s="274" t="s">
        <v>724</v>
      </c>
      <c r="E31" s="4" t="s">
        <v>724</v>
      </c>
      <c r="F31" s="238"/>
      <c r="G31" s="238" t="str">
        <f t="shared" ref="G31:G32" si="3">IFERROR(IF(C31=0,"",IF(E31=0,"",C31/E31)),"")</f>
        <v/>
      </c>
      <c r="H31" s="6"/>
      <c r="I31" s="274"/>
      <c r="M31" s="7"/>
    </row>
    <row r="32" spans="1:13">
      <c r="A32" s="1" t="s">
        <v>725</v>
      </c>
      <c r="B32" s="274">
        <f>'Prior Year'!T86</f>
        <v>0</v>
      </c>
      <c r="C32" s="274">
        <f>data!T85</f>
        <v>0</v>
      </c>
      <c r="D32" s="274" t="s">
        <v>724</v>
      </c>
      <c r="E32" s="4" t="s">
        <v>724</v>
      </c>
      <c r="F32" s="238" t="str">
        <f t="shared" si="0"/>
        <v/>
      </c>
      <c r="G32" s="238" t="str">
        <f t="shared" si="3"/>
        <v/>
      </c>
      <c r="H32" s="6" t="str">
        <f t="shared" si="2"/>
        <v/>
      </c>
      <c r="I32" s="274"/>
      <c r="M32" s="7"/>
    </row>
    <row r="33" spans="1:13">
      <c r="A33" s="1" t="s">
        <v>726</v>
      </c>
      <c r="B33" s="274">
        <f>'Prior Year'!U86</f>
        <v>965522</v>
      </c>
      <c r="C33" s="274">
        <f>data!U85</f>
        <v>1214775</v>
      </c>
      <c r="D33" s="274">
        <f>'Prior Year'!U60</f>
        <v>38603</v>
      </c>
      <c r="E33" s="1">
        <f>data!U59</f>
        <v>39281</v>
      </c>
      <c r="F33" s="238">
        <f t="shared" si="0"/>
        <v>25.011579410926611</v>
      </c>
      <c r="G33" s="238">
        <f t="shared" ref="G33:G69" si="4">IF(C33=0,"",IF(E33=0,"",C33/E33))</f>
        <v>30.925256485323693</v>
      </c>
      <c r="H33" s="6" t="str">
        <f t="shared" si="2"/>
        <v/>
      </c>
      <c r="I33" s="274"/>
      <c r="M33" s="7"/>
    </row>
    <row r="34" spans="1:13">
      <c r="A34" s="1" t="s">
        <v>727</v>
      </c>
      <c r="B34" s="274">
        <f>'Prior Year'!V86</f>
        <v>0</v>
      </c>
      <c r="C34" s="274">
        <f>data!V85</f>
        <v>0</v>
      </c>
      <c r="D34" s="274">
        <f>'Prior Year'!V60</f>
        <v>0</v>
      </c>
      <c r="E34" s="1">
        <f>data!V59</f>
        <v>0</v>
      </c>
      <c r="F34" s="238" t="str">
        <f t="shared" si="0"/>
        <v/>
      </c>
      <c r="G34" s="238" t="str">
        <f t="shared" si="4"/>
        <v/>
      </c>
      <c r="H34" s="6" t="str">
        <f t="shared" si="2"/>
        <v/>
      </c>
      <c r="I34" s="274"/>
      <c r="M34" s="7"/>
    </row>
    <row r="35" spans="1:13">
      <c r="A35" s="1" t="s">
        <v>728</v>
      </c>
      <c r="B35" s="274">
        <f>'Prior Year'!W86</f>
        <v>190533</v>
      </c>
      <c r="C35" s="274">
        <f>data!W85</f>
        <v>270310.56</v>
      </c>
      <c r="D35" s="274">
        <f>'Prior Year'!W60</f>
        <v>170</v>
      </c>
      <c r="E35" s="1">
        <f>data!W59</f>
        <v>292</v>
      </c>
      <c r="F35" s="238">
        <f t="shared" si="0"/>
        <v>1120.7823529411764</v>
      </c>
      <c r="G35" s="238">
        <f t="shared" si="4"/>
        <v>925.72109589041099</v>
      </c>
      <c r="H35" s="6" t="str">
        <f t="shared" si="2"/>
        <v/>
      </c>
      <c r="I35" s="274"/>
      <c r="M35" s="7"/>
    </row>
    <row r="36" spans="1:13">
      <c r="A36" s="1" t="s">
        <v>729</v>
      </c>
      <c r="B36" s="274">
        <f>'Prior Year'!X86</f>
        <v>200622</v>
      </c>
      <c r="C36" s="274">
        <f>data!X85</f>
        <v>245814.23</v>
      </c>
      <c r="D36" s="274">
        <f>'Prior Year'!X60</f>
        <v>841</v>
      </c>
      <c r="E36" s="1">
        <f>data!X59</f>
        <v>977</v>
      </c>
      <c r="F36" s="238">
        <f t="shared" si="0"/>
        <v>238.55172413793105</v>
      </c>
      <c r="G36" s="238">
        <f t="shared" si="4"/>
        <v>251.60105424769705</v>
      </c>
      <c r="H36" s="6" t="str">
        <f t="shared" si="2"/>
        <v/>
      </c>
      <c r="I36" s="274"/>
      <c r="M36" s="7"/>
    </row>
    <row r="37" spans="1:13">
      <c r="A37" s="1" t="s">
        <v>730</v>
      </c>
      <c r="B37" s="274">
        <f>'Prior Year'!Y86</f>
        <v>409245</v>
      </c>
      <c r="C37" s="274">
        <f>data!Y85</f>
        <v>449094.21</v>
      </c>
      <c r="D37" s="274">
        <f>'Prior Year'!Y60</f>
        <v>2082</v>
      </c>
      <c r="E37" s="1">
        <f>data!Y59</f>
        <v>2195</v>
      </c>
      <c r="F37" s="238">
        <f t="shared" si="0"/>
        <v>196.56340057636888</v>
      </c>
      <c r="G37" s="238">
        <f t="shared" si="4"/>
        <v>204.59872892938498</v>
      </c>
      <c r="H37" s="6" t="str">
        <f t="shared" si="2"/>
        <v/>
      </c>
      <c r="I37" s="274"/>
      <c r="M37" s="7"/>
    </row>
    <row r="38" spans="1:13">
      <c r="A38" s="1" t="s">
        <v>731</v>
      </c>
      <c r="B38" s="274">
        <f>'Prior Year'!Z86</f>
        <v>0</v>
      </c>
      <c r="C38" s="274">
        <f>data!Z85</f>
        <v>0</v>
      </c>
      <c r="D38" s="274">
        <f>'Prior Year'!Z60</f>
        <v>0</v>
      </c>
      <c r="E38" s="1">
        <f>data!Z59</f>
        <v>0</v>
      </c>
      <c r="F38" s="238" t="str">
        <f t="shared" si="0"/>
        <v/>
      </c>
      <c r="G38" s="238" t="str">
        <f t="shared" si="4"/>
        <v/>
      </c>
      <c r="H38" s="6" t="str">
        <f t="shared" si="2"/>
        <v/>
      </c>
      <c r="I38" s="274"/>
      <c r="M38" s="7"/>
    </row>
    <row r="39" spans="1:13">
      <c r="A39" s="1" t="s">
        <v>732</v>
      </c>
      <c r="B39" s="274">
        <f>'Prior Year'!AA86</f>
        <v>0</v>
      </c>
      <c r="C39" s="274">
        <f>data!AA85</f>
        <v>0</v>
      </c>
      <c r="D39" s="274">
        <f>'Prior Year'!AA60</f>
        <v>0</v>
      </c>
      <c r="E39" s="1">
        <f>data!AA59</f>
        <v>0</v>
      </c>
      <c r="F39" s="238" t="str">
        <f t="shared" si="0"/>
        <v/>
      </c>
      <c r="G39" s="238" t="str">
        <f t="shared" si="4"/>
        <v/>
      </c>
      <c r="H39" s="6" t="str">
        <f t="shared" si="2"/>
        <v/>
      </c>
      <c r="I39" s="274"/>
      <c r="M39" s="7"/>
    </row>
    <row r="40" spans="1:13">
      <c r="A40" s="1" t="s">
        <v>733</v>
      </c>
      <c r="B40" s="274">
        <f>'Prior Year'!AB86</f>
        <v>978123</v>
      </c>
      <c r="C40" s="274">
        <f>data!AB85</f>
        <v>915806</v>
      </c>
      <c r="D40" s="274" t="s">
        <v>724</v>
      </c>
      <c r="E40" s="4" t="s">
        <v>724</v>
      </c>
      <c r="F40" s="238"/>
      <c r="G40" s="238" t="str">
        <f>IFERROR(IF(C40=0,"",IF(E40=0,"",C40/E40)),"")</f>
        <v/>
      </c>
      <c r="H40" s="6"/>
      <c r="I40" s="274"/>
      <c r="M40" s="7"/>
    </row>
    <row r="41" spans="1:13" ht="43.5">
      <c r="A41" s="1" t="s">
        <v>734</v>
      </c>
      <c r="B41" s="274">
        <f>'Prior Year'!AC86</f>
        <v>260877</v>
      </c>
      <c r="C41" s="274">
        <f>data!AC85</f>
        <v>238721</v>
      </c>
      <c r="D41" s="274">
        <f>'Prior Year'!AC60</f>
        <v>2027</v>
      </c>
      <c r="E41" s="1">
        <f>data!AC59</f>
        <v>2584</v>
      </c>
      <c r="F41" s="238">
        <f t="shared" si="0"/>
        <v>128.70103601381351</v>
      </c>
      <c r="G41" s="238">
        <f t="shared" si="4"/>
        <v>92.384287925696597</v>
      </c>
      <c r="H41" s="6">
        <f t="shared" si="2"/>
        <v>-0.28217914333043148</v>
      </c>
      <c r="I41" s="346" t="s">
        <v>1382</v>
      </c>
      <c r="M41" s="7"/>
    </row>
    <row r="42" spans="1:13">
      <c r="A42" s="1" t="s">
        <v>735</v>
      </c>
      <c r="B42" s="274">
        <f>'Prior Year'!AD86</f>
        <v>0</v>
      </c>
      <c r="C42" s="274">
        <f>data!AD85</f>
        <v>0</v>
      </c>
      <c r="D42" s="274">
        <f>'Prior Year'!AD60</f>
        <v>0</v>
      </c>
      <c r="E42" s="1">
        <f>data!AD59</f>
        <v>0</v>
      </c>
      <c r="F42" s="238" t="str">
        <f t="shared" si="0"/>
        <v/>
      </c>
      <c r="G42" s="238" t="str">
        <f t="shared" si="4"/>
        <v/>
      </c>
      <c r="H42" s="6" t="str">
        <f t="shared" si="2"/>
        <v/>
      </c>
      <c r="I42" s="274"/>
      <c r="M42" s="7"/>
    </row>
    <row r="43" spans="1:13">
      <c r="A43" s="1" t="s">
        <v>736</v>
      </c>
      <c r="B43" s="274">
        <f>'Prior Year'!AE86</f>
        <v>1437952</v>
      </c>
      <c r="C43" s="274">
        <f>data!AE85</f>
        <v>1860319</v>
      </c>
      <c r="D43" s="274">
        <f>'Prior Year'!AE60</f>
        <v>31244</v>
      </c>
      <c r="E43" s="1">
        <f>data!AE59</f>
        <v>34429</v>
      </c>
      <c r="F43" s="238">
        <f t="shared" si="0"/>
        <v>46.023300473690952</v>
      </c>
      <c r="G43" s="238">
        <f t="shared" si="4"/>
        <v>54.033489209677889</v>
      </c>
      <c r="H43" s="6" t="str">
        <f t="shared" si="2"/>
        <v/>
      </c>
      <c r="I43" s="274"/>
      <c r="M43" s="7"/>
    </row>
    <row r="44" spans="1:13">
      <c r="A44" s="1" t="s">
        <v>737</v>
      </c>
      <c r="B44" s="274">
        <f>'Prior Year'!AF86</f>
        <v>0</v>
      </c>
      <c r="C44" s="274">
        <f>data!AF85</f>
        <v>0</v>
      </c>
      <c r="D44" s="274">
        <f>'Prior Year'!AF60</f>
        <v>0</v>
      </c>
      <c r="E44" s="1">
        <f>data!AF59</f>
        <v>0</v>
      </c>
      <c r="F44" s="238" t="str">
        <f t="shared" si="0"/>
        <v/>
      </c>
      <c r="G44" s="238" t="str">
        <f t="shared" si="4"/>
        <v/>
      </c>
      <c r="H44" s="6" t="str">
        <f t="shared" si="2"/>
        <v/>
      </c>
      <c r="I44" s="274"/>
      <c r="M44" s="7"/>
    </row>
    <row r="45" spans="1:13" ht="43.5">
      <c r="A45" s="1" t="s">
        <v>738</v>
      </c>
      <c r="B45" s="274">
        <f>'Prior Year'!AG86</f>
        <v>1316430</v>
      </c>
      <c r="C45" s="274">
        <f>data!AG85</f>
        <v>2041239</v>
      </c>
      <c r="D45" s="274">
        <f>'Prior Year'!AG60</f>
        <v>2024</v>
      </c>
      <c r="E45" s="1">
        <f>data!AG59</f>
        <v>2336</v>
      </c>
      <c r="F45" s="238">
        <f t="shared" si="0"/>
        <v>650.41007905138338</v>
      </c>
      <c r="G45" s="238">
        <f t="shared" si="4"/>
        <v>873.81806506849318</v>
      </c>
      <c r="H45" s="6">
        <f t="shared" si="2"/>
        <v>0.3434878905058607</v>
      </c>
      <c r="I45" s="346" t="s">
        <v>1379</v>
      </c>
      <c r="M45" s="7"/>
    </row>
    <row r="46" spans="1:13">
      <c r="A46" s="1" t="s">
        <v>739</v>
      </c>
      <c r="B46" s="274">
        <f>'Prior Year'!AH86</f>
        <v>0</v>
      </c>
      <c r="C46" s="274">
        <f>data!AH85</f>
        <v>0</v>
      </c>
      <c r="D46" s="274">
        <f>'Prior Year'!AH60</f>
        <v>0</v>
      </c>
      <c r="E46" s="1">
        <f>data!AH59</f>
        <v>0</v>
      </c>
      <c r="F46" s="238" t="str">
        <f t="shared" si="0"/>
        <v/>
      </c>
      <c r="G46" s="238" t="str">
        <f t="shared" si="4"/>
        <v/>
      </c>
      <c r="H46" s="6" t="str">
        <f t="shared" si="2"/>
        <v/>
      </c>
      <c r="I46" s="274"/>
      <c r="M46" s="7"/>
    </row>
    <row r="47" spans="1:13">
      <c r="A47" s="1" t="s">
        <v>740</v>
      </c>
      <c r="B47" s="274">
        <f>'Prior Year'!AI86</f>
        <v>0</v>
      </c>
      <c r="C47" s="274">
        <f>data!AI85</f>
        <v>0</v>
      </c>
      <c r="D47" s="274">
        <f>'Prior Year'!AI60</f>
        <v>0</v>
      </c>
      <c r="E47" s="1">
        <f>data!AI59</f>
        <v>0</v>
      </c>
      <c r="F47" s="238" t="str">
        <f t="shared" si="0"/>
        <v/>
      </c>
      <c r="G47" s="238" t="str">
        <f t="shared" si="4"/>
        <v/>
      </c>
      <c r="H47" s="6" t="str">
        <f t="shared" si="2"/>
        <v/>
      </c>
      <c r="I47" s="274"/>
      <c r="M47" s="7"/>
    </row>
    <row r="48" spans="1:13">
      <c r="A48" s="1" t="s">
        <v>741</v>
      </c>
      <c r="B48" s="274">
        <f>'Prior Year'!AJ86</f>
        <v>3593878</v>
      </c>
      <c r="C48" s="274">
        <f>data!AJ85</f>
        <v>3915258</v>
      </c>
      <c r="D48" s="274">
        <f>'Prior Year'!AJ60</f>
        <v>13038</v>
      </c>
      <c r="E48" s="1">
        <f>data!AJ59</f>
        <v>14559</v>
      </c>
      <c r="F48" s="238">
        <f t="shared" si="0"/>
        <v>275.64641816229482</v>
      </c>
      <c r="G48" s="238">
        <f t="shared" si="4"/>
        <v>268.92355244178856</v>
      </c>
      <c r="H48" s="6" t="str">
        <f t="shared" si="2"/>
        <v/>
      </c>
      <c r="I48" s="274"/>
      <c r="M48" s="7"/>
    </row>
    <row r="49" spans="1:13">
      <c r="A49" s="1" t="s">
        <v>742</v>
      </c>
      <c r="B49" s="274">
        <f>'Prior Year'!AK86</f>
        <v>366724</v>
      </c>
      <c r="C49" s="274">
        <f>data!AK85</f>
        <v>481974</v>
      </c>
      <c r="D49" s="274">
        <f>'Prior Year'!AK60</f>
        <v>9500</v>
      </c>
      <c r="E49" s="1">
        <f>data!AK59</f>
        <v>11223</v>
      </c>
      <c r="F49" s="238">
        <f t="shared" si="0"/>
        <v>38.602526315789476</v>
      </c>
      <c r="G49" s="238">
        <f t="shared" si="4"/>
        <v>42.945201817695803</v>
      </c>
      <c r="H49" s="6" t="str">
        <f t="shared" si="2"/>
        <v/>
      </c>
      <c r="I49" s="274"/>
      <c r="M49" s="7"/>
    </row>
    <row r="50" spans="1:13">
      <c r="A50" s="1" t="s">
        <v>743</v>
      </c>
      <c r="B50" s="274">
        <f>'Prior Year'!AL86</f>
        <v>154877</v>
      </c>
      <c r="C50" s="274">
        <f>data!AL85</f>
        <v>119144</v>
      </c>
      <c r="D50" s="274">
        <f>'Prior Year'!AL60</f>
        <v>469</v>
      </c>
      <c r="E50" s="1">
        <f>data!AL59</f>
        <v>384</v>
      </c>
      <c r="F50" s="238">
        <f t="shared" si="0"/>
        <v>330.228144989339</v>
      </c>
      <c r="G50" s="238">
        <f t="shared" si="4"/>
        <v>310.27083333333331</v>
      </c>
      <c r="H50" s="6" t="str">
        <f t="shared" si="2"/>
        <v/>
      </c>
      <c r="I50" s="274"/>
      <c r="M50" s="7"/>
    </row>
    <row r="51" spans="1:13">
      <c r="A51" s="1" t="s">
        <v>744</v>
      </c>
      <c r="B51" s="274">
        <f>'Prior Year'!AM86</f>
        <v>0</v>
      </c>
      <c r="C51" s="274">
        <f>data!AM85</f>
        <v>0</v>
      </c>
      <c r="D51" s="274">
        <f>'Prior Year'!AM60</f>
        <v>0</v>
      </c>
      <c r="E51" s="1">
        <f>data!AM59</f>
        <v>0</v>
      </c>
      <c r="F51" s="238" t="str">
        <f t="shared" si="0"/>
        <v/>
      </c>
      <c r="G51" s="238" t="str">
        <f t="shared" si="4"/>
        <v/>
      </c>
      <c r="H51" s="6" t="str">
        <f t="shared" si="2"/>
        <v/>
      </c>
      <c r="I51" s="274"/>
      <c r="M51" s="7"/>
    </row>
    <row r="52" spans="1:13">
      <c r="A52" s="1" t="s">
        <v>745</v>
      </c>
      <c r="B52" s="274">
        <f>'Prior Year'!AN86</f>
        <v>0</v>
      </c>
      <c r="C52" s="274">
        <f>data!AN85</f>
        <v>0</v>
      </c>
      <c r="D52" s="274">
        <f>'Prior Year'!AN60</f>
        <v>0</v>
      </c>
      <c r="E52" s="1">
        <f>data!AN59</f>
        <v>0</v>
      </c>
      <c r="F52" s="238" t="str">
        <f t="shared" si="0"/>
        <v/>
      </c>
      <c r="G52" s="238" t="str">
        <f t="shared" si="4"/>
        <v/>
      </c>
      <c r="H52" s="6" t="str">
        <f t="shared" si="2"/>
        <v/>
      </c>
      <c r="I52" s="274"/>
      <c r="M52" s="7"/>
    </row>
    <row r="53" spans="1:13" ht="29">
      <c r="A53" s="1" t="s">
        <v>746</v>
      </c>
      <c r="B53" s="274">
        <f>'Prior Year'!AO86</f>
        <v>58260</v>
      </c>
      <c r="C53" s="274">
        <f>data!AO85</f>
        <v>134969</v>
      </c>
      <c r="D53" s="274">
        <f>'Prior Year'!AO60</f>
        <v>1488</v>
      </c>
      <c r="E53" s="1">
        <f>data!AO59</f>
        <v>1752</v>
      </c>
      <c r="F53" s="238">
        <f t="shared" si="0"/>
        <v>39.153225806451616</v>
      </c>
      <c r="G53" s="238">
        <f t="shared" si="4"/>
        <v>77.037100456621005</v>
      </c>
      <c r="H53" s="6">
        <f t="shared" si="2"/>
        <v>0.96757990867579902</v>
      </c>
      <c r="I53" s="346" t="s">
        <v>1378</v>
      </c>
      <c r="M53" s="7"/>
    </row>
    <row r="54" spans="1:13">
      <c r="A54" s="1" t="s">
        <v>747</v>
      </c>
      <c r="B54" s="274">
        <f>'Prior Year'!AP86</f>
        <v>0</v>
      </c>
      <c r="C54" s="274">
        <f>data!AP85</f>
        <v>0</v>
      </c>
      <c r="D54" s="274">
        <f>'Prior Year'!AP60</f>
        <v>0</v>
      </c>
      <c r="E54" s="1">
        <f>data!AP59</f>
        <v>0</v>
      </c>
      <c r="F54" s="238" t="str">
        <f t="shared" si="0"/>
        <v/>
      </c>
      <c r="G54" s="238" t="str">
        <f t="shared" si="4"/>
        <v/>
      </c>
      <c r="H54" s="6" t="str">
        <f t="shared" si="2"/>
        <v/>
      </c>
      <c r="I54" s="274"/>
      <c r="M54" s="7"/>
    </row>
    <row r="55" spans="1:13">
      <c r="A55" s="1" t="s">
        <v>748</v>
      </c>
      <c r="B55" s="274">
        <f>'Prior Year'!AQ86</f>
        <v>0</v>
      </c>
      <c r="C55" s="274">
        <f>data!AQ85</f>
        <v>0</v>
      </c>
      <c r="D55" s="274">
        <f>'Prior Year'!AQ60</f>
        <v>0</v>
      </c>
      <c r="E55" s="1">
        <f>data!AQ59</f>
        <v>0</v>
      </c>
      <c r="F55" s="238" t="str">
        <f t="shared" si="0"/>
        <v/>
      </c>
      <c r="G55" s="238" t="str">
        <f t="shared" si="4"/>
        <v/>
      </c>
      <c r="H55" s="6" t="str">
        <f t="shared" si="2"/>
        <v/>
      </c>
      <c r="I55" s="274"/>
      <c r="M55" s="7"/>
    </row>
    <row r="56" spans="1:13">
      <c r="A56" s="1" t="s">
        <v>749</v>
      </c>
      <c r="B56" s="274">
        <f>'Prior Year'!AR86</f>
        <v>0</v>
      </c>
      <c r="C56" s="274">
        <f>data!AR85</f>
        <v>0</v>
      </c>
      <c r="D56" s="274">
        <f>'Prior Year'!AR60</f>
        <v>0</v>
      </c>
      <c r="E56" s="1">
        <f>data!AR59</f>
        <v>0</v>
      </c>
      <c r="F56" s="238" t="str">
        <f t="shared" si="0"/>
        <v/>
      </c>
      <c r="G56" s="238" t="str">
        <f t="shared" si="4"/>
        <v/>
      </c>
      <c r="H56" s="6" t="str">
        <f t="shared" si="2"/>
        <v/>
      </c>
      <c r="I56" s="274"/>
      <c r="M56" s="7"/>
    </row>
    <row r="57" spans="1:13">
      <c r="A57" s="1" t="s">
        <v>750</v>
      </c>
      <c r="B57" s="274">
        <f>'Prior Year'!AS86</f>
        <v>0</v>
      </c>
      <c r="C57" s="274">
        <f>data!AS85</f>
        <v>0</v>
      </c>
      <c r="D57" s="274">
        <f>'Prior Year'!AS60</f>
        <v>0</v>
      </c>
      <c r="E57" s="1">
        <f>data!AS59</f>
        <v>0</v>
      </c>
      <c r="F57" s="238" t="str">
        <f t="shared" si="0"/>
        <v/>
      </c>
      <c r="G57" s="238" t="str">
        <f t="shared" si="4"/>
        <v/>
      </c>
      <c r="H57" s="6" t="str">
        <f t="shared" si="2"/>
        <v/>
      </c>
      <c r="I57" s="274"/>
      <c r="M57" s="7"/>
    </row>
    <row r="58" spans="1:13">
      <c r="A58" s="1" t="s">
        <v>751</v>
      </c>
      <c r="B58" s="274">
        <f>'Prior Year'!AT86</f>
        <v>0</v>
      </c>
      <c r="C58" s="274">
        <f>data!AT85</f>
        <v>0</v>
      </c>
      <c r="D58" s="274">
        <f>'Prior Year'!AT60</f>
        <v>0</v>
      </c>
      <c r="E58" s="1">
        <f>data!AT59</f>
        <v>0</v>
      </c>
      <c r="F58" s="238" t="str">
        <f t="shared" si="0"/>
        <v/>
      </c>
      <c r="G58" s="238" t="str">
        <f t="shared" si="4"/>
        <v/>
      </c>
      <c r="H58" s="6" t="str">
        <f t="shared" si="2"/>
        <v/>
      </c>
      <c r="I58" s="274"/>
      <c r="M58" s="7"/>
    </row>
    <row r="59" spans="1:13">
      <c r="A59" s="1" t="s">
        <v>752</v>
      </c>
      <c r="B59" s="274">
        <f>'Prior Year'!AU86</f>
        <v>0</v>
      </c>
      <c r="C59" s="274">
        <f>data!AU85</f>
        <v>0</v>
      </c>
      <c r="D59" s="274">
        <f>'Prior Year'!AU60</f>
        <v>0</v>
      </c>
      <c r="E59" s="1">
        <f>data!AU59</f>
        <v>0</v>
      </c>
      <c r="F59" s="238" t="str">
        <f t="shared" si="0"/>
        <v/>
      </c>
      <c r="G59" s="238" t="str">
        <f t="shared" si="4"/>
        <v/>
      </c>
      <c r="H59" s="6" t="str">
        <f t="shared" si="2"/>
        <v/>
      </c>
      <c r="I59" s="274"/>
      <c r="M59" s="7"/>
    </row>
    <row r="60" spans="1:13">
      <c r="A60" s="1" t="s">
        <v>753</v>
      </c>
      <c r="B60" s="274">
        <f>'Prior Year'!AV86</f>
        <v>584590</v>
      </c>
      <c r="C60" s="274">
        <f>data!AV85</f>
        <v>858172</v>
      </c>
      <c r="D60" s="274" t="s">
        <v>724</v>
      </c>
      <c r="E60" s="4" t="s">
        <v>724</v>
      </c>
      <c r="F60" s="238"/>
      <c r="G60" s="238"/>
      <c r="H60" s="6"/>
      <c r="I60" s="274"/>
      <c r="M60" s="7"/>
    </row>
    <row r="61" spans="1:13">
      <c r="A61" s="1" t="s">
        <v>754</v>
      </c>
      <c r="B61" s="274">
        <f>'Prior Year'!AW86</f>
        <v>0</v>
      </c>
      <c r="C61" s="274">
        <f>data!AW85</f>
        <v>0</v>
      </c>
      <c r="D61" s="274" t="s">
        <v>724</v>
      </c>
      <c r="E61" s="4" t="s">
        <v>724</v>
      </c>
      <c r="F61" s="238"/>
      <c r="G61" s="238"/>
      <c r="H61" s="6"/>
      <c r="I61" s="274"/>
      <c r="M61" s="7"/>
    </row>
    <row r="62" spans="1:13">
      <c r="A62" s="1" t="s">
        <v>755</v>
      </c>
      <c r="B62" s="274">
        <f>'Prior Year'!AX86</f>
        <v>0</v>
      </c>
      <c r="C62" s="274">
        <f>data!AX85</f>
        <v>0</v>
      </c>
      <c r="D62" s="274" t="s">
        <v>724</v>
      </c>
      <c r="E62" s="4" t="s">
        <v>724</v>
      </c>
      <c r="F62" s="238"/>
      <c r="G62" s="238"/>
      <c r="H62" s="6"/>
      <c r="I62" s="274"/>
      <c r="M62" s="7"/>
    </row>
    <row r="63" spans="1:13">
      <c r="A63" s="1" t="s">
        <v>756</v>
      </c>
      <c r="B63" s="274">
        <f>'Prior Year'!AY86</f>
        <v>1234238</v>
      </c>
      <c r="C63" s="274">
        <f>data!AY85</f>
        <v>1329335</v>
      </c>
      <c r="D63" s="274">
        <f>'Prior Year'!AY60</f>
        <v>72365</v>
      </c>
      <c r="E63" s="1">
        <f>data!AY59</f>
        <v>83577</v>
      </c>
      <c r="F63" s="238">
        <f>IF(B63=0,"",IF(D63=0,"",B63/D63))</f>
        <v>17.055731361846195</v>
      </c>
      <c r="G63" s="238">
        <f t="shared" si="4"/>
        <v>15.905512282087177</v>
      </c>
      <c r="H63" s="6" t="str">
        <f>IF(B63=0,"",IF(C63=0,"",IF(D63=0,"",IF(E63=0,"",IF(G63/F63-1&lt;-0.25,G63/F63-1,IF(G63/F63-1&gt;0.25,G63/F63-1,""))))))</f>
        <v/>
      </c>
      <c r="I63" s="274"/>
      <c r="M63" s="7"/>
    </row>
    <row r="64" spans="1:13">
      <c r="A64" s="1" t="s">
        <v>757</v>
      </c>
      <c r="B64" s="274">
        <f>'Prior Year'!AZ86</f>
        <v>0</v>
      </c>
      <c r="C64" s="274">
        <f>data!AZ85</f>
        <v>0</v>
      </c>
      <c r="D64" s="274">
        <f>'Prior Year'!AZ60</f>
        <v>0</v>
      </c>
      <c r="E64" s="1">
        <f>data!AZ59</f>
        <v>0</v>
      </c>
      <c r="F64" s="238" t="str">
        <f>IF(B64=0,"",IF(D64=0,"",B64/D64))</f>
        <v/>
      </c>
      <c r="G64" s="238" t="str">
        <f t="shared" si="4"/>
        <v/>
      </c>
      <c r="H64" s="6" t="str">
        <f>IF(B64=0,"",IF(C64=0,"",IF(D64=0,"",IF(E64=0,"",IF(G64/F64-1&lt;-0.25,G64/F64-1,IF(G64/F64-1&gt;0.25,G64/F64-1,""))))))</f>
        <v/>
      </c>
      <c r="I64" s="274"/>
      <c r="M64" s="7"/>
    </row>
    <row r="65" spans="1:13">
      <c r="A65" s="1" t="s">
        <v>758</v>
      </c>
      <c r="B65" s="274">
        <f>'Prior Year'!BA86</f>
        <v>166029</v>
      </c>
      <c r="C65" s="274">
        <f>data!BA85</f>
        <v>172714</v>
      </c>
      <c r="D65" s="274">
        <f>'Prior Year'!BA60</f>
        <v>0</v>
      </c>
      <c r="E65" s="1">
        <f>data!BA59</f>
        <v>0</v>
      </c>
      <c r="F65" s="238" t="str">
        <f>IF(B65=0,"",IF(D65=0,"",B65/D65))</f>
        <v/>
      </c>
      <c r="G65" s="238" t="str">
        <f t="shared" si="4"/>
        <v/>
      </c>
      <c r="H65" s="6" t="str">
        <f>IF(B65=0,"",IF(C65=0,"",IF(D65=0,"",IF(E65=0,"",IF(G65/F65-1&lt;-0.25,G65/F65-1,IF(G65/F65-1&gt;0.25,G65/F65-1,""))))))</f>
        <v/>
      </c>
      <c r="I65" s="274"/>
      <c r="M65" s="7"/>
    </row>
    <row r="66" spans="1:13">
      <c r="A66" s="1" t="s">
        <v>759</v>
      </c>
      <c r="B66" s="274">
        <f>'Prior Year'!BB86</f>
        <v>121405</v>
      </c>
      <c r="C66" s="274">
        <f>data!BB85</f>
        <v>226542</v>
      </c>
      <c r="D66" s="274" t="s">
        <v>724</v>
      </c>
      <c r="E66" s="4" t="s">
        <v>724</v>
      </c>
      <c r="F66" s="238"/>
      <c r="G66" s="238" t="str">
        <f t="shared" ref="G66:G68" si="5">IFERROR(IF(C66=0,"",IF(E66=0,"",C66/E66)),"")</f>
        <v/>
      </c>
      <c r="H66" s="6"/>
      <c r="I66" s="274"/>
      <c r="M66" s="7"/>
    </row>
    <row r="67" spans="1:13">
      <c r="A67" s="1" t="s">
        <v>760</v>
      </c>
      <c r="B67" s="274">
        <f>'Prior Year'!BC86</f>
        <v>0</v>
      </c>
      <c r="C67" s="274">
        <f>data!BC85</f>
        <v>0</v>
      </c>
      <c r="D67" s="274" t="s">
        <v>724</v>
      </c>
      <c r="E67" s="4" t="s">
        <v>724</v>
      </c>
      <c r="F67" s="238"/>
      <c r="G67" s="238" t="str">
        <f t="shared" si="5"/>
        <v/>
      </c>
      <c r="H67" s="6"/>
      <c r="I67" s="274"/>
      <c r="M67" s="7"/>
    </row>
    <row r="68" spans="1:13">
      <c r="A68" s="1" t="s">
        <v>761</v>
      </c>
      <c r="B68" s="274">
        <f>'Prior Year'!BD86</f>
        <v>143744</v>
      </c>
      <c r="C68" s="274">
        <f>data!BD85</f>
        <v>114620</v>
      </c>
      <c r="D68" s="274" t="s">
        <v>724</v>
      </c>
      <c r="E68" s="4" t="s">
        <v>724</v>
      </c>
      <c r="F68" s="238"/>
      <c r="G68" s="238" t="str">
        <f t="shared" si="5"/>
        <v/>
      </c>
      <c r="H68" s="6"/>
      <c r="I68" s="274"/>
      <c r="M68" s="7"/>
    </row>
    <row r="69" spans="1:13">
      <c r="A69" s="1" t="s">
        <v>762</v>
      </c>
      <c r="B69" s="274">
        <f>'Prior Year'!BE86</f>
        <v>1071632</v>
      </c>
      <c r="C69" s="274">
        <f>data!BE85</f>
        <v>1231529</v>
      </c>
      <c r="D69" s="274">
        <f>'Prior Year'!BE60</f>
        <v>61803</v>
      </c>
      <c r="E69" s="1">
        <f>data!BE59</f>
        <v>62742</v>
      </c>
      <c r="F69" s="238">
        <f>IF(B69=0,"",IF(D69=0,"",B69/D69))</f>
        <v>17.339481902173034</v>
      </c>
      <c r="G69" s="238">
        <f t="shared" si="4"/>
        <v>19.628462592840521</v>
      </c>
      <c r="H69" s="6" t="str">
        <f>IF(B69=0,"",IF(C69=0,"",IF(D69=0,"",IF(E69=0,"",IF(G69/F69-1&lt;-0.25,G69/F69-1,IF(G69/F69-1&gt;0.25,G69/F69-1,""))))))</f>
        <v/>
      </c>
      <c r="I69" s="274"/>
      <c r="M69" s="7"/>
    </row>
    <row r="70" spans="1:13">
      <c r="A70" s="1" t="s">
        <v>763</v>
      </c>
      <c r="B70" s="274">
        <f>'Prior Year'!BF86</f>
        <v>546429</v>
      </c>
      <c r="C70" s="274">
        <f>data!BF85</f>
        <v>619940</v>
      </c>
      <c r="D70" s="274" t="s">
        <v>724</v>
      </c>
      <c r="E70" s="4" t="s">
        <v>724</v>
      </c>
      <c r="F70" s="238" t="str">
        <f t="shared" ref="F70:F94" si="6">IFERROR(IF(B70=0,"",IF(D70=0,"",B70/D70)),"")</f>
        <v/>
      </c>
      <c r="G70" s="238" t="str">
        <f t="shared" ref="G70:G94" si="7">IFERROR(IF(C70=0,"",IF(E70=0,"",C70/E70)),"")</f>
        <v/>
      </c>
      <c r="H70" s="6" t="str">
        <f t="shared" ref="H70:H94" si="8">IFERROR(IF(B70=0,"",IF(C70=0,"",IF(D70=0,"",IF(E70=0,"",IF(G70/F70-1&lt;-0.25,G70/F70-1,IF(G70/F70-1&gt;0.25,G70/F70-1,"")))))),"")</f>
        <v/>
      </c>
      <c r="I70" s="274"/>
      <c r="M70" s="7"/>
    </row>
    <row r="71" spans="1:13">
      <c r="A71" s="1" t="s">
        <v>764</v>
      </c>
      <c r="B71" s="274">
        <f>'Prior Year'!BG86</f>
        <v>0</v>
      </c>
      <c r="C71" s="274">
        <f>data!BG85</f>
        <v>0</v>
      </c>
      <c r="D71" s="274" t="s">
        <v>724</v>
      </c>
      <c r="E71" s="4" t="s">
        <v>724</v>
      </c>
      <c r="F71" s="238" t="str">
        <f t="shared" si="6"/>
        <v/>
      </c>
      <c r="G71" s="238" t="str">
        <f t="shared" si="7"/>
        <v/>
      </c>
      <c r="H71" s="6" t="str">
        <f t="shared" si="8"/>
        <v/>
      </c>
      <c r="I71" s="274"/>
      <c r="M71" s="7"/>
    </row>
    <row r="72" spans="1:13">
      <c r="A72" s="1" t="s">
        <v>765</v>
      </c>
      <c r="B72" s="274">
        <f>'Prior Year'!BH86</f>
        <v>1381990</v>
      </c>
      <c r="C72" s="274">
        <f>data!BH85</f>
        <v>1616143</v>
      </c>
      <c r="D72" s="274" t="s">
        <v>724</v>
      </c>
      <c r="E72" s="4" t="s">
        <v>724</v>
      </c>
      <c r="F72" s="238" t="str">
        <f t="shared" si="6"/>
        <v/>
      </c>
      <c r="G72" s="238" t="str">
        <f t="shared" si="7"/>
        <v/>
      </c>
      <c r="H72" s="6" t="str">
        <f t="shared" si="8"/>
        <v/>
      </c>
      <c r="I72" s="274"/>
      <c r="M72" s="7"/>
    </row>
    <row r="73" spans="1:13">
      <c r="A73" s="1" t="s">
        <v>766</v>
      </c>
      <c r="B73" s="274">
        <f>'Prior Year'!BI86</f>
        <v>0</v>
      </c>
      <c r="C73" s="274">
        <f>data!BI85</f>
        <v>0</v>
      </c>
      <c r="D73" s="274" t="s">
        <v>724</v>
      </c>
      <c r="E73" s="4" t="s">
        <v>724</v>
      </c>
      <c r="F73" s="238" t="str">
        <f t="shared" si="6"/>
        <v/>
      </c>
      <c r="G73" s="238" t="str">
        <f t="shared" si="7"/>
        <v/>
      </c>
      <c r="H73" s="6" t="str">
        <f t="shared" si="8"/>
        <v/>
      </c>
      <c r="I73" s="274"/>
      <c r="M73" s="7"/>
    </row>
    <row r="74" spans="1:13">
      <c r="A74" s="1" t="s">
        <v>767</v>
      </c>
      <c r="B74" s="274">
        <f>'Prior Year'!BJ86</f>
        <v>589892</v>
      </c>
      <c r="C74" s="274">
        <f>data!BJ85</f>
        <v>672552</v>
      </c>
      <c r="D74" s="274" t="s">
        <v>724</v>
      </c>
      <c r="E74" s="4" t="s">
        <v>724</v>
      </c>
      <c r="F74" s="238" t="str">
        <f t="shared" si="6"/>
        <v/>
      </c>
      <c r="G74" s="238" t="str">
        <f t="shared" si="7"/>
        <v/>
      </c>
      <c r="H74" s="6" t="str">
        <f t="shared" si="8"/>
        <v/>
      </c>
      <c r="I74" s="274"/>
      <c r="M74" s="7"/>
    </row>
    <row r="75" spans="1:13">
      <c r="A75" s="1" t="s">
        <v>768</v>
      </c>
      <c r="B75" s="274">
        <f>'Prior Year'!BK86</f>
        <v>1473521</v>
      </c>
      <c r="C75" s="274">
        <f>data!BK85</f>
        <v>1093700</v>
      </c>
      <c r="D75" s="274" t="s">
        <v>724</v>
      </c>
      <c r="E75" s="4" t="s">
        <v>724</v>
      </c>
      <c r="F75" s="238" t="str">
        <f t="shared" si="6"/>
        <v/>
      </c>
      <c r="G75" s="238" t="str">
        <f t="shared" si="7"/>
        <v/>
      </c>
      <c r="H75" s="6" t="str">
        <f t="shared" si="8"/>
        <v/>
      </c>
      <c r="I75" s="274"/>
      <c r="M75" s="7"/>
    </row>
    <row r="76" spans="1:13">
      <c r="A76" s="1" t="s">
        <v>769</v>
      </c>
      <c r="B76" s="274">
        <f>'Prior Year'!BL86</f>
        <v>200616</v>
      </c>
      <c r="C76" s="274">
        <f>data!BL85</f>
        <v>211943</v>
      </c>
      <c r="D76" s="274" t="s">
        <v>724</v>
      </c>
      <c r="E76" s="4" t="s">
        <v>724</v>
      </c>
      <c r="F76" s="238" t="str">
        <f t="shared" si="6"/>
        <v/>
      </c>
      <c r="G76" s="238" t="str">
        <f t="shared" si="7"/>
        <v/>
      </c>
      <c r="H76" s="6" t="str">
        <f t="shared" si="8"/>
        <v/>
      </c>
      <c r="I76" s="274"/>
      <c r="M76" s="7"/>
    </row>
    <row r="77" spans="1:13">
      <c r="A77" s="1" t="s">
        <v>770</v>
      </c>
      <c r="B77" s="274">
        <f>'Prior Year'!BM86</f>
        <v>0</v>
      </c>
      <c r="C77" s="274">
        <f>data!BM85</f>
        <v>0</v>
      </c>
      <c r="D77" s="274" t="s">
        <v>724</v>
      </c>
      <c r="E77" s="4" t="s">
        <v>724</v>
      </c>
      <c r="F77" s="238" t="str">
        <f t="shared" si="6"/>
        <v/>
      </c>
      <c r="G77" s="238" t="str">
        <f t="shared" si="7"/>
        <v/>
      </c>
      <c r="H77" s="6" t="str">
        <f t="shared" si="8"/>
        <v/>
      </c>
      <c r="I77" s="274"/>
      <c r="M77" s="7"/>
    </row>
    <row r="78" spans="1:13">
      <c r="A78" s="1" t="s">
        <v>771</v>
      </c>
      <c r="B78" s="274">
        <f>'Prior Year'!BN86</f>
        <v>2053021</v>
      </c>
      <c r="C78" s="274">
        <f>data!BN85</f>
        <v>3104149</v>
      </c>
      <c r="D78" s="274" t="s">
        <v>724</v>
      </c>
      <c r="E78" s="4" t="s">
        <v>724</v>
      </c>
      <c r="F78" s="238" t="str">
        <f t="shared" si="6"/>
        <v/>
      </c>
      <c r="G78" s="238" t="str">
        <f t="shared" si="7"/>
        <v/>
      </c>
      <c r="H78" s="6" t="str">
        <f t="shared" si="8"/>
        <v/>
      </c>
      <c r="I78" s="274"/>
      <c r="M78" s="7"/>
    </row>
    <row r="79" spans="1:13">
      <c r="A79" s="1" t="s">
        <v>772</v>
      </c>
      <c r="B79" s="274">
        <f>'Prior Year'!BO86</f>
        <v>0</v>
      </c>
      <c r="C79" s="274">
        <f>data!BO85</f>
        <v>0</v>
      </c>
      <c r="D79" s="274" t="s">
        <v>724</v>
      </c>
      <c r="E79" s="4" t="s">
        <v>724</v>
      </c>
      <c r="F79" s="238" t="str">
        <f t="shared" si="6"/>
        <v/>
      </c>
      <c r="G79" s="238" t="str">
        <f t="shared" si="7"/>
        <v/>
      </c>
      <c r="H79" s="6" t="str">
        <f t="shared" si="8"/>
        <v/>
      </c>
      <c r="I79" s="274"/>
      <c r="M79" s="7"/>
    </row>
    <row r="80" spans="1:13">
      <c r="A80" s="1" t="s">
        <v>773</v>
      </c>
      <c r="B80" s="274">
        <f>'Prior Year'!BP86</f>
        <v>69502</v>
      </c>
      <c r="C80" s="274">
        <f>data!BP85</f>
        <v>200345</v>
      </c>
      <c r="D80" s="274" t="s">
        <v>724</v>
      </c>
      <c r="E80" s="4" t="s">
        <v>724</v>
      </c>
      <c r="F80" s="238" t="str">
        <f t="shared" si="6"/>
        <v/>
      </c>
      <c r="G80" s="238" t="str">
        <f t="shared" si="7"/>
        <v/>
      </c>
      <c r="H80" s="6" t="str">
        <f t="shared" si="8"/>
        <v/>
      </c>
      <c r="I80" s="274"/>
      <c r="M80" s="7"/>
    </row>
    <row r="81" spans="1:13">
      <c r="A81" s="1" t="s">
        <v>774</v>
      </c>
      <c r="B81" s="274">
        <f>'Prior Year'!BQ86</f>
        <v>0</v>
      </c>
      <c r="C81" s="274">
        <f>data!BQ85</f>
        <v>0</v>
      </c>
      <c r="D81" s="274" t="s">
        <v>724</v>
      </c>
      <c r="E81" s="4" t="s">
        <v>724</v>
      </c>
      <c r="F81" s="238" t="str">
        <f t="shared" si="6"/>
        <v/>
      </c>
      <c r="G81" s="238" t="str">
        <f t="shared" si="7"/>
        <v/>
      </c>
      <c r="H81" s="6" t="str">
        <f t="shared" si="8"/>
        <v/>
      </c>
      <c r="I81" s="274"/>
      <c r="M81" s="7"/>
    </row>
    <row r="82" spans="1:13">
      <c r="A82" s="1" t="s">
        <v>775</v>
      </c>
      <c r="B82" s="274">
        <f>'Prior Year'!BR86</f>
        <v>0</v>
      </c>
      <c r="C82" s="274">
        <f>data!BR85</f>
        <v>0</v>
      </c>
      <c r="D82" s="274" t="s">
        <v>724</v>
      </c>
      <c r="E82" s="4" t="s">
        <v>724</v>
      </c>
      <c r="F82" s="238" t="str">
        <f t="shared" si="6"/>
        <v/>
      </c>
      <c r="G82" s="238" t="str">
        <f t="shared" si="7"/>
        <v/>
      </c>
      <c r="H82" s="6" t="str">
        <f t="shared" si="8"/>
        <v/>
      </c>
      <c r="I82" s="274"/>
      <c r="M82" s="7"/>
    </row>
    <row r="83" spans="1:13">
      <c r="A83" s="1" t="s">
        <v>776</v>
      </c>
      <c r="B83" s="274">
        <f>'Prior Year'!BS86</f>
        <v>0</v>
      </c>
      <c r="C83" s="274">
        <f>data!BS85</f>
        <v>0</v>
      </c>
      <c r="D83" s="274" t="s">
        <v>724</v>
      </c>
      <c r="E83" s="4" t="s">
        <v>724</v>
      </c>
      <c r="F83" s="238" t="str">
        <f t="shared" si="6"/>
        <v/>
      </c>
      <c r="G83" s="238" t="str">
        <f t="shared" si="7"/>
        <v/>
      </c>
      <c r="H83" s="6" t="str">
        <f t="shared" si="8"/>
        <v/>
      </c>
      <c r="I83" s="274"/>
      <c r="M83" s="7"/>
    </row>
    <row r="84" spans="1:13">
      <c r="A84" s="1" t="s">
        <v>777</v>
      </c>
      <c r="B84" s="274">
        <f>'Prior Year'!BT86</f>
        <v>0</v>
      </c>
      <c r="C84" s="274">
        <f>data!BT85</f>
        <v>0</v>
      </c>
      <c r="D84" s="274" t="s">
        <v>724</v>
      </c>
      <c r="E84" s="4" t="s">
        <v>724</v>
      </c>
      <c r="F84" s="238" t="str">
        <f t="shared" si="6"/>
        <v/>
      </c>
      <c r="G84" s="238" t="str">
        <f t="shared" si="7"/>
        <v/>
      </c>
      <c r="H84" s="6" t="str">
        <f t="shared" si="8"/>
        <v/>
      </c>
      <c r="I84" s="274"/>
      <c r="M84" s="7"/>
    </row>
    <row r="85" spans="1:13">
      <c r="A85" s="1" t="s">
        <v>778</v>
      </c>
      <c r="B85" s="274">
        <f>'Prior Year'!BU86</f>
        <v>0</v>
      </c>
      <c r="C85" s="274">
        <f>data!BU85</f>
        <v>0</v>
      </c>
      <c r="D85" s="274" t="s">
        <v>724</v>
      </c>
      <c r="E85" s="4" t="s">
        <v>724</v>
      </c>
      <c r="F85" s="238" t="str">
        <f t="shared" si="6"/>
        <v/>
      </c>
      <c r="G85" s="238" t="str">
        <f t="shared" si="7"/>
        <v/>
      </c>
      <c r="H85" s="6" t="str">
        <f t="shared" si="8"/>
        <v/>
      </c>
      <c r="I85" s="274"/>
      <c r="M85" s="7"/>
    </row>
    <row r="86" spans="1:13">
      <c r="A86" s="1" t="s">
        <v>779</v>
      </c>
      <c r="B86" s="274">
        <f>'Prior Year'!BV86</f>
        <v>167923</v>
      </c>
      <c r="C86" s="274">
        <f>data!BV85</f>
        <v>186622</v>
      </c>
      <c r="D86" s="274" t="s">
        <v>724</v>
      </c>
      <c r="E86" s="4" t="s">
        <v>724</v>
      </c>
      <c r="F86" s="238" t="str">
        <f t="shared" si="6"/>
        <v/>
      </c>
      <c r="G86" s="238" t="str">
        <f t="shared" si="7"/>
        <v/>
      </c>
      <c r="H86" s="6" t="str">
        <f t="shared" si="8"/>
        <v/>
      </c>
      <c r="I86" s="274"/>
      <c r="M86" s="7"/>
    </row>
    <row r="87" spans="1:13">
      <c r="A87" s="1" t="s">
        <v>780</v>
      </c>
      <c r="B87" s="274">
        <f>'Prior Year'!BW86</f>
        <v>0</v>
      </c>
      <c r="C87" s="274">
        <f>data!BW85</f>
        <v>0</v>
      </c>
      <c r="D87" s="274" t="s">
        <v>724</v>
      </c>
      <c r="E87" s="4" t="s">
        <v>724</v>
      </c>
      <c r="F87" s="238" t="str">
        <f t="shared" si="6"/>
        <v/>
      </c>
      <c r="G87" s="238" t="str">
        <f t="shared" si="7"/>
        <v/>
      </c>
      <c r="H87" s="6" t="str">
        <f t="shared" si="8"/>
        <v/>
      </c>
      <c r="I87" s="274"/>
      <c r="M87" s="7"/>
    </row>
    <row r="88" spans="1:13">
      <c r="A88" s="1" t="s">
        <v>781</v>
      </c>
      <c r="B88" s="274">
        <f>'Prior Year'!BX86</f>
        <v>0</v>
      </c>
      <c r="C88" s="274">
        <f>data!BX85</f>
        <v>0</v>
      </c>
      <c r="D88" s="274" t="s">
        <v>724</v>
      </c>
      <c r="E88" s="4" t="s">
        <v>724</v>
      </c>
      <c r="F88" s="238" t="str">
        <f t="shared" si="6"/>
        <v/>
      </c>
      <c r="G88" s="238" t="str">
        <f t="shared" si="7"/>
        <v/>
      </c>
      <c r="H88" s="6" t="str">
        <f t="shared" si="8"/>
        <v/>
      </c>
      <c r="I88" s="274"/>
      <c r="M88" s="7"/>
    </row>
    <row r="89" spans="1:13">
      <c r="A89" s="1" t="s">
        <v>782</v>
      </c>
      <c r="B89" s="274">
        <f>'Prior Year'!BY86</f>
        <v>186421</v>
      </c>
      <c r="C89" s="274">
        <f>data!BY85</f>
        <v>190926</v>
      </c>
      <c r="D89" s="274" t="s">
        <v>724</v>
      </c>
      <c r="E89" s="4" t="s">
        <v>724</v>
      </c>
      <c r="F89" s="238" t="str">
        <f t="shared" si="6"/>
        <v/>
      </c>
      <c r="G89" s="238" t="str">
        <f t="shared" si="7"/>
        <v/>
      </c>
      <c r="H89" s="6" t="str">
        <f t="shared" si="8"/>
        <v/>
      </c>
      <c r="I89" s="274"/>
      <c r="M89" s="7"/>
    </row>
    <row r="90" spans="1:13">
      <c r="A90" s="1" t="s">
        <v>783</v>
      </c>
      <c r="B90" s="274">
        <f>'Prior Year'!BZ86</f>
        <v>0</v>
      </c>
      <c r="C90" s="274">
        <f>data!BZ85</f>
        <v>0</v>
      </c>
      <c r="D90" s="274" t="s">
        <v>724</v>
      </c>
      <c r="E90" s="4" t="s">
        <v>724</v>
      </c>
      <c r="F90" s="238" t="str">
        <f t="shared" si="6"/>
        <v/>
      </c>
      <c r="G90" s="238" t="str">
        <f t="shared" si="7"/>
        <v/>
      </c>
      <c r="H90" s="6" t="str">
        <f t="shared" si="8"/>
        <v/>
      </c>
      <c r="I90" s="274"/>
      <c r="M90" s="7"/>
    </row>
    <row r="91" spans="1:13">
      <c r="A91" s="1" t="s">
        <v>784</v>
      </c>
      <c r="B91" s="274">
        <f>'Prior Year'!CA86</f>
        <v>0</v>
      </c>
      <c r="C91" s="274">
        <f>data!CA85</f>
        <v>0</v>
      </c>
      <c r="D91" s="274" t="s">
        <v>724</v>
      </c>
      <c r="E91" s="4" t="s">
        <v>724</v>
      </c>
      <c r="F91" s="238" t="str">
        <f t="shared" si="6"/>
        <v/>
      </c>
      <c r="G91" s="238" t="str">
        <f t="shared" si="7"/>
        <v/>
      </c>
      <c r="H91" s="6" t="str">
        <f t="shared" si="8"/>
        <v/>
      </c>
      <c r="I91" s="274"/>
      <c r="M91" s="7"/>
    </row>
    <row r="92" spans="1:13">
      <c r="A92" s="1" t="s">
        <v>785</v>
      </c>
      <c r="B92" s="274">
        <f>'Prior Year'!CB86</f>
        <v>0</v>
      </c>
      <c r="C92" s="274">
        <f>data!CB85</f>
        <v>0</v>
      </c>
      <c r="D92" s="274" t="s">
        <v>724</v>
      </c>
      <c r="E92" s="4" t="s">
        <v>724</v>
      </c>
      <c r="F92" s="238" t="str">
        <f t="shared" si="6"/>
        <v/>
      </c>
      <c r="G92" s="238" t="str">
        <f t="shared" si="7"/>
        <v/>
      </c>
      <c r="H92" s="6" t="str">
        <f t="shared" si="8"/>
        <v/>
      </c>
      <c r="I92" s="274"/>
      <c r="M92" s="7"/>
    </row>
    <row r="93" spans="1:13">
      <c r="A93" s="1" t="s">
        <v>786</v>
      </c>
      <c r="B93" s="274">
        <f>'Prior Year'!CC86</f>
        <v>0</v>
      </c>
      <c r="C93" s="274">
        <f>data!CC85</f>
        <v>0</v>
      </c>
      <c r="D93" s="274" t="s">
        <v>724</v>
      </c>
      <c r="E93" s="4" t="s">
        <v>724</v>
      </c>
      <c r="F93" s="238" t="str">
        <f t="shared" si="6"/>
        <v/>
      </c>
      <c r="G93" s="238" t="str">
        <f t="shared" si="7"/>
        <v/>
      </c>
      <c r="H93" s="6" t="str">
        <f t="shared" si="8"/>
        <v/>
      </c>
      <c r="I93" s="274"/>
      <c r="M93" s="7"/>
    </row>
    <row r="94" spans="1:13">
      <c r="A94" s="1" t="s">
        <v>787</v>
      </c>
      <c r="B94" s="274">
        <f>'Prior Year'!CD86</f>
        <v>-3401310</v>
      </c>
      <c r="C94" s="274">
        <f>data!CD85</f>
        <v>-1273225</v>
      </c>
      <c r="D94" s="274" t="s">
        <v>724</v>
      </c>
      <c r="E94" s="4" t="s">
        <v>724</v>
      </c>
      <c r="F94" s="238" t="str">
        <f t="shared" si="6"/>
        <v/>
      </c>
      <c r="G94" s="238" t="str">
        <f t="shared" si="7"/>
        <v/>
      </c>
      <c r="H94" s="6" t="str">
        <f t="shared" si="8"/>
        <v/>
      </c>
      <c r="I94" s="274"/>
      <c r="M94" s="7"/>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1DED-37F7-4C82-BF8F-10C9AD620919}">
  <sheetPr codeName="Sheet10">
    <tabColor theme="0" tint="-0.249977111117893"/>
  </sheetPr>
  <dimension ref="A1:D35"/>
  <sheetViews>
    <sheetView topLeftCell="A4" workbookViewId="0">
      <selection activeCell="D25" sqref="D25"/>
    </sheetView>
  </sheetViews>
  <sheetFormatPr defaultColWidth="8.6640625" defaultRowHeight="14.5"/>
  <cols>
    <col min="1" max="1" width="22.6640625" style="12" customWidth="1"/>
    <col min="2" max="3" width="8.6640625" style="12" customWidth="1"/>
    <col min="4" max="4" width="12.33203125" style="12" bestFit="1" customWidth="1"/>
    <col min="5" max="6" width="8.6640625" style="12" customWidth="1"/>
    <col min="7" max="16384" width="8.6640625" style="12"/>
  </cols>
  <sheetData>
    <row r="1" spans="1:4">
      <c r="A1" s="332" t="s">
        <v>1347</v>
      </c>
    </row>
    <row r="3" spans="1:4">
      <c r="A3" s="11" t="s">
        <v>788</v>
      </c>
    </row>
    <row r="4" spans="1:4">
      <c r="A4" s="330" t="s">
        <v>1345</v>
      </c>
    </row>
    <row r="5" spans="1:4">
      <c r="A5" s="331" t="s">
        <v>1343</v>
      </c>
    </row>
    <row r="6" spans="1:4">
      <c r="A6" s="329"/>
    </row>
    <row r="7" spans="1:4">
      <c r="A7" s="330" t="s">
        <v>1346</v>
      </c>
    </row>
    <row r="8" spans="1:4">
      <c r="A8" s="331" t="s">
        <v>1344</v>
      </c>
    </row>
    <row r="11" spans="1:4">
      <c r="A11" s="13" t="s">
        <v>789</v>
      </c>
      <c r="D11" s="275">
        <f>data!C380</f>
        <v>352450</v>
      </c>
    </row>
    <row r="12" spans="1:4">
      <c r="A12" s="13" t="s">
        <v>790</v>
      </c>
      <c r="D12" s="275" t="str">
        <f>IF(OR(data!C380&gt;1000000,data!C380/(data!D360+data!D383)&gt;0.01),"Yes","No")</f>
        <v>No</v>
      </c>
    </row>
    <row r="14" spans="1:4">
      <c r="A14" s="13" t="s">
        <v>791</v>
      </c>
      <c r="D14" s="14" t="s">
        <v>792</v>
      </c>
    </row>
    <row r="15" spans="1:4">
      <c r="A15" s="12" t="s">
        <v>793</v>
      </c>
      <c r="D15" s="15"/>
    </row>
    <row r="16" spans="1:4">
      <c r="A16" s="12" t="s">
        <v>793</v>
      </c>
      <c r="D16" s="15"/>
    </row>
    <row r="17" spans="1:4">
      <c r="A17" s="12" t="s">
        <v>793</v>
      </c>
      <c r="D17" s="15"/>
    </row>
    <row r="18" spans="1:4">
      <c r="A18" s="12" t="s">
        <v>793</v>
      </c>
      <c r="D18" s="15"/>
    </row>
    <row r="19" spans="1:4">
      <c r="A19" s="12" t="s">
        <v>793</v>
      </c>
      <c r="D19" s="15"/>
    </row>
    <row r="20" spans="1:4">
      <c r="A20" s="12" t="s">
        <v>793</v>
      </c>
      <c r="D20" s="15"/>
    </row>
    <row r="21" spans="1:4">
      <c r="A21" s="12" t="s">
        <v>793</v>
      </c>
      <c r="D21" s="15"/>
    </row>
    <row r="25" spans="1:4">
      <c r="A25" s="13" t="s">
        <v>794</v>
      </c>
      <c r="D25" s="276">
        <f>data!C414</f>
        <v>353862</v>
      </c>
    </row>
    <row r="26" spans="1:4">
      <c r="A26" s="13" t="s">
        <v>790</v>
      </c>
      <c r="D26" s="276" t="str">
        <f>IF(OR(data!C414&gt;1000000,data!C414/(data!D416)&gt;0.01),"Yes","No")</f>
        <v>Yes</v>
      </c>
    </row>
    <row r="28" spans="1:4">
      <c r="A28" s="13" t="s">
        <v>791</v>
      </c>
      <c r="D28" s="14" t="s">
        <v>792</v>
      </c>
    </row>
    <row r="29" spans="1:4">
      <c r="A29" s="12" t="s">
        <v>795</v>
      </c>
      <c r="D29" s="15"/>
    </row>
    <row r="30" spans="1:4">
      <c r="A30" s="12" t="s">
        <v>795</v>
      </c>
      <c r="D30" s="15"/>
    </row>
    <row r="31" spans="1:4">
      <c r="A31" s="12" t="s">
        <v>795</v>
      </c>
      <c r="D31" s="15"/>
    </row>
    <row r="32" spans="1:4">
      <c r="A32" s="12" t="s">
        <v>795</v>
      </c>
      <c r="D32" s="15"/>
    </row>
    <row r="33" spans="1:4">
      <c r="A33" s="12" t="s">
        <v>795</v>
      </c>
      <c r="D33" s="15"/>
    </row>
    <row r="34" spans="1:4">
      <c r="A34" s="12" t="s">
        <v>795</v>
      </c>
      <c r="D34" s="15"/>
    </row>
    <row r="35" spans="1:4">
      <c r="A35" s="12" t="s">
        <v>795</v>
      </c>
      <c r="D35" s="15"/>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40"/>
  <sheetViews>
    <sheetView workbookViewId="0">
      <selection activeCell="C45" sqref="C45"/>
    </sheetView>
  </sheetViews>
  <sheetFormatPr defaultColWidth="8.75" defaultRowHeight="18" customHeight="1"/>
  <cols>
    <col min="1" max="1" width="4.75" style="1" customWidth="1"/>
    <col min="2" max="2" width="15.4140625" style="1" customWidth="1"/>
    <col min="3" max="3" width="4.75" style="1" customWidth="1"/>
    <col min="4" max="4" width="15.75" style="1" customWidth="1"/>
    <col min="5" max="5" width="4.75" style="1" customWidth="1"/>
    <col min="6" max="7" width="13.75" style="1" customWidth="1"/>
    <col min="8" max="9" width="8.75" style="1" customWidth="1"/>
    <col min="10" max="16384" width="8.75" style="1"/>
  </cols>
  <sheetData>
    <row r="1" spans="1:7" ht="20.149999999999999" customHeight="1">
      <c r="G1" s="75" t="s">
        <v>796</v>
      </c>
    </row>
    <row r="2" spans="1:7" ht="20.149999999999999" customHeight="1">
      <c r="A2" s="76" t="s">
        <v>797</v>
      </c>
      <c r="B2" s="76"/>
      <c r="C2" s="76"/>
      <c r="D2" s="76"/>
      <c r="E2" s="76"/>
      <c r="F2" s="76"/>
    </row>
    <row r="3" spans="1:7" ht="20.149999999999999" customHeight="1">
      <c r="B3" s="76"/>
      <c r="C3" s="76"/>
      <c r="D3" s="76"/>
      <c r="E3" s="76"/>
      <c r="F3" s="76"/>
      <c r="G3" s="76"/>
    </row>
    <row r="4" spans="1:7" ht="20.149999999999999" customHeight="1">
      <c r="A4" s="77">
        <v>1</v>
      </c>
      <c r="B4" s="79" t="str">
        <f>"Fiscal Year Ended:  "&amp;data!C96</f>
        <v>Fiscal Year Ended:  12/31/2022</v>
      </c>
      <c r="C4" s="78"/>
      <c r="D4" s="79"/>
      <c r="E4" s="80"/>
      <c r="F4" s="78" t="str">
        <f>"License Number:  "&amp;"H-"&amp;FIXED(data!C97,0)</f>
        <v>License Number:  H-141</v>
      </c>
      <c r="G4" s="81"/>
    </row>
    <row r="5" spans="1:7" ht="20.149999999999999" customHeight="1">
      <c r="A5" s="77">
        <v>2</v>
      </c>
      <c r="B5" s="78" t="s">
        <v>285</v>
      </c>
      <c r="C5" s="81"/>
      <c r="D5" s="78" t="str">
        <f>"  "&amp;data!C98</f>
        <v xml:space="preserve">  Columbia County Public Hospital District No. 1</v>
      </c>
      <c r="E5" s="80"/>
      <c r="F5" s="80"/>
      <c r="G5" s="81"/>
    </row>
    <row r="6" spans="1:7" ht="20.149999999999999" customHeight="1">
      <c r="A6" s="77">
        <v>3</v>
      </c>
      <c r="B6" s="78" t="s">
        <v>290</v>
      </c>
      <c r="C6" s="81"/>
      <c r="D6" s="78" t="str">
        <f>"  "&amp;data!C103</f>
        <v xml:space="preserve">  Columbia</v>
      </c>
      <c r="E6" s="80"/>
      <c r="F6" s="80"/>
      <c r="G6" s="81"/>
    </row>
    <row r="7" spans="1:7" ht="20.149999999999999" customHeight="1">
      <c r="A7" s="77">
        <v>4</v>
      </c>
      <c r="B7" s="78" t="s">
        <v>798</v>
      </c>
      <c r="C7" s="81"/>
      <c r="D7" s="78" t="str">
        <f>"  "&amp;data!C104</f>
        <v xml:space="preserve">  Shane McGuire</v>
      </c>
      <c r="E7" s="80"/>
      <c r="F7" s="80"/>
      <c r="G7" s="81"/>
    </row>
    <row r="8" spans="1:7" ht="20.149999999999999" customHeight="1">
      <c r="A8" s="77">
        <v>5</v>
      </c>
      <c r="B8" s="78" t="s">
        <v>799</v>
      </c>
      <c r="C8" s="81"/>
      <c r="D8" s="78" t="str">
        <f>"  "&amp;data!C105</f>
        <v xml:space="preserve">  Matt Minor</v>
      </c>
      <c r="E8" s="80"/>
      <c r="F8" s="80"/>
      <c r="G8" s="81"/>
    </row>
    <row r="9" spans="1:7" ht="20.149999999999999" customHeight="1">
      <c r="A9" s="77">
        <v>6</v>
      </c>
      <c r="B9" s="78" t="s">
        <v>800</v>
      </c>
      <c r="C9" s="81"/>
      <c r="D9" s="78" t="str">
        <f>"  "&amp;data!C106</f>
        <v xml:space="preserve">  Robert Hutchens</v>
      </c>
      <c r="E9" s="80"/>
      <c r="F9" s="80"/>
      <c r="G9" s="81"/>
    </row>
    <row r="10" spans="1:7" ht="20.149999999999999" customHeight="1">
      <c r="A10" s="77">
        <v>7</v>
      </c>
      <c r="B10" s="78" t="s">
        <v>801</v>
      </c>
      <c r="C10" s="81"/>
      <c r="D10" s="78" t="str">
        <f>"  "&amp;data!C107</f>
        <v xml:space="preserve">  509.382.2531</v>
      </c>
      <c r="E10" s="80"/>
      <c r="F10" s="80"/>
      <c r="G10" s="81"/>
    </row>
    <row r="11" spans="1:7" ht="20.149999999999999" customHeight="1">
      <c r="A11" s="77">
        <v>8</v>
      </c>
      <c r="B11" s="78" t="s">
        <v>802</v>
      </c>
      <c r="C11" s="81"/>
      <c r="D11" s="78" t="str">
        <f>"  "&amp;data!C108</f>
        <v xml:space="preserve">  509.382.3205</v>
      </c>
      <c r="E11" s="80"/>
      <c r="F11" s="80"/>
      <c r="G11" s="81"/>
    </row>
    <row r="12" spans="1:7" ht="20.149999999999999" customHeight="1">
      <c r="A12" s="82"/>
      <c r="B12" s="83"/>
      <c r="C12" s="83"/>
      <c r="D12" s="83"/>
      <c r="E12" s="83"/>
      <c r="F12" s="83"/>
      <c r="G12" s="84"/>
    </row>
    <row r="13" spans="1:7" ht="20.149999999999999" customHeight="1">
      <c r="A13" s="85"/>
      <c r="G13" s="86"/>
    </row>
    <row r="14" spans="1:7" ht="20.149999999999999" customHeight="1">
      <c r="A14" s="77">
        <v>9</v>
      </c>
      <c r="B14" s="78" t="s">
        <v>803</v>
      </c>
      <c r="C14" s="78"/>
      <c r="D14" s="78"/>
      <c r="E14" s="78"/>
      <c r="F14" s="78"/>
      <c r="G14" s="84"/>
    </row>
    <row r="15" spans="1:7" ht="20.149999999999999" customHeight="1">
      <c r="A15" s="87" t="s">
        <v>299</v>
      </c>
      <c r="B15" s="88"/>
      <c r="C15" s="89" t="s">
        <v>301</v>
      </c>
      <c r="D15" s="88"/>
      <c r="E15" s="89" t="s">
        <v>303</v>
      </c>
      <c r="F15" s="90"/>
      <c r="G15" s="91"/>
    </row>
    <row r="16" spans="1:7" ht="20.149999999999999" customHeight="1">
      <c r="A16" s="92" t="str">
        <f>IF(data!C113&gt;0," X","")</f>
        <v/>
      </c>
      <c r="B16" s="81" t="s">
        <v>288</v>
      </c>
      <c r="C16" s="93" t="str">
        <f>IF(data!C117&gt;0," X","")</f>
        <v/>
      </c>
      <c r="D16" s="94" t="s">
        <v>804</v>
      </c>
      <c r="E16" s="277" t="str">
        <f>IF(data!C120&gt;0," X","")</f>
        <v/>
      </c>
      <c r="F16" s="95" t="s">
        <v>304</v>
      </c>
      <c r="G16" s="81"/>
    </row>
    <row r="17" spans="1:7" ht="20.149999999999999" customHeight="1">
      <c r="A17" s="92" t="str">
        <f>IF(data!C114&gt;0," X","")</f>
        <v/>
      </c>
      <c r="B17" s="81" t="s">
        <v>290</v>
      </c>
      <c r="C17" s="93" t="str">
        <f>IF(data!C118&gt;0," X","")</f>
        <v/>
      </c>
      <c r="D17" s="94" t="s">
        <v>384</v>
      </c>
      <c r="E17" s="277" t="str">
        <f>IF(data!C121&gt;0," X","")</f>
        <v/>
      </c>
      <c r="F17" s="95" t="s">
        <v>305</v>
      </c>
      <c r="G17" s="81"/>
    </row>
    <row r="18" spans="1:7" ht="20.149999999999999" customHeight="1">
      <c r="A18" s="77"/>
      <c r="B18" s="81" t="s">
        <v>805</v>
      </c>
      <c r="C18" s="81"/>
      <c r="D18" s="81"/>
      <c r="E18" s="277" t="str">
        <f>IF(data!C122&gt;0," X","")</f>
        <v/>
      </c>
      <c r="F18" s="95" t="s">
        <v>306</v>
      </c>
      <c r="G18" s="81"/>
    </row>
    <row r="19" spans="1:7" ht="20.149999999999999" customHeight="1">
      <c r="A19" s="92" t="str">
        <f>IF(data!C115&gt;0," X","")</f>
        <v xml:space="preserve"> X</v>
      </c>
      <c r="B19" s="94" t="s">
        <v>806</v>
      </c>
      <c r="C19" s="81"/>
      <c r="D19" s="81"/>
      <c r="E19" s="81"/>
      <c r="F19" s="95"/>
      <c r="G19" s="81"/>
    </row>
    <row r="20" spans="1:7" ht="20.149999999999999" customHeight="1">
      <c r="A20" s="82"/>
      <c r="B20" s="83"/>
      <c r="C20" s="83"/>
      <c r="D20" s="83"/>
      <c r="E20" s="83"/>
      <c r="F20" s="83"/>
      <c r="G20" s="84"/>
    </row>
    <row r="21" spans="1:7" ht="20.149999999999999" customHeight="1">
      <c r="A21" s="85"/>
      <c r="G21" s="96"/>
    </row>
    <row r="22" spans="1:7" ht="20.149999999999999" customHeight="1">
      <c r="A22" s="77">
        <v>10</v>
      </c>
      <c r="B22" s="78" t="s">
        <v>807</v>
      </c>
      <c r="C22" s="78"/>
      <c r="D22" s="78"/>
      <c r="E22" s="78"/>
      <c r="F22" s="92" t="s">
        <v>309</v>
      </c>
      <c r="G22" s="93" t="s">
        <v>227</v>
      </c>
    </row>
    <row r="23" spans="1:7" ht="20.149999999999999" customHeight="1">
      <c r="A23" s="77"/>
      <c r="B23" s="78" t="s">
        <v>808</v>
      </c>
      <c r="C23" s="78"/>
      <c r="D23" s="78"/>
      <c r="E23" s="78"/>
      <c r="F23" s="77">
        <f>data!C127</f>
        <v>119</v>
      </c>
      <c r="G23" s="81">
        <f>data!D127</f>
        <v>375</v>
      </c>
    </row>
    <row r="24" spans="1:7" ht="20.149999999999999" customHeight="1">
      <c r="A24" s="77"/>
      <c r="B24" s="78" t="s">
        <v>809</v>
      </c>
      <c r="C24" s="78"/>
      <c r="D24" s="78"/>
      <c r="E24" s="78"/>
      <c r="F24" s="77">
        <f>data!C128</f>
        <v>125</v>
      </c>
      <c r="G24" s="81">
        <f>data!D128</f>
        <v>9749</v>
      </c>
    </row>
    <row r="25" spans="1:7" ht="20.149999999999999" customHeight="1">
      <c r="A25" s="77"/>
      <c r="B25" s="78" t="s">
        <v>810</v>
      </c>
      <c r="C25" s="78"/>
      <c r="D25" s="78"/>
      <c r="E25" s="78"/>
      <c r="F25" s="77">
        <f>data!C129</f>
        <v>0</v>
      </c>
      <c r="G25" s="81">
        <f>data!D129</f>
        <v>0</v>
      </c>
    </row>
    <row r="26" spans="1:7" ht="20.149999999999999" customHeight="1">
      <c r="A26" s="77">
        <v>11</v>
      </c>
      <c r="B26" s="78" t="s">
        <v>313</v>
      </c>
      <c r="C26" s="78"/>
      <c r="D26" s="78"/>
      <c r="E26" s="78"/>
      <c r="F26" s="77">
        <f>data!C130</f>
        <v>0</v>
      </c>
      <c r="G26" s="81">
        <f>data!D130</f>
        <v>0</v>
      </c>
    </row>
    <row r="27" spans="1:7" ht="20.149999999999999" customHeight="1">
      <c r="A27" s="82"/>
      <c r="B27" s="83"/>
      <c r="C27" s="83"/>
      <c r="D27" s="83"/>
      <c r="E27" s="83"/>
      <c r="F27" s="83"/>
      <c r="G27" s="84"/>
    </row>
    <row r="28" spans="1:7" ht="20.149999999999999" customHeight="1">
      <c r="A28" s="85"/>
      <c r="G28" s="96"/>
    </row>
    <row r="29" spans="1:7" ht="20.149999999999999" customHeight="1">
      <c r="A29" s="77">
        <v>12</v>
      </c>
      <c r="B29" s="97" t="s">
        <v>811</v>
      </c>
      <c r="C29" s="81"/>
      <c r="D29" s="93" t="s">
        <v>179</v>
      </c>
      <c r="E29" s="97" t="s">
        <v>811</v>
      </c>
      <c r="F29" s="81"/>
      <c r="G29" s="93" t="s">
        <v>179</v>
      </c>
    </row>
    <row r="30" spans="1:7" ht="20.149999999999999" customHeight="1">
      <c r="A30" s="77"/>
      <c r="B30" s="78" t="s">
        <v>315</v>
      </c>
      <c r="C30" s="81"/>
      <c r="D30" s="81">
        <f>data!C132</f>
        <v>0</v>
      </c>
      <c r="E30" s="78" t="s">
        <v>321</v>
      </c>
      <c r="F30" s="81"/>
      <c r="G30" s="81">
        <f>data!C139</f>
        <v>23</v>
      </c>
    </row>
    <row r="31" spans="1:7" ht="20.149999999999999" customHeight="1">
      <c r="A31" s="77"/>
      <c r="B31" s="97" t="s">
        <v>812</v>
      </c>
      <c r="C31" s="81"/>
      <c r="D31" s="81">
        <f>data!C133</f>
        <v>0</v>
      </c>
      <c r="E31" s="78" t="s">
        <v>322</v>
      </c>
      <c r="F31" s="81"/>
      <c r="G31" s="81">
        <f>data!C140</f>
        <v>0</v>
      </c>
    </row>
    <row r="32" spans="1:7" ht="20.149999999999999" customHeight="1">
      <c r="A32" s="77"/>
      <c r="B32" s="97" t="s">
        <v>813</v>
      </c>
      <c r="C32" s="81"/>
      <c r="D32" s="81">
        <f>data!C134</f>
        <v>25</v>
      </c>
      <c r="E32" s="78" t="s">
        <v>814</v>
      </c>
      <c r="F32" s="81"/>
      <c r="G32" s="81">
        <f>data!C141</f>
        <v>0</v>
      </c>
    </row>
    <row r="33" spans="1:7" ht="20.149999999999999" customHeight="1">
      <c r="A33" s="77"/>
      <c r="B33" s="97" t="s">
        <v>815</v>
      </c>
      <c r="C33" s="81"/>
      <c r="D33" s="81">
        <f>data!C135</f>
        <v>0</v>
      </c>
      <c r="E33" s="78" t="s">
        <v>816</v>
      </c>
      <c r="F33" s="81"/>
      <c r="G33" s="81">
        <f>data!C142</f>
        <v>0</v>
      </c>
    </row>
    <row r="34" spans="1:7" ht="20.149999999999999" customHeight="1">
      <c r="A34" s="77"/>
      <c r="B34" s="97" t="s">
        <v>817</v>
      </c>
      <c r="C34" s="81"/>
      <c r="D34" s="81">
        <f>data!C136</f>
        <v>0</v>
      </c>
      <c r="E34" s="78" t="s">
        <v>324</v>
      </c>
      <c r="F34" s="81"/>
      <c r="G34" s="81">
        <f>data!E143</f>
        <v>48</v>
      </c>
    </row>
    <row r="35" spans="1:7" ht="20.149999999999999" customHeight="1">
      <c r="A35" s="77"/>
      <c r="B35" s="97" t="s">
        <v>818</v>
      </c>
      <c r="C35" s="81"/>
      <c r="D35" s="81">
        <f>data!C137</f>
        <v>0</v>
      </c>
      <c r="E35" s="78" t="s">
        <v>819</v>
      </c>
      <c r="F35" s="98"/>
      <c r="G35" s="81"/>
    </row>
    <row r="36" spans="1:7" ht="20.149999999999999" customHeight="1">
      <c r="A36" s="77"/>
      <c r="B36" s="78" t="s">
        <v>108</v>
      </c>
      <c r="C36" s="81"/>
      <c r="D36" s="81">
        <f>data!C138</f>
        <v>0</v>
      </c>
      <c r="E36" s="78" t="s">
        <v>325</v>
      </c>
      <c r="F36" s="81"/>
      <c r="G36" s="81">
        <f>data!C144</f>
        <v>0</v>
      </c>
    </row>
    <row r="37" spans="1:7" ht="20.149999999999999" customHeight="1">
      <c r="A37" s="77"/>
      <c r="E37" s="78" t="s">
        <v>326</v>
      </c>
      <c r="F37" s="81"/>
      <c r="G37" s="81">
        <f>data!C145</f>
        <v>0</v>
      </c>
    </row>
    <row r="38" spans="1:7" ht="20.149999999999999" customHeight="1">
      <c r="A38" s="77"/>
      <c r="B38" s="78"/>
      <c r="C38" s="78"/>
      <c r="D38" s="78"/>
      <c r="E38" s="78"/>
      <c r="F38" s="78"/>
      <c r="G38" s="81"/>
    </row>
    <row r="39" spans="1:7" ht="20.149999999999999" customHeight="1">
      <c r="A39" s="99">
        <v>13</v>
      </c>
      <c r="B39" s="100" t="s">
        <v>321</v>
      </c>
      <c r="C39" s="96"/>
      <c r="D39" s="96"/>
      <c r="E39" s="101"/>
      <c r="F39" s="101"/>
      <c r="G39" s="102"/>
    </row>
    <row r="40" spans="1:7" ht="20.149999999999999" customHeight="1">
      <c r="A40" s="103"/>
      <c r="B40" s="104" t="s">
        <v>820</v>
      </c>
      <c r="C40" s="105" t="s">
        <v>284</v>
      </c>
      <c r="D40" s="86">
        <f>data!C147</f>
        <v>0</v>
      </c>
      <c r="E40" s="106"/>
      <c r="F40" s="106"/>
      <c r="G40" s="107"/>
    </row>
  </sheetData>
  <phoneticPr fontId="0" type="noConversion"/>
  <printOptions horizontalCentered="1" verticalCentered="1" gridLines="1" gridLinesSet="0"/>
  <pageMargins left="0" right="0" top="0" bottom="0"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G33"/>
  <sheetViews>
    <sheetView workbookViewId="0">
      <selection activeCell="C45" sqref="C45"/>
    </sheetView>
  </sheetViews>
  <sheetFormatPr defaultColWidth="8.75" defaultRowHeight="20.149999999999999" customHeight="1"/>
  <cols>
    <col min="1" max="1" width="10.33203125" style="1" customWidth="1"/>
    <col min="2" max="2" width="10.75" style="1" customWidth="1"/>
    <col min="3" max="3" width="12.75" style="1" customWidth="1"/>
    <col min="4" max="4" width="11.75" style="1" customWidth="1"/>
    <col min="5" max="6" width="13.75" style="1" customWidth="1"/>
    <col min="7" max="7" width="14.75" style="1" customWidth="1"/>
    <col min="8" max="9" width="8.75" style="1" customWidth="1"/>
    <col min="10" max="16384" width="8.75" style="1"/>
  </cols>
  <sheetData>
    <row r="1" spans="1:7" ht="20.149999999999999" customHeight="1">
      <c r="A1" s="134" t="s">
        <v>821</v>
      </c>
      <c r="G1" s="75" t="s">
        <v>822</v>
      </c>
    </row>
    <row r="2" spans="1:7" ht="20.149999999999999" customHeight="1">
      <c r="A2" s="1" t="str">
        <f>"Hospital: "&amp;data!C98</f>
        <v>Hospital: Columbia County Public Hospital District No. 1</v>
      </c>
      <c r="G2" s="4" t="s">
        <v>823</v>
      </c>
    </row>
    <row r="3" spans="1:7" ht="20.149999999999999" customHeight="1">
      <c r="G3" s="4" t="str">
        <f>"FYE: "&amp;data!C96</f>
        <v>FYE: 12/31/2022</v>
      </c>
    </row>
    <row r="4" spans="1:7" ht="20.149999999999999" customHeight="1">
      <c r="A4" s="135" t="s">
        <v>824</v>
      </c>
      <c r="B4" s="136"/>
      <c r="C4" s="136"/>
      <c r="D4" s="136"/>
      <c r="E4" s="136"/>
      <c r="F4" s="136"/>
      <c r="G4" s="137"/>
    </row>
    <row r="5" spans="1:7" ht="20.149999999999999" customHeight="1">
      <c r="A5" s="138"/>
      <c r="B5" s="88" t="s">
        <v>825</v>
      </c>
      <c r="C5" s="88"/>
      <c r="D5" s="88"/>
      <c r="E5" s="139" t="s">
        <v>336</v>
      </c>
      <c r="F5" s="88"/>
      <c r="G5" s="88"/>
    </row>
    <row r="6" spans="1:7" ht="20.149999999999999" customHeight="1">
      <c r="A6" s="140" t="s">
        <v>826</v>
      </c>
      <c r="B6" s="93" t="s">
        <v>309</v>
      </c>
      <c r="C6" s="93" t="s">
        <v>827</v>
      </c>
      <c r="D6" s="93" t="s">
        <v>332</v>
      </c>
      <c r="E6" s="93" t="s">
        <v>180</v>
      </c>
      <c r="F6" s="93" t="s">
        <v>143</v>
      </c>
      <c r="G6" s="93" t="s">
        <v>215</v>
      </c>
    </row>
    <row r="7" spans="1:7" ht="20.149999999999999" customHeight="1">
      <c r="A7" s="77" t="s">
        <v>330</v>
      </c>
      <c r="B7" s="141">
        <f>data!B154</f>
        <v>85</v>
      </c>
      <c r="C7" s="141">
        <f>data!B155</f>
        <v>267</v>
      </c>
      <c r="D7" s="141">
        <f>data!B156</f>
        <v>39069</v>
      </c>
      <c r="E7" s="141">
        <f>data!B157</f>
        <v>2538029</v>
      </c>
      <c r="F7" s="141">
        <f>data!B158</f>
        <v>14258281</v>
      </c>
      <c r="G7" s="141">
        <f>data!B157+data!B158</f>
        <v>16796310</v>
      </c>
    </row>
    <row r="8" spans="1:7" ht="20.149999999999999" customHeight="1">
      <c r="A8" s="77" t="s">
        <v>331</v>
      </c>
      <c r="B8" s="141">
        <f>data!C154</f>
        <v>3</v>
      </c>
      <c r="C8" s="141">
        <f>data!C155</f>
        <v>11</v>
      </c>
      <c r="D8" s="141">
        <f>data!C156</f>
        <v>11965</v>
      </c>
      <c r="E8" s="141">
        <f>data!C157</f>
        <v>777282</v>
      </c>
      <c r="F8" s="141">
        <f>data!C158</f>
        <v>4366659</v>
      </c>
      <c r="G8" s="141">
        <f>data!C157+data!C158</f>
        <v>5143941</v>
      </c>
    </row>
    <row r="9" spans="1:7" ht="20.149999999999999" customHeight="1">
      <c r="A9" s="77" t="s">
        <v>828</v>
      </c>
      <c r="B9" s="141">
        <f>data!D154</f>
        <v>31</v>
      </c>
      <c r="C9" s="141">
        <f>data!D155</f>
        <v>97</v>
      </c>
      <c r="D9" s="141">
        <f>data!D156</f>
        <v>30838</v>
      </c>
      <c r="E9" s="141">
        <f>data!D157</f>
        <v>2017084</v>
      </c>
      <c r="F9" s="141">
        <f>data!D158</f>
        <v>11241715</v>
      </c>
      <c r="G9" s="141">
        <f>data!D157+data!D158</f>
        <v>13258799</v>
      </c>
    </row>
    <row r="10" spans="1:7" ht="20.149999999999999" customHeight="1">
      <c r="A10" s="92" t="s">
        <v>215</v>
      </c>
      <c r="B10" s="141">
        <f>data!E154</f>
        <v>119</v>
      </c>
      <c r="C10" s="141">
        <f>data!E155</f>
        <v>375</v>
      </c>
      <c r="D10" s="141">
        <f>data!E156</f>
        <v>81872</v>
      </c>
      <c r="E10" s="141">
        <f>data!E157</f>
        <v>5332395</v>
      </c>
      <c r="F10" s="141">
        <f>data!E158</f>
        <v>29866655</v>
      </c>
      <c r="G10" s="141">
        <f>E10+F10</f>
        <v>35199050</v>
      </c>
    </row>
    <row r="11" spans="1:7" ht="20.149999999999999" customHeight="1">
      <c r="A11" s="142"/>
      <c r="B11" s="143"/>
      <c r="C11" s="143"/>
      <c r="D11" s="143"/>
      <c r="E11" s="143"/>
      <c r="F11" s="143"/>
      <c r="G11" s="144"/>
    </row>
    <row r="12" spans="1:7" ht="20.149999999999999" customHeight="1">
      <c r="A12" s="82"/>
      <c r="B12" s="83"/>
      <c r="C12" s="83"/>
      <c r="D12" s="83"/>
      <c r="E12" s="83"/>
      <c r="F12" s="83"/>
      <c r="G12" s="84"/>
    </row>
    <row r="13" spans="1:7" ht="20.149999999999999" customHeight="1">
      <c r="A13" s="145" t="s">
        <v>829</v>
      </c>
      <c r="B13" s="76"/>
      <c r="C13" s="76"/>
      <c r="D13" s="76"/>
      <c r="E13" s="76"/>
      <c r="F13" s="76"/>
      <c r="G13" s="146"/>
    </row>
    <row r="14" spans="1:7" ht="20.149999999999999" customHeight="1">
      <c r="A14" s="138"/>
      <c r="B14" s="147" t="s">
        <v>825</v>
      </c>
      <c r="C14" s="147"/>
      <c r="D14" s="147"/>
      <c r="E14" s="147" t="s">
        <v>336</v>
      </c>
      <c r="F14" s="147"/>
      <c r="G14" s="147"/>
    </row>
    <row r="15" spans="1:7" ht="20.149999999999999" customHeight="1">
      <c r="A15" s="140" t="s">
        <v>826</v>
      </c>
      <c r="B15" s="93" t="s">
        <v>309</v>
      </c>
      <c r="C15" s="93" t="s">
        <v>827</v>
      </c>
      <c r="D15" s="93" t="s">
        <v>332</v>
      </c>
      <c r="E15" s="93" t="s">
        <v>180</v>
      </c>
      <c r="F15" s="93" t="s">
        <v>143</v>
      </c>
      <c r="G15" s="93" t="s">
        <v>215</v>
      </c>
    </row>
    <row r="16" spans="1:7" ht="20.149999999999999" customHeight="1">
      <c r="A16" s="77" t="s">
        <v>330</v>
      </c>
      <c r="B16" s="141">
        <f>data!B160</f>
        <v>18</v>
      </c>
      <c r="C16" s="141">
        <f>data!B161</f>
        <v>1438</v>
      </c>
      <c r="D16" s="141">
        <f>data!B162</f>
        <v>0</v>
      </c>
      <c r="E16" s="141">
        <f>data!B163</f>
        <v>1952498</v>
      </c>
      <c r="F16" s="141">
        <f>data!B164</f>
        <v>0</v>
      </c>
      <c r="G16" s="141">
        <f>data!B163+data!B164</f>
        <v>1952498</v>
      </c>
    </row>
    <row r="17" spans="1:7" ht="20.149999999999999" customHeight="1">
      <c r="A17" s="77" t="s">
        <v>331</v>
      </c>
      <c r="B17" s="141">
        <f>data!C160</f>
        <v>63</v>
      </c>
      <c r="C17" s="141">
        <f>data!C161</f>
        <v>4906</v>
      </c>
      <c r="D17" s="141">
        <f>data!C162</f>
        <v>0</v>
      </c>
      <c r="E17" s="141">
        <f>data!C163</f>
        <v>597961</v>
      </c>
      <c r="F17" s="141">
        <f>data!C164</f>
        <v>0</v>
      </c>
      <c r="G17" s="141">
        <f>data!C163+data!C164</f>
        <v>597961</v>
      </c>
    </row>
    <row r="18" spans="1:7" ht="20.149999999999999" customHeight="1">
      <c r="A18" s="77" t="s">
        <v>828</v>
      </c>
      <c r="B18" s="141">
        <f>data!D160</f>
        <v>44</v>
      </c>
      <c r="C18" s="141">
        <f>data!D161</f>
        <v>3405</v>
      </c>
      <c r="D18" s="141">
        <f>data!D162</f>
        <v>0</v>
      </c>
      <c r="E18" s="141">
        <f>data!D163</f>
        <v>1541130</v>
      </c>
      <c r="F18" s="141">
        <f>data!D164</f>
        <v>0</v>
      </c>
      <c r="G18" s="141">
        <f>data!D163+data!D164</f>
        <v>1541130</v>
      </c>
    </row>
    <row r="19" spans="1:7" ht="20.149999999999999" customHeight="1">
      <c r="A19" s="92" t="s">
        <v>215</v>
      </c>
      <c r="B19" s="141">
        <f>data!E160</f>
        <v>125</v>
      </c>
      <c r="C19" s="141">
        <f>data!E161</f>
        <v>9749</v>
      </c>
      <c r="D19" s="141">
        <f>data!E162</f>
        <v>0</v>
      </c>
      <c r="E19" s="141">
        <f>data!E163</f>
        <v>4091589</v>
      </c>
      <c r="F19" s="141">
        <f>data!E164</f>
        <v>0</v>
      </c>
      <c r="G19" s="141">
        <f>data!E163+data!E164</f>
        <v>4091589</v>
      </c>
    </row>
    <row r="20" spans="1:7" ht="20.149999999999999" customHeight="1">
      <c r="A20" s="142"/>
      <c r="B20" s="143"/>
      <c r="C20" s="143"/>
      <c r="D20" s="143"/>
      <c r="E20" s="143"/>
      <c r="F20" s="143"/>
      <c r="G20" s="144"/>
    </row>
    <row r="21" spans="1:7" ht="20.149999999999999" customHeight="1">
      <c r="A21" s="82"/>
      <c r="B21" s="83"/>
      <c r="C21" s="83"/>
      <c r="D21" s="83"/>
      <c r="E21" s="83"/>
      <c r="F21" s="83"/>
      <c r="G21" s="84"/>
    </row>
    <row r="22" spans="1:7" ht="20.149999999999999" customHeight="1">
      <c r="A22" s="145" t="s">
        <v>830</v>
      </c>
      <c r="B22" s="76"/>
      <c r="C22" s="76"/>
      <c r="D22" s="76"/>
      <c r="E22" s="76"/>
      <c r="F22" s="76"/>
      <c r="G22" s="146"/>
    </row>
    <row r="23" spans="1:7" ht="20.149999999999999" customHeight="1">
      <c r="A23" s="138"/>
      <c r="B23" s="88" t="s">
        <v>825</v>
      </c>
      <c r="C23" s="88"/>
      <c r="D23" s="88"/>
      <c r="E23" s="88" t="s">
        <v>336</v>
      </c>
      <c r="F23" s="88"/>
      <c r="G23" s="88"/>
    </row>
    <row r="24" spans="1:7" ht="20.149999999999999" customHeight="1">
      <c r="A24" s="140" t="s">
        <v>826</v>
      </c>
      <c r="B24" s="93" t="s">
        <v>309</v>
      </c>
      <c r="C24" s="93" t="s">
        <v>827</v>
      </c>
      <c r="D24" s="93" t="s">
        <v>332</v>
      </c>
      <c r="E24" s="93" t="s">
        <v>180</v>
      </c>
      <c r="F24" s="93" t="s">
        <v>143</v>
      </c>
      <c r="G24" s="93" t="s">
        <v>215</v>
      </c>
    </row>
    <row r="25" spans="1:7" ht="20.149999999999999" customHeight="1">
      <c r="A25" s="77" t="s">
        <v>330</v>
      </c>
      <c r="B25" s="141">
        <f>data!B166</f>
        <v>0</v>
      </c>
      <c r="C25" s="141">
        <f>data!B167</f>
        <v>0</v>
      </c>
      <c r="D25" s="141">
        <f>data!B168</f>
        <v>0</v>
      </c>
      <c r="E25" s="141">
        <f>data!B169</f>
        <v>0</v>
      </c>
      <c r="F25" s="141">
        <f>data!B170</f>
        <v>0</v>
      </c>
      <c r="G25" s="141">
        <f>data!B169+data!B170</f>
        <v>0</v>
      </c>
    </row>
    <row r="26" spans="1:7" ht="20.149999999999999" customHeight="1">
      <c r="A26" s="77" t="s">
        <v>331</v>
      </c>
      <c r="B26" s="141">
        <f>data!C166</f>
        <v>0</v>
      </c>
      <c r="C26" s="141">
        <f>data!C167</f>
        <v>0</v>
      </c>
      <c r="D26" s="141">
        <f>data!C168</f>
        <v>0</v>
      </c>
      <c r="E26" s="141">
        <f>data!C169</f>
        <v>0</v>
      </c>
      <c r="F26" s="141">
        <f>data!C170</f>
        <v>0</v>
      </c>
      <c r="G26" s="141">
        <f>data!C169+data!C170</f>
        <v>0</v>
      </c>
    </row>
    <row r="27" spans="1:7" ht="20.149999999999999" customHeight="1">
      <c r="A27" s="77" t="s">
        <v>828</v>
      </c>
      <c r="B27" s="141">
        <f>data!D166</f>
        <v>0</v>
      </c>
      <c r="C27" s="141">
        <f>data!D167</f>
        <v>0</v>
      </c>
      <c r="D27" s="141">
        <f>data!D168</f>
        <v>0</v>
      </c>
      <c r="E27" s="141">
        <f>data!D169</f>
        <v>0</v>
      </c>
      <c r="F27" s="141">
        <f>data!D170</f>
        <v>0</v>
      </c>
      <c r="G27" s="141">
        <f>data!D169+data!D170</f>
        <v>0</v>
      </c>
    </row>
    <row r="28" spans="1:7" ht="20.149999999999999" customHeight="1">
      <c r="A28" s="92" t="s">
        <v>215</v>
      </c>
      <c r="B28" s="141">
        <f>data!E166</f>
        <v>0</v>
      </c>
      <c r="C28" s="141">
        <f>data!E167</f>
        <v>0</v>
      </c>
      <c r="D28" s="141">
        <f>data!E168</f>
        <v>0</v>
      </c>
      <c r="E28" s="141">
        <f>data!E169</f>
        <v>0</v>
      </c>
      <c r="F28" s="141">
        <f>data!E170</f>
        <v>0</v>
      </c>
      <c r="G28" s="141">
        <f>data!E169+data!E170</f>
        <v>0</v>
      </c>
    </row>
    <row r="29" spans="1:7" ht="20.149999999999999" customHeight="1">
      <c r="A29" s="142"/>
      <c r="B29" s="143"/>
      <c r="C29" s="143"/>
      <c r="D29" s="143"/>
      <c r="E29" s="143"/>
      <c r="F29" s="143"/>
      <c r="G29" s="144"/>
    </row>
    <row r="30" spans="1:7" ht="20.149999999999999" customHeight="1">
      <c r="A30" s="82"/>
      <c r="B30" s="95"/>
      <c r="C30" s="83"/>
      <c r="D30" s="83"/>
      <c r="E30" s="83"/>
      <c r="F30" s="83"/>
      <c r="G30" s="84"/>
    </row>
    <row r="31" spans="1:7" ht="20.149999999999999" customHeight="1">
      <c r="A31" s="148" t="s">
        <v>831</v>
      </c>
      <c r="B31" s="149"/>
      <c r="C31" s="80"/>
      <c r="D31" s="79"/>
      <c r="E31" s="79"/>
      <c r="F31" s="79"/>
      <c r="G31" s="150"/>
    </row>
    <row r="32" spans="1:7" ht="20.149999999999999" customHeight="1">
      <c r="A32" s="151"/>
      <c r="B32" s="152" t="s">
        <v>832</v>
      </c>
      <c r="C32" s="153">
        <f>data!B173</f>
        <v>2994035</v>
      </c>
      <c r="D32" s="80"/>
      <c r="E32" s="80"/>
      <c r="F32" s="80"/>
      <c r="G32" s="98"/>
    </row>
    <row r="33" spans="1:7" ht="20.149999999999999" customHeight="1">
      <c r="A33" s="151"/>
      <c r="B33" s="154" t="s">
        <v>833</v>
      </c>
      <c r="C33" s="149">
        <f>data!C173</f>
        <v>1063972</v>
      </c>
      <c r="D33" s="149"/>
      <c r="E33" s="149"/>
      <c r="F33" s="149"/>
      <c r="G33" s="86"/>
    </row>
  </sheetData>
  <phoneticPr fontId="0" type="noConversion"/>
  <printOptions horizontalCentered="1" verticalCentered="1" gridLines="1" gridLinesSet="0"/>
  <pageMargins left="0" right="0" top="0" bottom="0" header="0" footer="0"/>
  <pageSetup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41"/>
  <sheetViews>
    <sheetView topLeftCell="A31" workbookViewId="0">
      <selection activeCell="C45" sqref="C45"/>
    </sheetView>
  </sheetViews>
  <sheetFormatPr defaultColWidth="8.75" defaultRowHeight="14.5"/>
  <cols>
    <col min="1" max="1" width="5.75" style="1" customWidth="1"/>
    <col min="2" max="2" width="54.08203125" style="1" customWidth="1"/>
    <col min="3" max="3" width="13.75" style="1" customWidth="1"/>
    <col min="4" max="5" width="8.75" style="1" customWidth="1"/>
    <col min="6" max="16384" width="8.75" style="1"/>
  </cols>
  <sheetData>
    <row r="1" spans="1:3" ht="20.149999999999999" customHeight="1">
      <c r="A1" s="155" t="s">
        <v>339</v>
      </c>
      <c r="B1" s="76"/>
      <c r="C1" s="75" t="s">
        <v>834</v>
      </c>
    </row>
    <row r="2" spans="1:3" ht="20.149999999999999" customHeight="1">
      <c r="A2" s="100"/>
    </row>
    <row r="3" spans="1:3" ht="20.149999999999999" customHeight="1">
      <c r="A3" s="134" t="str">
        <f>"Hospital: "&amp;data!C98</f>
        <v>Hospital: Columbia County Public Hospital District No. 1</v>
      </c>
      <c r="B3" s="83"/>
      <c r="C3" s="156" t="str">
        <f>"FYE: "&amp;data!C96</f>
        <v>FYE: 12/31/2022</v>
      </c>
    </row>
    <row r="4" spans="1:3" ht="20.149999999999999" customHeight="1">
      <c r="A4" s="83"/>
    </row>
    <row r="5" spans="1:3" ht="20.149999999999999" customHeight="1">
      <c r="A5" s="77">
        <v>1</v>
      </c>
      <c r="B5" s="89" t="s">
        <v>340</v>
      </c>
      <c r="C5" s="137"/>
    </row>
    <row r="6" spans="1:3" ht="20.149999999999999" customHeight="1">
      <c r="A6" s="157">
        <v>2</v>
      </c>
      <c r="B6" s="78" t="s">
        <v>835</v>
      </c>
      <c r="C6" s="77">
        <f>data!C181</f>
        <v>1050645</v>
      </c>
    </row>
    <row r="7" spans="1:3" ht="20.149999999999999" customHeight="1">
      <c r="A7" s="158">
        <v>3</v>
      </c>
      <c r="B7" s="97" t="s">
        <v>342</v>
      </c>
      <c r="C7" s="77">
        <f>data!C182</f>
        <v>32178</v>
      </c>
    </row>
    <row r="8" spans="1:3" ht="20.149999999999999" customHeight="1">
      <c r="A8" s="158">
        <v>4</v>
      </c>
      <c r="B8" s="78" t="s">
        <v>343</v>
      </c>
      <c r="C8" s="77">
        <f>data!C183</f>
        <v>314483</v>
      </c>
    </row>
    <row r="9" spans="1:3" ht="20.149999999999999" customHeight="1">
      <c r="A9" s="158">
        <v>5</v>
      </c>
      <c r="B9" s="78" t="s">
        <v>344</v>
      </c>
      <c r="C9" s="77">
        <f>data!C184</f>
        <v>1678689</v>
      </c>
    </row>
    <row r="10" spans="1:3" ht="20.149999999999999" customHeight="1">
      <c r="A10" s="158">
        <v>6</v>
      </c>
      <c r="B10" s="78" t="s">
        <v>345</v>
      </c>
      <c r="C10" s="77">
        <f>data!C185</f>
        <v>0</v>
      </c>
    </row>
    <row r="11" spans="1:3" ht="20.149999999999999" customHeight="1">
      <c r="A11" s="158">
        <v>7</v>
      </c>
      <c r="B11" s="78" t="s">
        <v>346</v>
      </c>
      <c r="C11" s="77">
        <f>data!C186</f>
        <v>146234</v>
      </c>
    </row>
    <row r="12" spans="1:3" ht="20.149999999999999" customHeight="1">
      <c r="A12" s="158">
        <v>8</v>
      </c>
      <c r="B12" s="78" t="s">
        <v>347</v>
      </c>
      <c r="C12" s="77">
        <f>data!C187</f>
        <v>18204</v>
      </c>
    </row>
    <row r="13" spans="1:3" ht="20.149999999999999" customHeight="1">
      <c r="A13" s="158">
        <v>9</v>
      </c>
      <c r="B13" s="78" t="s">
        <v>347</v>
      </c>
      <c r="C13" s="77">
        <f>data!C188</f>
        <v>0</v>
      </c>
    </row>
    <row r="14" spans="1:3" ht="20.149999999999999" customHeight="1">
      <c r="A14" s="158">
        <v>10</v>
      </c>
      <c r="B14" s="78" t="s">
        <v>836</v>
      </c>
      <c r="C14" s="77">
        <f>data!D189</f>
        <v>3240433</v>
      </c>
    </row>
    <row r="15" spans="1:3" ht="20.149999999999999" customHeight="1">
      <c r="A15" s="82"/>
      <c r="B15" s="83"/>
      <c r="C15" s="84"/>
    </row>
    <row r="16" spans="1:3" ht="20.149999999999999" customHeight="1">
      <c r="A16" s="82"/>
      <c r="B16" s="83"/>
      <c r="C16" s="84"/>
    </row>
    <row r="17" spans="1:3" ht="20.149999999999999" customHeight="1">
      <c r="A17" s="159">
        <v>11</v>
      </c>
      <c r="B17" s="90" t="s">
        <v>348</v>
      </c>
      <c r="C17" s="91"/>
    </row>
    <row r="18" spans="1:3" ht="20.149999999999999" customHeight="1">
      <c r="A18" s="77">
        <v>12</v>
      </c>
      <c r="B18" s="78" t="s">
        <v>837</v>
      </c>
      <c r="C18" s="77">
        <f>data!C191</f>
        <v>76570</v>
      </c>
    </row>
    <row r="19" spans="1:3" ht="20.149999999999999" customHeight="1">
      <c r="A19" s="77">
        <v>13</v>
      </c>
      <c r="B19" s="78" t="s">
        <v>838</v>
      </c>
      <c r="C19" s="77">
        <f>data!C192</f>
        <v>408758</v>
      </c>
    </row>
    <row r="20" spans="1:3" ht="20.149999999999999" customHeight="1">
      <c r="A20" s="77">
        <v>14</v>
      </c>
      <c r="B20" s="78" t="s">
        <v>839</v>
      </c>
      <c r="C20" s="77">
        <f>data!D193</f>
        <v>485328</v>
      </c>
    </row>
    <row r="21" spans="1:3" ht="20.149999999999999" customHeight="1">
      <c r="A21" s="82"/>
      <c r="B21" s="83"/>
      <c r="C21" s="84"/>
    </row>
    <row r="22" spans="1:3" ht="20.149999999999999" customHeight="1">
      <c r="A22" s="82"/>
      <c r="C22" s="160"/>
    </row>
    <row r="23" spans="1:3" ht="20.149999999999999" customHeight="1">
      <c r="A23" s="138">
        <v>15</v>
      </c>
      <c r="B23" s="161" t="s">
        <v>351</v>
      </c>
      <c r="C23" s="137"/>
    </row>
    <row r="24" spans="1:3" ht="20.149999999999999" customHeight="1">
      <c r="A24" s="77">
        <v>16</v>
      </c>
      <c r="B24" s="89" t="s">
        <v>840</v>
      </c>
      <c r="C24" s="162"/>
    </row>
    <row r="25" spans="1:3" ht="20.149999999999999" customHeight="1">
      <c r="A25" s="77">
        <v>17</v>
      </c>
      <c r="B25" s="78" t="s">
        <v>841</v>
      </c>
      <c r="C25" s="77">
        <f>data!C195</f>
        <v>133246</v>
      </c>
    </row>
    <row r="26" spans="1:3" ht="20.149999999999999" customHeight="1">
      <c r="A26" s="77">
        <v>18</v>
      </c>
      <c r="B26" s="78" t="s">
        <v>353</v>
      </c>
      <c r="C26" s="77">
        <f>data!C196</f>
        <v>45020</v>
      </c>
    </row>
    <row r="27" spans="1:3" ht="20.149999999999999" customHeight="1">
      <c r="A27" s="77">
        <v>19</v>
      </c>
      <c r="B27" s="78" t="s">
        <v>842</v>
      </c>
      <c r="C27" s="77">
        <f>data!D197</f>
        <v>178266</v>
      </c>
    </row>
    <row r="28" spans="1:3" ht="20.149999999999999" customHeight="1">
      <c r="A28" s="82"/>
      <c r="B28" s="83"/>
      <c r="C28" s="84"/>
    </row>
    <row r="29" spans="1:3" ht="20.149999999999999" customHeight="1">
      <c r="A29" s="82"/>
      <c r="B29" s="83"/>
      <c r="C29" s="84"/>
    </row>
    <row r="30" spans="1:3" ht="20.149999999999999" customHeight="1">
      <c r="A30" s="138">
        <v>20</v>
      </c>
      <c r="B30" s="161" t="s">
        <v>843</v>
      </c>
      <c r="C30" s="147"/>
    </row>
    <row r="31" spans="1:3" ht="20.149999999999999" customHeight="1">
      <c r="A31" s="77">
        <v>21</v>
      </c>
      <c r="B31" s="78" t="s">
        <v>355</v>
      </c>
      <c r="C31" s="77">
        <f>data!C199</f>
        <v>36988</v>
      </c>
    </row>
    <row r="32" spans="1:3" ht="20.149999999999999" customHeight="1">
      <c r="A32" s="77">
        <v>22</v>
      </c>
      <c r="B32" s="78" t="s">
        <v>844</v>
      </c>
      <c r="C32" s="77">
        <f>data!C200</f>
        <v>149264</v>
      </c>
    </row>
    <row r="33" spans="1:3" ht="20.149999999999999" customHeight="1">
      <c r="A33" s="77">
        <v>23</v>
      </c>
      <c r="B33" s="78" t="s">
        <v>144</v>
      </c>
      <c r="C33" s="77">
        <f>data!C201</f>
        <v>0</v>
      </c>
    </row>
    <row r="34" spans="1:3" ht="20.149999999999999" customHeight="1">
      <c r="A34" s="77">
        <v>24</v>
      </c>
      <c r="B34" s="78" t="s">
        <v>845</v>
      </c>
      <c r="C34" s="77">
        <f>data!D202</f>
        <v>186252</v>
      </c>
    </row>
    <row r="35" spans="1:3" ht="20.149999999999999" customHeight="1">
      <c r="A35" s="82"/>
      <c r="B35" s="83"/>
      <c r="C35" s="84"/>
    </row>
    <row r="36" spans="1:3" ht="20.149999999999999" customHeight="1">
      <c r="A36" s="82"/>
      <c r="B36" s="83"/>
      <c r="C36" s="84"/>
    </row>
    <row r="37" spans="1:3" ht="20.149999999999999" customHeight="1">
      <c r="A37" s="138">
        <v>25</v>
      </c>
      <c r="B37" s="161" t="s">
        <v>357</v>
      </c>
      <c r="C37" s="137"/>
    </row>
    <row r="38" spans="1:3" ht="20.149999999999999" customHeight="1">
      <c r="A38" s="77">
        <v>26</v>
      </c>
      <c r="B38" s="78" t="s">
        <v>846</v>
      </c>
      <c r="C38" s="77">
        <f>data!C204</f>
        <v>321631</v>
      </c>
    </row>
    <row r="39" spans="1:3" ht="20.149999999999999" customHeight="1">
      <c r="A39" s="77">
        <v>27</v>
      </c>
      <c r="B39" s="78" t="s">
        <v>359</v>
      </c>
      <c r="C39" s="77">
        <f>data!C205</f>
        <v>96054</v>
      </c>
    </row>
    <row r="40" spans="1:3" ht="20.149999999999999" customHeight="1">
      <c r="A40" s="77">
        <v>28</v>
      </c>
      <c r="B40" s="78" t="s">
        <v>847</v>
      </c>
      <c r="C40" s="77">
        <f>data!D206</f>
        <v>417685</v>
      </c>
    </row>
    <row r="41" spans="1:3">
      <c r="A41" s="83"/>
      <c r="B41" s="83"/>
      <c r="C41" s="83"/>
    </row>
  </sheetData>
  <phoneticPr fontId="0" type="noConversion"/>
  <printOptions horizontalCentered="1" verticalCentered="1" gridLines="1" gridLinesSet="0"/>
  <pageMargins left="0" right="0" top="0" bottom="0"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F32"/>
  <sheetViews>
    <sheetView showFormulas="1" workbookViewId="0">
      <selection activeCell="C45" sqref="C45"/>
    </sheetView>
  </sheetViews>
  <sheetFormatPr defaultColWidth="8.75" defaultRowHeight="20.149999999999999" customHeight="1"/>
  <cols>
    <col min="1" max="1" width="5.75" style="1" customWidth="1"/>
    <col min="2" max="2" width="22.58203125" style="1" customWidth="1"/>
    <col min="3" max="5" width="13.75" style="1" customWidth="1"/>
    <col min="6" max="6" width="15.75" style="1" customWidth="1"/>
    <col min="7" max="8" width="8.75" style="1" customWidth="1"/>
    <col min="9" max="16384" width="8.75" style="1"/>
  </cols>
  <sheetData>
    <row r="1" spans="1:6" ht="20.149999999999999" customHeight="1">
      <c r="A1" s="155" t="s">
        <v>360</v>
      </c>
      <c r="B1" s="76"/>
      <c r="C1" s="76"/>
      <c r="D1" s="76"/>
      <c r="E1" s="76"/>
      <c r="F1" s="75" t="s">
        <v>848</v>
      </c>
    </row>
    <row r="3" spans="1:6" ht="20.149999999999999" customHeight="1">
      <c r="A3" s="134" t="str">
        <f>"Hospital: "&amp;data!C98</f>
        <v>Hospital: Columbia County Public Hospital District No. 1</v>
      </c>
      <c r="F3" s="156" t="str">
        <f>"FYE: "&amp;data!C96</f>
        <v>FYE: 12/31/2022</v>
      </c>
    </row>
    <row r="4" spans="1:6" ht="20.149999999999999" customHeight="1">
      <c r="A4" s="162" t="s">
        <v>361</v>
      </c>
      <c r="B4" s="88"/>
      <c r="C4" s="88"/>
      <c r="D4" s="89"/>
      <c r="E4" s="89"/>
      <c r="F4" s="88"/>
    </row>
    <row r="5" spans="1:6" ht="20.149999999999999" customHeight="1">
      <c r="A5" s="138"/>
      <c r="B5" s="164"/>
      <c r="C5" s="165" t="s">
        <v>849</v>
      </c>
      <c r="D5" s="165"/>
      <c r="E5" s="165"/>
      <c r="F5" s="165" t="s">
        <v>850</v>
      </c>
    </row>
    <row r="6" spans="1:6" ht="20.149999999999999" customHeight="1">
      <c r="A6" s="166"/>
      <c r="B6" s="84"/>
      <c r="C6" s="167" t="s">
        <v>851</v>
      </c>
      <c r="D6" s="167" t="s">
        <v>363</v>
      </c>
      <c r="E6" s="167" t="s">
        <v>852</v>
      </c>
      <c r="F6" s="167" t="s">
        <v>851</v>
      </c>
    </row>
    <row r="7" spans="1:6" ht="20.149999999999999" customHeight="1">
      <c r="A7" s="77">
        <v>1</v>
      </c>
      <c r="B7" s="81" t="s">
        <v>366</v>
      </c>
      <c r="C7" s="81">
        <f>data!B211</f>
        <v>204226</v>
      </c>
      <c r="D7" s="81">
        <f>data!C211</f>
        <v>0</v>
      </c>
      <c r="E7" s="81">
        <f>data!D211</f>
        <v>0</v>
      </c>
      <c r="F7" s="81">
        <f>data!E211</f>
        <v>204226</v>
      </c>
    </row>
    <row r="8" spans="1:6" ht="20.149999999999999" customHeight="1">
      <c r="A8" s="77">
        <v>2</v>
      </c>
      <c r="B8" s="81" t="s">
        <v>367</v>
      </c>
      <c r="C8" s="81">
        <f>data!B212</f>
        <v>510244</v>
      </c>
      <c r="D8" s="81">
        <f>data!C212</f>
        <v>108436</v>
      </c>
      <c r="E8" s="81">
        <f>data!D212</f>
        <v>0</v>
      </c>
      <c r="F8" s="81">
        <f>data!E212</f>
        <v>618680</v>
      </c>
    </row>
    <row r="9" spans="1:6" ht="20.149999999999999" customHeight="1">
      <c r="A9" s="77">
        <v>3</v>
      </c>
      <c r="B9" s="81" t="s">
        <v>368</v>
      </c>
      <c r="C9" s="81">
        <f>data!B213</f>
        <v>11906386</v>
      </c>
      <c r="D9" s="81">
        <f>data!C213</f>
        <v>7576211</v>
      </c>
      <c r="E9" s="81">
        <f>data!D213</f>
        <v>0</v>
      </c>
      <c r="F9" s="81">
        <f>data!E213</f>
        <v>19482597</v>
      </c>
    </row>
    <row r="10" spans="1:6" ht="20.149999999999999" customHeight="1">
      <c r="A10" s="77">
        <v>4</v>
      </c>
      <c r="B10" s="81" t="s">
        <v>853</v>
      </c>
      <c r="C10" s="81">
        <f>data!B214</f>
        <v>0</v>
      </c>
      <c r="D10" s="81">
        <f>data!C214</f>
        <v>0</v>
      </c>
      <c r="E10" s="81">
        <f>data!D214</f>
        <v>0</v>
      </c>
      <c r="F10" s="81">
        <f>data!E214</f>
        <v>0</v>
      </c>
    </row>
    <row r="11" spans="1:6" ht="20.149999999999999" customHeight="1">
      <c r="A11" s="77">
        <v>5</v>
      </c>
      <c r="B11" s="81" t="s">
        <v>854</v>
      </c>
      <c r="C11" s="81">
        <f>data!B215</f>
        <v>7092451</v>
      </c>
      <c r="D11" s="81">
        <f>data!C215</f>
        <v>1153126</v>
      </c>
      <c r="E11" s="81">
        <f>data!D215</f>
        <v>0</v>
      </c>
      <c r="F11" s="81">
        <f>data!E215</f>
        <v>8245577</v>
      </c>
    </row>
    <row r="12" spans="1:6" ht="20.149999999999999" customHeight="1">
      <c r="A12" s="77">
        <v>6</v>
      </c>
      <c r="B12" s="81" t="s">
        <v>855</v>
      </c>
      <c r="C12" s="81">
        <f>data!B216</f>
        <v>4838393</v>
      </c>
      <c r="D12" s="81">
        <f>data!C216</f>
        <v>294063</v>
      </c>
      <c r="E12" s="81">
        <f>data!D216</f>
        <v>0</v>
      </c>
      <c r="F12" s="81">
        <f>data!E216</f>
        <v>5132456</v>
      </c>
    </row>
    <row r="13" spans="1:6" ht="20.149999999999999" customHeight="1">
      <c r="A13" s="77">
        <v>7</v>
      </c>
      <c r="B13" s="81" t="s">
        <v>856</v>
      </c>
      <c r="C13" s="81">
        <f>data!B217</f>
        <v>0</v>
      </c>
      <c r="D13" s="81">
        <f>data!C217</f>
        <v>0</v>
      </c>
      <c r="E13" s="81">
        <f>data!D217</f>
        <v>0</v>
      </c>
      <c r="F13" s="81">
        <f>data!E217</f>
        <v>0</v>
      </c>
    </row>
    <row r="14" spans="1:6" ht="20.149999999999999" customHeight="1">
      <c r="A14" s="77">
        <v>8</v>
      </c>
      <c r="B14" s="81" t="s">
        <v>373</v>
      </c>
      <c r="C14" s="81">
        <f>data!B218</f>
        <v>0</v>
      </c>
      <c r="D14" s="81">
        <f>data!C218</f>
        <v>0</v>
      </c>
      <c r="E14" s="81">
        <f>data!D218</f>
        <v>0</v>
      </c>
      <c r="F14" s="81">
        <f>data!E218</f>
        <v>0</v>
      </c>
    </row>
    <row r="15" spans="1:6" ht="20.149999999999999" customHeight="1">
      <c r="A15" s="77">
        <v>9</v>
      </c>
      <c r="B15" s="81" t="s">
        <v>857</v>
      </c>
      <c r="C15" s="81">
        <f>data!B219</f>
        <v>1093846</v>
      </c>
      <c r="D15" s="81">
        <f>data!C219</f>
        <v>-273964</v>
      </c>
      <c r="E15" s="81">
        <f>data!D219</f>
        <v>74515</v>
      </c>
      <c r="F15" s="81">
        <f>data!E219</f>
        <v>745367</v>
      </c>
    </row>
    <row r="16" spans="1:6" ht="20.149999999999999" customHeight="1">
      <c r="A16" s="77">
        <v>10</v>
      </c>
      <c r="B16" s="81" t="s">
        <v>587</v>
      </c>
      <c r="C16" s="81">
        <f>data!B220</f>
        <v>25645546</v>
      </c>
      <c r="D16" s="81">
        <f>data!C220</f>
        <v>8857872</v>
      </c>
      <c r="E16" s="81">
        <f>data!D220</f>
        <v>74515</v>
      </c>
      <c r="F16" s="81">
        <f>data!E220</f>
        <v>34428903</v>
      </c>
    </row>
    <row r="17" spans="1:6" ht="20.149999999999999" customHeight="1">
      <c r="A17" s="82"/>
      <c r="B17" s="83"/>
      <c r="C17" s="83"/>
      <c r="D17" s="83"/>
      <c r="E17" s="83"/>
      <c r="F17" s="84"/>
    </row>
    <row r="18" spans="1:6" ht="20.149999999999999" customHeight="1">
      <c r="A18" s="85"/>
      <c r="F18" s="96"/>
    </row>
    <row r="19" spans="1:6" ht="20.149999999999999" customHeight="1">
      <c r="A19" s="85"/>
      <c r="F19" s="96"/>
    </row>
    <row r="20" spans="1:6" ht="20.149999999999999" customHeight="1">
      <c r="A20" s="162" t="s">
        <v>375</v>
      </c>
      <c r="B20" s="88"/>
      <c r="C20" s="88"/>
      <c r="D20" s="88"/>
      <c r="E20" s="88"/>
      <c r="F20" s="88"/>
    </row>
    <row r="21" spans="1:6" ht="20.149999999999999" customHeight="1">
      <c r="A21" s="168"/>
      <c r="B21" s="160"/>
      <c r="C21" s="167" t="s">
        <v>849</v>
      </c>
      <c r="D21" s="4" t="s">
        <v>215</v>
      </c>
      <c r="E21" s="167"/>
      <c r="F21" s="167" t="s">
        <v>850</v>
      </c>
    </row>
    <row r="22" spans="1:6" ht="20.149999999999999" customHeight="1">
      <c r="A22" s="168"/>
      <c r="B22" s="160"/>
      <c r="C22" s="167" t="s">
        <v>851</v>
      </c>
      <c r="D22" s="167" t="s">
        <v>858</v>
      </c>
      <c r="E22" s="167" t="s">
        <v>852</v>
      </c>
      <c r="F22" s="167" t="s">
        <v>851</v>
      </c>
    </row>
    <row r="23" spans="1:6" ht="20.149999999999999" customHeight="1">
      <c r="A23" s="77">
        <v>11</v>
      </c>
      <c r="B23" s="169" t="s">
        <v>366</v>
      </c>
      <c r="C23" s="169"/>
      <c r="D23" s="169"/>
      <c r="E23" s="169"/>
      <c r="F23" s="169"/>
    </row>
    <row r="24" spans="1:6" ht="20.149999999999999" customHeight="1">
      <c r="A24" s="77">
        <v>12</v>
      </c>
      <c r="B24" s="81" t="s">
        <v>367</v>
      </c>
      <c r="C24" s="81">
        <f>data!B225</f>
        <v>379038</v>
      </c>
      <c r="D24" s="81">
        <f>data!C225</f>
        <v>30089</v>
      </c>
      <c r="E24" s="81">
        <f>data!D225</f>
        <v>0</v>
      </c>
      <c r="F24" s="81">
        <f>data!E225</f>
        <v>409127</v>
      </c>
    </row>
    <row r="25" spans="1:6" ht="20.149999999999999" customHeight="1">
      <c r="A25" s="77">
        <v>13</v>
      </c>
      <c r="B25" s="81" t="s">
        <v>368</v>
      </c>
      <c r="C25" s="81">
        <f>data!B226</f>
        <v>6137127</v>
      </c>
      <c r="D25" s="81">
        <f>data!C226</f>
        <v>585433</v>
      </c>
      <c r="E25" s="81">
        <f>data!D226</f>
        <v>0</v>
      </c>
      <c r="F25" s="81">
        <f>data!E226</f>
        <v>6722560</v>
      </c>
    </row>
    <row r="26" spans="1:6" ht="20.149999999999999" customHeight="1">
      <c r="A26" s="77">
        <v>14</v>
      </c>
      <c r="B26" s="81" t="s">
        <v>853</v>
      </c>
      <c r="C26" s="81">
        <f>data!B227</f>
        <v>0</v>
      </c>
      <c r="D26" s="81">
        <f>data!C227</f>
        <v>0</v>
      </c>
      <c r="E26" s="81">
        <f>data!D227</f>
        <v>0</v>
      </c>
      <c r="F26" s="81">
        <f>data!E227</f>
        <v>0</v>
      </c>
    </row>
    <row r="27" spans="1:6" ht="20.149999999999999" customHeight="1">
      <c r="A27" s="77">
        <v>15</v>
      </c>
      <c r="B27" s="81" t="s">
        <v>854</v>
      </c>
      <c r="C27" s="81">
        <f>data!B228</f>
        <v>6247185</v>
      </c>
      <c r="D27" s="81">
        <f>data!C228</f>
        <v>127232</v>
      </c>
      <c r="E27" s="81">
        <f>data!D228</f>
        <v>0</v>
      </c>
      <c r="F27" s="81">
        <f>data!E228</f>
        <v>6374417</v>
      </c>
    </row>
    <row r="28" spans="1:6" ht="20.149999999999999" customHeight="1">
      <c r="A28" s="77">
        <v>16</v>
      </c>
      <c r="B28" s="81" t="s">
        <v>855</v>
      </c>
      <c r="C28" s="81">
        <f>data!B229</f>
        <v>3905432</v>
      </c>
      <c r="D28" s="81">
        <f>data!C229</f>
        <v>328602</v>
      </c>
      <c r="E28" s="81">
        <f>data!D229</f>
        <v>0</v>
      </c>
      <c r="F28" s="81">
        <f>data!E229</f>
        <v>4234034</v>
      </c>
    </row>
    <row r="29" spans="1:6" ht="20.149999999999999" customHeight="1">
      <c r="A29" s="77">
        <v>17</v>
      </c>
      <c r="B29" s="81" t="s">
        <v>856</v>
      </c>
      <c r="C29" s="81">
        <f>data!B230</f>
        <v>0</v>
      </c>
      <c r="D29" s="81">
        <f>data!C230</f>
        <v>0</v>
      </c>
      <c r="E29" s="81">
        <f>data!D230</f>
        <v>0</v>
      </c>
      <c r="F29" s="81">
        <f>data!E230</f>
        <v>0</v>
      </c>
    </row>
    <row r="30" spans="1:6" ht="20.149999999999999" customHeight="1">
      <c r="A30" s="77">
        <v>18</v>
      </c>
      <c r="B30" s="81" t="s">
        <v>373</v>
      </c>
      <c r="C30" s="81">
        <f>data!B231</f>
        <v>0</v>
      </c>
      <c r="D30" s="81">
        <f>data!C231</f>
        <v>0</v>
      </c>
      <c r="E30" s="81">
        <f>data!D231</f>
        <v>0</v>
      </c>
      <c r="F30" s="81">
        <f>data!E231</f>
        <v>0</v>
      </c>
    </row>
    <row r="31" spans="1:6" ht="20.149999999999999" customHeight="1">
      <c r="A31" s="77">
        <v>19</v>
      </c>
      <c r="B31" s="81" t="s">
        <v>857</v>
      </c>
      <c r="C31" s="81">
        <f>data!B232</f>
        <v>0</v>
      </c>
      <c r="D31" s="81">
        <f>data!C232</f>
        <v>0</v>
      </c>
      <c r="E31" s="81">
        <f>data!D232</f>
        <v>0</v>
      </c>
      <c r="F31" s="81">
        <f>data!E232</f>
        <v>0</v>
      </c>
    </row>
    <row r="32" spans="1:6" ht="20.149999999999999" customHeight="1">
      <c r="A32" s="77">
        <v>20</v>
      </c>
      <c r="B32" s="81" t="s">
        <v>587</v>
      </c>
      <c r="C32" s="81">
        <f>data!B233</f>
        <v>16668782</v>
      </c>
      <c r="D32" s="81">
        <f>data!C233</f>
        <v>1071356</v>
      </c>
      <c r="E32" s="81">
        <f>data!D233</f>
        <v>0</v>
      </c>
      <c r="F32" s="81">
        <f>data!E233</f>
        <v>17740138</v>
      </c>
    </row>
  </sheetData>
  <phoneticPr fontId="0" type="noConversion"/>
  <printOptions horizontalCentered="1" verticalCentered="1" gridLines="1" gridLinesSet="0"/>
  <pageMargins left="0" right="0" top="0" bottom="0" header="0" footer="0"/>
  <pageSetup scale="9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D34"/>
  <sheetViews>
    <sheetView topLeftCell="A13" workbookViewId="0">
      <selection activeCell="C45" sqref="C45"/>
    </sheetView>
  </sheetViews>
  <sheetFormatPr defaultColWidth="8.75" defaultRowHeight="20.149999999999999" customHeight="1"/>
  <cols>
    <col min="1" max="1" width="5.75" style="1" customWidth="1"/>
    <col min="2" max="2" width="7.75" style="1" customWidth="1"/>
    <col min="3" max="3" width="40.75" style="1" customWidth="1"/>
    <col min="4" max="4" width="15.75" style="1" customWidth="1"/>
    <col min="5" max="6" width="8.75" style="1" customWidth="1"/>
    <col min="7" max="16384" width="8.75" style="1"/>
  </cols>
  <sheetData>
    <row r="1" spans="1:4" ht="20.149999999999999" customHeight="1">
      <c r="A1" s="76" t="s">
        <v>859</v>
      </c>
      <c r="B1" s="76"/>
      <c r="C1" s="76"/>
      <c r="D1" s="75" t="s">
        <v>860</v>
      </c>
    </row>
    <row r="2" spans="1:4" ht="20.149999999999999" customHeight="1">
      <c r="A2" s="134" t="str">
        <f>"Hospital: "&amp;data!C98</f>
        <v>Hospital: Columbia County Public Hospital District No. 1</v>
      </c>
      <c r="B2" s="83"/>
      <c r="C2" s="83"/>
      <c r="D2" s="156" t="str">
        <f>"FYE: "&amp;data!C96</f>
        <v>FYE: 12/31/2022</v>
      </c>
    </row>
    <row r="3" spans="1:4" ht="20.149999999999999" customHeight="1">
      <c r="A3" s="138"/>
      <c r="B3" s="164"/>
      <c r="C3" s="164"/>
      <c r="D3" s="164"/>
    </row>
    <row r="4" spans="1:4" ht="20.149999999999999" customHeight="1">
      <c r="A4" s="158"/>
      <c r="B4" s="170" t="s">
        <v>861</v>
      </c>
      <c r="C4" s="170" t="s">
        <v>862</v>
      </c>
      <c r="D4" s="171"/>
    </row>
    <row r="5" spans="1:4" ht="20.149999999999999" customHeight="1">
      <c r="A5" s="138">
        <v>1</v>
      </c>
      <c r="B5" s="172"/>
      <c r="C5" s="94" t="s">
        <v>377</v>
      </c>
      <c r="D5" s="81">
        <f>data!D237</f>
        <v>589802</v>
      </c>
    </row>
    <row r="6" spans="1:4" ht="20.149999999999999" customHeight="1">
      <c r="A6" s="77">
        <v>2</v>
      </c>
      <c r="B6" s="83"/>
      <c r="C6" s="156" t="s">
        <v>473</v>
      </c>
      <c r="D6" s="167"/>
    </row>
    <row r="7" spans="1:4" ht="20.149999999999999" customHeight="1">
      <c r="A7" s="77">
        <v>3</v>
      </c>
      <c r="B7" s="172">
        <v>5810</v>
      </c>
      <c r="C7" s="81" t="s">
        <v>330</v>
      </c>
      <c r="D7" s="81">
        <f>data!C239</f>
        <v>3274271</v>
      </c>
    </row>
    <row r="8" spans="1:4" ht="20.149999999999999" customHeight="1">
      <c r="A8" s="77">
        <v>4</v>
      </c>
      <c r="B8" s="172">
        <v>5820</v>
      </c>
      <c r="C8" s="81" t="s">
        <v>331</v>
      </c>
      <c r="D8" s="81">
        <f>data!C240</f>
        <v>3255567</v>
      </c>
    </row>
    <row r="9" spans="1:4" ht="20.149999999999999" customHeight="1">
      <c r="A9" s="77">
        <v>5</v>
      </c>
      <c r="B9" s="172">
        <v>5830</v>
      </c>
      <c r="C9" s="81" t="s">
        <v>343</v>
      </c>
      <c r="D9" s="81">
        <f>data!C241</f>
        <v>0</v>
      </c>
    </row>
    <row r="10" spans="1:4" ht="20.149999999999999" customHeight="1">
      <c r="A10" s="77">
        <v>6</v>
      </c>
      <c r="B10" s="172">
        <v>5840</v>
      </c>
      <c r="C10" s="81" t="s">
        <v>382</v>
      </c>
      <c r="D10" s="81">
        <f>data!C242</f>
        <v>0</v>
      </c>
    </row>
    <row r="11" spans="1:4" ht="20.149999999999999" customHeight="1">
      <c r="A11" s="77">
        <v>7</v>
      </c>
      <c r="B11" s="172">
        <v>5850</v>
      </c>
      <c r="C11" s="81" t="s">
        <v>863</v>
      </c>
      <c r="D11" s="81">
        <f>data!C243</f>
        <v>0</v>
      </c>
    </row>
    <row r="12" spans="1:4" ht="20.149999999999999" customHeight="1">
      <c r="A12" s="77">
        <v>8</v>
      </c>
      <c r="B12" s="172">
        <v>5860</v>
      </c>
      <c r="C12" s="81" t="s">
        <v>144</v>
      </c>
      <c r="D12" s="81">
        <f>data!C244</f>
        <v>3662301</v>
      </c>
    </row>
    <row r="13" spans="1:4" ht="20.149999999999999" customHeight="1">
      <c r="A13" s="77">
        <v>9</v>
      </c>
      <c r="B13" s="81"/>
      <c r="C13" s="81" t="s">
        <v>864</v>
      </c>
      <c r="D13" s="81">
        <f>data!D245</f>
        <v>10192139</v>
      </c>
    </row>
    <row r="14" spans="1:4" ht="20.149999999999999" customHeight="1">
      <c r="A14" s="166">
        <v>10</v>
      </c>
      <c r="B14" s="93"/>
      <c r="C14" s="93"/>
      <c r="D14" s="93"/>
    </row>
    <row r="15" spans="1:4" ht="20.149999999999999" customHeight="1">
      <c r="A15" s="77">
        <v>11</v>
      </c>
      <c r="B15" s="173"/>
      <c r="C15" s="173" t="s">
        <v>386</v>
      </c>
      <c r="D15" s="167"/>
    </row>
    <row r="16" spans="1:4" ht="20.149999999999999" customHeight="1">
      <c r="A16" s="166">
        <v>12</v>
      </c>
      <c r="B16" s="93"/>
      <c r="C16" s="78" t="s">
        <v>865</v>
      </c>
      <c r="D16" s="77">
        <f>data!C247</f>
        <v>0</v>
      </c>
    </row>
    <row r="17" spans="1:4" ht="20.149999999999999" customHeight="1">
      <c r="A17" s="77">
        <v>13</v>
      </c>
      <c r="B17" s="173"/>
      <c r="C17" s="83"/>
      <c r="D17" s="84"/>
    </row>
    <row r="18" spans="1:4" ht="20.149999999999999" customHeight="1">
      <c r="A18" s="77">
        <v>14</v>
      </c>
      <c r="B18" s="174">
        <v>5900</v>
      </c>
      <c r="C18" s="81" t="s">
        <v>388</v>
      </c>
      <c r="D18" s="81">
        <f>data!C249</f>
        <v>128443</v>
      </c>
    </row>
    <row r="19" spans="1:4" ht="20.149999999999999" customHeight="1">
      <c r="A19" s="175">
        <v>15</v>
      </c>
      <c r="B19" s="172">
        <v>5910</v>
      </c>
      <c r="C19" s="94" t="s">
        <v>866</v>
      </c>
      <c r="D19" s="81">
        <f>data!C250</f>
        <v>0</v>
      </c>
    </row>
    <row r="20" spans="1:4" ht="20.149999999999999" customHeight="1">
      <c r="A20" s="77">
        <v>16</v>
      </c>
      <c r="B20" s="81"/>
      <c r="C20" s="81"/>
      <c r="D20" s="93"/>
    </row>
    <row r="21" spans="1:4" ht="20.149999999999999" customHeight="1">
      <c r="A21" s="77">
        <v>17</v>
      </c>
      <c r="B21" s="93"/>
      <c r="C21" s="93"/>
      <c r="D21" s="93"/>
    </row>
    <row r="22" spans="1:4" ht="20.149999999999999" customHeight="1">
      <c r="A22" s="166">
        <v>18</v>
      </c>
      <c r="B22" s="93"/>
      <c r="C22" s="93" t="s">
        <v>867</v>
      </c>
      <c r="D22" s="81">
        <f>data!D252</f>
        <v>128443</v>
      </c>
    </row>
    <row r="23" spans="1:4" ht="20.149999999999999" customHeight="1">
      <c r="A23" s="175">
        <v>19</v>
      </c>
      <c r="B23" s="173"/>
      <c r="C23" s="173"/>
      <c r="D23" s="167"/>
    </row>
    <row r="24" spans="1:4" ht="20.149999999999999" customHeight="1">
      <c r="A24" s="176">
        <v>20</v>
      </c>
      <c r="B24" s="172">
        <v>5970</v>
      </c>
      <c r="C24" s="81" t="s">
        <v>392</v>
      </c>
      <c r="D24" s="81">
        <f>data!C254</f>
        <v>0</v>
      </c>
    </row>
    <row r="25" spans="1:4" ht="20.149999999999999" customHeight="1">
      <c r="A25" s="175">
        <v>21</v>
      </c>
      <c r="B25" s="83"/>
      <c r="C25" s="83"/>
      <c r="D25" s="167"/>
    </row>
    <row r="26" spans="1:4" ht="20.149999999999999" customHeight="1">
      <c r="A26" s="77">
        <v>22</v>
      </c>
      <c r="B26" s="172">
        <v>5980</v>
      </c>
      <c r="C26" s="81" t="s">
        <v>868</v>
      </c>
      <c r="D26" s="81">
        <f>data!C255</f>
        <v>0</v>
      </c>
    </row>
    <row r="27" spans="1:4" ht="20.149999999999999" customHeight="1">
      <c r="A27" s="158">
        <v>23</v>
      </c>
      <c r="B27" s="177" t="s">
        <v>869</v>
      </c>
      <c r="C27" s="93"/>
      <c r="D27" s="81">
        <f>data!D258</f>
        <v>10910384</v>
      </c>
    </row>
    <row r="28" spans="1:4" ht="20.149999999999999" customHeight="1">
      <c r="A28" s="86">
        <v>24</v>
      </c>
      <c r="B28" s="152" t="s">
        <v>870</v>
      </c>
      <c r="C28" s="95"/>
      <c r="D28" s="171"/>
    </row>
    <row r="29" spans="1:4" ht="20.149999999999999" customHeight="1">
      <c r="A29" s="178"/>
      <c r="B29" s="179"/>
      <c r="C29" s="179"/>
      <c r="D29" s="93"/>
    </row>
    <row r="30" spans="1:4" ht="20.149999999999999" customHeight="1">
      <c r="A30" s="180"/>
      <c r="B30" s="78"/>
      <c r="C30" s="78"/>
      <c r="D30" s="93"/>
    </row>
    <row r="31" spans="1:4" ht="20.149999999999999" customHeight="1">
      <c r="A31" s="180"/>
      <c r="B31" s="78"/>
      <c r="C31" s="78"/>
      <c r="D31" s="93"/>
    </row>
    <row r="32" spans="1:4" ht="20.149999999999999" customHeight="1">
      <c r="A32" s="180"/>
      <c r="B32" s="78"/>
      <c r="C32" s="78"/>
      <c r="D32" s="93"/>
    </row>
    <row r="33" spans="1:4" ht="20.149999999999999" customHeight="1">
      <c r="A33" s="180"/>
      <c r="B33" s="78"/>
      <c r="C33" s="78"/>
      <c r="D33" s="81"/>
    </row>
    <row r="34" spans="1:4" ht="20.149999999999999" customHeight="1">
      <c r="A34" s="181"/>
      <c r="B34" s="80"/>
      <c r="C34" s="80"/>
      <c r="D34" s="98"/>
    </row>
  </sheetData>
  <phoneticPr fontId="0" type="noConversion"/>
  <printOptions horizontalCentered="1" verticalCentered="1" gridLines="1" gridLinesSet="0"/>
  <pageMargins left="0" right="0" top="0" bottom="0"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data</vt:lpstr>
      <vt:lpstr>Transmittal</vt:lpstr>
      <vt:lpstr>Responses-1</vt:lpstr>
      <vt:lpstr>Responses-2</vt:lpstr>
      <vt:lpstr>INFO_PG1</vt:lpstr>
      <vt:lpstr>INFO_PG2</vt:lpstr>
      <vt:lpstr>SS2_3_5_6</vt:lpstr>
      <vt:lpstr>SS4</vt:lpstr>
      <vt:lpstr>SS8</vt:lpstr>
      <vt:lpstr>FS</vt:lpstr>
      <vt:lpstr>CC</vt:lpstr>
      <vt:lpstr>Prior Year</vt:lpstr>
      <vt:lpstr>Contact</vt:lpstr>
      <vt:lpstr>Support</vt:lpstr>
      <vt:lpstr>Hospital</vt:lpstr>
      <vt:lpstr>Funds</vt:lpstr>
      <vt:lpstr>CostCenter</vt:lpstr>
      <vt:lpstr>CostCenter!Costcenter</vt:lpstr>
      <vt:lpstr>data!Extract</vt:lpstr>
      <vt:lpstr>'Prior Year'!Extract</vt:lpstr>
      <vt:lpstr>CostCenter!Funds</vt:lpstr>
      <vt:lpstr>Funds!Funds</vt:lpstr>
      <vt:lpstr>Hospital!Hospital</vt:lpstr>
      <vt:lpstr>CC!Print_Area</vt:lpstr>
      <vt:lpstr>FS!Print_Area</vt:lpstr>
      <vt:lpstr>INFO_PG1!Print_Area</vt:lpstr>
      <vt:lpstr>INFO_PG2!Print_Area</vt:lpstr>
      <vt:lpstr>SS2_3_5_6!Print_Area</vt:lpstr>
      <vt:lpstr>'SS4'!Print_Area</vt:lpstr>
      <vt:lpstr>'SS8'!Print_Area</vt:lpstr>
      <vt:lpstr>CostCenter!Support</vt:lpstr>
      <vt:lpstr>Funds!Support</vt:lpstr>
      <vt:lpstr>Hospital!Support</vt:lpstr>
      <vt:lpstr>Support!Support</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Hospital Year End Report</dc:title>
  <dc:subject>Hospital Year End Report</dc:subject>
  <dc:creator>Washington State Department of Health, Health Systems Quality Assurance, Community Health Systems</dc:creator>
  <cp:keywords>Hospital Year End Report</cp:keywords>
  <cp:lastModifiedBy>Bringetto, Lisa I (DOH)</cp:lastModifiedBy>
  <cp:lastPrinted>2023-06-20T13:36:42Z</cp:lastPrinted>
  <dcterms:created xsi:type="dcterms:W3CDTF">1999-06-02T22:01:56Z</dcterms:created>
  <dcterms:modified xsi:type="dcterms:W3CDTF">2023-06-21T15:02:05Z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2022-05-09T16:20:17Z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0a767031-047d-4cda-b2dc-bd144bba2c37</vt:lpwstr>
  </property>
  <property fmtid="{D5CDD505-2E9C-101B-9397-08002B2CF9AE}" pid="8" name="MSIP_Label_1520fa42-cf58-4c22-8b93-58cf1d3bd1cb_ContentBits">
    <vt:lpwstr>0</vt:lpwstr>
  </property>
  <property fmtid="{D5CDD505-2E9C-101B-9397-08002B2CF9AE}" pid="9" name="Tags">
    <vt:lpwstr>Hospital Year End Report</vt:lpwstr>
  </property>
  <property fmtid="{D5CDD505-2E9C-101B-9397-08002B2CF9AE}" pid="10" name="DeleteTemporaryFile">
    <vt:lpwstr>000000G48W20230613233050.xlsx</vt:lpwstr>
  </property>
  <property fmtid="{D5CDD505-2E9C-101B-9397-08002B2CF9AE}" pid="11" name="GFRDocument">
    <vt:lpwstr>1</vt:lpwstr>
  </property>
  <property fmtid="{D5CDD505-2E9C-101B-9397-08002B2CF9AE}" pid="12" name="WebDocument">
    <vt:lpwstr>True</vt:lpwstr>
  </property>
</Properties>
</file>