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3F374356-7EAD-41E6-9668-55BBAE3C526D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data!$DR$774:$DR$819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data!$A$435:$H$435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8" l="1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D9" i="3"/>
  <c r="D6" i="3"/>
  <c r="D7" i="3"/>
  <c r="D8" i="3"/>
  <c r="I60" i="15"/>
  <c r="I61" i="15"/>
  <c r="I62" i="15"/>
  <c r="I66" i="15"/>
  <c r="I67" i="15"/>
  <c r="I68" i="15"/>
  <c r="CE85" i="25"/>
  <c r="CE85" i="24"/>
  <c r="CE86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2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91" i="24"/>
  <c r="AE3" i="31" s="1"/>
  <c r="E91" i="24"/>
  <c r="E26" i="32" s="1"/>
  <c r="F91" i="24"/>
  <c r="AE5" i="31" s="1"/>
  <c r="G91" i="24"/>
  <c r="H91" i="24"/>
  <c r="H26" i="32" s="1"/>
  <c r="I91" i="24"/>
  <c r="J91" i="24"/>
  <c r="AE9" i="31" s="1"/>
  <c r="K91" i="24"/>
  <c r="D58" i="32" s="1"/>
  <c r="L91" i="24"/>
  <c r="AE11" i="31" s="1"/>
  <c r="M91" i="24"/>
  <c r="F58" i="32" s="1"/>
  <c r="N91" i="24"/>
  <c r="G58" i="32" s="1"/>
  <c r="O91" i="24"/>
  <c r="P91" i="24"/>
  <c r="I58" i="32" s="1"/>
  <c r="Q91" i="24"/>
  <c r="C90" i="32" s="1"/>
  <c r="R91" i="24"/>
  <c r="AE17" i="31" s="1"/>
  <c r="S91" i="24"/>
  <c r="AE18" i="31" s="1"/>
  <c r="T91" i="24"/>
  <c r="AE19" i="31" s="1"/>
  <c r="U91" i="24"/>
  <c r="G90" i="32" s="1"/>
  <c r="V91" i="24"/>
  <c r="AE21" i="31" s="1"/>
  <c r="W91" i="24"/>
  <c r="X91" i="24"/>
  <c r="C122" i="32" s="1"/>
  <c r="Y91" i="24"/>
  <c r="D122" i="32" s="1"/>
  <c r="Z91" i="24"/>
  <c r="AE25" i="31" s="1"/>
  <c r="AA91" i="24"/>
  <c r="AE26" i="31" s="1"/>
  <c r="AB91" i="24"/>
  <c r="AE27" i="31" s="1"/>
  <c r="AC91" i="24"/>
  <c r="AE28" i="31" s="1"/>
  <c r="AD91" i="24"/>
  <c r="AE29" i="31" s="1"/>
  <c r="AE91" i="24"/>
  <c r="AF91" i="24"/>
  <c r="D154" i="32" s="1"/>
  <c r="AG91" i="24"/>
  <c r="E154" i="32" s="1"/>
  <c r="AH91" i="24"/>
  <c r="F154" i="32" s="1"/>
  <c r="AI91" i="24"/>
  <c r="AE34" i="31" s="1"/>
  <c r="AJ91" i="24"/>
  <c r="AE35" i="31" s="1"/>
  <c r="AK91" i="24"/>
  <c r="AE36" i="31" s="1"/>
  <c r="AL91" i="24"/>
  <c r="C186" i="32" s="1"/>
  <c r="AM91" i="24"/>
  <c r="AN91" i="24"/>
  <c r="E186" i="32" s="1"/>
  <c r="AO91" i="24"/>
  <c r="F186" i="32" s="1"/>
  <c r="AP91" i="24"/>
  <c r="AE41" i="31" s="1"/>
  <c r="AQ91" i="24"/>
  <c r="AE42" i="31" s="1"/>
  <c r="AR91" i="24"/>
  <c r="AE43" i="31" s="1"/>
  <c r="AS91" i="24"/>
  <c r="AE44" i="31" s="1"/>
  <c r="AT91" i="24"/>
  <c r="AE45" i="31" s="1"/>
  <c r="AU91" i="24"/>
  <c r="AV91" i="24"/>
  <c r="AE47" i="31" s="1"/>
  <c r="C91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7" i="24"/>
  <c r="CP2" i="30" s="1"/>
  <c r="D383" i="24"/>
  <c r="D368" i="24"/>
  <c r="C120" i="8" s="1"/>
  <c r="D362" i="24"/>
  <c r="D342" i="24"/>
  <c r="C86" i="8" s="1"/>
  <c r="D341" i="24"/>
  <c r="D331" i="24"/>
  <c r="C74" i="8" s="1"/>
  <c r="D326" i="24"/>
  <c r="C68" i="8" s="1"/>
  <c r="D308" i="24"/>
  <c r="C49" i="8" s="1"/>
  <c r="D301" i="24"/>
  <c r="C42" i="8" s="1"/>
  <c r="D293" i="24"/>
  <c r="D295" i="24" s="1"/>
  <c r="C35" i="8" s="1"/>
  <c r="D283" i="24"/>
  <c r="C22" i="8" s="1"/>
  <c r="D278" i="24"/>
  <c r="C16" i="8" s="1"/>
  <c r="D258" i="24"/>
  <c r="D27" i="7" s="1"/>
  <c r="D254" i="24"/>
  <c r="D247" i="24"/>
  <c r="D13" i="7" s="1"/>
  <c r="D239" i="24"/>
  <c r="D235" i="24"/>
  <c r="C235" i="24"/>
  <c r="B235" i="24"/>
  <c r="C32" i="6" s="1"/>
  <c r="E234" i="24"/>
  <c r="F31" i="6" s="1"/>
  <c r="E233" i="24"/>
  <c r="F30" i="6" s="1"/>
  <c r="E232" i="24"/>
  <c r="F29" i="6" s="1"/>
  <c r="E231" i="24"/>
  <c r="F28" i="6" s="1"/>
  <c r="E230" i="24"/>
  <c r="F27" i="6" s="1"/>
  <c r="E229" i="24"/>
  <c r="F26" i="6" s="1"/>
  <c r="E228" i="24"/>
  <c r="F25" i="6" s="1"/>
  <c r="E227" i="24"/>
  <c r="F24" i="6" s="1"/>
  <c r="D222" i="24"/>
  <c r="C222" i="24"/>
  <c r="B222" i="24"/>
  <c r="C16" i="6" s="1"/>
  <c r="E221" i="24"/>
  <c r="F15" i="6" s="1"/>
  <c r="E220" i="24"/>
  <c r="F14" i="6" s="1"/>
  <c r="E219" i="24"/>
  <c r="F13" i="6" s="1"/>
  <c r="E218" i="24"/>
  <c r="F12" i="6" s="1"/>
  <c r="E217" i="24"/>
  <c r="F11" i="6" s="1"/>
  <c r="E216" i="24"/>
  <c r="F10" i="6" s="1"/>
  <c r="E215" i="24"/>
  <c r="F9" i="6" s="1"/>
  <c r="E214" i="24"/>
  <c r="F8" i="6" s="1"/>
  <c r="E213" i="24"/>
  <c r="F7" i="6" s="1"/>
  <c r="D208" i="24"/>
  <c r="C40" i="5" s="1"/>
  <c r="D204" i="24"/>
  <c r="C34" i="5" s="1"/>
  <c r="D199" i="24"/>
  <c r="C27" i="5" s="1"/>
  <c r="D195" i="24"/>
  <c r="C20" i="5" s="1"/>
  <c r="D191" i="24"/>
  <c r="C14" i="5" s="1"/>
  <c r="E172" i="24"/>
  <c r="F28" i="4" s="1"/>
  <c r="E171" i="24"/>
  <c r="E170" i="24"/>
  <c r="D28" i="4" s="1"/>
  <c r="E169" i="24"/>
  <c r="C28" i="4" s="1"/>
  <c r="E168" i="24"/>
  <c r="B28" i="4" s="1"/>
  <c r="E166" i="24"/>
  <c r="F19" i="4" s="1"/>
  <c r="E165" i="24"/>
  <c r="E19" i="4" s="1"/>
  <c r="E164" i="24"/>
  <c r="D19" i="4" s="1"/>
  <c r="E163" i="24"/>
  <c r="C19" i="4" s="1"/>
  <c r="E162" i="24"/>
  <c r="B19" i="4" s="1"/>
  <c r="E160" i="24"/>
  <c r="F10" i="4" s="1"/>
  <c r="E159" i="24"/>
  <c r="E10" i="4" s="1"/>
  <c r="E158" i="24"/>
  <c r="D10" i="4" s="1"/>
  <c r="E157" i="24"/>
  <c r="C10" i="4" s="1"/>
  <c r="E156" i="24"/>
  <c r="B10" i="4" s="1"/>
  <c r="E145" i="24"/>
  <c r="G34" i="3" s="1"/>
  <c r="CE96" i="24"/>
  <c r="I384" i="32" s="1"/>
  <c r="CF95" i="24"/>
  <c r="CE95" i="24"/>
  <c r="I383" i="32" s="1"/>
  <c r="CE94" i="24"/>
  <c r="I382" i="32" s="1"/>
  <c r="CE93" i="24"/>
  <c r="I381" i="32" s="1"/>
  <c r="CE92" i="24"/>
  <c r="CE90" i="24"/>
  <c r="I377" i="32" s="1"/>
  <c r="CE89" i="24"/>
  <c r="I376" i="32" s="1"/>
  <c r="I372" i="32"/>
  <c r="CE84" i="24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D71" i="24"/>
  <c r="E371" i="32" s="1"/>
  <c r="CC71" i="24"/>
  <c r="CB71" i="24"/>
  <c r="CA71" i="24"/>
  <c r="BZ71" i="24"/>
  <c r="BY71" i="24"/>
  <c r="BX71" i="24"/>
  <c r="BW71" i="24"/>
  <c r="BV71" i="24"/>
  <c r="BU71" i="24"/>
  <c r="BT71" i="24"/>
  <c r="BS71" i="24"/>
  <c r="BR71" i="24"/>
  <c r="BQ71" i="24"/>
  <c r="BP71" i="24"/>
  <c r="BO71" i="24"/>
  <c r="BN71" i="24"/>
  <c r="BM71" i="24"/>
  <c r="BL71" i="24"/>
  <c r="BK71" i="24"/>
  <c r="BJ71" i="24"/>
  <c r="BI71" i="24"/>
  <c r="BH71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U71" i="24"/>
  <c r="AT71" i="24"/>
  <c r="AS71" i="24"/>
  <c r="AR71" i="24"/>
  <c r="AQ71" i="24"/>
  <c r="AP71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O20" i="31" s="1"/>
  <c r="T71" i="24"/>
  <c r="S71" i="24"/>
  <c r="R71" i="24"/>
  <c r="Q71" i="24"/>
  <c r="O16" i="31" s="1"/>
  <c r="P71" i="24"/>
  <c r="O71" i="24"/>
  <c r="N71" i="24"/>
  <c r="M71" i="24"/>
  <c r="L71" i="24"/>
  <c r="K71" i="24"/>
  <c r="J71" i="24"/>
  <c r="I71" i="24"/>
  <c r="H71" i="24"/>
  <c r="O7" i="31" s="1"/>
  <c r="G71" i="24"/>
  <c r="F71" i="24"/>
  <c r="E71" i="24"/>
  <c r="D71" i="24"/>
  <c r="C71" i="24"/>
  <c r="CE70" i="24"/>
  <c r="I370" i="32" s="1"/>
  <c r="CE68" i="24"/>
  <c r="I368" i="32" s="1"/>
  <c r="CE67" i="24"/>
  <c r="I367" i="32" s="1"/>
  <c r="CE66" i="24"/>
  <c r="CE65" i="24"/>
  <c r="I365" i="32" s="1"/>
  <c r="CE63" i="24"/>
  <c r="I363" i="32" s="1"/>
  <c r="CE62" i="24"/>
  <c r="B55" i="24"/>
  <c r="CE53" i="24"/>
  <c r="B51" i="24"/>
  <c r="CE49" i="24"/>
  <c r="AU50" i="24" l="1"/>
  <c r="AU64" i="24" s="1"/>
  <c r="H46" i="31" s="1"/>
  <c r="G50" i="24"/>
  <c r="G64" i="24" s="1"/>
  <c r="G12" i="32" s="1"/>
  <c r="W50" i="24"/>
  <c r="W64" i="24" s="1"/>
  <c r="BK50" i="24"/>
  <c r="BK64" i="24" s="1"/>
  <c r="H62" i="31" s="1"/>
  <c r="H50" i="24"/>
  <c r="H64" i="24" s="1"/>
  <c r="P50" i="24"/>
  <c r="P64" i="24" s="1"/>
  <c r="I44" i="32" s="1"/>
  <c r="X50" i="24"/>
  <c r="X64" i="24" s="1"/>
  <c r="C108" i="32" s="1"/>
  <c r="AF50" i="24"/>
  <c r="AF64" i="24" s="1"/>
  <c r="H31" i="31" s="1"/>
  <c r="AN50" i="24"/>
  <c r="AN64" i="24" s="1"/>
  <c r="E172" i="32" s="1"/>
  <c r="AV50" i="24"/>
  <c r="AV64" i="24" s="1"/>
  <c r="F204" i="32" s="1"/>
  <c r="BD50" i="24"/>
  <c r="BD64" i="24" s="1"/>
  <c r="H55" i="31" s="1"/>
  <c r="BL50" i="24"/>
  <c r="BL64" i="24" s="1"/>
  <c r="H63" i="31" s="1"/>
  <c r="BT50" i="24"/>
  <c r="BT64" i="24" s="1"/>
  <c r="I300" i="32" s="1"/>
  <c r="CB50" i="24"/>
  <c r="CB64" i="24" s="1"/>
  <c r="H79" i="31" s="1"/>
  <c r="AM50" i="24"/>
  <c r="AM64" i="24" s="1"/>
  <c r="H38" i="31" s="1"/>
  <c r="BS50" i="24"/>
  <c r="BS64" i="24" s="1"/>
  <c r="H70" i="31" s="1"/>
  <c r="Q50" i="24"/>
  <c r="Q64" i="24" s="1"/>
  <c r="H16" i="31" s="1"/>
  <c r="AO50" i="24"/>
  <c r="AO64" i="24" s="1"/>
  <c r="F172" i="32" s="1"/>
  <c r="AW50" i="24"/>
  <c r="AW64" i="24" s="1"/>
  <c r="J50" i="24"/>
  <c r="J64" i="24" s="1"/>
  <c r="R50" i="24"/>
  <c r="R64" i="24" s="1"/>
  <c r="Z50" i="24"/>
  <c r="Z64" i="24" s="1"/>
  <c r="E108" i="32" s="1"/>
  <c r="AH50" i="24"/>
  <c r="AH64" i="24" s="1"/>
  <c r="H33" i="31" s="1"/>
  <c r="AP50" i="24"/>
  <c r="AP64" i="24" s="1"/>
  <c r="H41" i="31" s="1"/>
  <c r="AX50" i="24"/>
  <c r="AX64" i="24" s="1"/>
  <c r="H204" i="32" s="1"/>
  <c r="BF50" i="24"/>
  <c r="BF64" i="24" s="1"/>
  <c r="H57" i="31" s="1"/>
  <c r="BN50" i="24"/>
  <c r="BN64" i="24" s="1"/>
  <c r="BV50" i="24"/>
  <c r="BV64" i="24" s="1"/>
  <c r="H73" i="31" s="1"/>
  <c r="CD50" i="24"/>
  <c r="O50" i="24"/>
  <c r="O64" i="24" s="1"/>
  <c r="H14" i="31" s="1"/>
  <c r="BC50" i="24"/>
  <c r="BC64" i="24" s="1"/>
  <c r="H54" i="31" s="1"/>
  <c r="CA50" i="24"/>
  <c r="CA64" i="24" s="1"/>
  <c r="I332" i="32" s="1"/>
  <c r="AG50" i="24"/>
  <c r="AG64" i="24" s="1"/>
  <c r="H32" i="31" s="1"/>
  <c r="CC50" i="24"/>
  <c r="CC64" i="24" s="1"/>
  <c r="H80" i="31" s="1"/>
  <c r="C50" i="24"/>
  <c r="C64" i="24" s="1"/>
  <c r="H2" i="31" s="1"/>
  <c r="K50" i="24"/>
  <c r="K64" i="24" s="1"/>
  <c r="D44" i="32" s="1"/>
  <c r="S50" i="24"/>
  <c r="S64" i="24" s="1"/>
  <c r="E76" i="32" s="1"/>
  <c r="AA50" i="24"/>
  <c r="AA64" i="24" s="1"/>
  <c r="H26" i="31" s="1"/>
  <c r="AI50" i="24"/>
  <c r="AI64" i="24" s="1"/>
  <c r="H34" i="31" s="1"/>
  <c r="AQ50" i="24"/>
  <c r="AQ64" i="24" s="1"/>
  <c r="H42" i="31" s="1"/>
  <c r="AY50" i="24"/>
  <c r="AY64" i="24" s="1"/>
  <c r="I204" i="32" s="1"/>
  <c r="BG50" i="24"/>
  <c r="BG64" i="24" s="1"/>
  <c r="H58" i="31" s="1"/>
  <c r="BO50" i="24"/>
  <c r="BO64" i="24" s="1"/>
  <c r="BW50" i="24"/>
  <c r="BW64" i="24" s="1"/>
  <c r="I50" i="24"/>
  <c r="I64" i="24" s="1"/>
  <c r="BU50" i="24"/>
  <c r="BU64" i="24" s="1"/>
  <c r="C332" i="32" s="1"/>
  <c r="D50" i="24"/>
  <c r="D64" i="24" s="1"/>
  <c r="H3" i="31" s="1"/>
  <c r="L50" i="24"/>
  <c r="L64" i="24" s="1"/>
  <c r="T50" i="24"/>
  <c r="T64" i="24" s="1"/>
  <c r="H19" i="31" s="1"/>
  <c r="AB50" i="24"/>
  <c r="AB64" i="24" s="1"/>
  <c r="H27" i="31" s="1"/>
  <c r="AJ50" i="24"/>
  <c r="AJ64" i="24" s="1"/>
  <c r="H35" i="31" s="1"/>
  <c r="AR50" i="24"/>
  <c r="AR64" i="24" s="1"/>
  <c r="I172" i="32" s="1"/>
  <c r="AZ50" i="24"/>
  <c r="AZ64" i="24" s="1"/>
  <c r="BH50" i="24"/>
  <c r="BH64" i="24" s="1"/>
  <c r="H59" i="31" s="1"/>
  <c r="BP50" i="24"/>
  <c r="BP64" i="24" s="1"/>
  <c r="H67" i="31" s="1"/>
  <c r="BX50" i="24"/>
  <c r="BX64" i="24" s="1"/>
  <c r="H75" i="31" s="1"/>
  <c r="AE50" i="24"/>
  <c r="AE64" i="24" s="1"/>
  <c r="H30" i="31" s="1"/>
  <c r="BM50" i="24"/>
  <c r="BM64" i="24" s="1"/>
  <c r="H64" i="31" s="1"/>
  <c r="E50" i="24"/>
  <c r="E64" i="24" s="1"/>
  <c r="H4" i="31" s="1"/>
  <c r="M50" i="24"/>
  <c r="M64" i="24" s="1"/>
  <c r="H12" i="31" s="1"/>
  <c r="U50" i="24"/>
  <c r="U64" i="24" s="1"/>
  <c r="H20" i="31" s="1"/>
  <c r="AC50" i="24"/>
  <c r="AC64" i="24" s="1"/>
  <c r="H108" i="32" s="1"/>
  <c r="AK50" i="24"/>
  <c r="AK64" i="24" s="1"/>
  <c r="H36" i="31" s="1"/>
  <c r="AS50" i="24"/>
  <c r="AS64" i="24" s="1"/>
  <c r="C204" i="32" s="1"/>
  <c r="BA50" i="24"/>
  <c r="BA64" i="24" s="1"/>
  <c r="H52" i="31" s="1"/>
  <c r="BI50" i="24"/>
  <c r="BI64" i="24" s="1"/>
  <c r="H60" i="31" s="1"/>
  <c r="BQ50" i="24"/>
  <c r="BQ64" i="24" s="1"/>
  <c r="H68" i="31" s="1"/>
  <c r="BY50" i="24"/>
  <c r="BY64" i="24" s="1"/>
  <c r="Y50" i="24"/>
  <c r="Y64" i="24" s="1"/>
  <c r="H24" i="31" s="1"/>
  <c r="BE50" i="24"/>
  <c r="BE64" i="24" s="1"/>
  <c r="H56" i="31" s="1"/>
  <c r="F50" i="24"/>
  <c r="F64" i="24" s="1"/>
  <c r="H5" i="31" s="1"/>
  <c r="N50" i="24"/>
  <c r="N64" i="24" s="1"/>
  <c r="G44" i="32" s="1"/>
  <c r="V50" i="24"/>
  <c r="V64" i="24" s="1"/>
  <c r="H21" i="31" s="1"/>
  <c r="AD50" i="24"/>
  <c r="AD64" i="24" s="1"/>
  <c r="I108" i="32" s="1"/>
  <c r="AL50" i="24"/>
  <c r="AL64" i="24" s="1"/>
  <c r="C172" i="32" s="1"/>
  <c r="AT50" i="24"/>
  <c r="AT64" i="24" s="1"/>
  <c r="D204" i="32" s="1"/>
  <c r="BB50" i="24"/>
  <c r="BB64" i="24" s="1"/>
  <c r="BJ50" i="24"/>
  <c r="BJ64" i="24" s="1"/>
  <c r="H61" i="31" s="1"/>
  <c r="BR50" i="24"/>
  <c r="BR64" i="24" s="1"/>
  <c r="H69" i="31" s="1"/>
  <c r="BZ50" i="24"/>
  <c r="BZ64" i="24" s="1"/>
  <c r="H77" i="31" s="1"/>
  <c r="CF91" i="25"/>
  <c r="G122" i="32"/>
  <c r="H154" i="32"/>
  <c r="D26" i="32"/>
  <c r="I186" i="32"/>
  <c r="G154" i="32"/>
  <c r="G186" i="32"/>
  <c r="AE10" i="31"/>
  <c r="D418" i="24"/>
  <c r="E416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71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4" i="24"/>
  <c r="C83" i="32"/>
  <c r="CE91" i="24"/>
  <c r="I378" i="32" s="1"/>
  <c r="H186" i="32"/>
  <c r="C58" i="32"/>
  <c r="D90" i="32"/>
  <c r="AE33" i="31"/>
  <c r="E90" i="32"/>
  <c r="E122" i="32"/>
  <c r="F122" i="32"/>
  <c r="H7" i="31"/>
  <c r="H12" i="32"/>
  <c r="H39" i="31"/>
  <c r="H71" i="31"/>
  <c r="H65" i="31"/>
  <c r="C300" i="32"/>
  <c r="H18" i="31"/>
  <c r="E32" i="6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5" i="24"/>
  <c r="F32" i="6" s="1"/>
  <c r="I380" i="32"/>
  <c r="CF92" i="24"/>
  <c r="CB54" i="24" s="1"/>
  <c r="CB69" i="24" s="1"/>
  <c r="D614" i="24"/>
  <c r="H66" i="31"/>
  <c r="D300" i="32"/>
  <c r="H140" i="32"/>
  <c r="O14" i="31"/>
  <c r="H51" i="32"/>
  <c r="O38" i="31"/>
  <c r="D179" i="32"/>
  <c r="O78" i="31"/>
  <c r="I339" i="32"/>
  <c r="F300" i="32"/>
  <c r="H76" i="31"/>
  <c r="G332" i="32"/>
  <c r="BK2" i="30"/>
  <c r="I362" i="32"/>
  <c r="H614" i="24"/>
  <c r="E222" i="24"/>
  <c r="F16" i="6" s="1"/>
  <c r="I614" i="24"/>
  <c r="I366" i="32"/>
  <c r="F614" i="24"/>
  <c r="BQ2" i="30"/>
  <c r="D385" i="24"/>
  <c r="D12" i="17" s="1"/>
  <c r="G236" i="32"/>
  <c r="DF2" i="30"/>
  <c r="C170" i="8"/>
  <c r="D22" i="7"/>
  <c r="D260" i="24"/>
  <c r="H17" i="31"/>
  <c r="D76" i="32"/>
  <c r="H37" i="31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3" i="24"/>
  <c r="C87" i="8" s="1"/>
  <c r="H9" i="31"/>
  <c r="C44" i="32"/>
  <c r="H53" i="31"/>
  <c r="E236" i="32"/>
  <c r="H23" i="31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4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10" i="24"/>
  <c r="C113" i="8"/>
  <c r="C617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4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7" i="24"/>
  <c r="CF93" i="24"/>
  <c r="D32" i="6"/>
  <c r="D369" i="24"/>
  <c r="AC49" i="25"/>
  <c r="AC63" i="25" s="1"/>
  <c r="E234" i="25"/>
  <c r="CE70" i="25"/>
  <c r="D342" i="25"/>
  <c r="D351" i="25" s="1"/>
  <c r="H43" i="31" l="1"/>
  <c r="E12" i="32"/>
  <c r="BX54" i="24"/>
  <c r="BX69" i="24" s="1"/>
  <c r="L54" i="24"/>
  <c r="L69" i="24" s="1"/>
  <c r="X54" i="24"/>
  <c r="X69" i="24" s="1"/>
  <c r="X87" i="24" s="1"/>
  <c r="C691" i="24" s="1"/>
  <c r="AV54" i="24"/>
  <c r="AV69" i="24" s="1"/>
  <c r="H45" i="31"/>
  <c r="G268" i="32"/>
  <c r="G76" i="32"/>
  <c r="F44" i="32"/>
  <c r="H268" i="32"/>
  <c r="H10" i="31"/>
  <c r="C12" i="32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B58" i="15" s="1"/>
  <c r="AL53" i="25"/>
  <c r="AL68" i="25" s="1"/>
  <c r="AL86" i="25" s="1"/>
  <c r="B50" i="1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BM53" i="25"/>
  <c r="BM68" i="25" s="1"/>
  <c r="BM86" i="25" s="1"/>
  <c r="Q53" i="25"/>
  <c r="Q68" i="25" s="1"/>
  <c r="Q86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C631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C671" i="25" s="1"/>
  <c r="AW53" i="25"/>
  <c r="AW68" i="25" s="1"/>
  <c r="AW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C694" i="25" s="1"/>
  <c r="T53" i="25"/>
  <c r="T68" i="25" s="1"/>
  <c r="T86" i="25" s="1"/>
  <c r="L53" i="25"/>
  <c r="L68" i="25" s="1"/>
  <c r="L86" i="25" s="1"/>
  <c r="D53" i="25"/>
  <c r="D68" i="25" s="1"/>
  <c r="D86" i="25" s="1"/>
  <c r="BU53" i="25"/>
  <c r="BU68" i="25" s="1"/>
  <c r="BU86" i="25" s="1"/>
  <c r="AO53" i="25"/>
  <c r="AO68" i="25" s="1"/>
  <c r="AO86" i="25" s="1"/>
  <c r="I53" i="25"/>
  <c r="I68" i="25" s="1"/>
  <c r="I86" i="25" s="1"/>
  <c r="BW53" i="25"/>
  <c r="BW68" i="25" s="1"/>
  <c r="BW86" i="25" s="1"/>
  <c r="BO53" i="25"/>
  <c r="BO68" i="25" s="1"/>
  <c r="BO86" i="25" s="1"/>
  <c r="C628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CC53" i="25"/>
  <c r="CC68" i="25" s="1"/>
  <c r="CC86" i="25" s="1"/>
  <c r="AG53" i="25"/>
  <c r="AG68" i="25" s="1"/>
  <c r="AG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BE53" i="25"/>
  <c r="BE68" i="25" s="1"/>
  <c r="BE86" i="25" s="1"/>
  <c r="Y53" i="25"/>
  <c r="Y68" i="25" s="1"/>
  <c r="Y86" i="25" s="1"/>
  <c r="CB53" i="25"/>
  <c r="CB68" i="25" s="1"/>
  <c r="CB86" i="25" s="1"/>
  <c r="BT53" i="25"/>
  <c r="BT68" i="25" s="1"/>
  <c r="BT86" i="25" s="1"/>
  <c r="BL53" i="25"/>
  <c r="BL68" i="25" s="1"/>
  <c r="BL86" i="25" s="1"/>
  <c r="BD53" i="25"/>
  <c r="BD68" i="25" s="1"/>
  <c r="BD86" i="25" s="1"/>
  <c r="C625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C682" i="25" s="1"/>
  <c r="H53" i="25"/>
  <c r="H68" i="25" s="1"/>
  <c r="H86" i="25" s="1"/>
  <c r="CA53" i="25"/>
  <c r="CA68" i="25" s="1"/>
  <c r="CA86" i="25" s="1"/>
  <c r="BS53" i="25"/>
  <c r="BS68" i="25" s="1"/>
  <c r="BS86" i="25" s="1"/>
  <c r="BK53" i="25"/>
  <c r="BK68" i="25" s="1"/>
  <c r="BK86" i="25" s="1"/>
  <c r="BC53" i="25"/>
  <c r="BC68" i="25" s="1"/>
  <c r="BC86" i="25" s="1"/>
  <c r="AU53" i="25"/>
  <c r="AU68" i="25" s="1"/>
  <c r="AU86" i="25" s="1"/>
  <c r="AM53" i="25"/>
  <c r="AM68" i="25" s="1"/>
  <c r="AM86" i="25" s="1"/>
  <c r="AE53" i="25"/>
  <c r="AE68" i="25" s="1"/>
  <c r="AE86" i="25" s="1"/>
  <c r="W53" i="25"/>
  <c r="W68" i="25" s="1"/>
  <c r="W86" i="25" s="1"/>
  <c r="O53" i="25"/>
  <c r="O68" i="25" s="1"/>
  <c r="O86" i="25" s="1"/>
  <c r="G53" i="25"/>
  <c r="G68" i="25" s="1"/>
  <c r="G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4" i="24"/>
  <c r="BT69" i="24" s="1"/>
  <c r="BT87" i="24" s="1"/>
  <c r="C84" i="15" s="1"/>
  <c r="G84" i="15" s="1"/>
  <c r="D12" i="32"/>
  <c r="E300" i="32"/>
  <c r="I140" i="32"/>
  <c r="G140" i="32"/>
  <c r="H13" i="31"/>
  <c r="G300" i="32"/>
  <c r="E54" i="24"/>
  <c r="E69" i="24" s="1"/>
  <c r="M4" i="31" s="1"/>
  <c r="AB54" i="24"/>
  <c r="AB69" i="24" s="1"/>
  <c r="G113" i="32" s="1"/>
  <c r="CA54" i="24"/>
  <c r="CA69" i="24" s="1"/>
  <c r="M78" i="31" s="1"/>
  <c r="CE64" i="24"/>
  <c r="I364" i="32" s="1"/>
  <c r="BE54" i="24"/>
  <c r="BE69" i="24" s="1"/>
  <c r="M56" i="31" s="1"/>
  <c r="BL54" i="24"/>
  <c r="BL69" i="24" s="1"/>
  <c r="H273" i="32" s="1"/>
  <c r="S54" i="24"/>
  <c r="S69" i="24" s="1"/>
  <c r="M18" i="31" s="1"/>
  <c r="AD54" i="24"/>
  <c r="AD69" i="24" s="1"/>
  <c r="M29" i="31" s="1"/>
  <c r="BJ54" i="24"/>
  <c r="BJ69" i="24" s="1"/>
  <c r="F273" i="32" s="1"/>
  <c r="BW54" i="24"/>
  <c r="BW69" i="24" s="1"/>
  <c r="BW87" i="24" s="1"/>
  <c r="C87" i="15" s="1"/>
  <c r="G87" i="15" s="1"/>
  <c r="F332" i="32"/>
  <c r="I268" i="32"/>
  <c r="D364" i="32"/>
  <c r="AL54" i="24"/>
  <c r="AL69" i="24" s="1"/>
  <c r="M37" i="31" s="1"/>
  <c r="BM54" i="24"/>
  <c r="BM69" i="24" s="1"/>
  <c r="BM87" i="24" s="1"/>
  <c r="I277" i="32" s="1"/>
  <c r="E44" i="32"/>
  <c r="C268" i="32"/>
  <c r="D140" i="32"/>
  <c r="AV87" i="24"/>
  <c r="C60" i="15" s="1"/>
  <c r="H11" i="31"/>
  <c r="H172" i="32"/>
  <c r="G172" i="32"/>
  <c r="G108" i="32"/>
  <c r="H300" i="32"/>
  <c r="H332" i="32"/>
  <c r="E268" i="32"/>
  <c r="O54" i="24"/>
  <c r="O69" i="24" s="1"/>
  <c r="O87" i="24" s="1"/>
  <c r="C682" i="24" s="1"/>
  <c r="AH54" i="24"/>
  <c r="AH69" i="24" s="1"/>
  <c r="AH87" i="24" s="1"/>
  <c r="C701" i="24" s="1"/>
  <c r="I236" i="32"/>
  <c r="CE50" i="24"/>
  <c r="W54" i="24"/>
  <c r="W69" i="24" s="1"/>
  <c r="I81" i="32" s="1"/>
  <c r="AP54" i="24"/>
  <c r="AP69" i="24" s="1"/>
  <c r="AP87" i="24" s="1"/>
  <c r="G181" i="32" s="1"/>
  <c r="AU54" i="24"/>
  <c r="AU69" i="24" s="1"/>
  <c r="AU87" i="24" s="1"/>
  <c r="C714" i="24" s="1"/>
  <c r="K54" i="24"/>
  <c r="K69" i="24" s="1"/>
  <c r="K87" i="24" s="1"/>
  <c r="D26" i="17"/>
  <c r="K614" i="24"/>
  <c r="D352" i="24"/>
  <c r="M79" i="31"/>
  <c r="C369" i="32"/>
  <c r="CB87" i="24"/>
  <c r="M47" i="31"/>
  <c r="F209" i="32"/>
  <c r="BA54" i="24"/>
  <c r="BA69" i="24" s="1"/>
  <c r="AR54" i="24"/>
  <c r="AR69" i="24" s="1"/>
  <c r="BH54" i="24"/>
  <c r="BH69" i="24" s="1"/>
  <c r="AT54" i="24"/>
  <c r="AT69" i="24" s="1"/>
  <c r="AE54" i="24"/>
  <c r="AE69" i="24" s="1"/>
  <c r="I54" i="24"/>
  <c r="I69" i="24" s="1"/>
  <c r="BU54" i="24"/>
  <c r="BU69" i="24" s="1"/>
  <c r="AX54" i="24"/>
  <c r="AX69" i="24" s="1"/>
  <c r="AA54" i="24"/>
  <c r="AA69" i="24" s="1"/>
  <c r="C50" i="8"/>
  <c r="D354" i="24"/>
  <c r="C103" i="8" s="1"/>
  <c r="M75" i="31"/>
  <c r="F337" i="32"/>
  <c r="AF54" i="24"/>
  <c r="AF69" i="24" s="1"/>
  <c r="BQ54" i="24"/>
  <c r="BQ69" i="24" s="1"/>
  <c r="AS54" i="24"/>
  <c r="AS69" i="24" s="1"/>
  <c r="U54" i="24"/>
  <c r="U69" i="24" s="1"/>
  <c r="P54" i="24"/>
  <c r="P69" i="24" s="1"/>
  <c r="BB54" i="24"/>
  <c r="BB69" i="24" s="1"/>
  <c r="AM54" i="24"/>
  <c r="AM69" i="24" s="1"/>
  <c r="Q54" i="24"/>
  <c r="Q69" i="24" s="1"/>
  <c r="CC54" i="24"/>
  <c r="CC69" i="24" s="1"/>
  <c r="BF54" i="24"/>
  <c r="BF69" i="24" s="1"/>
  <c r="AI54" i="24"/>
  <c r="AI69" i="24" s="1"/>
  <c r="C121" i="8"/>
  <c r="D386" i="24"/>
  <c r="M54" i="24"/>
  <c r="M69" i="24" s="1"/>
  <c r="AJ54" i="24"/>
  <c r="AJ69" i="24" s="1"/>
  <c r="BY54" i="24"/>
  <c r="BY69" i="24" s="1"/>
  <c r="BD54" i="24"/>
  <c r="BD69" i="24" s="1"/>
  <c r="AK54" i="24"/>
  <c r="AK69" i="24" s="1"/>
  <c r="E373" i="32"/>
  <c r="C94" i="15"/>
  <c r="AZ54" i="24"/>
  <c r="AZ69" i="24" s="1"/>
  <c r="BP54" i="24"/>
  <c r="BP69" i="24" s="1"/>
  <c r="C137" i="8"/>
  <c r="E382" i="24"/>
  <c r="F54" i="24"/>
  <c r="F69" i="24" s="1"/>
  <c r="BR54" i="24"/>
  <c r="BR69" i="24" s="1"/>
  <c r="BC54" i="24"/>
  <c r="BC69" i="24" s="1"/>
  <c r="AG54" i="24"/>
  <c r="AG69" i="24" s="1"/>
  <c r="J54" i="24"/>
  <c r="J69" i="24" s="1"/>
  <c r="BV54" i="24"/>
  <c r="BV69" i="24" s="1"/>
  <c r="AY54" i="24"/>
  <c r="AY69" i="24" s="1"/>
  <c r="AN54" i="24"/>
  <c r="AN69" i="24" s="1"/>
  <c r="M23" i="31"/>
  <c r="C113" i="32"/>
  <c r="CE49" i="25"/>
  <c r="C63" i="25"/>
  <c r="E17" i="32"/>
  <c r="Y54" i="24"/>
  <c r="Y69" i="24" s="1"/>
  <c r="BN54" i="24"/>
  <c r="BN69" i="24" s="1"/>
  <c r="BX87" i="24"/>
  <c r="AC54" i="24"/>
  <c r="AC69" i="24" s="1"/>
  <c r="D54" i="24"/>
  <c r="D69" i="24" s="1"/>
  <c r="BI54" i="24"/>
  <c r="BI69" i="24" s="1"/>
  <c r="N54" i="24"/>
  <c r="N69" i="24" s="1"/>
  <c r="BZ54" i="24"/>
  <c r="BZ69" i="24" s="1"/>
  <c r="BK54" i="24"/>
  <c r="BK69" i="24" s="1"/>
  <c r="AO54" i="24"/>
  <c r="AO69" i="24" s="1"/>
  <c r="R54" i="24"/>
  <c r="R69" i="24" s="1"/>
  <c r="CD54" i="24"/>
  <c r="BG54" i="24"/>
  <c r="BG69" i="24" s="1"/>
  <c r="M11" i="31"/>
  <c r="E49" i="32"/>
  <c r="AQ54" i="24"/>
  <c r="AQ69" i="24" s="1"/>
  <c r="H54" i="24"/>
  <c r="H69" i="24" s="1"/>
  <c r="T54" i="24"/>
  <c r="T69" i="24" s="1"/>
  <c r="V54" i="24"/>
  <c r="V69" i="24" s="1"/>
  <c r="G54" i="24"/>
  <c r="G69" i="24" s="1"/>
  <c r="BS54" i="24"/>
  <c r="BS69" i="24" s="1"/>
  <c r="AW54" i="24"/>
  <c r="AW69" i="24" s="1"/>
  <c r="Z54" i="24"/>
  <c r="Z69" i="24" s="1"/>
  <c r="C54" i="24"/>
  <c r="BO54" i="24"/>
  <c r="BO69" i="24" s="1"/>
  <c r="L87" i="24"/>
  <c r="M61" i="31" l="1"/>
  <c r="E87" i="24"/>
  <c r="C17" i="15" s="1"/>
  <c r="G17" i="15" s="1"/>
  <c r="S87" i="24"/>
  <c r="C31" i="15" s="1"/>
  <c r="G31" i="15" s="1"/>
  <c r="B54" i="15"/>
  <c r="F54" i="15" s="1"/>
  <c r="B27" i="15"/>
  <c r="C681" i="25"/>
  <c r="B47" i="15"/>
  <c r="C701" i="25"/>
  <c r="B70" i="15"/>
  <c r="C630" i="25"/>
  <c r="B21" i="15"/>
  <c r="F21" i="15" s="1"/>
  <c r="C675" i="25"/>
  <c r="C704" i="25"/>
  <c r="C712" i="25"/>
  <c r="B36" i="15"/>
  <c r="C690" i="25"/>
  <c r="C710" i="25"/>
  <c r="B56" i="15"/>
  <c r="F56" i="15" s="1"/>
  <c r="C687" i="25"/>
  <c r="B33" i="15"/>
  <c r="F33" i="15" s="1"/>
  <c r="C683" i="25"/>
  <c r="B29" i="15"/>
  <c r="F29" i="15" s="1"/>
  <c r="C633" i="25"/>
  <c r="B66" i="15"/>
  <c r="C713" i="25"/>
  <c r="B59" i="15"/>
  <c r="F59" i="15" s="1"/>
  <c r="C698" i="25"/>
  <c r="B44" i="15"/>
  <c r="F44" i="15" s="1"/>
  <c r="C615" i="25"/>
  <c r="D616" i="25" s="1"/>
  <c r="B69" i="15"/>
  <c r="F69" i="15" s="1"/>
  <c r="B78" i="15"/>
  <c r="C620" i="25"/>
  <c r="C693" i="25"/>
  <c r="B39" i="15"/>
  <c r="F39" i="15" s="1"/>
  <c r="B53" i="15"/>
  <c r="F53" i="15" s="1"/>
  <c r="C707" i="25"/>
  <c r="C629" i="25"/>
  <c r="B64" i="15"/>
  <c r="F64" i="15" s="1"/>
  <c r="C695" i="25"/>
  <c r="B41" i="15"/>
  <c r="C639" i="25"/>
  <c r="B77" i="15"/>
  <c r="F77" i="15" s="1"/>
  <c r="C618" i="25"/>
  <c r="B74" i="15"/>
  <c r="F74" i="15" s="1"/>
  <c r="B86" i="15"/>
  <c r="F86" i="15" s="1"/>
  <c r="C643" i="25"/>
  <c r="C691" i="25"/>
  <c r="B37" i="15"/>
  <c r="B52" i="15"/>
  <c r="C706" i="25"/>
  <c r="B49" i="15"/>
  <c r="F49" i="15" s="1"/>
  <c r="C703" i="25"/>
  <c r="C709" i="25"/>
  <c r="B55" i="15"/>
  <c r="H55" i="15" s="1"/>
  <c r="I55" i="15" s="1"/>
  <c r="B19" i="15"/>
  <c r="C673" i="25"/>
  <c r="C640" i="25"/>
  <c r="B83" i="15"/>
  <c r="H83" i="15" s="1"/>
  <c r="I83" i="15" s="1"/>
  <c r="C692" i="25"/>
  <c r="B38" i="15"/>
  <c r="F38" i="15" s="1"/>
  <c r="C699" i="25"/>
  <c r="B45" i="15"/>
  <c r="F45" i="15" s="1"/>
  <c r="C626" i="25"/>
  <c r="B63" i="15"/>
  <c r="C678" i="25"/>
  <c r="B24" i="15"/>
  <c r="C645" i="25"/>
  <c r="B88" i="15"/>
  <c r="F88" i="15" s="1"/>
  <c r="B34" i="15"/>
  <c r="F34" i="15" s="1"/>
  <c r="C688" i="25"/>
  <c r="C676" i="25"/>
  <c r="B22" i="15"/>
  <c r="C627" i="25"/>
  <c r="B82" i="15"/>
  <c r="F82" i="15" s="1"/>
  <c r="C636" i="25"/>
  <c r="B75" i="15"/>
  <c r="F75" i="15" s="1"/>
  <c r="C711" i="25"/>
  <c r="B57" i="15"/>
  <c r="H57" i="15" s="1"/>
  <c r="I57" i="15" s="1"/>
  <c r="C638" i="25"/>
  <c r="B76" i="15"/>
  <c r="F76" i="15" s="1"/>
  <c r="C700" i="25"/>
  <c r="B46" i="15"/>
  <c r="F46" i="15" s="1"/>
  <c r="C621" i="25"/>
  <c r="B93" i="15"/>
  <c r="F93" i="15" s="1"/>
  <c r="C619" i="25"/>
  <c r="B71" i="15"/>
  <c r="H71" i="15" s="1"/>
  <c r="I71" i="15" s="1"/>
  <c r="B32" i="15"/>
  <c r="C686" i="25"/>
  <c r="C632" i="25"/>
  <c r="B61" i="15"/>
  <c r="C635" i="25"/>
  <c r="B73" i="15"/>
  <c r="F73" i="15" s="1"/>
  <c r="C696" i="25"/>
  <c r="B42" i="15"/>
  <c r="F42" i="15" s="1"/>
  <c r="B51" i="15"/>
  <c r="C705" i="25"/>
  <c r="C637" i="25"/>
  <c r="B72" i="15"/>
  <c r="F72" i="15" s="1"/>
  <c r="B30" i="15"/>
  <c r="C684" i="25"/>
  <c r="C622" i="25"/>
  <c r="B80" i="15"/>
  <c r="C647" i="25"/>
  <c r="B90" i="15"/>
  <c r="F90" i="15" s="1"/>
  <c r="B91" i="15"/>
  <c r="C648" i="25"/>
  <c r="C689" i="25"/>
  <c r="B35" i="15"/>
  <c r="F35" i="15" s="1"/>
  <c r="C674" i="25"/>
  <c r="B20" i="15"/>
  <c r="H20" i="15" s="1"/>
  <c r="I20" i="15" s="1"/>
  <c r="B84" i="15"/>
  <c r="C641" i="25"/>
  <c r="C624" i="25"/>
  <c r="B81" i="15"/>
  <c r="F81" i="15" s="1"/>
  <c r="B31" i="15"/>
  <c r="F31" i="15" s="1"/>
  <c r="C685" i="25"/>
  <c r="C634" i="25"/>
  <c r="B67" i="15"/>
  <c r="C642" i="25"/>
  <c r="B85" i="15"/>
  <c r="F85" i="15" s="1"/>
  <c r="C672" i="25"/>
  <c r="B18" i="15"/>
  <c r="H18" i="15" s="1"/>
  <c r="I18" i="15" s="1"/>
  <c r="C714" i="25"/>
  <c r="B60" i="15"/>
  <c r="B16" i="15"/>
  <c r="F16" i="15" s="1"/>
  <c r="C670" i="25"/>
  <c r="C680" i="25"/>
  <c r="B26" i="15"/>
  <c r="F26" i="15" s="1"/>
  <c r="C697" i="25"/>
  <c r="B43" i="15"/>
  <c r="F43" i="15" s="1"/>
  <c r="C623" i="25"/>
  <c r="B92" i="15"/>
  <c r="F92" i="15" s="1"/>
  <c r="B62" i="15"/>
  <c r="C617" i="25"/>
  <c r="B23" i="15"/>
  <c r="C677" i="25"/>
  <c r="C644" i="25"/>
  <c r="B87" i="15"/>
  <c r="H87" i="15" s="1"/>
  <c r="I87" i="15" s="1"/>
  <c r="C702" i="25"/>
  <c r="B48" i="15"/>
  <c r="F48" i="15" s="1"/>
  <c r="C679" i="25"/>
  <c r="B25" i="15"/>
  <c r="H25" i="15" s="1"/>
  <c r="I25" i="15" s="1"/>
  <c r="B89" i="15"/>
  <c r="C646" i="25"/>
  <c r="B40" i="15"/>
  <c r="B28" i="15"/>
  <c r="F28" i="15" s="1"/>
  <c r="B68" i="15"/>
  <c r="B65" i="15"/>
  <c r="F65" i="15" s="1"/>
  <c r="B17" i="15"/>
  <c r="B79" i="15"/>
  <c r="F79" i="15" s="1"/>
  <c r="C68" i="25"/>
  <c r="CE68" i="25" s="1"/>
  <c r="CE53" i="25"/>
  <c r="M63" i="31"/>
  <c r="BL87" i="24"/>
  <c r="C639" i="24" s="1"/>
  <c r="M22" i="31"/>
  <c r="AD87" i="24"/>
  <c r="I117" i="32" s="1"/>
  <c r="BJ87" i="24"/>
  <c r="C619" i="24" s="1"/>
  <c r="M71" i="31"/>
  <c r="M27" i="31"/>
  <c r="AB87" i="24"/>
  <c r="C695" i="24" s="1"/>
  <c r="E81" i="32"/>
  <c r="E337" i="32"/>
  <c r="AL87" i="24"/>
  <c r="C181" i="32" s="1"/>
  <c r="I305" i="32"/>
  <c r="C36" i="15"/>
  <c r="G36" i="15" s="1"/>
  <c r="D49" i="32"/>
  <c r="C117" i="32"/>
  <c r="M74" i="31"/>
  <c r="M10" i="31"/>
  <c r="C642" i="24"/>
  <c r="I309" i="32"/>
  <c r="F145" i="32"/>
  <c r="I113" i="32"/>
  <c r="C27" i="15"/>
  <c r="G27" i="15" s="1"/>
  <c r="H53" i="32"/>
  <c r="C715" i="24"/>
  <c r="CA87" i="24"/>
  <c r="I341" i="32" s="1"/>
  <c r="M14" i="31"/>
  <c r="F213" i="32"/>
  <c r="I337" i="32"/>
  <c r="H49" i="32"/>
  <c r="C645" i="24"/>
  <c r="E341" i="32"/>
  <c r="BE87" i="24"/>
  <c r="H245" i="32" s="1"/>
  <c r="H241" i="32"/>
  <c r="F149" i="32"/>
  <c r="M33" i="31"/>
  <c r="C46" i="15"/>
  <c r="G46" i="15" s="1"/>
  <c r="C177" i="32"/>
  <c r="C640" i="24"/>
  <c r="C77" i="15"/>
  <c r="G77" i="15" s="1"/>
  <c r="E209" i="32"/>
  <c r="M46" i="31"/>
  <c r="C709" i="24"/>
  <c r="G177" i="32"/>
  <c r="W87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7" i="24"/>
  <c r="M55" i="31"/>
  <c r="G241" i="32"/>
  <c r="BD87" i="24"/>
  <c r="M6" i="31"/>
  <c r="G17" i="32"/>
  <c r="G87" i="24"/>
  <c r="M54" i="31"/>
  <c r="F241" i="32"/>
  <c r="BC87" i="24"/>
  <c r="F32" i="15"/>
  <c r="M80" i="31"/>
  <c r="D369" i="32"/>
  <c r="CC87" i="24"/>
  <c r="E53" i="32"/>
  <c r="C24" i="15"/>
  <c r="G24" i="15" s="1"/>
  <c r="C679" i="24"/>
  <c r="M21" i="31"/>
  <c r="H81" i="32"/>
  <c r="V87" i="24"/>
  <c r="F83" i="15"/>
  <c r="F63" i="15"/>
  <c r="F50" i="15"/>
  <c r="M28" i="31"/>
  <c r="H113" i="32"/>
  <c r="AC87" i="24"/>
  <c r="M69" i="31"/>
  <c r="G305" i="32"/>
  <c r="BR87" i="24"/>
  <c r="M35" i="31"/>
  <c r="H145" i="32"/>
  <c r="AJ87" i="24"/>
  <c r="M16" i="31"/>
  <c r="C81" i="32"/>
  <c r="Q87" i="24"/>
  <c r="F36" i="15"/>
  <c r="H36" i="15" s="1"/>
  <c r="I36" i="15" s="1"/>
  <c r="H23" i="15"/>
  <c r="I23" i="15" s="1"/>
  <c r="F23" i="15"/>
  <c r="M59" i="31"/>
  <c r="D273" i="32"/>
  <c r="BH87" i="24"/>
  <c r="M60" i="31"/>
  <c r="E273" i="32"/>
  <c r="BI87" i="24"/>
  <c r="M32" i="31"/>
  <c r="E145" i="32"/>
  <c r="AG87" i="24"/>
  <c r="M68" i="31"/>
  <c r="F305" i="32"/>
  <c r="BQ87" i="24"/>
  <c r="H26" i="15"/>
  <c r="I26" i="15" s="1"/>
  <c r="M76" i="31"/>
  <c r="G337" i="32"/>
  <c r="BY87" i="24"/>
  <c r="M31" i="31"/>
  <c r="D145" i="32"/>
  <c r="AF87" i="24"/>
  <c r="M45" i="31"/>
  <c r="D209" i="32"/>
  <c r="AT87" i="24"/>
  <c r="H84" i="15"/>
  <c r="I84" i="15" s="1"/>
  <c r="F84" i="15"/>
  <c r="M19" i="31"/>
  <c r="F81" i="32"/>
  <c r="T87" i="24"/>
  <c r="M17" i="31"/>
  <c r="D81" i="32"/>
  <c r="R87" i="24"/>
  <c r="F40" i="15"/>
  <c r="F78" i="15"/>
  <c r="M5" i="31"/>
  <c r="F17" i="32"/>
  <c r="F87" i="24"/>
  <c r="F47" i="15"/>
  <c r="H47" i="15"/>
  <c r="I47" i="15" s="1"/>
  <c r="M12" i="31"/>
  <c r="F49" i="32"/>
  <c r="M87" i="24"/>
  <c r="C138" i="8"/>
  <c r="D419" i="24"/>
  <c r="M38" i="31"/>
  <c r="D177" i="32"/>
  <c r="AM87" i="24"/>
  <c r="M43" i="31"/>
  <c r="I177" i="32"/>
  <c r="AR87" i="24"/>
  <c r="M65" i="31"/>
  <c r="C305" i="32"/>
  <c r="BN87" i="24"/>
  <c r="F27" i="15"/>
  <c r="M30" i="31"/>
  <c r="C145" i="32"/>
  <c r="AE87" i="24"/>
  <c r="M3" i="31"/>
  <c r="D17" i="32"/>
  <c r="D87" i="24"/>
  <c r="M66" i="31"/>
  <c r="D305" i="32"/>
  <c r="BO87" i="24"/>
  <c r="H19" i="15"/>
  <c r="I19" i="15" s="1"/>
  <c r="F19" i="15"/>
  <c r="M53" i="31"/>
  <c r="E241" i="32"/>
  <c r="BB87" i="24"/>
  <c r="F37" i="15"/>
  <c r="C69" i="24"/>
  <c r="CE54" i="24"/>
  <c r="F70" i="15"/>
  <c r="M62" i="31"/>
  <c r="G273" i="32"/>
  <c r="BK87" i="24"/>
  <c r="M50" i="31"/>
  <c r="I209" i="32"/>
  <c r="AY87" i="24"/>
  <c r="G94" i="15"/>
  <c r="H94" i="15" s="1"/>
  <c r="I94" i="15" s="1"/>
  <c r="H21" i="15"/>
  <c r="I21" i="15" s="1"/>
  <c r="F41" i="15"/>
  <c r="M15" i="31"/>
  <c r="I49" i="32"/>
  <c r="P87" i="24"/>
  <c r="M49" i="31"/>
  <c r="H209" i="32"/>
  <c r="AX87" i="24"/>
  <c r="M52" i="31"/>
  <c r="D241" i="32"/>
  <c r="BA87" i="24"/>
  <c r="M57" i="31"/>
  <c r="I241" i="32"/>
  <c r="BF87" i="24"/>
  <c r="M24" i="31"/>
  <c r="D113" i="32"/>
  <c r="Y87" i="24"/>
  <c r="F52" i="15"/>
  <c r="H52" i="15"/>
  <c r="I52" i="15" s="1"/>
  <c r="M40" i="31"/>
  <c r="F177" i="32"/>
  <c r="AO87" i="24"/>
  <c r="M39" i="31"/>
  <c r="E177" i="32"/>
  <c r="AN87" i="24"/>
  <c r="F51" i="15"/>
  <c r="H51" i="15"/>
  <c r="I51" i="15" s="1"/>
  <c r="M26" i="31"/>
  <c r="F113" i="32"/>
  <c r="AA87" i="24"/>
  <c r="M25" i="31"/>
  <c r="E113" i="32"/>
  <c r="Z87" i="24"/>
  <c r="F24" i="15"/>
  <c r="M77" i="31"/>
  <c r="H337" i="32"/>
  <c r="BZ87" i="24"/>
  <c r="M73" i="31"/>
  <c r="D337" i="32"/>
  <c r="BV87" i="24"/>
  <c r="M67" i="31"/>
  <c r="E305" i="32"/>
  <c r="BP87" i="24"/>
  <c r="M20" i="31"/>
  <c r="G81" i="32"/>
  <c r="U87" i="24"/>
  <c r="M72" i="31"/>
  <c r="C337" i="32"/>
  <c r="BU87" i="24"/>
  <c r="F89" i="15"/>
  <c r="M51" i="31"/>
  <c r="C241" i="32"/>
  <c r="AZ87" i="24"/>
  <c r="M58" i="31"/>
  <c r="C273" i="32"/>
  <c r="BG87" i="24"/>
  <c r="E21" i="32"/>
  <c r="C672" i="24"/>
  <c r="M42" i="31"/>
  <c r="H177" i="32"/>
  <c r="AQ87" i="24"/>
  <c r="F58" i="15"/>
  <c r="H58" i="15"/>
  <c r="I58" i="15" s="1"/>
  <c r="M48" i="31"/>
  <c r="G209" i="32"/>
  <c r="AW87" i="24"/>
  <c r="M7" i="31"/>
  <c r="H17" i="32"/>
  <c r="H87" i="24"/>
  <c r="D53" i="32"/>
  <c r="C23" i="15"/>
  <c r="G23" i="15" s="1"/>
  <c r="C678" i="24"/>
  <c r="M13" i="31"/>
  <c r="G49" i="32"/>
  <c r="N87" i="24"/>
  <c r="F341" i="32"/>
  <c r="C88" i="15"/>
  <c r="G88" i="15" s="1"/>
  <c r="C646" i="24"/>
  <c r="C86" i="25"/>
  <c r="CE63" i="25"/>
  <c r="M9" i="31"/>
  <c r="C49" i="32"/>
  <c r="J87" i="24"/>
  <c r="F17" i="15"/>
  <c r="M36" i="31"/>
  <c r="I145" i="32"/>
  <c r="AK87" i="24"/>
  <c r="M34" i="31"/>
  <c r="G145" i="32"/>
  <c r="AI87" i="24"/>
  <c r="M44" i="31"/>
  <c r="C209" i="32"/>
  <c r="AS87" i="24"/>
  <c r="M8" i="31"/>
  <c r="I17" i="32"/>
  <c r="I87" i="24"/>
  <c r="F91" i="15"/>
  <c r="C92" i="15"/>
  <c r="G92" i="15" s="1"/>
  <c r="C373" i="32"/>
  <c r="C624" i="24"/>
  <c r="C697" i="24" l="1"/>
  <c r="C42" i="15"/>
  <c r="G42" i="15" s="1"/>
  <c r="E85" i="32"/>
  <c r="H277" i="32"/>
  <c r="C74" i="15"/>
  <c r="G74" i="15" s="1"/>
  <c r="H27" i="15"/>
  <c r="I27" i="15" s="1"/>
  <c r="C686" i="24"/>
  <c r="H24" i="15"/>
  <c r="H59" i="15"/>
  <c r="I59" i="15" s="1"/>
  <c r="H46" i="15"/>
  <c r="I46" i="15" s="1"/>
  <c r="F18" i="15"/>
  <c r="F87" i="15"/>
  <c r="H53" i="15"/>
  <c r="I53" i="15" s="1"/>
  <c r="H44" i="15"/>
  <c r="I44" i="15" s="1"/>
  <c r="H77" i="15"/>
  <c r="I77" i="15" s="1"/>
  <c r="H81" i="15"/>
  <c r="I81" i="15" s="1"/>
  <c r="H85" i="15"/>
  <c r="I85" i="15" s="1"/>
  <c r="F22" i="15"/>
  <c r="F55" i="15"/>
  <c r="F25" i="15"/>
  <c r="F57" i="15"/>
  <c r="F30" i="15"/>
  <c r="H74" i="15"/>
  <c r="I74" i="15" s="1"/>
  <c r="C649" i="25"/>
  <c r="M717" i="25" s="1"/>
  <c r="F20" i="15"/>
  <c r="F80" i="15"/>
  <c r="F71" i="15"/>
  <c r="C76" i="15"/>
  <c r="G76" i="15" s="1"/>
  <c r="C40" i="15"/>
  <c r="G40" i="15" s="1"/>
  <c r="H40" i="15" s="1"/>
  <c r="I40" i="15" s="1"/>
  <c r="C616" i="24"/>
  <c r="D617" i="24" s="1"/>
  <c r="F277" i="32"/>
  <c r="G117" i="32"/>
  <c r="C690" i="24"/>
  <c r="C705" i="24"/>
  <c r="C50" i="15"/>
  <c r="G50" i="15" s="1"/>
  <c r="C649" i="24"/>
  <c r="C69" i="15"/>
  <c r="G69" i="15" s="1"/>
  <c r="I85" i="32"/>
  <c r="C91" i="15"/>
  <c r="G91" i="15" s="1"/>
  <c r="H35" i="15"/>
  <c r="I35" i="15" s="1"/>
  <c r="H149" i="32"/>
  <c r="C48" i="15"/>
  <c r="C703" i="24"/>
  <c r="C213" i="32"/>
  <c r="C57" i="15"/>
  <c r="G57" i="15" s="1"/>
  <c r="C712" i="24"/>
  <c r="C49" i="15"/>
  <c r="I149" i="32"/>
  <c r="C704" i="24"/>
  <c r="H21" i="32"/>
  <c r="C20" i="15"/>
  <c r="G20" i="15" s="1"/>
  <c r="C675" i="24"/>
  <c r="C71" i="15"/>
  <c r="G71" i="15" s="1"/>
  <c r="C277" i="32"/>
  <c r="C620" i="24"/>
  <c r="C341" i="32"/>
  <c r="C85" i="15"/>
  <c r="G85" i="15" s="1"/>
  <c r="C643" i="24"/>
  <c r="D245" i="32"/>
  <c r="C65" i="15"/>
  <c r="C632" i="24"/>
  <c r="C56" i="15"/>
  <c r="C711" i="24"/>
  <c r="I181" i="32"/>
  <c r="C168" i="8"/>
  <c r="D423" i="24"/>
  <c r="F309" i="32"/>
  <c r="C81" i="15"/>
  <c r="G81" i="15" s="1"/>
  <c r="C625" i="24"/>
  <c r="G21" i="32"/>
  <c r="C19" i="15"/>
  <c r="G19" i="15" s="1"/>
  <c r="C674" i="24"/>
  <c r="F117" i="32"/>
  <c r="C39" i="15"/>
  <c r="C694" i="24"/>
  <c r="I53" i="32"/>
  <c r="C28" i="15"/>
  <c r="C683" i="24"/>
  <c r="H92" i="15"/>
  <c r="I92" i="15" s="1"/>
  <c r="G85" i="32"/>
  <c r="C688" i="24"/>
  <c r="C33" i="15"/>
  <c r="H42" i="15"/>
  <c r="I42" i="15" s="1"/>
  <c r="D149" i="32"/>
  <c r="C44" i="15"/>
  <c r="G44" i="15" s="1"/>
  <c r="C699" i="24"/>
  <c r="D277" i="32"/>
  <c r="C72" i="15"/>
  <c r="C638" i="24"/>
  <c r="H341" i="32"/>
  <c r="C90" i="15"/>
  <c r="C648" i="24"/>
  <c r="M2" i="31"/>
  <c r="CE69" i="24"/>
  <c r="I369" i="32" s="1"/>
  <c r="C17" i="32"/>
  <c r="C87" i="24"/>
  <c r="H88" i="15"/>
  <c r="I88" i="15" s="1"/>
  <c r="C669" i="25"/>
  <c r="C716" i="25" s="1"/>
  <c r="B15" i="15"/>
  <c r="CE86" i="25"/>
  <c r="C717" i="25" s="1"/>
  <c r="C66" i="15"/>
  <c r="G66" i="15" s="1"/>
  <c r="E245" i="32"/>
  <c r="C634" i="24"/>
  <c r="C149" i="32"/>
  <c r="C43" i="15"/>
  <c r="C698" i="24"/>
  <c r="H181" i="32"/>
  <c r="C55" i="15"/>
  <c r="G55" i="15" s="1"/>
  <c r="C710" i="24"/>
  <c r="G149" i="32"/>
  <c r="C47" i="15"/>
  <c r="G47" i="15" s="1"/>
  <c r="C702" i="24"/>
  <c r="G213" i="32"/>
  <c r="C61" i="15"/>
  <c r="C633" i="24"/>
  <c r="E309" i="32"/>
  <c r="C80" i="15"/>
  <c r="G80" i="15" s="1"/>
  <c r="C623" i="24"/>
  <c r="E117" i="32"/>
  <c r="C38" i="15"/>
  <c r="C693" i="24"/>
  <c r="C52" i="15"/>
  <c r="G52" i="15" s="1"/>
  <c r="E181" i="32"/>
  <c r="C707" i="24"/>
  <c r="I245" i="32"/>
  <c r="C70" i="15"/>
  <c r="C631" i="24"/>
  <c r="H213" i="32"/>
  <c r="C618" i="24"/>
  <c r="C62" i="15"/>
  <c r="I213" i="32"/>
  <c r="C63" i="15"/>
  <c r="C627" i="24"/>
  <c r="C309" i="32"/>
  <c r="C78" i="15"/>
  <c r="C621" i="24"/>
  <c r="D181" i="32"/>
  <c r="C51" i="15"/>
  <c r="G51" i="15" s="1"/>
  <c r="C706" i="24"/>
  <c r="F21" i="32"/>
  <c r="C18" i="15"/>
  <c r="G18" i="15" s="1"/>
  <c r="C673" i="24"/>
  <c r="C45" i="15"/>
  <c r="E149" i="32"/>
  <c r="C700" i="24"/>
  <c r="G309" i="32"/>
  <c r="C82" i="15"/>
  <c r="C628" i="24"/>
  <c r="H117" i="32"/>
  <c r="C41" i="15"/>
  <c r="C696" i="24"/>
  <c r="F245" i="32"/>
  <c r="C67" i="15"/>
  <c r="G67" i="15" s="1"/>
  <c r="C635" i="24"/>
  <c r="H309" i="32"/>
  <c r="C83" i="15"/>
  <c r="G83" i="15" s="1"/>
  <c r="C641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8" i="24"/>
  <c r="G277" i="32"/>
  <c r="C637" i="24"/>
  <c r="C75" i="15"/>
  <c r="E277" i="32"/>
  <c r="C73" i="15"/>
  <c r="C636" i="24"/>
  <c r="H85" i="32"/>
  <c r="C34" i="15"/>
  <c r="C689" i="24"/>
  <c r="I21" i="32"/>
  <c r="C21" i="15"/>
  <c r="G21" i="15" s="1"/>
  <c r="C676" i="24"/>
  <c r="C53" i="32"/>
  <c r="C22" i="15"/>
  <c r="G22" i="15" s="1"/>
  <c r="C677" i="24"/>
  <c r="F85" i="32"/>
  <c r="C32" i="15"/>
  <c r="C687" i="24"/>
  <c r="C85" i="32"/>
  <c r="C29" i="15"/>
  <c r="C684" i="24"/>
  <c r="H17" i="15"/>
  <c r="I17" i="15" s="1"/>
  <c r="D117" i="32"/>
  <c r="C37" i="15"/>
  <c r="C692" i="24"/>
  <c r="F53" i="32"/>
  <c r="C680" i="24"/>
  <c r="C25" i="15"/>
  <c r="G25" i="15" s="1"/>
  <c r="C685" i="24"/>
  <c r="C30" i="15"/>
  <c r="G30" i="15" s="1"/>
  <c r="D85" i="32"/>
  <c r="D213" i="32"/>
  <c r="C58" i="15"/>
  <c r="G58" i="15" s="1"/>
  <c r="C713" i="24"/>
  <c r="C89" i="15"/>
  <c r="G341" i="32"/>
  <c r="C647" i="24"/>
  <c r="D373" i="32"/>
  <c r="C93" i="15"/>
  <c r="C622" i="24"/>
  <c r="G53" i="32"/>
  <c r="C26" i="15"/>
  <c r="G26" i="15" s="1"/>
  <c r="C681" i="24"/>
  <c r="D341" i="32"/>
  <c r="C86" i="15"/>
  <c r="C644" i="24"/>
  <c r="D21" i="32"/>
  <c r="C671" i="24"/>
  <c r="C16" i="15"/>
  <c r="G16" i="15" s="1"/>
  <c r="C245" i="32"/>
  <c r="C64" i="15"/>
  <c r="C630" i="24"/>
  <c r="H31" i="15"/>
  <c r="I31" i="15" s="1"/>
  <c r="D309" i="32"/>
  <c r="C629" i="24"/>
  <c r="C79" i="15"/>
  <c r="G79" i="15" s="1"/>
  <c r="G245" i="32"/>
  <c r="C68" i="15"/>
  <c r="G68" i="15" s="1"/>
  <c r="C626" i="24"/>
  <c r="H50" i="15" l="1"/>
  <c r="H91" i="15"/>
  <c r="I91" i="15" s="1"/>
  <c r="G72" i="15"/>
  <c r="H72" i="15" s="1"/>
  <c r="I72" i="15" s="1"/>
  <c r="H76" i="15"/>
  <c r="I76" i="15" s="1"/>
  <c r="H80" i="15"/>
  <c r="I80" i="15" s="1"/>
  <c r="H69" i="15"/>
  <c r="I69" i="15" s="1"/>
  <c r="H79" i="15"/>
  <c r="I79" i="15" s="1"/>
  <c r="H16" i="15"/>
  <c r="H22" i="15"/>
  <c r="H30" i="15"/>
  <c r="C650" i="24"/>
  <c r="M718" i="24" s="1"/>
  <c r="G32" i="15"/>
  <c r="H32" i="15" s="1"/>
  <c r="I32" i="15" s="1"/>
  <c r="G38" i="15"/>
  <c r="H38" i="15"/>
  <c r="I38" i="15" s="1"/>
  <c r="G28" i="15"/>
  <c r="H28" i="15" s="1"/>
  <c r="G34" i="15"/>
  <c r="H34" i="15"/>
  <c r="I34" i="15" s="1"/>
  <c r="D715" i="24"/>
  <c r="D714" i="24"/>
  <c r="D710" i="24"/>
  <c r="D702" i="24"/>
  <c r="D713" i="24"/>
  <c r="D706" i="24"/>
  <c r="D698" i="24"/>
  <c r="D690" i="24"/>
  <c r="D682" i="24"/>
  <c r="D685" i="24"/>
  <c r="D680" i="24"/>
  <c r="D671" i="24"/>
  <c r="D629" i="24"/>
  <c r="D711" i="24"/>
  <c r="D694" i="24"/>
  <c r="D689" i="24"/>
  <c r="D684" i="24"/>
  <c r="D679" i="24"/>
  <c r="D676" i="24"/>
  <c r="D625" i="24"/>
  <c r="D621" i="24"/>
  <c r="D709" i="24"/>
  <c r="D708" i="24"/>
  <c r="D707" i="24"/>
  <c r="D673" i="24"/>
  <c r="D627" i="24"/>
  <c r="D701" i="24"/>
  <c r="D700" i="24"/>
  <c r="D699" i="24"/>
  <c r="D692" i="24"/>
  <c r="D687" i="24"/>
  <c r="D675" i="24"/>
  <c r="D718" i="24"/>
  <c r="D697" i="24"/>
  <c r="D672" i="24"/>
  <c r="D649" i="24"/>
  <c r="D648" i="24"/>
  <c r="D647" i="24"/>
  <c r="D631" i="24"/>
  <c r="D628" i="24"/>
  <c r="D623" i="24"/>
  <c r="D619" i="24"/>
  <c r="D696" i="24"/>
  <c r="D693" i="24"/>
  <c r="D642" i="24"/>
  <c r="D634" i="24"/>
  <c r="D695" i="24"/>
  <c r="D686" i="24"/>
  <c r="D639" i="24"/>
  <c r="D618" i="24"/>
  <c r="D688" i="24"/>
  <c r="D677" i="24"/>
  <c r="D644" i="24"/>
  <c r="D636" i="24"/>
  <c r="D626" i="24"/>
  <c r="D703" i="24"/>
  <c r="D637" i="24"/>
  <c r="D705" i="24"/>
  <c r="D681" i="24"/>
  <c r="D641" i="24"/>
  <c r="D633" i="24"/>
  <c r="D630" i="24"/>
  <c r="D683" i="24"/>
  <c r="D646" i="24"/>
  <c r="D638" i="24"/>
  <c r="D624" i="24"/>
  <c r="D674" i="24"/>
  <c r="D712" i="24"/>
  <c r="D704" i="24"/>
  <c r="D643" i="24"/>
  <c r="D635" i="24"/>
  <c r="D645" i="24"/>
  <c r="D678" i="24"/>
  <c r="D640" i="24"/>
  <c r="D632" i="24"/>
  <c r="D622" i="24"/>
  <c r="D691" i="24"/>
  <c r="D670" i="24"/>
  <c r="D620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70" i="24"/>
  <c r="C717" i="24" s="1"/>
  <c r="CE87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6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4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8" i="24"/>
  <c r="D717" i="24"/>
  <c r="E625" i="24"/>
  <c r="E712" i="24" l="1"/>
  <c r="E707" i="24"/>
  <c r="E699" i="24"/>
  <c r="E718" i="24"/>
  <c r="E711" i="24"/>
  <c r="E703" i="24"/>
  <c r="E695" i="24"/>
  <c r="E687" i="24"/>
  <c r="E679" i="24"/>
  <c r="E694" i="24"/>
  <c r="E689" i="24"/>
  <c r="E684" i="24"/>
  <c r="E676" i="24"/>
  <c r="E715" i="24"/>
  <c r="E710" i="24"/>
  <c r="E709" i="24"/>
  <c r="E708" i="24"/>
  <c r="E673" i="24"/>
  <c r="E627" i="24"/>
  <c r="E706" i="24"/>
  <c r="E705" i="24"/>
  <c r="E704" i="24"/>
  <c r="E693" i="24"/>
  <c r="E688" i="24"/>
  <c r="E683" i="24"/>
  <c r="E678" i="24"/>
  <c r="E670" i="24"/>
  <c r="E630" i="24"/>
  <c r="E698" i="24"/>
  <c r="E697" i="24"/>
  <c r="E682" i="24"/>
  <c r="E672" i="24"/>
  <c r="E649" i="24"/>
  <c r="E648" i="24"/>
  <c r="E647" i="24"/>
  <c r="E631" i="24"/>
  <c r="E628" i="24"/>
  <c r="E713" i="24"/>
  <c r="E696" i="24"/>
  <c r="E691" i="24"/>
  <c r="E686" i="24"/>
  <c r="E681" i="24"/>
  <c r="E677" i="24"/>
  <c r="E646" i="24"/>
  <c r="E64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26" i="24"/>
  <c r="E680" i="24"/>
  <c r="E702" i="24"/>
  <c r="E714" i="24"/>
  <c r="E675" i="24"/>
  <c r="E701" i="24"/>
  <c r="E692" i="24"/>
  <c r="E690" i="24"/>
  <c r="E671" i="24"/>
  <c r="E700" i="24"/>
  <c r="E685" i="24"/>
  <c r="E629" i="24"/>
  <c r="E674" i="24"/>
  <c r="E716" i="25"/>
  <c r="F625" i="25"/>
  <c r="E717" i="24" l="1"/>
  <c r="F626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8" i="24"/>
  <c r="F713" i="24"/>
  <c r="F704" i="24"/>
  <c r="F712" i="24"/>
  <c r="F708" i="24"/>
  <c r="F700" i="24"/>
  <c r="F692" i="24"/>
  <c r="F684" i="24"/>
  <c r="F715" i="24"/>
  <c r="F711" i="24"/>
  <c r="F710" i="24"/>
  <c r="F709" i="24"/>
  <c r="F679" i="24"/>
  <c r="F673" i="24"/>
  <c r="F627" i="24"/>
  <c r="F707" i="24"/>
  <c r="F706" i="24"/>
  <c r="F705" i="24"/>
  <c r="F693" i="24"/>
  <c r="F688" i="24"/>
  <c r="F683" i="24"/>
  <c r="F678" i="24"/>
  <c r="F670" i="24"/>
  <c r="F630" i="24"/>
  <c r="F703" i="24"/>
  <c r="F702" i="24"/>
  <c r="F701" i="24"/>
  <c r="F675" i="24"/>
  <c r="F696" i="24"/>
  <c r="F691" i="24"/>
  <c r="F686" i="24"/>
  <c r="F681" i="24"/>
  <c r="F677" i="24"/>
  <c r="F646" i="24"/>
  <c r="F64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714" i="24"/>
  <c r="F674" i="24"/>
  <c r="F695" i="24"/>
  <c r="F647" i="24"/>
  <c r="F631" i="24"/>
  <c r="F698" i="24"/>
  <c r="F690" i="24"/>
  <c r="F671" i="24"/>
  <c r="F649" i="24"/>
  <c r="F682" i="24"/>
  <c r="F697" i="24"/>
  <c r="F694" i="24"/>
  <c r="F685" i="24"/>
  <c r="F629" i="24"/>
  <c r="F687" i="24"/>
  <c r="F648" i="24"/>
  <c r="F689" i="24"/>
  <c r="F680" i="24"/>
  <c r="F676" i="24"/>
  <c r="F672" i="24"/>
  <c r="F628" i="24"/>
  <c r="F699" i="24"/>
  <c r="F717" i="24" l="1"/>
  <c r="G627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4" i="24"/>
  <c r="G709" i="24"/>
  <c r="G701" i="24"/>
  <c r="G718" i="24"/>
  <c r="G711" i="24"/>
  <c r="G715" i="24"/>
  <c r="G705" i="24"/>
  <c r="G697" i="24"/>
  <c r="G689" i="24"/>
  <c r="G681" i="24"/>
  <c r="G708" i="24"/>
  <c r="G707" i="24"/>
  <c r="G706" i="24"/>
  <c r="G693" i="24"/>
  <c r="G688" i="24"/>
  <c r="G683" i="24"/>
  <c r="G678" i="24"/>
  <c r="G670" i="24"/>
  <c r="G630" i="24"/>
  <c r="G704" i="24"/>
  <c r="G703" i="24"/>
  <c r="G702" i="24"/>
  <c r="G675" i="24"/>
  <c r="G712" i="24"/>
  <c r="G700" i="24"/>
  <c r="G699" i="24"/>
  <c r="G698" i="24"/>
  <c r="G692" i="24"/>
  <c r="G687" i="24"/>
  <c r="G682" i="24"/>
  <c r="G672" i="24"/>
  <c r="G649" i="24"/>
  <c r="G648" i="24"/>
  <c r="G647" i="24"/>
  <c r="G631" i="24"/>
  <c r="G628" i="24"/>
  <c r="G713" i="24"/>
  <c r="G674" i="24"/>
  <c r="G695" i="24"/>
  <c r="G690" i="24"/>
  <c r="G685" i="24"/>
  <c r="G680" i="24"/>
  <c r="G671" i="24"/>
  <c r="G629" i="24"/>
  <c r="G710" i="24"/>
  <c r="G686" i="24"/>
  <c r="G684" i="24"/>
  <c r="G639" i="24"/>
  <c r="G634" i="24"/>
  <c r="G677" i="24"/>
  <c r="G644" i="24"/>
  <c r="G636" i="24"/>
  <c r="G679" i="24"/>
  <c r="G673" i="24"/>
  <c r="G641" i="24"/>
  <c r="G633" i="24"/>
  <c r="G694" i="24"/>
  <c r="G646" i="24"/>
  <c r="G638" i="24"/>
  <c r="G643" i="24"/>
  <c r="G635" i="24"/>
  <c r="G642" i="24"/>
  <c r="G696" i="24"/>
  <c r="G676" i="24"/>
  <c r="G640" i="24"/>
  <c r="G632" i="24"/>
  <c r="G691" i="24"/>
  <c r="G645" i="24"/>
  <c r="G637" i="24"/>
  <c r="G716" i="25"/>
  <c r="G717" i="24" l="1"/>
  <c r="H630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11" i="24"/>
  <c r="H718" i="24"/>
  <c r="H712" i="24"/>
  <c r="H706" i="24"/>
  <c r="H698" i="24"/>
  <c r="H710" i="24"/>
  <c r="H702" i="24"/>
  <c r="H694" i="24"/>
  <c r="H686" i="24"/>
  <c r="H678" i="24"/>
  <c r="H705" i="24"/>
  <c r="H704" i="24"/>
  <c r="H703" i="24"/>
  <c r="H675" i="24"/>
  <c r="H701" i="24"/>
  <c r="H700" i="24"/>
  <c r="H699" i="24"/>
  <c r="H692" i="24"/>
  <c r="H687" i="24"/>
  <c r="H682" i="24"/>
  <c r="H672" i="24"/>
  <c r="H649" i="24"/>
  <c r="H648" i="24"/>
  <c r="H647" i="24"/>
  <c r="H631" i="24"/>
  <c r="H697" i="24"/>
  <c r="H696" i="24"/>
  <c r="H691" i="24"/>
  <c r="H677" i="24"/>
  <c r="H646" i="24"/>
  <c r="H64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95" i="24"/>
  <c r="H690" i="24"/>
  <c r="H685" i="24"/>
  <c r="H680" i="24"/>
  <c r="H671" i="24"/>
  <c r="H714" i="24"/>
  <c r="H676" i="24"/>
  <c r="H715" i="24"/>
  <c r="H688" i="24"/>
  <c r="H679" i="24"/>
  <c r="H673" i="24"/>
  <c r="H709" i="24"/>
  <c r="H681" i="24"/>
  <c r="H693" i="24"/>
  <c r="H713" i="24"/>
  <c r="H683" i="24"/>
  <c r="H708" i="24"/>
  <c r="H684" i="24"/>
  <c r="H689" i="24"/>
  <c r="H674" i="24"/>
  <c r="H707" i="24"/>
  <c r="H670" i="24"/>
  <c r="H717" i="24" l="1"/>
  <c r="I631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3" i="24"/>
  <c r="I715" i="24"/>
  <c r="I714" i="24"/>
  <c r="I707" i="24"/>
  <c r="I699" i="24"/>
  <c r="I691" i="24"/>
  <c r="I683" i="24"/>
  <c r="I702" i="24"/>
  <c r="I701" i="24"/>
  <c r="I700" i="24"/>
  <c r="I692" i="24"/>
  <c r="I687" i="24"/>
  <c r="I682" i="24"/>
  <c r="I672" i="24"/>
  <c r="I649" i="24"/>
  <c r="I648" i="24"/>
  <c r="I647" i="24"/>
  <c r="I712" i="24"/>
  <c r="I698" i="24"/>
  <c r="I697" i="24"/>
  <c r="I696" i="24"/>
  <c r="I677" i="24"/>
  <c r="I646" i="24"/>
  <c r="I64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713" i="24"/>
  <c r="I686" i="24"/>
  <c r="I681" i="24"/>
  <c r="I674" i="24"/>
  <c r="I718" i="24"/>
  <c r="I676" i="24"/>
  <c r="I710" i="24"/>
  <c r="I709" i="24"/>
  <c r="I694" i="24"/>
  <c r="I689" i="24"/>
  <c r="I684" i="24"/>
  <c r="I679" i="24"/>
  <c r="I673" i="24"/>
  <c r="I708" i="24"/>
  <c r="I706" i="24"/>
  <c r="I688" i="24"/>
  <c r="I695" i="24"/>
  <c r="I690" i="24"/>
  <c r="I675" i="24"/>
  <c r="I671" i="24"/>
  <c r="I705" i="24"/>
  <c r="I685" i="24"/>
  <c r="I704" i="24"/>
  <c r="I680" i="24"/>
  <c r="I678" i="24"/>
  <c r="I670" i="24"/>
  <c r="I711" i="24"/>
  <c r="I693" i="24"/>
  <c r="I717" i="24" l="1"/>
  <c r="J632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3" i="24"/>
  <c r="J711" i="24"/>
  <c r="J708" i="24"/>
  <c r="J700" i="24"/>
  <c r="J704" i="24"/>
  <c r="J696" i="24"/>
  <c r="J688" i="24"/>
  <c r="J680" i="24"/>
  <c r="J712" i="24"/>
  <c r="J699" i="24"/>
  <c r="J698" i="24"/>
  <c r="J697" i="24"/>
  <c r="J677" i="24"/>
  <c r="J646" i="24"/>
  <c r="J64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91" i="24"/>
  <c r="J686" i="24"/>
  <c r="J681" i="24"/>
  <c r="J674" i="24"/>
  <c r="J695" i="24"/>
  <c r="J690" i="24"/>
  <c r="J685" i="24"/>
  <c r="J671" i="24"/>
  <c r="J714" i="24"/>
  <c r="J694" i="24"/>
  <c r="J689" i="24"/>
  <c r="J684" i="24"/>
  <c r="J679" i="24"/>
  <c r="J673" i="24"/>
  <c r="J715" i="24"/>
  <c r="J707" i="24"/>
  <c r="J705" i="24"/>
  <c r="J710" i="24"/>
  <c r="J709" i="24"/>
  <c r="J693" i="24"/>
  <c r="J670" i="24"/>
  <c r="J706" i="24"/>
  <c r="J702" i="24"/>
  <c r="J675" i="24"/>
  <c r="J647" i="24"/>
  <c r="J649" i="24"/>
  <c r="L649" i="24" s="1"/>
  <c r="J701" i="24"/>
  <c r="J692" i="24"/>
  <c r="J683" i="24"/>
  <c r="J687" i="24"/>
  <c r="J678" i="24"/>
  <c r="J676" i="24"/>
  <c r="J648" i="24"/>
  <c r="J718" i="24"/>
  <c r="J672" i="24"/>
  <c r="J703" i="24"/>
  <c r="J682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6" i="24"/>
  <c r="L715" i="24"/>
  <c r="L710" i="24"/>
  <c r="L702" i="24"/>
  <c r="L718" i="24"/>
  <c r="L712" i="24"/>
  <c r="L706" i="24"/>
  <c r="L698" i="24"/>
  <c r="L690" i="24"/>
  <c r="L682" i="24"/>
  <c r="L695" i="24"/>
  <c r="L671" i="24"/>
  <c r="L713" i="24"/>
  <c r="L685" i="24"/>
  <c r="L680" i="24"/>
  <c r="L676" i="24"/>
  <c r="L694" i="24"/>
  <c r="L689" i="24"/>
  <c r="L684" i="24"/>
  <c r="L679" i="24"/>
  <c r="L673" i="24"/>
  <c r="L709" i="24"/>
  <c r="L708" i="24"/>
  <c r="L707" i="24"/>
  <c r="L693" i="24"/>
  <c r="L688" i="24"/>
  <c r="L683" i="24"/>
  <c r="L678" i="24"/>
  <c r="L675" i="24"/>
  <c r="L701" i="24"/>
  <c r="L700" i="24"/>
  <c r="L711" i="24"/>
  <c r="L705" i="24"/>
  <c r="L704" i="24"/>
  <c r="L703" i="24"/>
  <c r="L692" i="24"/>
  <c r="L687" i="24"/>
  <c r="L672" i="24"/>
  <c r="L699" i="24"/>
  <c r="L714" i="24"/>
  <c r="L681" i="24"/>
  <c r="L686" i="24"/>
  <c r="L697" i="24"/>
  <c r="L696" i="24"/>
  <c r="L674" i="24"/>
  <c r="L670" i="24"/>
  <c r="L691" i="24"/>
  <c r="L677" i="24"/>
  <c r="J717" i="24"/>
  <c r="K710" i="25"/>
  <c r="M710" i="25" s="1"/>
  <c r="K702" i="25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684" i="25" l="1"/>
  <c r="M706" i="25"/>
  <c r="M708" i="25"/>
  <c r="M697" i="25"/>
  <c r="M689" i="25"/>
  <c r="M693" i="25"/>
  <c r="M714" i="25"/>
  <c r="M674" i="25"/>
  <c r="M678" i="25"/>
  <c r="M702" i="25"/>
  <c r="M682" i="25"/>
  <c r="L716" i="25"/>
  <c r="M709" i="25"/>
  <c r="M712" i="25"/>
  <c r="K715" i="24"/>
  <c r="M715" i="24" s="1"/>
  <c r="F215" i="32" s="1"/>
  <c r="K705" i="24"/>
  <c r="M705" i="24" s="1"/>
  <c r="C183" i="32" s="1"/>
  <c r="K697" i="24"/>
  <c r="M697" i="24" s="1"/>
  <c r="I119" i="32" s="1"/>
  <c r="K714" i="24"/>
  <c r="M714" i="24" s="1"/>
  <c r="E215" i="32" s="1"/>
  <c r="K713" i="24"/>
  <c r="K709" i="24"/>
  <c r="M709" i="24" s="1"/>
  <c r="G183" i="32" s="1"/>
  <c r="K701" i="24"/>
  <c r="M701" i="24" s="1"/>
  <c r="F151" i="32" s="1"/>
  <c r="K693" i="24"/>
  <c r="M693" i="24" s="1"/>
  <c r="E119" i="32" s="1"/>
  <c r="K685" i="24"/>
  <c r="M685" i="24" s="1"/>
  <c r="D87" i="32" s="1"/>
  <c r="K696" i="24"/>
  <c r="M696" i="24" s="1"/>
  <c r="H119" i="32" s="1"/>
  <c r="K691" i="24"/>
  <c r="M691" i="24" s="1"/>
  <c r="C119" i="32" s="1"/>
  <c r="K686" i="24"/>
  <c r="M686" i="24" s="1"/>
  <c r="E87" i="32" s="1"/>
  <c r="K681" i="24"/>
  <c r="M681" i="24" s="1"/>
  <c r="G55" i="32" s="1"/>
  <c r="K674" i="24"/>
  <c r="K695" i="24"/>
  <c r="M695" i="24" s="1"/>
  <c r="G119" i="32" s="1"/>
  <c r="K690" i="24"/>
  <c r="M690" i="24" s="1"/>
  <c r="I87" i="32" s="1"/>
  <c r="K671" i="24"/>
  <c r="M671" i="24" s="1"/>
  <c r="D23" i="32" s="1"/>
  <c r="K718" i="24"/>
  <c r="K680" i="24"/>
  <c r="M680" i="24" s="1"/>
  <c r="F55" i="32" s="1"/>
  <c r="K676" i="24"/>
  <c r="M676" i="24" s="1"/>
  <c r="I23" i="32" s="1"/>
  <c r="K710" i="24"/>
  <c r="M710" i="24" s="1"/>
  <c r="H183" i="32" s="1"/>
  <c r="K670" i="24"/>
  <c r="M670" i="24" s="1"/>
  <c r="K703" i="24"/>
  <c r="M703" i="24" s="1"/>
  <c r="H151" i="32" s="1"/>
  <c r="K708" i="24"/>
  <c r="M708" i="24" s="1"/>
  <c r="F183" i="32" s="1"/>
  <c r="K707" i="24"/>
  <c r="K706" i="24"/>
  <c r="M706" i="24" s="1"/>
  <c r="D183" i="32" s="1"/>
  <c r="K688" i="24"/>
  <c r="M688" i="24" s="1"/>
  <c r="G87" i="32" s="1"/>
  <c r="K683" i="24"/>
  <c r="M683" i="24" s="1"/>
  <c r="I55" i="32" s="1"/>
  <c r="K678" i="24"/>
  <c r="M678" i="24" s="1"/>
  <c r="D55" i="32" s="1"/>
  <c r="K675" i="24"/>
  <c r="M675" i="24" s="1"/>
  <c r="H23" i="32" s="1"/>
  <c r="K711" i="24"/>
  <c r="M711" i="24" s="1"/>
  <c r="I183" i="32" s="1"/>
  <c r="K704" i="24"/>
  <c r="M704" i="24" s="1"/>
  <c r="I151" i="32" s="1"/>
  <c r="K702" i="24"/>
  <c r="M702" i="24" s="1"/>
  <c r="G151" i="32" s="1"/>
  <c r="K698" i="24"/>
  <c r="M698" i="24" s="1"/>
  <c r="C151" i="32" s="1"/>
  <c r="K679" i="24"/>
  <c r="M679" i="24" s="1"/>
  <c r="E55" i="32" s="1"/>
  <c r="K677" i="24"/>
  <c r="M677" i="24" s="1"/>
  <c r="C55" i="32" s="1"/>
  <c r="K673" i="24"/>
  <c r="M673" i="24" s="1"/>
  <c r="F23" i="32" s="1"/>
  <c r="K692" i="24"/>
  <c r="M692" i="24" s="1"/>
  <c r="D119" i="32" s="1"/>
  <c r="K694" i="24"/>
  <c r="M694" i="24" s="1"/>
  <c r="F119" i="32" s="1"/>
  <c r="K687" i="24"/>
  <c r="M687" i="24" s="1"/>
  <c r="F87" i="32" s="1"/>
  <c r="K712" i="24"/>
  <c r="M712" i="24" s="1"/>
  <c r="C215" i="32" s="1"/>
  <c r="K700" i="24"/>
  <c r="M700" i="24" s="1"/>
  <c r="E151" i="32" s="1"/>
  <c r="K689" i="24"/>
  <c r="M689" i="24" s="1"/>
  <c r="H87" i="32" s="1"/>
  <c r="K672" i="24"/>
  <c r="M672" i="24" s="1"/>
  <c r="E23" i="32" s="1"/>
  <c r="K682" i="24"/>
  <c r="M682" i="24" s="1"/>
  <c r="H55" i="32" s="1"/>
  <c r="K699" i="24"/>
  <c r="M699" i="24" s="1"/>
  <c r="D151" i="32" s="1"/>
  <c r="K684" i="24"/>
  <c r="M684" i="24" s="1"/>
  <c r="C87" i="32" s="1"/>
  <c r="K716" i="25"/>
  <c r="M707" i="24"/>
  <c r="E183" i="32" s="1"/>
  <c r="M669" i="25"/>
  <c r="L717" i="24"/>
  <c r="M674" i="24"/>
  <c r="G23" i="32" s="1"/>
  <c r="M713" i="24"/>
  <c r="D215" i="32" s="1"/>
  <c r="M716" i="25" l="1"/>
  <c r="K717" i="24"/>
  <c r="C23" i="32"/>
  <c r="M717" i="24"/>
</calcChain>
</file>

<file path=xl/sharedStrings.xml><?xml version="1.0" encoding="utf-8"?>
<sst xmlns="http://schemas.openxmlformats.org/spreadsheetml/2006/main" count="5833" uniqueCount="1388">
  <si>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</si>
  <si>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</si>
  <si>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</si>
  <si>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</si>
  <si>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</si>
  <si>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</si>
  <si>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</si>
  <si>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</si>
  <si>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</si>
  <si>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</si>
  <si>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</si>
  <si>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</si>
  <si>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</si>
  <si>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</si>
  <si>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</si>
  <si>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</si>
  <si>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</si>
  <si>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</si>
  <si>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</si>
  <si>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</si>
  <si>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</si>
  <si>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</si>
  <si>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</si>
  <si>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</si>
  <si>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</si>
  <si>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</si>
  <si>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</si>
  <si>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</si>
  <si>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</si>
  <si>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</si>
  <si>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</si>
  <si>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</si>
  <si>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</si>
  <si>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</si>
  <si>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</si>
  <si>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</si>
  <si>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</si>
  <si>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</si>
  <si>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</si>
  <si>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</si>
  <si>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</si>
  <si>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</si>
  <si>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</si>
  <si>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</si>
  <si>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</si>
  <si>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</si>
  <si>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</si>
  <si>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</si>
  <si>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</si>
  <si>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</si>
  <si>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</si>
  <si>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</si>
  <si>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</si>
  <si>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</si>
  <si>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</si>
  <si>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</si>
  <si>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</si>
  <si>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</si>
  <si>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</si>
  <si>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</si>
  <si>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</si>
  <si>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</si>
  <si>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</si>
  <si>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</si>
  <si>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</si>
  <si>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</si>
  <si>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</si>
  <si>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</si>
  <si>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</si>
  <si>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</si>
  <si>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</si>
  <si>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</si>
  <si>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</si>
  <si>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</si>
  <si>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</si>
  <si>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</si>
  <si>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</si>
  <si>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</si>
  <si>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</si>
  <si>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</si>
  <si>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</si>
  <si>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</si>
  <si>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</si>
  <si>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</si>
  <si>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</si>
  <si>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</si>
  <si>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</si>
  <si>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</si>
  <si>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</si>
  <si>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</si>
  <si>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</si>
  <si>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</si>
  <si>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</si>
  <si>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</si>
  <si>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</si>
  <si>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</si>
  <si>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</si>
  <si>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</si>
  <si>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</si>
  <si>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</si>
  <si>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</si>
  <si>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</si>
  <si>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</si>
  <si>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</si>
  <si>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</si>
  <si>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</si>
  <si>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</si>
  <si>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</si>
  <si>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</si>
  <si>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</si>
  <si>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</si>
  <si>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</si>
  <si>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</si>
  <si>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</si>
  <si>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</si>
  <si>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</si>
  <si>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</si>
  <si>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</si>
  <si>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</si>
  <si>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</si>
  <si>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</si>
  <si>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</si>
  <si>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</si>
  <si>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</si>
  <si>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</si>
  <si>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</si>
  <si>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</si>
  <si>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</si>
  <si>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</si>
  <si>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</si>
  <si>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</si>
  <si>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</si>
  <si>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</si>
  <si>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</si>
  <si>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</si>
  <si>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</si>
  <si>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</si>
  <si>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</si>
  <si>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</si>
  <si>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</si>
  <si>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</si>
  <si>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</si>
  <si>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</si>
  <si>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</si>
  <si>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</si>
  <si>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</si>
  <si>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</si>
  <si>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</si>
  <si>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</si>
  <si>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</si>
  <si>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</si>
  <si>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</si>
  <si>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</si>
  <si>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</si>
  <si>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</si>
  <si>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</si>
  <si>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</si>
  <si>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</si>
  <si>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</si>
  <si>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</si>
  <si>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</si>
  <si>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</si>
  <si>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</si>
  <si>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</si>
  <si>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</si>
  <si>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</si>
  <si>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</si>
  <si>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</si>
  <si>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</si>
  <si>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</si>
  <si>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</si>
  <si>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</si>
  <si>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</si>
  <si>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</si>
  <si>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</si>
  <si>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</si>
  <si>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</si>
  <si>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</si>
  <si>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</si>
  <si>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</si>
  <si>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</si>
  <si>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</si>
  <si>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</si>
  <si>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</si>
  <si>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</si>
  <si>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</si>
  <si>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</si>
  <si>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</si>
  <si>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</si>
  <si>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</si>
  <si>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</si>
  <si>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</si>
  <si>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</si>
  <si>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</si>
  <si>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</si>
  <si>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</si>
  <si>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</si>
  <si>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</si>
  <si>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</si>
  <si>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</si>
  <si>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</si>
  <si>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</si>
  <si>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</si>
  <si>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</si>
  <si>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</si>
  <si>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</si>
  <si>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</si>
  <si>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</si>
  <si>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</si>
  <si>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</si>
  <si>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</si>
  <si>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</si>
  <si>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</si>
  <si>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</si>
  <si>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</si>
  <si>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</si>
  <si>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</si>
  <si>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</si>
  <si>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</si>
  <si>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</si>
  <si>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</si>
  <si>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</si>
  <si>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</si>
  <si>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</si>
  <si>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</si>
  <si>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</si>
  <si>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</si>
  <si>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</si>
  <si>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</si>
  <si>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</si>
  <si>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</si>
  <si>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</si>
  <si>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</si>
  <si>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</si>
  <si>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</si>
  <si>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</si>
  <si>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</si>
  <si>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</si>
  <si>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</si>
  <si>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</si>
  <si>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</si>
  <si>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</si>
  <si>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</si>
  <si>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</si>
  <si>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</si>
  <si>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</si>
  <si>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</si>
  <si>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</si>
  <si>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</si>
  <si>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</si>
  <si>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</si>
  <si>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</si>
  <si>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</si>
  <si>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</si>
  <si>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</si>
  <si>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</si>
  <si>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</si>
  <si>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</si>
  <si>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</si>
  <si>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</si>
  <si>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</si>
  <si>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</si>
  <si>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</si>
  <si>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</si>
  <si>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</si>
  <si>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</si>
  <si>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</si>
  <si>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</si>
  <si>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</si>
  <si>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</si>
  <si>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</si>
  <si>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</si>
  <si>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</si>
  <si>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</si>
  <si>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</si>
  <si>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</si>
  <si>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</si>
  <si>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</si>
  <si>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</si>
  <si>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</si>
  <si>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</si>
  <si>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</si>
  <si>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</si>
  <si>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</si>
  <si>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</si>
  <si>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</si>
  <si>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</si>
  <si>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</si>
  <si>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</si>
  <si>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</si>
  <si>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</si>
  <si>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</si>
  <si>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</si>
  <si>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</si>
  <si>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</si>
  <si>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</si>
  <si>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</si>
  <si>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</si>
  <si>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</si>
  <si>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</si>
  <si>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</si>
  <si>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</si>
  <si>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</si>
  <si>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</si>
  <si>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</si>
  <si>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</si>
  <si>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</si>
  <si>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</si>
  <si>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</si>
  <si>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</si>
  <si>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</si>
  <si>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</si>
  <si>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</si>
  <si>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</si>
  <si>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</si>
  <si>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</si>
  <si>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</si>
  <si>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</si>
  <si>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</si>
  <si>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</si>
  <si>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</si>
  <si>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</si>
  <si>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</si>
  <si>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</si>
  <si>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</si>
  <si>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</si>
  <si>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</si>
  <si>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</si>
  <si>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</si>
  <si>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</si>
  <si>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</si>
  <si>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</si>
  <si>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</si>
  <si>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</si>
  <si>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</si>
  <si>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</si>
  <si>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</si>
  <si>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</si>
  <si>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</si>
  <si>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</si>
  <si>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</si>
  <si>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</si>
  <si>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</si>
  <si>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</si>
  <si>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</si>
  <si>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</si>
  <si>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</si>
  <si>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</si>
  <si>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</si>
  <si>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</si>
  <si>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</si>
  <si>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</si>
  <si>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</si>
  <si>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</si>
  <si>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</si>
  <si>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</si>
  <si>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</si>
  <si>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</si>
  <si>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</si>
  <si>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</si>
  <si>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</si>
  <si>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</si>
  <si>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</si>
  <si>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</si>
  <si>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</si>
  <si>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</si>
  <si>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</si>
  <si>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</si>
  <si>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</si>
  <si>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</si>
  <si>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</si>
  <si>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</si>
  <si>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</si>
  <si>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</si>
  <si>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</si>
  <si>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</si>
  <si>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</si>
  <si>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</si>
  <si>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</si>
  <si>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</si>
  <si>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</si>
  <si>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</si>
  <si>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</si>
  <si>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</si>
  <si>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</si>
  <si>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</si>
  <si>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</si>
  <si>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</si>
  <si>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</si>
  <si>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</si>
  <si>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</si>
  <si>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</si>
  <si>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</si>
  <si>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</si>
  <si>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</si>
  <si>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</si>
  <si>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</si>
  <si>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</si>
  <si>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</si>
  <si>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</si>
  <si>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</si>
  <si>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</si>
  <si>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</si>
  <si>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</si>
  <si>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</si>
  <si>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</si>
  <si>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</si>
  <si>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</si>
  <si>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</si>
  <si>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</si>
  <si>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</si>
  <si>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</si>
  <si>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</si>
  <si>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</si>
  <si>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</si>
  <si>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</si>
  <si>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</si>
  <si>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</si>
  <si>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</si>
  <si>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</si>
  <si>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</si>
  <si>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</si>
  <si>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</si>
  <si>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</si>
  <si>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</si>
  <si>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</si>
  <si>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</si>
  <si>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</si>
  <si>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</si>
  <si>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</si>
  <si>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</si>
  <si>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</si>
  <si>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</si>
  <si>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</si>
  <si>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</si>
  <si>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</si>
  <si>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</si>
  <si>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</si>
  <si>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</si>
  <si>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</si>
  <si>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</si>
  <si>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</si>
  <si>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</si>
  <si>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</si>
  <si>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</si>
  <si>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</si>
  <si>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</si>
  <si>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</si>
  <si>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</si>
  <si>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</si>
  <si>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</si>
  <si>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</si>
  <si>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</si>
  <si>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</si>
  <si>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</si>
  <si>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</si>
  <si>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</si>
  <si>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</si>
  <si>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</si>
  <si>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</si>
  <si>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</si>
  <si>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</si>
  <si>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</si>
  <si>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</si>
  <si>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</si>
  <si>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</si>
  <si>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</si>
  <si>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</si>
  <si>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</si>
  <si>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</si>
  <si>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</si>
  <si>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</si>
  <si>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</si>
  <si>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</si>
  <si>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</si>
  <si>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</si>
  <si>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</si>
  <si>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</si>
  <si>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</si>
  <si>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</si>
  <si>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</si>
  <si>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</si>
  <si>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</si>
  <si>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</si>
  <si>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</si>
  <si>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</si>
  <si>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</si>
  <si>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</si>
  <si>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</si>
  <si>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</si>
  <si>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</si>
  <si>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</si>
  <si>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</si>
  <si>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</si>
  <si>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</si>
  <si>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</si>
  <si>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</si>
  <si>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</si>
  <si>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</si>
  <si>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</si>
  <si>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</si>
  <si>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</si>
  <si>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</si>
  <si>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</si>
  <si>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</si>
  <si>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</si>
  <si>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</si>
  <si>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</si>
  <si>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</si>
  <si>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</si>
  <si>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</si>
  <si>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</si>
  <si>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</si>
  <si>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</si>
  <si>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</si>
  <si>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</si>
  <si>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</si>
  <si>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</si>
  <si>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</si>
  <si>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</si>
  <si>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</si>
  <si>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</si>
  <si>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</si>
  <si>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</si>
  <si>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</si>
  <si>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</si>
  <si>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</si>
  <si>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</si>
  <si>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</si>
  <si>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</si>
  <si>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</si>
  <si>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</si>
  <si>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</si>
  <si>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</si>
  <si>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</si>
  <si>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</si>
  <si>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</si>
  <si>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</si>
  <si>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</si>
  <si>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</si>
  <si>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</si>
  <si>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</si>
  <si>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</si>
  <si>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</si>
  <si>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</si>
  <si>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</si>
  <si>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</si>
  <si>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</si>
  <si>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</si>
  <si>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</si>
  <si>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</si>
  <si>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</si>
  <si>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</si>
  <si>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</si>
  <si>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</si>
  <si>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</si>
  <si>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</si>
  <si>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</si>
  <si>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</si>
  <si>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</si>
  <si>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</si>
  <si>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</si>
  <si>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</si>
  <si>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</si>
  <si>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</si>
  <si>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</si>
  <si>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</si>
  <si>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</si>
  <si>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</si>
  <si>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</si>
  <si>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</si>
  <si>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</si>
  <si>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</si>
  <si>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</si>
  <si>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</si>
  <si>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</si>
  <si>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</si>
  <si>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</si>
  <si>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</si>
  <si>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</si>
  <si>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</si>
  <si>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</si>
  <si>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</si>
  <si>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</si>
  <si>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</si>
  <si>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</si>
  <si>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</si>
  <si>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</si>
  <si>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</si>
  <si>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</si>
  <si>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</si>
  <si>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</si>
  <si>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</si>
  <si>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</si>
  <si>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</si>
  <si>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</si>
  <si>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</si>
  <si>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</si>
  <si>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</si>
  <si>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</si>
  <si>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</si>
  <si>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</si>
  <si>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</si>
  <si>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</si>
  <si>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</si>
  <si>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</si>
  <si>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</si>
  <si>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</si>
  <si>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</si>
  <si>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</si>
  <si>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</si>
  <si>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</si>
  <si>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</si>
  <si>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</si>
  <si>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</si>
  <si>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</si>
  <si>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</si>
  <si>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</si>
  <si>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</si>
  <si>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</si>
  <si>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</si>
  <si>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</si>
  <si>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</si>
  <si>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</si>
  <si>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</si>
  <si>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</si>
  <si>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</si>
  <si>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</si>
  <si>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</si>
  <si>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</si>
  <si>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</si>
  <si>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</si>
  <si>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</si>
  <si>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</si>
  <si>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</si>
  <si>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</si>
  <si>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</si>
  <si>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</si>
  <si>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</si>
  <si>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</si>
  <si>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</si>
  <si>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</si>
  <si>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</si>
  <si>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</si>
  <si>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</si>
  <si>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</si>
  <si>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</si>
  <si>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</si>
  <si>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</si>
  <si>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</si>
  <si>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</si>
  <si>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</si>
  <si>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</si>
  <si>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</si>
  <si>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</si>
  <si>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</si>
  <si>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</si>
  <si>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</si>
  <si>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</si>
  <si>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</si>
  <si>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</si>
  <si>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</si>
  <si>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</si>
  <si>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</si>
  <si>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</si>
  <si>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</si>
  <si>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</si>
  <si>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</si>
  <si>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</si>
  <si>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</si>
  <si>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</si>
  <si>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</si>
  <si>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</si>
  <si>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</si>
  <si>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</si>
  <si>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</si>
  <si>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</si>
  <si>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</si>
  <si>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</si>
  <si>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</si>
  <si>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</si>
  <si>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</si>
  <si>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</si>
  <si>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</si>
  <si>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</si>
  <si>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</si>
  <si>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</si>
  <si>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</si>
  <si>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</si>
  <si>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</si>
  <si>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</si>
  <si>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</si>
  <si>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</si>
  <si>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</si>
  <si>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</si>
  <si>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</si>
  <si>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</si>
  <si>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</si>
  <si>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</si>
  <si>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</si>
  <si>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</si>
  <si>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</si>
  <si>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</si>
  <si>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</si>
  <si>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</si>
  <si>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</si>
  <si>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</si>
  <si>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</si>
  <si>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</si>
  <si>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</si>
  <si>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</si>
  <si>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</si>
  <si>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</si>
  <si>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</si>
  <si>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</si>
  <si>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</si>
  <si>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</si>
  <si>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</si>
  <si>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</si>
  <si>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</si>
  <si>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</si>
  <si>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</si>
  <si>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</si>
  <si>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</si>
  <si>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</si>
  <si>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</si>
  <si>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</si>
  <si>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</si>
  <si>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</si>
  <si>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</si>
  <si>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</si>
  <si>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</si>
  <si>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</si>
  <si>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</si>
  <si>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</si>
  <si>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</si>
  <si>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</si>
  <si>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</si>
  <si>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</si>
  <si>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</si>
  <si>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</si>
  <si>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</si>
  <si>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</si>
  <si>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</si>
  <si>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</si>
  <si>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</si>
  <si>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</si>
  <si>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</si>
  <si>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</si>
  <si>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</si>
  <si>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</si>
  <si>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</si>
  <si>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</si>
  <si>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</si>
  <si>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</si>
  <si>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</si>
  <si>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</si>
  <si>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</si>
  <si>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</si>
  <si>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</si>
  <si>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</si>
  <si>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</si>
  <si>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</si>
  <si>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</si>
  <si>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</si>
  <si>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</si>
  <si>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</si>
  <si>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</si>
  <si>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</si>
  <si>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</si>
  <si>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</si>
  <si>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</si>
  <si>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</si>
  <si>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</si>
  <si>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</si>
  <si>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</si>
  <si>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</si>
  <si>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</si>
  <si>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</si>
  <si>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</si>
  <si>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</si>
  <si>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</si>
  <si>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</si>
  <si>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</si>
  <si>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</si>
  <si>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</si>
  <si>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</si>
  <si>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</si>
  <si>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</si>
  <si>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</si>
  <si>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</si>
  <si>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</si>
  <si>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</si>
  <si>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</si>
  <si>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</si>
  <si>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</si>
  <si>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</si>
  <si>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</si>
  <si>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</si>
  <si>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</si>
  <si>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</si>
  <si>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</si>
  <si>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</si>
  <si>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</si>
  <si>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</si>
  <si>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</si>
  <si>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</si>
  <si>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</si>
  <si>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</si>
  <si>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</si>
  <si>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</si>
  <si>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</si>
  <si>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</si>
  <si>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</si>
  <si>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</si>
  <si>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</si>
  <si>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</si>
  <si>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</si>
  <si>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</si>
  <si>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</si>
  <si>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</si>
  <si>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</si>
  <si>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</si>
  <si>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</si>
  <si>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</si>
  <si>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</si>
  <si>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</si>
  <si>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</si>
  <si>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</si>
  <si>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</si>
  <si>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</si>
  <si>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</si>
  <si>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</si>
  <si>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</si>
  <si>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</si>
  <si>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</si>
  <si>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</si>
  <si>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</si>
  <si>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</si>
  <si>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</si>
  <si>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</si>
  <si>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</si>
  <si>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</si>
  <si>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</si>
  <si>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</si>
  <si>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</si>
  <si>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</si>
  <si>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</si>
  <si>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</si>
  <si>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</si>
  <si>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</si>
  <si>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</si>
  <si>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</si>
  <si>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</si>
  <si>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</si>
  <si>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</si>
  <si>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</si>
  <si>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</si>
  <si>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</si>
  <si>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</si>
  <si>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</si>
  <si>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</si>
  <si>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</si>
  <si>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</si>
  <si>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</si>
  <si>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</si>
  <si>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</si>
  <si>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</si>
  <si>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</si>
  <si>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</si>
  <si>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</si>
  <si>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</si>
  <si>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</si>
  <si>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</si>
  <si>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</si>
  <si>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</si>
  <si>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</si>
  <si>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</si>
  <si>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</si>
  <si>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</si>
  <si>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</si>
  <si>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</si>
  <si>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</si>
  <si>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</si>
  <si>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</si>
  <si>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</si>
  <si>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</si>
  <si>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</si>
  <si>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</si>
  <si>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</si>
  <si>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</si>
  <si>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</si>
  <si>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</si>
  <si>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</si>
  <si>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</si>
  <si>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</si>
  <si>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</si>
  <si>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</si>
  <si>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</si>
  <si>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</si>
  <si>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</si>
  <si>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</si>
  <si>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</si>
  <si>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</si>
  <si>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</si>
  <si>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</si>
  <si>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</si>
  <si>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</si>
  <si>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</si>
  <si>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</si>
  <si>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</si>
  <si>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</si>
  <si>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</si>
  <si>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</si>
  <si>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</si>
  <si>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</si>
  <si>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</si>
  <si>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</si>
  <si>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</si>
  <si>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</si>
  <si>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</si>
  <si>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</si>
  <si>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</si>
  <si>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</si>
  <si>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</si>
  <si>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</si>
  <si>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</si>
  <si>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</si>
  <si>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</si>
  <si>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</si>
  <si>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</si>
  <si>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</si>
  <si>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</si>
  <si>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</si>
  <si>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</si>
  <si>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</si>
  <si>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</si>
  <si>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</si>
  <si>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</si>
  <si>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</si>
  <si>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</si>
  <si>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</si>
  <si>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</si>
  <si>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</si>
  <si>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</si>
  <si>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</si>
  <si>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</si>
  <si>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</si>
  <si>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</si>
  <si>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</si>
  <si>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</si>
  <si>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</si>
  <si>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</si>
  <si>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</si>
  <si>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</si>
  <si>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</si>
  <si>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</si>
  <si>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</si>
  <si>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</si>
  <si>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</si>
  <si>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</si>
  <si>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</si>
  <si>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</si>
  <si>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</si>
  <si>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</si>
  <si>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</si>
  <si>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</si>
  <si>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</si>
  <si>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</si>
  <si>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</si>
  <si>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</si>
  <si>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</si>
  <si>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</si>
  <si>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</si>
  <si>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</si>
  <si>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</si>
  <si>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</si>
  <si>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</si>
  <si>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</si>
  <si>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</si>
  <si>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</si>
  <si>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</si>
  <si>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</si>
  <si>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</si>
  <si>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</si>
  <si>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</si>
  <si>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</si>
  <si>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</si>
  <si>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</si>
  <si>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</si>
  <si>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</si>
  <si>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</si>
  <si>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</si>
  <si>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</si>
  <si>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</si>
  <si>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</si>
  <si>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</si>
  <si>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</si>
  <si>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</si>
  <si>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</si>
  <si>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</si>
  <si>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</si>
  <si>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</si>
  <si>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</si>
  <si>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</si>
  <si>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</si>
  <si>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</si>
  <si>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</si>
  <si>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</si>
  <si>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</si>
  <si>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</si>
  <si>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</si>
  <si>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</si>
  <si>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</si>
  <si>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</si>
  <si>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</si>
  <si>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</si>
  <si>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</si>
  <si>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</si>
  <si>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</si>
  <si>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</si>
  <si>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</si>
  <si>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</si>
  <si>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</si>
  <si>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</si>
  <si>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</si>
  <si>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</si>
  <si>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</si>
  <si>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</si>
  <si>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</si>
  <si>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</si>
  <si>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</si>
  <si>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</si>
  <si>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</si>
  <si>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</si>
  <si>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</si>
  <si>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</si>
  <si>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</si>
  <si>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</si>
  <si>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</si>
  <si>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</si>
  <si>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</si>
  <si>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</si>
  <si>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</si>
  <si>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</si>
  <si>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</si>
  <si>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</si>
  <si>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</si>
  <si>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</si>
  <si>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</si>
  <si>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</si>
  <si>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</si>
  <si>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</si>
  <si>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</si>
  <si>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</si>
  <si>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</si>
  <si>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</si>
  <si>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</si>
  <si>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</si>
  <si>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</si>
  <si>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</si>
  <si>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</si>
  <si>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</si>
  <si>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</si>
  <si>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</si>
  <si>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</si>
  <si>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</si>
  <si>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</si>
  <si>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</si>
  <si>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</si>
  <si>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</si>
  <si>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</si>
  <si>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</si>
  <si>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</si>
  <si>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</si>
  <si>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</si>
  <si>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</si>
  <si>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</si>
  <si>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</si>
  <si>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</si>
  <si>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</si>
  <si>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</si>
  <si>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</si>
  <si>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</si>
  <si>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</si>
  <si>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</si>
  <si>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</si>
  <si>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</si>
  <si>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</si>
  <si>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</si>
  <si>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</si>
  <si>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</si>
  <si>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</si>
  <si>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</si>
  <si>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</si>
  <si>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</si>
  <si>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</si>
  <si>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</si>
  <si>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</si>
  <si>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</si>
  <si>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</si>
  <si>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</si>
  <si>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</si>
  <si>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</si>
  <si>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</si>
  <si>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</si>
  <si>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</si>
  <si>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</si>
  <si>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</si>
  <si>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</si>
  <si>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</si>
  <si>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</si>
  <si>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</si>
  <si>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</si>
  <si>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</si>
  <si>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</si>
  <si>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</si>
  <si>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</si>
  <si>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</si>
  <si>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</si>
  <si>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</si>
  <si>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</si>
  <si>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</si>
  <si>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</si>
  <si>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</si>
  <si>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</si>
  <si>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</si>
  <si>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</si>
  <si>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</si>
  <si>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</si>
  <si>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</si>
  <si>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</si>
  <si>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</si>
  <si>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</si>
  <si>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</si>
  <si>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</si>
  <si>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</si>
  <si>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</si>
  <si>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</si>
  <si>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</si>
  <si>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</si>
  <si>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</si>
  <si>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</si>
  <si>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</si>
  <si>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</si>
  <si>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</si>
  <si>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</si>
  <si>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</si>
  <si>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</si>
  <si>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</si>
  <si>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</si>
  <si>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</si>
  <si>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</si>
  <si>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</si>
  <si>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</si>
  <si>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</si>
  <si>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</si>
  <si>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</si>
  <si>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</si>
  <si>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</si>
  <si>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</si>
  <si>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</si>
  <si>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</si>
  <si>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</si>
  <si>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</si>
  <si>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</si>
  <si>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</si>
  <si>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</si>
  <si>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</si>
  <si>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</si>
  <si>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</si>
  <si>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</si>
  <si>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</si>
  <si>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</si>
  <si>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</si>
  <si>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</si>
  <si>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</si>
  <si>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</si>
  <si>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</si>
  <si>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</si>
  <si>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</si>
  <si>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</si>
  <si>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</si>
  <si>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</si>
  <si>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</si>
  <si>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</si>
  <si>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</si>
  <si>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</si>
  <si>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</si>
  <si>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</si>
  <si>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</si>
  <si>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</si>
  <si>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</si>
  <si>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</si>
  <si>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</si>
  <si>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</si>
  <si>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</si>
  <si>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</si>
  <si>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</si>
  <si>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</si>
  <si>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</si>
  <si>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</si>
  <si>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</si>
  <si>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</si>
  <si>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</si>
  <si>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</si>
  <si>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</si>
  <si>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</si>
  <si>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</si>
  <si>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</si>
  <si>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</si>
  <si>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</si>
  <si>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</si>
  <si>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</si>
  <si>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</si>
  <si>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</si>
  <si>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</si>
  <si>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</si>
  <si>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</si>
  <si>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</si>
  <si>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</si>
  <si>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</si>
  <si>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</si>
  <si>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</si>
  <si>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</si>
  <si>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</si>
  <si>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</si>
  <si>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</si>
  <si>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</si>
  <si>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</si>
  <si>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</si>
  <si>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</si>
  <si>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</si>
  <si>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</si>
  <si>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</si>
  <si>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</si>
  <si>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</si>
  <si>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</si>
  <si>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</si>
  <si>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</si>
  <si>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</si>
  <si>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</si>
  <si>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</si>
  <si>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</si>
  <si>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</si>
  <si>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</si>
  <si>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</si>
  <si>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</si>
  <si>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</si>
  <si>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</si>
  <si>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</si>
  <si>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</si>
  <si>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</si>
  <si>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</si>
  <si>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</si>
  <si>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</si>
  <si>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</si>
  <si>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</si>
  <si>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</si>
  <si>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</si>
  <si>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</si>
  <si>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</si>
  <si>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</si>
  <si>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</si>
  <si>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</si>
  <si>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</si>
  <si>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</si>
  <si>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</si>
  <si>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</si>
  <si>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</si>
  <si>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</si>
  <si>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</si>
  <si>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</si>
  <si>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</si>
  <si>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</si>
  <si>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</si>
  <si>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</si>
  <si>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</si>
  <si>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</si>
  <si>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</si>
  <si>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</si>
  <si>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</si>
  <si>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</si>
  <si>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</si>
  <si>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</si>
  <si>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</si>
  <si>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</si>
  <si>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</si>
  <si>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</si>
  <si>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</si>
  <si>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</si>
  <si>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</si>
  <si>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</si>
  <si>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</si>
  <si>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</si>
  <si>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</si>
  <si>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</si>
  <si>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</si>
  <si>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</si>
  <si>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</si>
  <si>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</si>
  <si>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</si>
  <si>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</si>
  <si>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</si>
  <si>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</si>
  <si>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</si>
  <si>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</si>
  <si>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</si>
  <si>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</si>
  <si>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</si>
  <si>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</si>
  <si>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</si>
  <si>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</si>
  <si>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</si>
  <si>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</si>
  <si>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</si>
  <si>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</si>
  <si>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</si>
  <si>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</si>
  <si>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</si>
  <si>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</si>
  <si>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</si>
  <si>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</si>
  <si>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</si>
  <si>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</si>
  <si>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</si>
  <si>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</si>
  <si>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</si>
  <si>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</si>
  <si>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</si>
  <si>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</si>
  <si>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</si>
  <si>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</si>
  <si>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</si>
  <si>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</si>
  <si>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</si>
  <si>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</si>
  <si>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</si>
  <si>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</si>
  <si>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</si>
  <si>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</si>
  <si>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</si>
  <si>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</si>
  <si>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</si>
  <si>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</si>
  <si>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</si>
  <si>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</si>
  <si>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</si>
  <si>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</si>
  <si>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</si>
  <si>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</si>
  <si>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</si>
  <si>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</si>
  <si>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</si>
  <si>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</si>
  <si>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</si>
  <si>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</si>
  <si>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</si>
  <si>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</si>
  <si>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</si>
  <si>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</si>
  <si>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</si>
  <si>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</si>
  <si>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</si>
  <si>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153</t>
  </si>
  <si>
    <t>Whitman Hospital and Medical Clinics</t>
  </si>
  <si>
    <t>1200 W. Fairview St.</t>
  </si>
  <si>
    <t>Colfax</t>
  </si>
  <si>
    <t>WA</t>
  </si>
  <si>
    <t>Hank Hanigan</t>
  </si>
  <si>
    <t>Abby Smith</t>
  </si>
  <si>
    <t>Bob Vuletich</t>
  </si>
  <si>
    <t>509-397-3435</t>
  </si>
  <si>
    <t>509-397-2563</t>
  </si>
  <si>
    <t>Whitman</t>
  </si>
  <si>
    <t>12/31/2022</t>
  </si>
  <si>
    <t>Whitman County</t>
  </si>
  <si>
    <t>Georgie Leinweber</t>
  </si>
  <si>
    <t>Holger Kleiner</t>
  </si>
  <si>
    <t>holger.kleiner@whmc.org</t>
  </si>
  <si>
    <t>HIRED, BUT DIDN'T BRING IN VISITS</t>
  </si>
  <si>
    <t>HIRED ONE MORE CRNA</t>
  </si>
  <si>
    <t>SURGEON SALARIES DON'T FLUCTUATE BASED ON VOLUMES</t>
  </si>
  <si>
    <t>SALARIES AREN'T MOVED TO SWING BED</t>
  </si>
  <si>
    <t>SALARIES AREN'T MOVED TO PCU</t>
  </si>
  <si>
    <t>SALARIES AREN'T MOVED TO NURSERY</t>
  </si>
  <si>
    <t>https://mft.wa.gov</t>
  </si>
  <si>
    <t>Submit report via hospitals Managed File Transfer account: https://mft.wa.gov/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</si>
</sst>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7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0" fontId="31" fillId="0" borderId="14" xfId="2" applyFont="1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2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7" fontId="7" fillId="12" borderId="0" xfId="0" applyFont="1" applyFill="1" applyAlignment="1">
      <alignment vertical="center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https://m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9" transitionEvaluation="1" transitionEntry="1" codeName="Sheet1">
    <tabColor rgb="FF92D050"/>
    <pageSetUpPr autoPageBreaks="0" fitToPage="1"/>
  </sheetPr>
  <dimension ref="A3:CF718"/>
  <sheetViews>
    <sheetView tabSelected="1" topLeftCell="A19" zoomScale="72" zoomScaleNormal="72" workbookViewId="0">
      <selection activeCell="A27" sqref="A27"/>
    </sheetView>
  </sheetViews>
  <sheetFormatPr defaultColWidth="11.75" defaultRowHeight="14.5" x14ac:dyDescent="0.35"/>
  <cols>
    <col min="1" max="1" width="44.5" style="12" customWidth="1"/>
    <col min="2" max="84" width="13.58203125" style="12" customWidth="1"/>
    <col min="85" max="86" width="11.75" style="12" customWidth="1"/>
    <col min="87" max="16384" width="11.75" style="12"/>
  </cols>
  <sheetData>
    <row r="3" spans="1:3" x14ac:dyDescent="0.35">
      <c r="A3" s="69" t="s">
        <v>1351</v>
      </c>
      <c r="C3" s="17"/>
    </row>
    <row r="4" spans="1:3" x14ac:dyDescent="0.35">
      <c r="A4" s="69" t="s">
        <v>2</v>
      </c>
      <c r="C4" s="17"/>
    </row>
    <row r="5" spans="1:3" x14ac:dyDescent="0.35">
      <c r="A5" s="12" t="s">
        <v>3</v>
      </c>
      <c r="C5" s="17"/>
    </row>
    <row r="6" spans="1:3" x14ac:dyDescent="0.35">
      <c r="C6" s="17"/>
    </row>
    <row r="7" spans="1:3" x14ac:dyDescent="0.35">
      <c r="A7" s="12" t="s">
        <v>1330</v>
      </c>
    </row>
    <row r="8" spans="1:3" x14ac:dyDescent="0.35">
      <c r="A8" s="12" t="s">
        <v>4</v>
      </c>
    </row>
    <row r="9" spans="1:3" x14ac:dyDescent="0.35">
      <c r="A9" s="12" t="s">
        <v>1352</v>
      </c>
    </row>
    <row r="10" spans="1:3" x14ac:dyDescent="0.35">
      <c r="C10" s="17"/>
    </row>
    <row r="11" spans="1:3" x14ac:dyDescent="0.35">
      <c r="A11" s="69" t="s">
        <v>5</v>
      </c>
      <c r="C11" s="17"/>
    </row>
    <row r="12" spans="1:3" x14ac:dyDescent="0.35">
      <c r="A12" s="12" t="s">
        <v>1353</v>
      </c>
      <c r="C12" s="17"/>
    </row>
    <row r="13" spans="1:3" x14ac:dyDescent="0.35">
      <c r="A13" s="18" t="s">
        <v>6</v>
      </c>
      <c r="C13" s="17"/>
    </row>
    <row r="14" spans="1:3" x14ac:dyDescent="0.35">
      <c r="A14" s="16" t="s">
        <v>7</v>
      </c>
      <c r="C14" s="17"/>
    </row>
    <row r="15" spans="1:3" x14ac:dyDescent="0.35">
      <c r="A15" s="12" t="s">
        <v>8</v>
      </c>
      <c r="C15" s="17"/>
    </row>
    <row r="16" spans="1:3" x14ac:dyDescent="0.35">
      <c r="C16" s="17"/>
    </row>
    <row r="17" spans="1:10" x14ac:dyDescent="0.35">
      <c r="A17" s="73" t="s">
        <v>9</v>
      </c>
    </row>
    <row r="18" spans="1:10" x14ac:dyDescent="0.35">
      <c r="A18" s="16" t="s">
        <v>10</v>
      </c>
    </row>
    <row r="19" spans="1:10" x14ac:dyDescent="0.35">
      <c r="A19" s="18" t="s">
        <v>1354</v>
      </c>
    </row>
    <row r="20" spans="1:10" ht="14.5" customHeight="1" x14ac:dyDescent="0.35">
      <c r="A20" s="18" t="s">
        <v>1355</v>
      </c>
    </row>
    <row r="21" spans="1:10" ht="14.5" customHeight="1" x14ac:dyDescent="0.35">
      <c r="A21" s="18" t="s">
        <v>1356</v>
      </c>
    </row>
    <row r="22" spans="1:10" ht="14.5" customHeight="1" x14ac:dyDescent="0.35">
      <c r="A22" s="16"/>
      <c r="E22" s="72"/>
      <c r="F22" s="72"/>
      <c r="G22" s="72"/>
    </row>
    <row r="23" spans="1:10" ht="14.5" customHeight="1" x14ac:dyDescent="0.35">
      <c r="A23" s="74" t="s">
        <v>11</v>
      </c>
      <c r="E23" s="72"/>
      <c r="F23" s="72"/>
      <c r="G23" s="72"/>
      <c r="I23" s="72"/>
      <c r="J23" s="72"/>
    </row>
    <row r="24" spans="1:10" x14ac:dyDescent="0.35">
      <c r="A24" s="18" t="s">
        <v>12</v>
      </c>
      <c r="E24" s="71"/>
      <c r="F24" s="71"/>
      <c r="G24" s="71"/>
      <c r="I24" s="71"/>
      <c r="J24" s="71"/>
    </row>
    <row r="25" spans="1:10" x14ac:dyDescent="0.35">
      <c r="A25" s="18" t="s">
        <v>1357</v>
      </c>
      <c r="E25" s="71"/>
      <c r="F25" s="71"/>
      <c r="G25" s="71"/>
      <c r="I25" s="71"/>
      <c r="J25" s="71"/>
    </row>
    <row r="26" spans="1:10" x14ac:dyDescent="0.35">
      <c r="A26" s="18" t="s">
        <v>1358</v>
      </c>
    </row>
    <row r="27" spans="1:10" x14ac:dyDescent="0.35">
      <c r="A27" s="18" t="s">
        <v>1359</v>
      </c>
    </row>
    <row r="28" spans="1:10" x14ac:dyDescent="0.35">
      <c r="A28" s="18"/>
    </row>
    <row r="29" spans="1:10" x14ac:dyDescent="0.35">
      <c r="A29" s="16" t="s">
        <v>13</v>
      </c>
      <c r="C29" s="17"/>
    </row>
    <row r="30" spans="1:10" x14ac:dyDescent="0.35">
      <c r="A30" s="18" t="s">
        <v>1360</v>
      </c>
      <c r="C30" s="17"/>
    </row>
    <row r="31" spans="1:10" x14ac:dyDescent="0.35">
      <c r="C31" s="17"/>
    </row>
    <row r="32" spans="1:10" x14ac:dyDescent="0.35">
      <c r="A32" s="12" t="s">
        <v>1349</v>
      </c>
      <c r="C32" s="334" t="s">
        <v>1386</v>
      </c>
      <c r="F32" s="19"/>
    </row>
    <row r="33" spans="1:83" x14ac:dyDescent="0.35">
      <c r="C33" s="17"/>
    </row>
    <row r="34" spans="1:83" x14ac:dyDescent="0.35">
      <c r="A34" s="69" t="s">
        <v>15</v>
      </c>
      <c r="B34" s="72"/>
      <c r="C34" s="72"/>
      <c r="D34" s="72"/>
    </row>
    <row r="35" spans="1:83" x14ac:dyDescent="0.35">
      <c r="A35" s="18" t="s">
        <v>16</v>
      </c>
      <c r="B35" s="72"/>
      <c r="C35" s="72"/>
      <c r="D35" s="72"/>
    </row>
    <row r="36" spans="1:83" x14ac:dyDescent="0.35">
      <c r="A36" s="18" t="s">
        <v>17</v>
      </c>
      <c r="B36" s="71"/>
      <c r="C36" s="71"/>
      <c r="D36" s="71"/>
    </row>
    <row r="37" spans="1:83" x14ac:dyDescent="0.35">
      <c r="B37" s="71"/>
      <c r="C37" s="71"/>
      <c r="D37" s="71"/>
    </row>
    <row r="38" spans="1:83" x14ac:dyDescent="0.35">
      <c r="A38" s="335" t="s">
        <v>18</v>
      </c>
      <c r="B38" s="336"/>
      <c r="C38" s="337"/>
      <c r="D38" s="336"/>
      <c r="E38" s="336"/>
      <c r="F38" s="336"/>
      <c r="G38" s="336"/>
    </row>
    <row r="39" spans="1:83" x14ac:dyDescent="0.35">
      <c r="A39" s="338" t="s">
        <v>1342</v>
      </c>
      <c r="B39" s="339"/>
      <c r="C39" s="337"/>
      <c r="D39" s="336"/>
      <c r="E39" s="336"/>
      <c r="F39" s="336"/>
      <c r="G39" s="336"/>
    </row>
    <row r="40" spans="1:83" x14ac:dyDescent="0.35">
      <c r="A40" s="342" t="s">
        <v>1361</v>
      </c>
      <c r="B40" s="339"/>
      <c r="C40" s="337"/>
      <c r="D40" s="336"/>
      <c r="E40" s="336"/>
      <c r="F40" s="336"/>
      <c r="G40" s="336"/>
    </row>
    <row r="41" spans="1:83" x14ac:dyDescent="0.35">
      <c r="A41" s="341" t="s">
        <v>1343</v>
      </c>
      <c r="B41" s="336"/>
      <c r="C41" s="337"/>
      <c r="D41" s="336"/>
      <c r="E41" s="336"/>
      <c r="F41" s="336"/>
      <c r="G41" s="336"/>
    </row>
    <row r="42" spans="1:83" x14ac:dyDescent="0.35">
      <c r="A42" s="342" t="s">
        <v>1362</v>
      </c>
      <c r="B42" s="336"/>
      <c r="C42" s="337"/>
      <c r="D42" s="336"/>
      <c r="E42" s="336"/>
      <c r="F42" s="336"/>
      <c r="G42" s="336"/>
    </row>
    <row r="43" spans="1:83" x14ac:dyDescent="0.35">
      <c r="C43" s="17"/>
    </row>
    <row r="44" spans="1:83" x14ac:dyDescent="0.35">
      <c r="A44" s="12" t="s">
        <v>19</v>
      </c>
      <c r="C44" s="17"/>
      <c r="F44" s="19" t="s">
        <v>14</v>
      </c>
    </row>
    <row r="45" spans="1:83" x14ac:dyDescent="0.35">
      <c r="A45" s="334" t="s">
        <v>1387</v>
      </c>
      <c r="C45" s="17"/>
    </row>
    <row r="46" spans="1:83" x14ac:dyDescent="0.35">
      <c r="A46" s="20"/>
      <c r="B46" s="20"/>
      <c r="C46" s="21" t="s">
        <v>21</v>
      </c>
      <c r="D46" s="22" t="s">
        <v>22</v>
      </c>
      <c r="E46" s="22" t="s">
        <v>23</v>
      </c>
      <c r="F46" s="22" t="s">
        <v>24</v>
      </c>
      <c r="G46" s="22" t="s">
        <v>25</v>
      </c>
      <c r="H46" s="22" t="s">
        <v>26</v>
      </c>
      <c r="I46" s="22" t="s">
        <v>27</v>
      </c>
      <c r="J46" s="22" t="s">
        <v>28</v>
      </c>
      <c r="K46" s="22" t="s">
        <v>29</v>
      </c>
      <c r="L46" s="22" t="s">
        <v>30</v>
      </c>
      <c r="M46" s="22" t="s">
        <v>31</v>
      </c>
      <c r="N46" s="22" t="s">
        <v>32</v>
      </c>
      <c r="O46" s="22" t="s">
        <v>33</v>
      </c>
      <c r="P46" s="22" t="s">
        <v>34</v>
      </c>
      <c r="Q46" s="22" t="s">
        <v>35</v>
      </c>
      <c r="R46" s="22" t="s">
        <v>36</v>
      </c>
      <c r="S46" s="22" t="s">
        <v>37</v>
      </c>
      <c r="T46" s="22" t="s">
        <v>38</v>
      </c>
      <c r="U46" s="22" t="s">
        <v>39</v>
      </c>
      <c r="V46" s="22" t="s">
        <v>40</v>
      </c>
      <c r="W46" s="22" t="s">
        <v>41</v>
      </c>
      <c r="X46" s="22" t="s">
        <v>42</v>
      </c>
      <c r="Y46" s="22" t="s">
        <v>43</v>
      </c>
      <c r="Z46" s="22" t="s">
        <v>44</v>
      </c>
      <c r="AA46" s="22" t="s">
        <v>45</v>
      </c>
      <c r="AB46" s="22" t="s">
        <v>46</v>
      </c>
      <c r="AC46" s="22" t="s">
        <v>47</v>
      </c>
      <c r="AD46" s="22" t="s">
        <v>48</v>
      </c>
      <c r="AE46" s="22" t="s">
        <v>49</v>
      </c>
      <c r="AF46" s="22" t="s">
        <v>50</v>
      </c>
      <c r="AG46" s="22" t="s">
        <v>51</v>
      </c>
      <c r="AH46" s="22" t="s">
        <v>52</v>
      </c>
      <c r="AI46" s="22" t="s">
        <v>53</v>
      </c>
      <c r="AJ46" s="22" t="s">
        <v>54</v>
      </c>
      <c r="AK46" s="22" t="s">
        <v>55</v>
      </c>
      <c r="AL46" s="22" t="s">
        <v>56</v>
      </c>
      <c r="AM46" s="22" t="s">
        <v>57</v>
      </c>
      <c r="AN46" s="22" t="s">
        <v>58</v>
      </c>
      <c r="AO46" s="22" t="s">
        <v>59</v>
      </c>
      <c r="AP46" s="22" t="s">
        <v>60</v>
      </c>
      <c r="AQ46" s="22" t="s">
        <v>61</v>
      </c>
      <c r="AR46" s="22" t="s">
        <v>62</v>
      </c>
      <c r="AS46" s="22" t="s">
        <v>63</v>
      </c>
      <c r="AT46" s="22" t="s">
        <v>64</v>
      </c>
      <c r="AU46" s="22" t="s">
        <v>65</v>
      </c>
      <c r="AV46" s="22" t="s">
        <v>66</v>
      </c>
      <c r="AW46" s="22" t="s">
        <v>67</v>
      </c>
      <c r="AX46" s="22" t="s">
        <v>68</v>
      </c>
      <c r="AY46" s="22" t="s">
        <v>69</v>
      </c>
      <c r="AZ46" s="22" t="s">
        <v>70</v>
      </c>
      <c r="BA46" s="22" t="s">
        <v>71</v>
      </c>
      <c r="BB46" s="22" t="s">
        <v>72</v>
      </c>
      <c r="BC46" s="22" t="s">
        <v>73</v>
      </c>
      <c r="BD46" s="22" t="s">
        <v>74</v>
      </c>
      <c r="BE46" s="22" t="s">
        <v>75</v>
      </c>
      <c r="BF46" s="22" t="s">
        <v>76</v>
      </c>
      <c r="BG46" s="22" t="s">
        <v>77</v>
      </c>
      <c r="BH46" s="22" t="s">
        <v>78</v>
      </c>
      <c r="BI46" s="22" t="s">
        <v>79</v>
      </c>
      <c r="BJ46" s="22" t="s">
        <v>80</v>
      </c>
      <c r="BK46" s="22" t="s">
        <v>81</v>
      </c>
      <c r="BL46" s="22" t="s">
        <v>82</v>
      </c>
      <c r="BM46" s="22" t="s">
        <v>83</v>
      </c>
      <c r="BN46" s="22" t="s">
        <v>84</v>
      </c>
      <c r="BO46" s="22" t="s">
        <v>85</v>
      </c>
      <c r="BP46" s="22" t="s">
        <v>86</v>
      </c>
      <c r="BQ46" s="22" t="s">
        <v>87</v>
      </c>
      <c r="BR46" s="22" t="s">
        <v>88</v>
      </c>
      <c r="BS46" s="22" t="s">
        <v>89</v>
      </c>
      <c r="BT46" s="22" t="s">
        <v>90</v>
      </c>
      <c r="BU46" s="22" t="s">
        <v>91</v>
      </c>
      <c r="BV46" s="22" t="s">
        <v>92</v>
      </c>
      <c r="BW46" s="22" t="s">
        <v>93</v>
      </c>
      <c r="BX46" s="22" t="s">
        <v>94</v>
      </c>
      <c r="BY46" s="22" t="s">
        <v>95</v>
      </c>
      <c r="BZ46" s="22" t="s">
        <v>96</v>
      </c>
      <c r="CA46" s="22" t="s">
        <v>97</v>
      </c>
      <c r="CB46" s="22" t="s">
        <v>98</v>
      </c>
      <c r="CC46" s="22" t="s">
        <v>99</v>
      </c>
      <c r="CD46" s="22" t="s">
        <v>100</v>
      </c>
      <c r="CE46" s="22" t="s">
        <v>101</v>
      </c>
    </row>
    <row r="47" spans="1:83" x14ac:dyDescent="0.35">
      <c r="A47" s="20"/>
      <c r="B47" s="23" t="s">
        <v>102</v>
      </c>
      <c r="C47" s="21" t="s">
        <v>103</v>
      </c>
      <c r="D47" s="22" t="s">
        <v>104</v>
      </c>
      <c r="E47" s="22" t="s">
        <v>105</v>
      </c>
      <c r="F47" s="22" t="s">
        <v>106</v>
      </c>
      <c r="G47" s="22" t="s">
        <v>107</v>
      </c>
      <c r="H47" s="22" t="s">
        <v>108</v>
      </c>
      <c r="I47" s="22" t="s">
        <v>109</v>
      </c>
      <c r="J47" s="22" t="s">
        <v>110</v>
      </c>
      <c r="K47" s="22" t="s">
        <v>111</v>
      </c>
      <c r="L47" s="22" t="s">
        <v>112</v>
      </c>
      <c r="M47" s="22" t="s">
        <v>113</v>
      </c>
      <c r="N47" s="22" t="s">
        <v>114</v>
      </c>
      <c r="O47" s="22" t="s">
        <v>115</v>
      </c>
      <c r="P47" s="22" t="s">
        <v>116</v>
      </c>
      <c r="Q47" s="22" t="s">
        <v>117</v>
      </c>
      <c r="R47" s="22" t="s">
        <v>118</v>
      </c>
      <c r="S47" s="22" t="s">
        <v>119</v>
      </c>
      <c r="T47" s="22" t="s">
        <v>120</v>
      </c>
      <c r="U47" s="22" t="s">
        <v>121</v>
      </c>
      <c r="V47" s="22" t="s">
        <v>122</v>
      </c>
      <c r="W47" s="22" t="s">
        <v>123</v>
      </c>
      <c r="X47" s="22" t="s">
        <v>124</v>
      </c>
      <c r="Y47" s="22" t="s">
        <v>125</v>
      </c>
      <c r="Z47" s="22" t="s">
        <v>125</v>
      </c>
      <c r="AA47" s="22" t="s">
        <v>126</v>
      </c>
      <c r="AB47" s="22" t="s">
        <v>127</v>
      </c>
      <c r="AC47" s="22" t="s">
        <v>128</v>
      </c>
      <c r="AD47" s="22" t="s">
        <v>129</v>
      </c>
      <c r="AE47" s="22" t="s">
        <v>107</v>
      </c>
      <c r="AF47" s="22" t="s">
        <v>108</v>
      </c>
      <c r="AG47" s="22" t="s">
        <v>130</v>
      </c>
      <c r="AH47" s="22" t="s">
        <v>131</v>
      </c>
      <c r="AI47" s="22" t="s">
        <v>132</v>
      </c>
      <c r="AJ47" s="22" t="s">
        <v>133</v>
      </c>
      <c r="AK47" s="22" t="s">
        <v>134</v>
      </c>
      <c r="AL47" s="22" t="s">
        <v>135</v>
      </c>
      <c r="AM47" s="22" t="s">
        <v>136</v>
      </c>
      <c r="AN47" s="22" t="s">
        <v>122</v>
      </c>
      <c r="AO47" s="22" t="s">
        <v>137</v>
      </c>
      <c r="AP47" s="22" t="s">
        <v>138</v>
      </c>
      <c r="AQ47" s="22" t="s">
        <v>139</v>
      </c>
      <c r="AR47" s="22" t="s">
        <v>140</v>
      </c>
      <c r="AS47" s="22" t="s">
        <v>141</v>
      </c>
      <c r="AT47" s="22" t="s">
        <v>142</v>
      </c>
      <c r="AU47" s="22" t="s">
        <v>143</v>
      </c>
      <c r="AV47" s="22" t="s">
        <v>144</v>
      </c>
      <c r="AW47" s="22" t="s">
        <v>145</v>
      </c>
      <c r="AX47" s="22" t="s">
        <v>146</v>
      </c>
      <c r="AY47" s="22" t="s">
        <v>147</v>
      </c>
      <c r="AZ47" s="22" t="s">
        <v>148</v>
      </c>
      <c r="BA47" s="22" t="s">
        <v>149</v>
      </c>
      <c r="BB47" s="22" t="s">
        <v>150</v>
      </c>
      <c r="BC47" s="22" t="s">
        <v>119</v>
      </c>
      <c r="BD47" s="22" t="s">
        <v>151</v>
      </c>
      <c r="BE47" s="22" t="s">
        <v>152</v>
      </c>
      <c r="BF47" s="22" t="s">
        <v>153</v>
      </c>
      <c r="BG47" s="22" t="s">
        <v>154</v>
      </c>
      <c r="BH47" s="22" t="s">
        <v>155</v>
      </c>
      <c r="BI47" s="22" t="s">
        <v>156</v>
      </c>
      <c r="BJ47" s="22" t="s">
        <v>157</v>
      </c>
      <c r="BK47" s="22" t="s">
        <v>158</v>
      </c>
      <c r="BL47" s="22" t="s">
        <v>159</v>
      </c>
      <c r="BM47" s="22" t="s">
        <v>144</v>
      </c>
      <c r="BN47" s="22" t="s">
        <v>160</v>
      </c>
      <c r="BO47" s="22" t="s">
        <v>161</v>
      </c>
      <c r="BP47" s="22" t="s">
        <v>162</v>
      </c>
      <c r="BQ47" s="22" t="s">
        <v>163</v>
      </c>
      <c r="BR47" s="22" t="s">
        <v>164</v>
      </c>
      <c r="BS47" s="22" t="s">
        <v>165</v>
      </c>
      <c r="BT47" s="22" t="s">
        <v>166</v>
      </c>
      <c r="BU47" s="22" t="s">
        <v>167</v>
      </c>
      <c r="BV47" s="22" t="s">
        <v>167</v>
      </c>
      <c r="BW47" s="22" t="s">
        <v>167</v>
      </c>
      <c r="BX47" s="22" t="s">
        <v>168</v>
      </c>
      <c r="BY47" s="22" t="s">
        <v>169</v>
      </c>
      <c r="BZ47" s="22" t="s">
        <v>170</v>
      </c>
      <c r="CA47" s="22" t="s">
        <v>171</v>
      </c>
      <c r="CB47" s="22" t="s">
        <v>172</v>
      </c>
      <c r="CC47" s="22" t="s">
        <v>144</v>
      </c>
      <c r="CD47" s="22"/>
      <c r="CE47" s="22" t="s">
        <v>173</v>
      </c>
    </row>
    <row r="48" spans="1:83" x14ac:dyDescent="0.35">
      <c r="A48" s="20" t="s">
        <v>9</v>
      </c>
      <c r="B48" s="22" t="s">
        <v>174</v>
      </c>
      <c r="C48" s="21" t="s">
        <v>175</v>
      </c>
      <c r="D48" s="22" t="s">
        <v>175</v>
      </c>
      <c r="E48" s="22" t="s">
        <v>175</v>
      </c>
      <c r="F48" s="22" t="s">
        <v>176</v>
      </c>
      <c r="G48" s="22" t="s">
        <v>177</v>
      </c>
      <c r="H48" s="22" t="s">
        <v>175</v>
      </c>
      <c r="I48" s="22" t="s">
        <v>178</v>
      </c>
      <c r="J48" s="22"/>
      <c r="K48" s="22" t="s">
        <v>169</v>
      </c>
      <c r="L48" s="22" t="s">
        <v>179</v>
      </c>
      <c r="M48" s="22" t="s">
        <v>180</v>
      </c>
      <c r="N48" s="22" t="s">
        <v>181</v>
      </c>
      <c r="O48" s="22" t="s">
        <v>182</v>
      </c>
      <c r="P48" s="22" t="s">
        <v>181</v>
      </c>
      <c r="Q48" s="22" t="s">
        <v>183</v>
      </c>
      <c r="R48" s="22"/>
      <c r="S48" s="22" t="s">
        <v>181</v>
      </c>
      <c r="T48" s="22" t="s">
        <v>184</v>
      </c>
      <c r="U48" s="22"/>
      <c r="V48" s="22" t="s">
        <v>185</v>
      </c>
      <c r="W48" s="22" t="s">
        <v>186</v>
      </c>
      <c r="X48" s="22" t="s">
        <v>187</v>
      </c>
      <c r="Y48" s="22" t="s">
        <v>188</v>
      </c>
      <c r="Z48" s="22" t="s">
        <v>189</v>
      </c>
      <c r="AA48" s="22" t="s">
        <v>190</v>
      </c>
      <c r="AB48" s="22"/>
      <c r="AC48" s="22" t="s">
        <v>184</v>
      </c>
      <c r="AD48" s="22"/>
      <c r="AE48" s="22" t="s">
        <v>184</v>
      </c>
      <c r="AF48" s="22" t="s">
        <v>191</v>
      </c>
      <c r="AG48" s="22" t="s">
        <v>183</v>
      </c>
      <c r="AH48" s="22"/>
      <c r="AI48" s="22" t="s">
        <v>192</v>
      </c>
      <c r="AJ48" s="22"/>
      <c r="AK48" s="22" t="s">
        <v>184</v>
      </c>
      <c r="AL48" s="22" t="s">
        <v>184</v>
      </c>
      <c r="AM48" s="22" t="s">
        <v>184</v>
      </c>
      <c r="AN48" s="22" t="s">
        <v>193</v>
      </c>
      <c r="AO48" s="22" t="s">
        <v>194</v>
      </c>
      <c r="AP48" s="22" t="s">
        <v>133</v>
      </c>
      <c r="AQ48" s="22" t="s">
        <v>195</v>
      </c>
      <c r="AR48" s="22" t="s">
        <v>181</v>
      </c>
      <c r="AS48" s="22"/>
      <c r="AT48" s="22" t="s">
        <v>196</v>
      </c>
      <c r="AU48" s="22" t="s">
        <v>197</v>
      </c>
      <c r="AV48" s="22" t="s">
        <v>198</v>
      </c>
      <c r="AW48" s="22" t="s">
        <v>199</v>
      </c>
      <c r="AX48" s="22" t="s">
        <v>200</v>
      </c>
      <c r="AY48" s="22"/>
      <c r="AZ48" s="22"/>
      <c r="BA48" s="22" t="s">
        <v>201</v>
      </c>
      <c r="BB48" s="22" t="s">
        <v>181</v>
      </c>
      <c r="BC48" s="22" t="s">
        <v>195</v>
      </c>
      <c r="BD48" s="22"/>
      <c r="BE48" s="22"/>
      <c r="BF48" s="22"/>
      <c r="BG48" s="22"/>
      <c r="BH48" s="22" t="s">
        <v>202</v>
      </c>
      <c r="BI48" s="22" t="s">
        <v>181</v>
      </c>
      <c r="BJ48" s="22"/>
      <c r="BK48" s="22" t="s">
        <v>203</v>
      </c>
      <c r="BL48" s="22"/>
      <c r="BM48" s="22" t="s">
        <v>204</v>
      </c>
      <c r="BN48" s="22" t="s">
        <v>205</v>
      </c>
      <c r="BO48" s="22" t="s">
        <v>206</v>
      </c>
      <c r="BP48" s="22" t="s">
        <v>207</v>
      </c>
      <c r="BQ48" s="22" t="s">
        <v>208</v>
      </c>
      <c r="BR48" s="22"/>
      <c r="BS48" s="22" t="s">
        <v>209</v>
      </c>
      <c r="BT48" s="22" t="s">
        <v>181</v>
      </c>
      <c r="BU48" s="22" t="s">
        <v>210</v>
      </c>
      <c r="BV48" s="22" t="s">
        <v>211</v>
      </c>
      <c r="BW48" s="22" t="s">
        <v>212</v>
      </c>
      <c r="BX48" s="22" t="s">
        <v>163</v>
      </c>
      <c r="BY48" s="22" t="s">
        <v>205</v>
      </c>
      <c r="BZ48" s="22" t="s">
        <v>164</v>
      </c>
      <c r="CA48" s="22" t="s">
        <v>213</v>
      </c>
      <c r="CB48" s="22" t="s">
        <v>213</v>
      </c>
      <c r="CC48" s="22" t="s">
        <v>214</v>
      </c>
      <c r="CD48" s="22"/>
      <c r="CE48" s="22" t="s">
        <v>215</v>
      </c>
    </row>
    <row r="49" spans="1:83" x14ac:dyDescent="0.35">
      <c r="A49" s="20" t="s">
        <v>216</v>
      </c>
      <c r="B49" s="312">
        <v>0</v>
      </c>
      <c r="C49" s="24">
        <v>0</v>
      </c>
      <c r="D49" s="24">
        <v>0</v>
      </c>
      <c r="E49" s="24">
        <v>160957.42000000001</v>
      </c>
      <c r="F49" s="24">
        <v>0</v>
      </c>
      <c r="G49" s="24">
        <v>811.98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45549.5</v>
      </c>
      <c r="P49" s="24">
        <v>135321.97</v>
      </c>
      <c r="Q49" s="24">
        <v>0</v>
      </c>
      <c r="R49" s="24">
        <v>40552.29</v>
      </c>
      <c r="S49" s="24">
        <v>0</v>
      </c>
      <c r="T49" s="24">
        <v>0</v>
      </c>
      <c r="U49" s="24">
        <v>67619.37</v>
      </c>
      <c r="V49" s="24">
        <v>0</v>
      </c>
      <c r="W49" s="24">
        <v>0</v>
      </c>
      <c r="X49" s="24">
        <v>0</v>
      </c>
      <c r="Y49" s="24">
        <v>74116.62</v>
      </c>
      <c r="Z49" s="24">
        <v>0</v>
      </c>
      <c r="AA49" s="24">
        <v>0</v>
      </c>
      <c r="AB49" s="24">
        <v>17113.63</v>
      </c>
      <c r="AC49" s="24">
        <v>33977.93</v>
      </c>
      <c r="AD49" s="24">
        <v>0</v>
      </c>
      <c r="AE49" s="24">
        <v>76341.61</v>
      </c>
      <c r="AF49" s="24">
        <v>0</v>
      </c>
      <c r="AG49" s="24">
        <v>81687.570000000007</v>
      </c>
      <c r="AH49" s="24">
        <v>0</v>
      </c>
      <c r="AI49" s="24">
        <v>0</v>
      </c>
      <c r="AJ49" s="24">
        <v>235403.91</v>
      </c>
      <c r="AK49" s="24">
        <v>12795.44</v>
      </c>
      <c r="AL49" s="24">
        <v>2794.84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3689.67</v>
      </c>
      <c r="AW49" s="24">
        <v>0</v>
      </c>
      <c r="AX49" s="24">
        <v>0</v>
      </c>
      <c r="AY49" s="24">
        <v>32139.06</v>
      </c>
      <c r="AZ49" s="24">
        <v>0</v>
      </c>
      <c r="BA49" s="24">
        <v>0</v>
      </c>
      <c r="BB49" s="24">
        <v>14404.49</v>
      </c>
      <c r="BC49" s="24">
        <v>0</v>
      </c>
      <c r="BD49" s="24">
        <v>18766.07</v>
      </c>
      <c r="BE49" s="24">
        <v>32257.1</v>
      </c>
      <c r="BF49" s="24">
        <v>31751.51</v>
      </c>
      <c r="BG49" s="24">
        <v>0</v>
      </c>
      <c r="BH49" s="24">
        <v>28498.36</v>
      </c>
      <c r="BI49" s="24">
        <v>0</v>
      </c>
      <c r="BJ49" s="24">
        <v>0</v>
      </c>
      <c r="BK49" s="24">
        <v>0</v>
      </c>
      <c r="BL49" s="24">
        <v>31606.12</v>
      </c>
      <c r="BM49" s="24">
        <v>11388.72</v>
      </c>
      <c r="BN49" s="24">
        <v>55728.36</v>
      </c>
      <c r="BO49" s="24">
        <v>628.37</v>
      </c>
      <c r="BP49" s="24">
        <v>1425.55</v>
      </c>
      <c r="BQ49" s="24">
        <v>0</v>
      </c>
      <c r="BR49" s="24">
        <v>4257408.53</v>
      </c>
      <c r="BS49" s="24">
        <v>0</v>
      </c>
      <c r="BT49" s="24">
        <v>0</v>
      </c>
      <c r="BU49" s="24">
        <v>0</v>
      </c>
      <c r="BV49" s="24">
        <v>46811.79</v>
      </c>
      <c r="BW49" s="24">
        <v>0</v>
      </c>
      <c r="BX49" s="24">
        <v>59304.270000000004</v>
      </c>
      <c r="BY49" s="24">
        <v>0</v>
      </c>
      <c r="BZ49" s="24">
        <v>0</v>
      </c>
      <c r="CA49" s="24">
        <v>1155.71</v>
      </c>
      <c r="CB49" s="24">
        <v>0</v>
      </c>
      <c r="CC49" s="24">
        <v>0</v>
      </c>
      <c r="CD49" s="20"/>
      <c r="CE49" s="32">
        <f>SUM(C49:CC49)</f>
        <v>5612007.7599999998</v>
      </c>
    </row>
    <row r="50" spans="1:83" x14ac:dyDescent="0.35">
      <c r="A50" s="32" t="s">
        <v>217</v>
      </c>
      <c r="B50" s="312"/>
      <c r="C50" s="32" t="b">
        <f>IF($B$50,(ROUND((($B$50/$CE$63)*C63),0)))</f>
        <v>0</v>
      </c>
      <c r="D50" s="32" t="b">
        <f t="shared" ref="D50:BO50" si="0">IF($B$50,(ROUND((($B$50/$CE$63)*D63),0)))</f>
        <v>0</v>
      </c>
      <c r="E50" s="32" t="b">
        <f t="shared" si="0"/>
        <v>0</v>
      </c>
      <c r="F50" s="32" t="b">
        <f t="shared" si="0"/>
        <v>0</v>
      </c>
      <c r="G50" s="32" t="b">
        <f t="shared" si="0"/>
        <v>0</v>
      </c>
      <c r="H50" s="32" t="b">
        <f t="shared" si="0"/>
        <v>0</v>
      </c>
      <c r="I50" s="32" t="b">
        <f t="shared" si="0"/>
        <v>0</v>
      </c>
      <c r="J50" s="32" t="b">
        <f t="shared" si="0"/>
        <v>0</v>
      </c>
      <c r="K50" s="32" t="b">
        <f t="shared" si="0"/>
        <v>0</v>
      </c>
      <c r="L50" s="32" t="b">
        <f t="shared" si="0"/>
        <v>0</v>
      </c>
      <c r="M50" s="32" t="b">
        <f t="shared" si="0"/>
        <v>0</v>
      </c>
      <c r="N50" s="32" t="b">
        <f t="shared" si="0"/>
        <v>0</v>
      </c>
      <c r="O50" s="32" t="b">
        <f t="shared" si="0"/>
        <v>0</v>
      </c>
      <c r="P50" s="32" t="b">
        <f t="shared" si="0"/>
        <v>0</v>
      </c>
      <c r="Q50" s="32" t="b">
        <f t="shared" si="0"/>
        <v>0</v>
      </c>
      <c r="R50" s="32" t="b">
        <f t="shared" si="0"/>
        <v>0</v>
      </c>
      <c r="S50" s="32" t="b">
        <f t="shared" si="0"/>
        <v>0</v>
      </c>
      <c r="T50" s="32" t="b">
        <f t="shared" si="0"/>
        <v>0</v>
      </c>
      <c r="U50" s="32" t="b">
        <f t="shared" si="0"/>
        <v>0</v>
      </c>
      <c r="V50" s="32" t="b">
        <f t="shared" si="0"/>
        <v>0</v>
      </c>
      <c r="W50" s="32" t="b">
        <f t="shared" si="0"/>
        <v>0</v>
      </c>
      <c r="X50" s="32" t="b">
        <f t="shared" si="0"/>
        <v>0</v>
      </c>
      <c r="Y50" s="32" t="b">
        <f t="shared" si="0"/>
        <v>0</v>
      </c>
      <c r="Z50" s="32" t="b">
        <f t="shared" si="0"/>
        <v>0</v>
      </c>
      <c r="AA50" s="32" t="b">
        <f t="shared" si="0"/>
        <v>0</v>
      </c>
      <c r="AB50" s="32" t="b">
        <f t="shared" si="0"/>
        <v>0</v>
      </c>
      <c r="AC50" s="32" t="b">
        <f t="shared" si="0"/>
        <v>0</v>
      </c>
      <c r="AD50" s="32" t="b">
        <f t="shared" si="0"/>
        <v>0</v>
      </c>
      <c r="AE50" s="32" t="b">
        <f t="shared" si="0"/>
        <v>0</v>
      </c>
      <c r="AF50" s="32" t="b">
        <f t="shared" si="0"/>
        <v>0</v>
      </c>
      <c r="AG50" s="32" t="b">
        <f t="shared" si="0"/>
        <v>0</v>
      </c>
      <c r="AH50" s="32" t="b">
        <f t="shared" si="0"/>
        <v>0</v>
      </c>
      <c r="AI50" s="32" t="b">
        <f t="shared" si="0"/>
        <v>0</v>
      </c>
      <c r="AJ50" s="32" t="b">
        <f t="shared" si="0"/>
        <v>0</v>
      </c>
      <c r="AK50" s="32" t="b">
        <f t="shared" si="0"/>
        <v>0</v>
      </c>
      <c r="AL50" s="32" t="b">
        <f t="shared" si="0"/>
        <v>0</v>
      </c>
      <c r="AM50" s="32" t="b">
        <f t="shared" si="0"/>
        <v>0</v>
      </c>
      <c r="AN50" s="32" t="b">
        <f t="shared" si="0"/>
        <v>0</v>
      </c>
      <c r="AO50" s="32" t="b">
        <f t="shared" si="0"/>
        <v>0</v>
      </c>
      <c r="AP50" s="32" t="b">
        <f t="shared" si="0"/>
        <v>0</v>
      </c>
      <c r="AQ50" s="32" t="b">
        <f t="shared" si="0"/>
        <v>0</v>
      </c>
      <c r="AR50" s="32" t="b">
        <f t="shared" si="0"/>
        <v>0</v>
      </c>
      <c r="AS50" s="32" t="b">
        <f t="shared" si="0"/>
        <v>0</v>
      </c>
      <c r="AT50" s="32" t="b">
        <f t="shared" si="0"/>
        <v>0</v>
      </c>
      <c r="AU50" s="32" t="b">
        <f t="shared" si="0"/>
        <v>0</v>
      </c>
      <c r="AV50" s="32" t="b">
        <f t="shared" si="0"/>
        <v>0</v>
      </c>
      <c r="AW50" s="32" t="b">
        <f t="shared" si="0"/>
        <v>0</v>
      </c>
      <c r="AX50" s="32" t="b">
        <f t="shared" si="0"/>
        <v>0</v>
      </c>
      <c r="AY50" s="32" t="b">
        <f t="shared" si="0"/>
        <v>0</v>
      </c>
      <c r="AZ50" s="32" t="b">
        <f t="shared" si="0"/>
        <v>0</v>
      </c>
      <c r="BA50" s="32" t="b">
        <f t="shared" si="0"/>
        <v>0</v>
      </c>
      <c r="BB50" s="32" t="b">
        <f t="shared" si="0"/>
        <v>0</v>
      </c>
      <c r="BC50" s="32" t="b">
        <f t="shared" si="0"/>
        <v>0</v>
      </c>
      <c r="BD50" s="32" t="b">
        <f t="shared" si="0"/>
        <v>0</v>
      </c>
      <c r="BE50" s="32" t="b">
        <f t="shared" si="0"/>
        <v>0</v>
      </c>
      <c r="BF50" s="32" t="b">
        <f t="shared" si="0"/>
        <v>0</v>
      </c>
      <c r="BG50" s="32" t="b">
        <f t="shared" si="0"/>
        <v>0</v>
      </c>
      <c r="BH50" s="32" t="b">
        <f t="shared" si="0"/>
        <v>0</v>
      </c>
      <c r="BI50" s="32" t="b">
        <f t="shared" si="0"/>
        <v>0</v>
      </c>
      <c r="BJ50" s="32" t="b">
        <f t="shared" si="0"/>
        <v>0</v>
      </c>
      <c r="BK50" s="32" t="b">
        <f t="shared" si="0"/>
        <v>0</v>
      </c>
      <c r="BL50" s="32" t="b">
        <f t="shared" si="0"/>
        <v>0</v>
      </c>
      <c r="BM50" s="32" t="b">
        <f t="shared" si="0"/>
        <v>0</v>
      </c>
      <c r="BN50" s="32" t="b">
        <f t="shared" si="0"/>
        <v>0</v>
      </c>
      <c r="BO50" s="32" t="b">
        <f t="shared" si="0"/>
        <v>0</v>
      </c>
      <c r="BP50" s="32" t="b">
        <f t="shared" ref="BP50:CD50" si="1">IF($B$50,(ROUND((($B$50/$CE$63)*BP63),0)))</f>
        <v>0</v>
      </c>
      <c r="BQ50" s="32" t="b">
        <f t="shared" si="1"/>
        <v>0</v>
      </c>
      <c r="BR50" s="32" t="b">
        <f t="shared" si="1"/>
        <v>0</v>
      </c>
      <c r="BS50" s="32" t="b">
        <f t="shared" si="1"/>
        <v>0</v>
      </c>
      <c r="BT50" s="32" t="b">
        <f t="shared" si="1"/>
        <v>0</v>
      </c>
      <c r="BU50" s="32" t="b">
        <f t="shared" si="1"/>
        <v>0</v>
      </c>
      <c r="BV50" s="32" t="b">
        <f t="shared" si="1"/>
        <v>0</v>
      </c>
      <c r="BW50" s="32" t="b">
        <f t="shared" si="1"/>
        <v>0</v>
      </c>
      <c r="BX50" s="32" t="b">
        <f t="shared" si="1"/>
        <v>0</v>
      </c>
      <c r="BY50" s="32" t="b">
        <f t="shared" si="1"/>
        <v>0</v>
      </c>
      <c r="BZ50" s="32" t="b">
        <f t="shared" si="1"/>
        <v>0</v>
      </c>
      <c r="CA50" s="32" t="b">
        <f t="shared" si="1"/>
        <v>0</v>
      </c>
      <c r="CB50" s="32" t="b">
        <f t="shared" si="1"/>
        <v>0</v>
      </c>
      <c r="CC50" s="32" t="b">
        <f t="shared" si="1"/>
        <v>0</v>
      </c>
      <c r="CD50" s="32" t="b">
        <f t="shared" si="1"/>
        <v>0</v>
      </c>
      <c r="CE50" s="32">
        <f>SUM(C50:CD50)</f>
        <v>0</v>
      </c>
    </row>
    <row r="51" spans="1:83" x14ac:dyDescent="0.35">
      <c r="A51" s="20" t="s">
        <v>218</v>
      </c>
      <c r="B51" s="32">
        <f>B49+B50</f>
        <v>0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0" t="s">
        <v>11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</row>
    <row r="53" spans="1:83" x14ac:dyDescent="0.35">
      <c r="A53" s="26" t="s">
        <v>219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0"/>
      <c r="CE53" s="32">
        <f>SUM(C53:CD53)</f>
        <v>0</v>
      </c>
    </row>
    <row r="54" spans="1:83" x14ac:dyDescent="0.35">
      <c r="A54" s="39" t="s">
        <v>220</v>
      </c>
      <c r="B54" s="313">
        <v>2633655.6500000004</v>
      </c>
      <c r="C54" s="32">
        <f>IF($B$54,ROUND(($B$54/($CE$92+$CF$92)*C92),0))</f>
        <v>0</v>
      </c>
      <c r="D54" s="32">
        <f t="shared" ref="D54:BO54" si="2">IF($B$54,ROUND(($B$54/($CE$92+$CF$92)*D92),0))</f>
        <v>1872</v>
      </c>
      <c r="E54" s="32">
        <f t="shared" si="2"/>
        <v>128342</v>
      </c>
      <c r="F54" s="32">
        <f t="shared" si="2"/>
        <v>0</v>
      </c>
      <c r="G54" s="32">
        <f t="shared" si="2"/>
        <v>0</v>
      </c>
      <c r="H54" s="32">
        <f t="shared" si="2"/>
        <v>0</v>
      </c>
      <c r="I54" s="32">
        <f t="shared" si="2"/>
        <v>0</v>
      </c>
      <c r="J54" s="32">
        <f t="shared" si="2"/>
        <v>2877</v>
      </c>
      <c r="K54" s="32">
        <f t="shared" si="2"/>
        <v>0</v>
      </c>
      <c r="L54" s="32">
        <f t="shared" si="2"/>
        <v>52109</v>
      </c>
      <c r="M54" s="32">
        <f t="shared" si="2"/>
        <v>0</v>
      </c>
      <c r="N54" s="32">
        <f t="shared" si="2"/>
        <v>0</v>
      </c>
      <c r="O54" s="32">
        <f t="shared" si="2"/>
        <v>20595</v>
      </c>
      <c r="P54" s="32">
        <f t="shared" si="2"/>
        <v>128658</v>
      </c>
      <c r="Q54" s="32">
        <f t="shared" si="2"/>
        <v>73513</v>
      </c>
      <c r="R54" s="32">
        <f t="shared" si="2"/>
        <v>4612</v>
      </c>
      <c r="S54" s="32">
        <f t="shared" si="2"/>
        <v>0</v>
      </c>
      <c r="T54" s="32">
        <f t="shared" si="2"/>
        <v>0</v>
      </c>
      <c r="U54" s="32">
        <f t="shared" si="2"/>
        <v>59934</v>
      </c>
      <c r="V54" s="32">
        <f t="shared" si="2"/>
        <v>0</v>
      </c>
      <c r="W54" s="32">
        <f t="shared" si="2"/>
        <v>0</v>
      </c>
      <c r="X54" s="32">
        <f t="shared" si="2"/>
        <v>0</v>
      </c>
      <c r="Y54" s="32">
        <f t="shared" si="2"/>
        <v>46512</v>
      </c>
      <c r="Z54" s="32">
        <f t="shared" si="2"/>
        <v>0</v>
      </c>
      <c r="AA54" s="32">
        <f t="shared" si="2"/>
        <v>0</v>
      </c>
      <c r="AB54" s="32">
        <f t="shared" si="2"/>
        <v>15136</v>
      </c>
      <c r="AC54" s="32">
        <f t="shared" si="2"/>
        <v>23532</v>
      </c>
      <c r="AD54" s="32">
        <f t="shared" si="2"/>
        <v>0</v>
      </c>
      <c r="AE54" s="32">
        <f t="shared" si="2"/>
        <v>123790</v>
      </c>
      <c r="AF54" s="32">
        <f t="shared" si="2"/>
        <v>0</v>
      </c>
      <c r="AG54" s="32">
        <f t="shared" si="2"/>
        <v>40481</v>
      </c>
      <c r="AH54" s="32">
        <f t="shared" si="2"/>
        <v>0</v>
      </c>
      <c r="AI54" s="32">
        <f t="shared" si="2"/>
        <v>0</v>
      </c>
      <c r="AJ54" s="32">
        <f t="shared" si="2"/>
        <v>179249</v>
      </c>
      <c r="AK54" s="32">
        <f t="shared" si="2"/>
        <v>88393</v>
      </c>
      <c r="AL54" s="32">
        <f t="shared" si="2"/>
        <v>35397</v>
      </c>
      <c r="AM54" s="32">
        <f t="shared" si="2"/>
        <v>0</v>
      </c>
      <c r="AN54" s="32">
        <f t="shared" si="2"/>
        <v>0</v>
      </c>
      <c r="AO54" s="32">
        <f t="shared" si="2"/>
        <v>0</v>
      </c>
      <c r="AP54" s="32">
        <f t="shared" si="2"/>
        <v>0</v>
      </c>
      <c r="AQ54" s="32">
        <f t="shared" si="2"/>
        <v>0</v>
      </c>
      <c r="AR54" s="32">
        <f t="shared" si="2"/>
        <v>0</v>
      </c>
      <c r="AS54" s="32">
        <f t="shared" si="2"/>
        <v>0</v>
      </c>
      <c r="AT54" s="32">
        <f t="shared" si="2"/>
        <v>0</v>
      </c>
      <c r="AU54" s="32">
        <f t="shared" si="2"/>
        <v>0</v>
      </c>
      <c r="AV54" s="32">
        <f t="shared" si="2"/>
        <v>0</v>
      </c>
      <c r="AW54" s="32">
        <f t="shared" si="2"/>
        <v>0</v>
      </c>
      <c r="AX54" s="32">
        <f t="shared" si="2"/>
        <v>0</v>
      </c>
      <c r="AY54" s="32">
        <f t="shared" si="2"/>
        <v>53075</v>
      </c>
      <c r="AZ54" s="32">
        <f t="shared" si="2"/>
        <v>0</v>
      </c>
      <c r="BA54" s="32">
        <f t="shared" si="2"/>
        <v>0</v>
      </c>
      <c r="BB54" s="32">
        <f t="shared" si="2"/>
        <v>1774</v>
      </c>
      <c r="BC54" s="32">
        <f t="shared" si="2"/>
        <v>0</v>
      </c>
      <c r="BD54" s="32">
        <f t="shared" si="2"/>
        <v>32480</v>
      </c>
      <c r="BE54" s="32">
        <f t="shared" si="2"/>
        <v>1360739</v>
      </c>
      <c r="BF54" s="32">
        <f t="shared" si="2"/>
        <v>41743</v>
      </c>
      <c r="BG54" s="32">
        <f t="shared" si="2"/>
        <v>0</v>
      </c>
      <c r="BH54" s="32">
        <f t="shared" si="2"/>
        <v>0</v>
      </c>
      <c r="BI54" s="32">
        <f t="shared" si="2"/>
        <v>0</v>
      </c>
      <c r="BJ54" s="32">
        <f t="shared" si="2"/>
        <v>0</v>
      </c>
      <c r="BK54" s="32">
        <f t="shared" si="2"/>
        <v>0</v>
      </c>
      <c r="BL54" s="32">
        <f t="shared" si="2"/>
        <v>30194</v>
      </c>
      <c r="BM54" s="32">
        <f t="shared" si="2"/>
        <v>11530</v>
      </c>
      <c r="BN54" s="32">
        <f t="shared" si="2"/>
        <v>32972</v>
      </c>
      <c r="BO54" s="32">
        <f t="shared" si="2"/>
        <v>0</v>
      </c>
      <c r="BP54" s="32">
        <f t="shared" ref="BP54:CD54" si="3">IF($B$54,ROUND(($B$54/($CE$92+$CF$92)*BP92),0))</f>
        <v>0</v>
      </c>
      <c r="BQ54" s="32">
        <f t="shared" si="3"/>
        <v>0</v>
      </c>
      <c r="BR54" s="32">
        <f t="shared" si="3"/>
        <v>7095</v>
      </c>
      <c r="BS54" s="32">
        <f t="shared" si="3"/>
        <v>0</v>
      </c>
      <c r="BT54" s="32">
        <f t="shared" si="3"/>
        <v>0</v>
      </c>
      <c r="BU54" s="32">
        <f t="shared" si="3"/>
        <v>0</v>
      </c>
      <c r="BV54" s="32">
        <f t="shared" si="3"/>
        <v>31829</v>
      </c>
      <c r="BW54" s="32">
        <f t="shared" si="3"/>
        <v>0</v>
      </c>
      <c r="BX54" s="32">
        <f t="shared" si="3"/>
        <v>0</v>
      </c>
      <c r="BY54" s="32">
        <f t="shared" si="3"/>
        <v>0</v>
      </c>
      <c r="BZ54" s="32">
        <f t="shared" si="3"/>
        <v>0</v>
      </c>
      <c r="CA54" s="32">
        <f t="shared" si="3"/>
        <v>5223</v>
      </c>
      <c r="CB54" s="32">
        <f t="shared" si="3"/>
        <v>0</v>
      </c>
      <c r="CC54" s="32">
        <f t="shared" si="3"/>
        <v>0</v>
      </c>
      <c r="CD54" s="32">
        <f t="shared" si="3"/>
        <v>0</v>
      </c>
      <c r="CE54" s="32">
        <f>SUM(C54:CD54)</f>
        <v>2633656</v>
      </c>
    </row>
    <row r="55" spans="1:83" x14ac:dyDescent="0.35">
      <c r="A55" s="20" t="s">
        <v>218</v>
      </c>
      <c r="B55" s="32">
        <f>B53+B54</f>
        <v>2633655.6500000004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0"/>
      <c r="B56" s="20"/>
      <c r="C56" s="27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</row>
    <row r="57" spans="1:83" x14ac:dyDescent="0.35">
      <c r="A57" s="26" t="s">
        <v>221</v>
      </c>
      <c r="B57" s="20"/>
      <c r="C57" s="21" t="s">
        <v>21</v>
      </c>
      <c r="D57" s="22" t="s">
        <v>22</v>
      </c>
      <c r="E57" s="22" t="s">
        <v>23</v>
      </c>
      <c r="F57" s="22" t="s">
        <v>24</v>
      </c>
      <c r="G57" s="22" t="s">
        <v>25</v>
      </c>
      <c r="H57" s="22" t="s">
        <v>26</v>
      </c>
      <c r="I57" s="22" t="s">
        <v>27</v>
      </c>
      <c r="J57" s="22" t="s">
        <v>28</v>
      </c>
      <c r="K57" s="22" t="s">
        <v>29</v>
      </c>
      <c r="L57" s="22" t="s">
        <v>30</v>
      </c>
      <c r="M57" s="22" t="s">
        <v>31</v>
      </c>
      <c r="N57" s="22" t="s">
        <v>32</v>
      </c>
      <c r="O57" s="22" t="s">
        <v>33</v>
      </c>
      <c r="P57" s="22" t="s">
        <v>34</v>
      </c>
      <c r="Q57" s="22" t="s">
        <v>35</v>
      </c>
      <c r="R57" s="22" t="s">
        <v>36</v>
      </c>
      <c r="S57" s="22" t="s">
        <v>37</v>
      </c>
      <c r="T57" s="28" t="s">
        <v>38</v>
      </c>
      <c r="U57" s="22" t="s">
        <v>39</v>
      </c>
      <c r="V57" s="22" t="s">
        <v>40</v>
      </c>
      <c r="W57" s="22" t="s">
        <v>41</v>
      </c>
      <c r="X57" s="22" t="s">
        <v>42</v>
      </c>
      <c r="Y57" s="22" t="s">
        <v>43</v>
      </c>
      <c r="Z57" s="22" t="s">
        <v>44</v>
      </c>
      <c r="AA57" s="22" t="s">
        <v>45</v>
      </c>
      <c r="AB57" s="22" t="s">
        <v>46</v>
      </c>
      <c r="AC57" s="22" t="s">
        <v>47</v>
      </c>
      <c r="AD57" s="22" t="s">
        <v>48</v>
      </c>
      <c r="AE57" s="22" t="s">
        <v>49</v>
      </c>
      <c r="AF57" s="22" t="s">
        <v>50</v>
      </c>
      <c r="AG57" s="22" t="s">
        <v>51</v>
      </c>
      <c r="AH57" s="22" t="s">
        <v>52</v>
      </c>
      <c r="AI57" s="22" t="s">
        <v>53</v>
      </c>
      <c r="AJ57" s="22" t="s">
        <v>54</v>
      </c>
      <c r="AK57" s="22" t="s">
        <v>55</v>
      </c>
      <c r="AL57" s="22" t="s">
        <v>56</v>
      </c>
      <c r="AM57" s="22" t="s">
        <v>57</v>
      </c>
      <c r="AN57" s="22" t="s">
        <v>58</v>
      </c>
      <c r="AO57" s="22" t="s">
        <v>59</v>
      </c>
      <c r="AP57" s="22" t="s">
        <v>60</v>
      </c>
      <c r="AQ57" s="22" t="s">
        <v>61</v>
      </c>
      <c r="AR57" s="22" t="s">
        <v>62</v>
      </c>
      <c r="AS57" s="22" t="s">
        <v>63</v>
      </c>
      <c r="AT57" s="22" t="s">
        <v>64</v>
      </c>
      <c r="AU57" s="22" t="s">
        <v>65</v>
      </c>
      <c r="AV57" s="22" t="s">
        <v>66</v>
      </c>
      <c r="AW57" s="22" t="s">
        <v>67</v>
      </c>
      <c r="AX57" s="22" t="s">
        <v>68</v>
      </c>
      <c r="AY57" s="22" t="s">
        <v>69</v>
      </c>
      <c r="AZ57" s="22" t="s">
        <v>70</v>
      </c>
      <c r="BA57" s="22" t="s">
        <v>71</v>
      </c>
      <c r="BB57" s="22" t="s">
        <v>72</v>
      </c>
      <c r="BC57" s="22" t="s">
        <v>73</v>
      </c>
      <c r="BD57" s="22" t="s">
        <v>74</v>
      </c>
      <c r="BE57" s="22" t="s">
        <v>75</v>
      </c>
      <c r="BF57" s="22" t="s">
        <v>76</v>
      </c>
      <c r="BG57" s="22" t="s">
        <v>77</v>
      </c>
      <c r="BH57" s="22" t="s">
        <v>78</v>
      </c>
      <c r="BI57" s="22" t="s">
        <v>79</v>
      </c>
      <c r="BJ57" s="22" t="s">
        <v>80</v>
      </c>
      <c r="BK57" s="22" t="s">
        <v>81</v>
      </c>
      <c r="BL57" s="22" t="s">
        <v>82</v>
      </c>
      <c r="BM57" s="22" t="s">
        <v>83</v>
      </c>
      <c r="BN57" s="22" t="s">
        <v>84</v>
      </c>
      <c r="BO57" s="22" t="s">
        <v>85</v>
      </c>
      <c r="BP57" s="22" t="s">
        <v>86</v>
      </c>
      <c r="BQ57" s="22" t="s">
        <v>87</v>
      </c>
      <c r="BR57" s="22" t="s">
        <v>88</v>
      </c>
      <c r="BS57" s="22" t="s">
        <v>89</v>
      </c>
      <c r="BT57" s="22" t="s">
        <v>90</v>
      </c>
      <c r="BU57" s="22" t="s">
        <v>91</v>
      </c>
      <c r="BV57" s="22" t="s">
        <v>92</v>
      </c>
      <c r="BW57" s="22" t="s">
        <v>93</v>
      </c>
      <c r="BX57" s="22" t="s">
        <v>94</v>
      </c>
      <c r="BY57" s="22" t="s">
        <v>95</v>
      </c>
      <c r="BZ57" s="22" t="s">
        <v>96</v>
      </c>
      <c r="CA57" s="22" t="s">
        <v>97</v>
      </c>
      <c r="CB57" s="22" t="s">
        <v>98</v>
      </c>
      <c r="CC57" s="22" t="s">
        <v>99</v>
      </c>
      <c r="CD57" s="22" t="s">
        <v>100</v>
      </c>
      <c r="CE57" s="22" t="s">
        <v>101</v>
      </c>
    </row>
    <row r="58" spans="1:83" x14ac:dyDescent="0.35">
      <c r="A58" s="26" t="s">
        <v>222</v>
      </c>
      <c r="B58" s="20"/>
      <c r="C58" s="21" t="s">
        <v>103</v>
      </c>
      <c r="D58" s="22" t="s">
        <v>104</v>
      </c>
      <c r="E58" s="22" t="s">
        <v>105</v>
      </c>
      <c r="F58" s="22" t="s">
        <v>106</v>
      </c>
      <c r="G58" s="22" t="s">
        <v>107</v>
      </c>
      <c r="H58" s="22" t="s">
        <v>108</v>
      </c>
      <c r="I58" s="22" t="s">
        <v>109</v>
      </c>
      <c r="J58" s="22" t="s">
        <v>110</v>
      </c>
      <c r="K58" s="22" t="s">
        <v>111</v>
      </c>
      <c r="L58" s="22" t="s">
        <v>112</v>
      </c>
      <c r="M58" s="22" t="s">
        <v>113</v>
      </c>
      <c r="N58" s="22" t="s">
        <v>114</v>
      </c>
      <c r="O58" s="22" t="s">
        <v>115</v>
      </c>
      <c r="P58" s="22" t="s">
        <v>116</v>
      </c>
      <c r="Q58" s="22" t="s">
        <v>117</v>
      </c>
      <c r="R58" s="22" t="s">
        <v>118</v>
      </c>
      <c r="S58" s="22" t="s">
        <v>119</v>
      </c>
      <c r="T58" s="22" t="s">
        <v>120</v>
      </c>
      <c r="U58" s="22" t="s">
        <v>121</v>
      </c>
      <c r="V58" s="22" t="s">
        <v>122</v>
      </c>
      <c r="W58" s="22" t="s">
        <v>123</v>
      </c>
      <c r="X58" s="22" t="s">
        <v>124</v>
      </c>
      <c r="Y58" s="22" t="s">
        <v>125</v>
      </c>
      <c r="Z58" s="22" t="s">
        <v>125</v>
      </c>
      <c r="AA58" s="22" t="s">
        <v>126</v>
      </c>
      <c r="AB58" s="22" t="s">
        <v>127</v>
      </c>
      <c r="AC58" s="22" t="s">
        <v>128</v>
      </c>
      <c r="AD58" s="22" t="s">
        <v>129</v>
      </c>
      <c r="AE58" s="22" t="s">
        <v>107</v>
      </c>
      <c r="AF58" s="22" t="s">
        <v>108</v>
      </c>
      <c r="AG58" s="22" t="s">
        <v>130</v>
      </c>
      <c r="AH58" s="22" t="s">
        <v>131</v>
      </c>
      <c r="AI58" s="22" t="s">
        <v>132</v>
      </c>
      <c r="AJ58" s="22" t="s">
        <v>133</v>
      </c>
      <c r="AK58" s="22" t="s">
        <v>134</v>
      </c>
      <c r="AL58" s="22" t="s">
        <v>135</v>
      </c>
      <c r="AM58" s="22" t="s">
        <v>136</v>
      </c>
      <c r="AN58" s="22" t="s">
        <v>122</v>
      </c>
      <c r="AO58" s="22" t="s">
        <v>137</v>
      </c>
      <c r="AP58" s="22" t="s">
        <v>138</v>
      </c>
      <c r="AQ58" s="22" t="s">
        <v>139</v>
      </c>
      <c r="AR58" s="22" t="s">
        <v>140</v>
      </c>
      <c r="AS58" s="22" t="s">
        <v>141</v>
      </c>
      <c r="AT58" s="22" t="s">
        <v>142</v>
      </c>
      <c r="AU58" s="22" t="s">
        <v>143</v>
      </c>
      <c r="AV58" s="22" t="s">
        <v>144</v>
      </c>
      <c r="AW58" s="22" t="s">
        <v>145</v>
      </c>
      <c r="AX58" s="22" t="s">
        <v>146</v>
      </c>
      <c r="AY58" s="22" t="s">
        <v>147</v>
      </c>
      <c r="AZ58" s="22" t="s">
        <v>148</v>
      </c>
      <c r="BA58" s="22" t="s">
        <v>149</v>
      </c>
      <c r="BB58" s="22" t="s">
        <v>150</v>
      </c>
      <c r="BC58" s="22" t="s">
        <v>119</v>
      </c>
      <c r="BD58" s="22" t="s">
        <v>151</v>
      </c>
      <c r="BE58" s="22" t="s">
        <v>152</v>
      </c>
      <c r="BF58" s="22" t="s">
        <v>153</v>
      </c>
      <c r="BG58" s="22" t="s">
        <v>154</v>
      </c>
      <c r="BH58" s="22" t="s">
        <v>155</v>
      </c>
      <c r="BI58" s="22" t="s">
        <v>156</v>
      </c>
      <c r="BJ58" s="22" t="s">
        <v>157</v>
      </c>
      <c r="BK58" s="22" t="s">
        <v>158</v>
      </c>
      <c r="BL58" s="22" t="s">
        <v>159</v>
      </c>
      <c r="BM58" s="22" t="s">
        <v>144</v>
      </c>
      <c r="BN58" s="22" t="s">
        <v>160</v>
      </c>
      <c r="BO58" s="22" t="s">
        <v>161</v>
      </c>
      <c r="BP58" s="22" t="s">
        <v>162</v>
      </c>
      <c r="BQ58" s="22" t="s">
        <v>163</v>
      </c>
      <c r="BR58" s="22" t="s">
        <v>164</v>
      </c>
      <c r="BS58" s="22" t="s">
        <v>165</v>
      </c>
      <c r="BT58" s="22" t="s">
        <v>166</v>
      </c>
      <c r="BU58" s="22" t="s">
        <v>167</v>
      </c>
      <c r="BV58" s="22" t="s">
        <v>167</v>
      </c>
      <c r="BW58" s="22" t="s">
        <v>167</v>
      </c>
      <c r="BX58" s="22" t="s">
        <v>168</v>
      </c>
      <c r="BY58" s="22" t="s">
        <v>169</v>
      </c>
      <c r="BZ58" s="22" t="s">
        <v>170</v>
      </c>
      <c r="CA58" s="22" t="s">
        <v>171</v>
      </c>
      <c r="CB58" s="22" t="s">
        <v>172</v>
      </c>
      <c r="CC58" s="22" t="s">
        <v>144</v>
      </c>
      <c r="CD58" s="22" t="s">
        <v>223</v>
      </c>
      <c r="CE58" s="22" t="s">
        <v>173</v>
      </c>
    </row>
    <row r="59" spans="1:83" x14ac:dyDescent="0.35">
      <c r="A59" s="26" t="s">
        <v>224</v>
      </c>
      <c r="B59" s="20"/>
      <c r="C59" s="21" t="s">
        <v>175</v>
      </c>
      <c r="D59" s="22" t="s">
        <v>175</v>
      </c>
      <c r="E59" s="22" t="s">
        <v>175</v>
      </c>
      <c r="F59" s="22" t="s">
        <v>176</v>
      </c>
      <c r="G59" s="22" t="s">
        <v>177</v>
      </c>
      <c r="H59" s="22" t="s">
        <v>175</v>
      </c>
      <c r="I59" s="22" t="s">
        <v>178</v>
      </c>
      <c r="J59" s="22"/>
      <c r="K59" s="22" t="s">
        <v>169</v>
      </c>
      <c r="L59" s="22" t="s">
        <v>179</v>
      </c>
      <c r="M59" s="22" t="s">
        <v>180</v>
      </c>
      <c r="N59" s="22" t="s">
        <v>181</v>
      </c>
      <c r="O59" s="22" t="s">
        <v>182</v>
      </c>
      <c r="P59" s="22" t="s">
        <v>181</v>
      </c>
      <c r="Q59" s="22" t="s">
        <v>183</v>
      </c>
      <c r="R59" s="22"/>
      <c r="S59" s="22" t="s">
        <v>181</v>
      </c>
      <c r="T59" s="22" t="s">
        <v>184</v>
      </c>
      <c r="U59" s="22"/>
      <c r="V59" s="22" t="s">
        <v>185</v>
      </c>
      <c r="W59" s="22" t="s">
        <v>186</v>
      </c>
      <c r="X59" s="22" t="s">
        <v>187</v>
      </c>
      <c r="Y59" s="22" t="s">
        <v>188</v>
      </c>
      <c r="Z59" s="22" t="s">
        <v>189</v>
      </c>
      <c r="AA59" s="22" t="s">
        <v>190</v>
      </c>
      <c r="AB59" s="22"/>
      <c r="AC59" s="22" t="s">
        <v>184</v>
      </c>
      <c r="AD59" s="22"/>
      <c r="AE59" s="22" t="s">
        <v>184</v>
      </c>
      <c r="AF59" s="22" t="s">
        <v>191</v>
      </c>
      <c r="AG59" s="22" t="s">
        <v>183</v>
      </c>
      <c r="AH59" s="22"/>
      <c r="AI59" s="22" t="s">
        <v>192</v>
      </c>
      <c r="AJ59" s="22"/>
      <c r="AK59" s="22" t="s">
        <v>184</v>
      </c>
      <c r="AL59" s="22" t="s">
        <v>184</v>
      </c>
      <c r="AM59" s="22" t="s">
        <v>184</v>
      </c>
      <c r="AN59" s="22" t="s">
        <v>193</v>
      </c>
      <c r="AO59" s="22" t="s">
        <v>194</v>
      </c>
      <c r="AP59" s="22" t="s">
        <v>133</v>
      </c>
      <c r="AQ59" s="22" t="s">
        <v>195</v>
      </c>
      <c r="AR59" s="22" t="s">
        <v>181</v>
      </c>
      <c r="AS59" s="22"/>
      <c r="AT59" s="22" t="s">
        <v>196</v>
      </c>
      <c r="AU59" s="22" t="s">
        <v>197</v>
      </c>
      <c r="AV59" s="22" t="s">
        <v>198</v>
      </c>
      <c r="AW59" s="22" t="s">
        <v>199</v>
      </c>
      <c r="AX59" s="22" t="s">
        <v>200</v>
      </c>
      <c r="AY59" s="22"/>
      <c r="AZ59" s="22"/>
      <c r="BA59" s="22" t="s">
        <v>201</v>
      </c>
      <c r="BB59" s="22" t="s">
        <v>181</v>
      </c>
      <c r="BC59" s="22" t="s">
        <v>195</v>
      </c>
      <c r="BD59" s="22"/>
      <c r="BE59" s="22"/>
      <c r="BF59" s="22"/>
      <c r="BG59" s="22"/>
      <c r="BH59" s="22" t="s">
        <v>202</v>
      </c>
      <c r="BI59" s="22" t="s">
        <v>181</v>
      </c>
      <c r="BJ59" s="22"/>
      <c r="BK59" s="22" t="s">
        <v>203</v>
      </c>
      <c r="BL59" s="22"/>
      <c r="BM59" s="22" t="s">
        <v>204</v>
      </c>
      <c r="BN59" s="22" t="s">
        <v>205</v>
      </c>
      <c r="BO59" s="22" t="s">
        <v>206</v>
      </c>
      <c r="BP59" s="22" t="s">
        <v>207</v>
      </c>
      <c r="BQ59" s="22" t="s">
        <v>208</v>
      </c>
      <c r="BR59" s="22"/>
      <c r="BS59" s="22" t="s">
        <v>209</v>
      </c>
      <c r="BT59" s="22" t="s">
        <v>181</v>
      </c>
      <c r="BU59" s="22" t="s">
        <v>210</v>
      </c>
      <c r="BV59" s="22" t="s">
        <v>211</v>
      </c>
      <c r="BW59" s="22" t="s">
        <v>212</v>
      </c>
      <c r="BX59" s="22" t="s">
        <v>163</v>
      </c>
      <c r="BY59" s="22" t="s">
        <v>205</v>
      </c>
      <c r="BZ59" s="22" t="s">
        <v>164</v>
      </c>
      <c r="CA59" s="22" t="s">
        <v>213</v>
      </c>
      <c r="CB59" s="22" t="s">
        <v>213</v>
      </c>
      <c r="CC59" s="22" t="s">
        <v>214</v>
      </c>
      <c r="CD59" s="22" t="s">
        <v>225</v>
      </c>
      <c r="CE59" s="22" t="s">
        <v>215</v>
      </c>
    </row>
    <row r="60" spans="1:83" x14ac:dyDescent="0.35">
      <c r="A60" s="26" t="s">
        <v>226</v>
      </c>
      <c r="B60" s="20"/>
      <c r="C60" s="21" t="s">
        <v>227</v>
      </c>
      <c r="D60" s="22" t="s">
        <v>227</v>
      </c>
      <c r="E60" s="22" t="s">
        <v>227</v>
      </c>
      <c r="F60" s="22" t="s">
        <v>227</v>
      </c>
      <c r="G60" s="22" t="s">
        <v>227</v>
      </c>
      <c r="H60" s="22" t="s">
        <v>227</v>
      </c>
      <c r="I60" s="22" t="s">
        <v>227</v>
      </c>
      <c r="J60" s="22" t="s">
        <v>228</v>
      </c>
      <c r="K60" s="22" t="s">
        <v>227</v>
      </c>
      <c r="L60" s="22" t="s">
        <v>227</v>
      </c>
      <c r="M60" s="22" t="s">
        <v>227</v>
      </c>
      <c r="N60" s="22" t="s">
        <v>227</v>
      </c>
      <c r="O60" s="22" t="s">
        <v>229</v>
      </c>
      <c r="P60" s="22" t="s">
        <v>230</v>
      </c>
      <c r="Q60" s="22" t="s">
        <v>231</v>
      </c>
      <c r="R60" s="23" t="s">
        <v>232</v>
      </c>
      <c r="S60" s="29" t="s">
        <v>233</v>
      </c>
      <c r="T60" s="29" t="s">
        <v>233</v>
      </c>
      <c r="U60" s="22" t="s">
        <v>234</v>
      </c>
      <c r="V60" s="22" t="s">
        <v>234</v>
      </c>
      <c r="W60" s="22" t="s">
        <v>235</v>
      </c>
      <c r="X60" s="22" t="s">
        <v>236</v>
      </c>
      <c r="Y60" s="22" t="s">
        <v>237</v>
      </c>
      <c r="Z60" s="22" t="s">
        <v>237</v>
      </c>
      <c r="AA60" s="22" t="s">
        <v>237</v>
      </c>
      <c r="AB60" s="29" t="s">
        <v>233</v>
      </c>
      <c r="AC60" s="22" t="s">
        <v>238</v>
      </c>
      <c r="AD60" s="22" t="s">
        <v>239</v>
      </c>
      <c r="AE60" s="22" t="s">
        <v>238</v>
      </c>
      <c r="AF60" s="22" t="s">
        <v>240</v>
      </c>
      <c r="AG60" s="22" t="s">
        <v>240</v>
      </c>
      <c r="AH60" s="22" t="s">
        <v>241</v>
      </c>
      <c r="AI60" s="22" t="s">
        <v>242</v>
      </c>
      <c r="AJ60" s="22" t="s">
        <v>240</v>
      </c>
      <c r="AK60" s="22" t="s">
        <v>238</v>
      </c>
      <c r="AL60" s="22" t="s">
        <v>238</v>
      </c>
      <c r="AM60" s="22" t="s">
        <v>238</v>
      </c>
      <c r="AN60" s="22" t="s">
        <v>229</v>
      </c>
      <c r="AO60" s="22" t="s">
        <v>239</v>
      </c>
      <c r="AP60" s="22" t="s">
        <v>240</v>
      </c>
      <c r="AQ60" s="22" t="s">
        <v>241</v>
      </c>
      <c r="AR60" s="22" t="s">
        <v>240</v>
      </c>
      <c r="AS60" s="22" t="s">
        <v>238</v>
      </c>
      <c r="AT60" s="22" t="s">
        <v>243</v>
      </c>
      <c r="AU60" s="22" t="s">
        <v>240</v>
      </c>
      <c r="AV60" s="29" t="s">
        <v>233</v>
      </c>
      <c r="AW60" s="29" t="s">
        <v>233</v>
      </c>
      <c r="AX60" s="29" t="s">
        <v>233</v>
      </c>
      <c r="AY60" s="22" t="s">
        <v>244</v>
      </c>
      <c r="AZ60" s="22" t="s">
        <v>244</v>
      </c>
      <c r="BA60" s="29" t="s">
        <v>233</v>
      </c>
      <c r="BB60" s="29" t="s">
        <v>233</v>
      </c>
      <c r="BC60" s="29" t="s">
        <v>233</v>
      </c>
      <c r="BD60" s="29" t="s">
        <v>233</v>
      </c>
      <c r="BE60" s="22" t="s">
        <v>245</v>
      </c>
      <c r="BF60" s="29" t="s">
        <v>233</v>
      </c>
      <c r="BG60" s="29" t="s">
        <v>233</v>
      </c>
      <c r="BH60" s="29" t="s">
        <v>233</v>
      </c>
      <c r="BI60" s="29" t="s">
        <v>233</v>
      </c>
      <c r="BJ60" s="29" t="s">
        <v>233</v>
      </c>
      <c r="BK60" s="29" t="s">
        <v>233</v>
      </c>
      <c r="BL60" s="29" t="s">
        <v>233</v>
      </c>
      <c r="BM60" s="29" t="s">
        <v>233</v>
      </c>
      <c r="BN60" s="29" t="s">
        <v>233</v>
      </c>
      <c r="BO60" s="29" t="s">
        <v>233</v>
      </c>
      <c r="BP60" s="29" t="s">
        <v>233</v>
      </c>
      <c r="BQ60" s="29" t="s">
        <v>233</v>
      </c>
      <c r="BR60" s="29" t="s">
        <v>233</v>
      </c>
      <c r="BS60" s="29" t="s">
        <v>233</v>
      </c>
      <c r="BT60" s="29" t="s">
        <v>233</v>
      </c>
      <c r="BU60" s="29" t="s">
        <v>233</v>
      </c>
      <c r="BV60" s="29" t="s">
        <v>233</v>
      </c>
      <c r="BW60" s="29" t="s">
        <v>233</v>
      </c>
      <c r="BX60" s="29" t="s">
        <v>233</v>
      </c>
      <c r="BY60" s="29" t="s">
        <v>233</v>
      </c>
      <c r="BZ60" s="29" t="s">
        <v>233</v>
      </c>
      <c r="CA60" s="29" t="s">
        <v>233</v>
      </c>
      <c r="CB60" s="29" t="s">
        <v>233</v>
      </c>
      <c r="CC60" s="29" t="s">
        <v>233</v>
      </c>
      <c r="CD60" s="29" t="s">
        <v>233</v>
      </c>
      <c r="CE60" s="29" t="s">
        <v>233</v>
      </c>
    </row>
    <row r="61" spans="1:83" x14ac:dyDescent="0.35">
      <c r="A61" s="39" t="s">
        <v>246</v>
      </c>
      <c r="B61" s="32"/>
      <c r="C61" s="24" t="s">
        <v>282</v>
      </c>
      <c r="D61" s="24">
        <v>65</v>
      </c>
      <c r="E61" s="24">
        <v>1386</v>
      </c>
      <c r="F61" s="24" t="s">
        <v>282</v>
      </c>
      <c r="G61" s="24" t="s">
        <v>282</v>
      </c>
      <c r="H61" s="24">
        <v>0</v>
      </c>
      <c r="I61" s="24" t="s">
        <v>282</v>
      </c>
      <c r="J61" s="24">
        <v>78</v>
      </c>
      <c r="K61" s="24" t="s">
        <v>282</v>
      </c>
      <c r="L61" s="24">
        <v>734</v>
      </c>
      <c r="M61" s="24" t="s">
        <v>282</v>
      </c>
      <c r="N61" s="24" t="s">
        <v>282</v>
      </c>
      <c r="O61" s="24">
        <v>55</v>
      </c>
      <c r="P61" s="30">
        <v>72270</v>
      </c>
      <c r="Q61" s="30">
        <v>30112</v>
      </c>
      <c r="R61" s="30">
        <v>88050</v>
      </c>
      <c r="S61" s="314"/>
      <c r="T61" s="314"/>
      <c r="U61" s="31">
        <v>89274</v>
      </c>
      <c r="V61" s="30">
        <v>1374</v>
      </c>
      <c r="W61" s="30" t="s">
        <v>282</v>
      </c>
      <c r="X61" s="30" t="s">
        <v>282</v>
      </c>
      <c r="Y61" s="30" t="s">
        <v>282</v>
      </c>
      <c r="Z61" s="30" t="s">
        <v>282</v>
      </c>
      <c r="AA61" s="30" t="s">
        <v>282</v>
      </c>
      <c r="AB61" s="314"/>
      <c r="AC61" s="30">
        <v>1690</v>
      </c>
      <c r="AD61" s="30" t="s">
        <v>282</v>
      </c>
      <c r="AE61" s="30">
        <v>8027</v>
      </c>
      <c r="AF61" s="30" t="s">
        <v>282</v>
      </c>
      <c r="AG61" s="30">
        <v>3447</v>
      </c>
      <c r="AH61" s="30" t="s">
        <v>282</v>
      </c>
      <c r="AI61" s="30" t="s">
        <v>282</v>
      </c>
      <c r="AJ61" s="30">
        <v>36824</v>
      </c>
      <c r="AK61" s="30">
        <v>1636</v>
      </c>
      <c r="AL61" s="30">
        <v>98</v>
      </c>
      <c r="AM61" s="30" t="s">
        <v>282</v>
      </c>
      <c r="AN61" s="30" t="s">
        <v>282</v>
      </c>
      <c r="AO61" s="30" t="s">
        <v>282</v>
      </c>
      <c r="AP61" s="30" t="s">
        <v>282</v>
      </c>
      <c r="AQ61" s="30" t="s">
        <v>282</v>
      </c>
      <c r="AR61" s="30" t="s">
        <v>282</v>
      </c>
      <c r="AS61" s="30" t="s">
        <v>282</v>
      </c>
      <c r="AT61" s="30" t="s">
        <v>282</v>
      </c>
      <c r="AU61" s="30" t="s">
        <v>282</v>
      </c>
      <c r="AV61" s="314"/>
      <c r="AW61" s="314"/>
      <c r="AX61" s="314"/>
      <c r="AY61" s="30">
        <v>8654</v>
      </c>
      <c r="AZ61" s="30"/>
      <c r="BA61" s="314"/>
      <c r="BB61" s="314"/>
      <c r="BC61" s="314"/>
      <c r="BD61" s="314"/>
      <c r="BE61" s="30">
        <v>133630</v>
      </c>
      <c r="BF61" s="314"/>
      <c r="BG61" s="314"/>
      <c r="BH61" s="314"/>
      <c r="BI61" s="314"/>
      <c r="BJ61" s="314"/>
      <c r="BK61" s="314"/>
      <c r="BL61" s="314"/>
      <c r="BM61" s="314"/>
      <c r="BN61" s="314"/>
      <c r="BO61" s="314"/>
      <c r="BP61" s="314"/>
      <c r="BQ61" s="314"/>
      <c r="BR61" s="314"/>
      <c r="BS61" s="314"/>
      <c r="BT61" s="314"/>
      <c r="BU61" s="314"/>
      <c r="BV61" s="314"/>
      <c r="BW61" s="314"/>
      <c r="BX61" s="314"/>
      <c r="BY61" s="314"/>
      <c r="BZ61" s="314"/>
      <c r="CA61" s="314"/>
      <c r="CB61" s="314"/>
      <c r="CC61" s="314"/>
      <c r="CD61" s="264"/>
      <c r="CE61" s="32"/>
    </row>
    <row r="62" spans="1:83" s="225" customFormat="1" x14ac:dyDescent="0.35">
      <c r="A62" s="241" t="s">
        <v>247</v>
      </c>
      <c r="B62" s="242"/>
      <c r="C62" s="315">
        <v>0</v>
      </c>
      <c r="D62" s="315">
        <v>0</v>
      </c>
      <c r="E62" s="315">
        <v>22.847293269230757</v>
      </c>
      <c r="F62" s="315">
        <v>0</v>
      </c>
      <c r="G62" s="315">
        <v>9.4471153846153844E-2</v>
      </c>
      <c r="H62" s="315">
        <v>0</v>
      </c>
      <c r="I62" s="315">
        <v>0</v>
      </c>
      <c r="J62" s="315">
        <v>0</v>
      </c>
      <c r="K62" s="315">
        <v>0</v>
      </c>
      <c r="L62" s="315">
        <v>0</v>
      </c>
      <c r="M62" s="315">
        <v>0</v>
      </c>
      <c r="N62" s="315">
        <v>0</v>
      </c>
      <c r="O62" s="315">
        <v>4.915865384615385</v>
      </c>
      <c r="P62" s="316">
        <v>19.435312500000002</v>
      </c>
      <c r="Q62" s="316">
        <v>0</v>
      </c>
      <c r="R62" s="316">
        <v>2.6153846153846154</v>
      </c>
      <c r="S62" s="317">
        <v>0</v>
      </c>
      <c r="T62" s="317">
        <v>0</v>
      </c>
      <c r="U62" s="318">
        <v>11.72551923076923</v>
      </c>
      <c r="V62" s="316">
        <v>0</v>
      </c>
      <c r="W62" s="316">
        <v>0</v>
      </c>
      <c r="X62" s="316">
        <v>0</v>
      </c>
      <c r="Y62" s="316">
        <v>11.775562499999999</v>
      </c>
      <c r="Z62" s="316">
        <v>0</v>
      </c>
      <c r="AA62" s="316">
        <v>0</v>
      </c>
      <c r="AB62" s="317">
        <v>2.0625</v>
      </c>
      <c r="AC62" s="316">
        <v>4.1674278846153845</v>
      </c>
      <c r="AD62" s="316">
        <v>0</v>
      </c>
      <c r="AE62" s="316">
        <v>13.520427884615383</v>
      </c>
      <c r="AF62" s="316">
        <v>0</v>
      </c>
      <c r="AG62" s="316">
        <v>12.288620192307691</v>
      </c>
      <c r="AH62" s="316">
        <v>0</v>
      </c>
      <c r="AI62" s="316">
        <v>0</v>
      </c>
      <c r="AJ62" s="316">
        <v>44.850004807692301</v>
      </c>
      <c r="AK62" s="316">
        <v>1.8730769230769226</v>
      </c>
      <c r="AL62" s="316">
        <v>0.38557692307692309</v>
      </c>
      <c r="AM62" s="316">
        <v>0</v>
      </c>
      <c r="AN62" s="316">
        <v>0</v>
      </c>
      <c r="AO62" s="316">
        <v>0</v>
      </c>
      <c r="AP62" s="316">
        <v>0</v>
      </c>
      <c r="AQ62" s="316">
        <v>0</v>
      </c>
      <c r="AR62" s="316">
        <v>0</v>
      </c>
      <c r="AS62" s="316">
        <v>0</v>
      </c>
      <c r="AT62" s="316">
        <v>0</v>
      </c>
      <c r="AU62" s="316">
        <v>0</v>
      </c>
      <c r="AV62" s="317">
        <v>0.62812500000000004</v>
      </c>
      <c r="AW62" s="317">
        <v>0</v>
      </c>
      <c r="AX62" s="317">
        <v>0</v>
      </c>
      <c r="AY62" s="316">
        <v>7.8823317307692324</v>
      </c>
      <c r="AZ62" s="316">
        <v>0</v>
      </c>
      <c r="BA62" s="317">
        <v>0</v>
      </c>
      <c r="BB62" s="317">
        <v>2.3536057692307688</v>
      </c>
      <c r="BC62" s="317">
        <v>0</v>
      </c>
      <c r="BD62" s="317">
        <v>4.5047932692307686</v>
      </c>
      <c r="BE62" s="316">
        <v>5.090927884615386</v>
      </c>
      <c r="BF62" s="317">
        <v>8.7405913461538471</v>
      </c>
      <c r="BG62" s="317">
        <v>0</v>
      </c>
      <c r="BH62" s="317">
        <v>4.3324999999999996</v>
      </c>
      <c r="BI62" s="317">
        <v>0</v>
      </c>
      <c r="BJ62" s="317">
        <v>0</v>
      </c>
      <c r="BK62" s="317">
        <v>0</v>
      </c>
      <c r="BL62" s="317">
        <v>6.8437500000000018</v>
      </c>
      <c r="BM62" s="317">
        <v>2</v>
      </c>
      <c r="BN62" s="317">
        <v>5.4360576923076929</v>
      </c>
      <c r="BO62" s="317">
        <v>7.5000000000000011E-2</v>
      </c>
      <c r="BP62" s="317">
        <v>0.26923076923076922</v>
      </c>
      <c r="BQ62" s="317">
        <v>0</v>
      </c>
      <c r="BR62" s="317">
        <v>3.180769230769231</v>
      </c>
      <c r="BS62" s="317">
        <v>0</v>
      </c>
      <c r="BT62" s="317">
        <v>0</v>
      </c>
      <c r="BU62" s="317">
        <v>0</v>
      </c>
      <c r="BV62" s="317">
        <v>12.673639423076924</v>
      </c>
      <c r="BW62" s="317">
        <v>0</v>
      </c>
      <c r="BX62" s="317">
        <v>6.661177884615384</v>
      </c>
      <c r="BY62" s="317">
        <v>0</v>
      </c>
      <c r="BZ62" s="317">
        <v>0</v>
      </c>
      <c r="CA62" s="317">
        <v>0.11826923076923078</v>
      </c>
      <c r="CB62" s="317">
        <v>0</v>
      </c>
      <c r="CC62" s="317">
        <v>0</v>
      </c>
      <c r="CD62" s="247" t="s">
        <v>233</v>
      </c>
      <c r="CE62" s="268">
        <f t="shared" ref="CE62:CE70" si="4">SUM(C62:CD62)</f>
        <v>223.3478125</v>
      </c>
    </row>
    <row r="63" spans="1:83" x14ac:dyDescent="0.35">
      <c r="A63" s="39" t="s">
        <v>248</v>
      </c>
      <c r="B63" s="20"/>
      <c r="C63" s="24">
        <v>0</v>
      </c>
      <c r="D63" s="24">
        <v>0</v>
      </c>
      <c r="E63" s="24">
        <v>2150131.9900000002</v>
      </c>
      <c r="F63" s="24">
        <v>0</v>
      </c>
      <c r="G63" s="24">
        <v>11825.27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632393.16</v>
      </c>
      <c r="P63" s="30">
        <v>1862649.66</v>
      </c>
      <c r="Q63" s="30">
        <v>0</v>
      </c>
      <c r="R63" s="30">
        <v>717031.24</v>
      </c>
      <c r="S63" s="319">
        <v>0</v>
      </c>
      <c r="T63" s="319">
        <v>0</v>
      </c>
      <c r="U63" s="31">
        <v>933968.69</v>
      </c>
      <c r="V63" s="30">
        <v>0</v>
      </c>
      <c r="W63" s="30">
        <v>0</v>
      </c>
      <c r="X63" s="30">
        <v>0</v>
      </c>
      <c r="Y63" s="30">
        <v>1017580.16</v>
      </c>
      <c r="Z63" s="30">
        <v>0</v>
      </c>
      <c r="AA63" s="30">
        <v>0</v>
      </c>
      <c r="AB63" s="320">
        <v>257320.17</v>
      </c>
      <c r="AC63" s="30">
        <v>449635.32999999996</v>
      </c>
      <c r="AD63" s="30">
        <v>0</v>
      </c>
      <c r="AE63" s="30">
        <v>1061952.77</v>
      </c>
      <c r="AF63" s="30">
        <v>0</v>
      </c>
      <c r="AG63" s="30">
        <v>1125312.45</v>
      </c>
      <c r="AH63" s="30">
        <v>0</v>
      </c>
      <c r="AI63" s="30">
        <v>0</v>
      </c>
      <c r="AJ63" s="30">
        <v>4378363.6300000008</v>
      </c>
      <c r="AK63" s="30">
        <v>165054.78999999998</v>
      </c>
      <c r="AL63" s="30">
        <v>36773.700000000004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57738.18</v>
      </c>
      <c r="AW63" s="319">
        <v>0</v>
      </c>
      <c r="AX63" s="319">
        <v>0</v>
      </c>
      <c r="AY63" s="30">
        <v>431006.1</v>
      </c>
      <c r="AZ63" s="30">
        <v>0</v>
      </c>
      <c r="BA63" s="319">
        <v>0</v>
      </c>
      <c r="BB63" s="319">
        <v>204180.6</v>
      </c>
      <c r="BC63" s="319">
        <v>0</v>
      </c>
      <c r="BD63" s="319">
        <v>245424.97</v>
      </c>
      <c r="BE63" s="30">
        <v>431531.58999999997</v>
      </c>
      <c r="BF63" s="319">
        <v>419396.61</v>
      </c>
      <c r="BG63" s="319">
        <v>0</v>
      </c>
      <c r="BH63" s="319">
        <v>392670.92</v>
      </c>
      <c r="BI63" s="319">
        <v>0</v>
      </c>
      <c r="BJ63" s="319">
        <v>0</v>
      </c>
      <c r="BK63" s="319">
        <v>0</v>
      </c>
      <c r="BL63" s="319">
        <v>426354.83999999997</v>
      </c>
      <c r="BM63" s="319">
        <v>171031.24000000002</v>
      </c>
      <c r="BN63" s="319">
        <v>853390.32</v>
      </c>
      <c r="BO63" s="319">
        <v>9489.869999999999</v>
      </c>
      <c r="BP63" s="319">
        <v>21630.100000000002</v>
      </c>
      <c r="BQ63" s="319">
        <v>0</v>
      </c>
      <c r="BR63" s="319">
        <v>229267.8</v>
      </c>
      <c r="BS63" s="319">
        <v>0</v>
      </c>
      <c r="BT63" s="319">
        <v>0</v>
      </c>
      <c r="BU63" s="319">
        <v>0</v>
      </c>
      <c r="BV63" s="319">
        <v>659086.01</v>
      </c>
      <c r="BW63" s="319">
        <v>0</v>
      </c>
      <c r="BX63" s="319">
        <v>804397.60999999987</v>
      </c>
      <c r="BY63" s="319">
        <v>0</v>
      </c>
      <c r="BZ63" s="319">
        <v>0</v>
      </c>
      <c r="CA63" s="319">
        <v>13147.15</v>
      </c>
      <c r="CB63" s="319">
        <v>0</v>
      </c>
      <c r="CC63" s="319">
        <v>0</v>
      </c>
      <c r="CD63" s="29" t="s">
        <v>233</v>
      </c>
      <c r="CE63" s="32">
        <f t="shared" si="4"/>
        <v>20169736.919999998</v>
      </c>
    </row>
    <row r="64" spans="1:83" x14ac:dyDescent="0.35">
      <c r="A64" s="39" t="s">
        <v>9</v>
      </c>
      <c r="B64" s="20"/>
      <c r="C64" s="32">
        <f>ROUND(C49+C50,0)</f>
        <v>0</v>
      </c>
      <c r="D64" s="32">
        <f t="shared" ref="D64:BO64" si="5">ROUND(D49+D50,0)</f>
        <v>0</v>
      </c>
      <c r="E64" s="32">
        <f t="shared" si="5"/>
        <v>160957</v>
      </c>
      <c r="F64" s="32">
        <f t="shared" si="5"/>
        <v>0</v>
      </c>
      <c r="G64" s="32">
        <f t="shared" si="5"/>
        <v>812</v>
      </c>
      <c r="H64" s="32">
        <f t="shared" si="5"/>
        <v>0</v>
      </c>
      <c r="I64" s="32">
        <f t="shared" si="5"/>
        <v>0</v>
      </c>
      <c r="J64" s="32">
        <f t="shared" si="5"/>
        <v>0</v>
      </c>
      <c r="K64" s="32">
        <f t="shared" si="5"/>
        <v>0</v>
      </c>
      <c r="L64" s="32">
        <f t="shared" si="5"/>
        <v>0</v>
      </c>
      <c r="M64" s="32">
        <f t="shared" si="5"/>
        <v>0</v>
      </c>
      <c r="N64" s="32">
        <f t="shared" si="5"/>
        <v>0</v>
      </c>
      <c r="O64" s="32">
        <f t="shared" si="5"/>
        <v>45550</v>
      </c>
      <c r="P64" s="32">
        <f t="shared" si="5"/>
        <v>135322</v>
      </c>
      <c r="Q64" s="32">
        <f t="shared" si="5"/>
        <v>0</v>
      </c>
      <c r="R64" s="32">
        <f t="shared" si="5"/>
        <v>40552</v>
      </c>
      <c r="S64" s="32">
        <f t="shared" si="5"/>
        <v>0</v>
      </c>
      <c r="T64" s="32">
        <f t="shared" si="5"/>
        <v>0</v>
      </c>
      <c r="U64" s="32">
        <f t="shared" si="5"/>
        <v>67619</v>
      </c>
      <c r="V64" s="32">
        <f t="shared" si="5"/>
        <v>0</v>
      </c>
      <c r="W64" s="32">
        <f t="shared" si="5"/>
        <v>0</v>
      </c>
      <c r="X64" s="32">
        <f t="shared" si="5"/>
        <v>0</v>
      </c>
      <c r="Y64" s="32">
        <f t="shared" si="5"/>
        <v>74117</v>
      </c>
      <c r="Z64" s="32">
        <f t="shared" si="5"/>
        <v>0</v>
      </c>
      <c r="AA64" s="32">
        <f t="shared" si="5"/>
        <v>0</v>
      </c>
      <c r="AB64" s="32">
        <f t="shared" si="5"/>
        <v>17114</v>
      </c>
      <c r="AC64" s="32">
        <f t="shared" si="5"/>
        <v>33978</v>
      </c>
      <c r="AD64" s="32">
        <f t="shared" si="5"/>
        <v>0</v>
      </c>
      <c r="AE64" s="32">
        <f t="shared" si="5"/>
        <v>76342</v>
      </c>
      <c r="AF64" s="32">
        <f t="shared" si="5"/>
        <v>0</v>
      </c>
      <c r="AG64" s="32">
        <f t="shared" si="5"/>
        <v>81688</v>
      </c>
      <c r="AH64" s="32">
        <f t="shared" si="5"/>
        <v>0</v>
      </c>
      <c r="AI64" s="32">
        <f t="shared" si="5"/>
        <v>0</v>
      </c>
      <c r="AJ64" s="32">
        <f t="shared" si="5"/>
        <v>235404</v>
      </c>
      <c r="AK64" s="32">
        <f t="shared" si="5"/>
        <v>12795</v>
      </c>
      <c r="AL64" s="32">
        <f t="shared" si="5"/>
        <v>2795</v>
      </c>
      <c r="AM64" s="32">
        <f t="shared" si="5"/>
        <v>0</v>
      </c>
      <c r="AN64" s="32">
        <f t="shared" si="5"/>
        <v>0</v>
      </c>
      <c r="AO64" s="32">
        <f t="shared" si="5"/>
        <v>0</v>
      </c>
      <c r="AP64" s="32">
        <f t="shared" si="5"/>
        <v>0</v>
      </c>
      <c r="AQ64" s="32">
        <f t="shared" si="5"/>
        <v>0</v>
      </c>
      <c r="AR64" s="32">
        <f t="shared" si="5"/>
        <v>0</v>
      </c>
      <c r="AS64" s="32">
        <f t="shared" si="5"/>
        <v>0</v>
      </c>
      <c r="AT64" s="32">
        <f t="shared" si="5"/>
        <v>0</v>
      </c>
      <c r="AU64" s="32">
        <f t="shared" si="5"/>
        <v>0</v>
      </c>
      <c r="AV64" s="32">
        <f t="shared" si="5"/>
        <v>3690</v>
      </c>
      <c r="AW64" s="32">
        <f t="shared" si="5"/>
        <v>0</v>
      </c>
      <c r="AX64" s="32">
        <f t="shared" si="5"/>
        <v>0</v>
      </c>
      <c r="AY64" s="32">
        <f t="shared" si="5"/>
        <v>32139</v>
      </c>
      <c r="AZ64" s="32">
        <f t="shared" si="5"/>
        <v>0</v>
      </c>
      <c r="BA64" s="32">
        <f t="shared" si="5"/>
        <v>0</v>
      </c>
      <c r="BB64" s="32">
        <f t="shared" si="5"/>
        <v>14404</v>
      </c>
      <c r="BC64" s="32">
        <f t="shared" si="5"/>
        <v>0</v>
      </c>
      <c r="BD64" s="32">
        <f t="shared" si="5"/>
        <v>18766</v>
      </c>
      <c r="BE64" s="32">
        <f t="shared" si="5"/>
        <v>32257</v>
      </c>
      <c r="BF64" s="32">
        <f t="shared" si="5"/>
        <v>31752</v>
      </c>
      <c r="BG64" s="32">
        <f t="shared" si="5"/>
        <v>0</v>
      </c>
      <c r="BH64" s="32">
        <f t="shared" si="5"/>
        <v>28498</v>
      </c>
      <c r="BI64" s="32">
        <f t="shared" si="5"/>
        <v>0</v>
      </c>
      <c r="BJ64" s="32">
        <f t="shared" si="5"/>
        <v>0</v>
      </c>
      <c r="BK64" s="32">
        <f t="shared" si="5"/>
        <v>0</v>
      </c>
      <c r="BL64" s="32">
        <f t="shared" si="5"/>
        <v>31606</v>
      </c>
      <c r="BM64" s="32">
        <f t="shared" si="5"/>
        <v>11389</v>
      </c>
      <c r="BN64" s="32">
        <f t="shared" si="5"/>
        <v>55728</v>
      </c>
      <c r="BO64" s="32">
        <f t="shared" si="5"/>
        <v>628</v>
      </c>
      <c r="BP64" s="32">
        <f t="shared" ref="BP64:CC64" si="6">ROUND(BP49+BP50,0)</f>
        <v>1426</v>
      </c>
      <c r="BQ64" s="32">
        <f t="shared" si="6"/>
        <v>0</v>
      </c>
      <c r="BR64" s="32">
        <f t="shared" si="6"/>
        <v>4257409</v>
      </c>
      <c r="BS64" s="32">
        <f t="shared" si="6"/>
        <v>0</v>
      </c>
      <c r="BT64" s="32">
        <f t="shared" si="6"/>
        <v>0</v>
      </c>
      <c r="BU64" s="32">
        <f t="shared" si="6"/>
        <v>0</v>
      </c>
      <c r="BV64" s="32">
        <f t="shared" si="6"/>
        <v>46812</v>
      </c>
      <c r="BW64" s="32">
        <f t="shared" si="6"/>
        <v>0</v>
      </c>
      <c r="BX64" s="32">
        <f t="shared" si="6"/>
        <v>59304</v>
      </c>
      <c r="BY64" s="32">
        <f t="shared" si="6"/>
        <v>0</v>
      </c>
      <c r="BZ64" s="32">
        <f t="shared" si="6"/>
        <v>0</v>
      </c>
      <c r="CA64" s="32">
        <f t="shared" si="6"/>
        <v>1156</v>
      </c>
      <c r="CB64" s="32">
        <f t="shared" si="6"/>
        <v>0</v>
      </c>
      <c r="CC64" s="32">
        <f t="shared" si="6"/>
        <v>0</v>
      </c>
      <c r="CD64" s="29" t="s">
        <v>233</v>
      </c>
      <c r="CE64" s="32">
        <f t="shared" si="4"/>
        <v>5612009</v>
      </c>
    </row>
    <row r="65" spans="1:83" x14ac:dyDescent="0.35">
      <c r="A65" s="39" t="s">
        <v>249</v>
      </c>
      <c r="B65" s="20"/>
      <c r="C65" s="24">
        <v>0</v>
      </c>
      <c r="D65" s="24">
        <v>0</v>
      </c>
      <c r="E65" s="24">
        <v>323136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0</v>
      </c>
      <c r="Q65" s="30">
        <v>0</v>
      </c>
      <c r="R65" s="30">
        <v>4759.25</v>
      </c>
      <c r="S65" s="319">
        <v>0</v>
      </c>
      <c r="T65" s="319">
        <v>0</v>
      </c>
      <c r="U65" s="31">
        <v>35556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2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1410796.4</v>
      </c>
      <c r="AH65" s="30">
        <v>0</v>
      </c>
      <c r="AI65" s="30">
        <v>0</v>
      </c>
      <c r="AJ65" s="30">
        <v>3153972.26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0</v>
      </c>
      <c r="AW65" s="319">
        <v>0</v>
      </c>
      <c r="AX65" s="319">
        <v>0</v>
      </c>
      <c r="AY65" s="30">
        <v>0</v>
      </c>
      <c r="AZ65" s="30">
        <v>0</v>
      </c>
      <c r="BA65" s="319">
        <v>0</v>
      </c>
      <c r="BB65" s="319">
        <v>0</v>
      </c>
      <c r="BC65" s="319">
        <v>0</v>
      </c>
      <c r="BD65" s="319">
        <v>0</v>
      </c>
      <c r="BE65" s="30">
        <v>0</v>
      </c>
      <c r="BF65" s="319">
        <v>0</v>
      </c>
      <c r="BG65" s="319">
        <v>0</v>
      </c>
      <c r="BH65" s="319">
        <v>109651.04</v>
      </c>
      <c r="BI65" s="319">
        <v>0</v>
      </c>
      <c r="BJ65" s="319">
        <v>0</v>
      </c>
      <c r="BK65" s="319">
        <v>0</v>
      </c>
      <c r="BL65" s="319">
        <v>0</v>
      </c>
      <c r="BM65" s="319">
        <v>36601.699999999997</v>
      </c>
      <c r="BN65" s="319">
        <v>33159.56</v>
      </c>
      <c r="BO65" s="319">
        <v>0</v>
      </c>
      <c r="BP65" s="319">
        <v>0</v>
      </c>
      <c r="BQ65" s="319">
        <v>0</v>
      </c>
      <c r="BR65" s="319">
        <v>34549.160000000003</v>
      </c>
      <c r="BS65" s="319">
        <v>0</v>
      </c>
      <c r="BT65" s="319">
        <v>0</v>
      </c>
      <c r="BU65" s="319">
        <v>0</v>
      </c>
      <c r="BV65" s="319">
        <v>0</v>
      </c>
      <c r="BW65" s="319">
        <v>0</v>
      </c>
      <c r="BX65" s="319">
        <v>3790</v>
      </c>
      <c r="BY65" s="319">
        <v>0</v>
      </c>
      <c r="BZ65" s="319">
        <v>0</v>
      </c>
      <c r="CA65" s="319">
        <v>0</v>
      </c>
      <c r="CB65" s="319">
        <v>0</v>
      </c>
      <c r="CC65" s="319">
        <v>0</v>
      </c>
      <c r="CD65" s="29" t="s">
        <v>233</v>
      </c>
      <c r="CE65" s="32">
        <f t="shared" si="4"/>
        <v>5145971.37</v>
      </c>
    </row>
    <row r="66" spans="1:83" x14ac:dyDescent="0.35">
      <c r="A66" s="39" t="s">
        <v>250</v>
      </c>
      <c r="B66" s="20"/>
      <c r="C66" s="24">
        <v>0</v>
      </c>
      <c r="D66" s="24">
        <v>3115.49</v>
      </c>
      <c r="E66" s="24">
        <v>222775.55</v>
      </c>
      <c r="F66" s="24">
        <v>0</v>
      </c>
      <c r="G66" s="24">
        <v>907.11999999999989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36013.11</v>
      </c>
      <c r="P66" s="30">
        <v>1612619.01</v>
      </c>
      <c r="Q66" s="30">
        <v>0</v>
      </c>
      <c r="R66" s="30">
        <v>33899.46</v>
      </c>
      <c r="S66" s="319">
        <v>0</v>
      </c>
      <c r="T66" s="319">
        <v>0</v>
      </c>
      <c r="U66" s="31">
        <v>504305.54000000004</v>
      </c>
      <c r="V66" s="30">
        <v>94.33</v>
      </c>
      <c r="W66" s="30">
        <v>0</v>
      </c>
      <c r="X66" s="30">
        <v>0</v>
      </c>
      <c r="Y66" s="30">
        <v>73887.13</v>
      </c>
      <c r="Z66" s="30">
        <v>0</v>
      </c>
      <c r="AA66" s="30">
        <v>0</v>
      </c>
      <c r="AB66" s="320">
        <v>1780139.8199999998</v>
      </c>
      <c r="AC66" s="30">
        <v>44619.319999999992</v>
      </c>
      <c r="AD66" s="30">
        <v>0</v>
      </c>
      <c r="AE66" s="30">
        <v>56853.88</v>
      </c>
      <c r="AF66" s="30">
        <v>0</v>
      </c>
      <c r="AG66" s="30">
        <v>135304.72000000003</v>
      </c>
      <c r="AH66" s="30">
        <v>0</v>
      </c>
      <c r="AI66" s="30">
        <v>0</v>
      </c>
      <c r="AJ66" s="30">
        <v>646553.62000000011</v>
      </c>
      <c r="AK66" s="30">
        <v>6085.52</v>
      </c>
      <c r="AL66" s="30">
        <v>2533.8100000000004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182615.39999999997</v>
      </c>
      <c r="AW66" s="319">
        <v>0</v>
      </c>
      <c r="AX66" s="319">
        <v>0</v>
      </c>
      <c r="AY66" s="30">
        <v>264669.86</v>
      </c>
      <c r="AZ66" s="30">
        <v>0</v>
      </c>
      <c r="BA66" s="319">
        <v>0</v>
      </c>
      <c r="BB66" s="319">
        <v>62393.08</v>
      </c>
      <c r="BC66" s="319">
        <v>0</v>
      </c>
      <c r="BD66" s="319">
        <v>149550.69</v>
      </c>
      <c r="BE66" s="30">
        <v>34248.020000000004</v>
      </c>
      <c r="BF66" s="319">
        <v>78857.579999999987</v>
      </c>
      <c r="BG66" s="319">
        <v>0</v>
      </c>
      <c r="BH66" s="319">
        <v>50440.91</v>
      </c>
      <c r="BI66" s="319">
        <v>70.45</v>
      </c>
      <c r="BJ66" s="319">
        <v>0</v>
      </c>
      <c r="BK66" s="319">
        <v>0</v>
      </c>
      <c r="BL66" s="319">
        <v>22233.25</v>
      </c>
      <c r="BM66" s="319">
        <v>1884.8799999999999</v>
      </c>
      <c r="BN66" s="319">
        <v>16106.640000000003</v>
      </c>
      <c r="BO66" s="319">
        <v>11059.82</v>
      </c>
      <c r="BP66" s="319">
        <v>3822.3000000000006</v>
      </c>
      <c r="BQ66" s="319">
        <v>0</v>
      </c>
      <c r="BR66" s="319">
        <v>10492.990000000002</v>
      </c>
      <c r="BS66" s="319">
        <v>0</v>
      </c>
      <c r="BT66" s="319">
        <v>0</v>
      </c>
      <c r="BU66" s="319">
        <v>0</v>
      </c>
      <c r="BV66" s="319">
        <v>5950.5199999999995</v>
      </c>
      <c r="BW66" s="319">
        <v>0</v>
      </c>
      <c r="BX66" s="319">
        <v>11830.06</v>
      </c>
      <c r="BY66" s="319">
        <v>0</v>
      </c>
      <c r="BZ66" s="319">
        <v>0</v>
      </c>
      <c r="CA66" s="319">
        <v>3259.19</v>
      </c>
      <c r="CB66" s="319">
        <v>0</v>
      </c>
      <c r="CC66" s="319">
        <v>1925.31</v>
      </c>
      <c r="CD66" s="29" t="s">
        <v>233</v>
      </c>
      <c r="CE66" s="32">
        <f t="shared" si="4"/>
        <v>6071118.3799999999</v>
      </c>
    </row>
    <row r="67" spans="1:83" x14ac:dyDescent="0.35">
      <c r="A67" s="39" t="s">
        <v>251</v>
      </c>
      <c r="B67" s="20"/>
      <c r="C67" s="24">
        <v>0</v>
      </c>
      <c r="D67" s="24">
        <v>0</v>
      </c>
      <c r="E67" s="24">
        <v>830.11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30">
        <v>672.21</v>
      </c>
      <c r="Q67" s="30">
        <v>0</v>
      </c>
      <c r="R67" s="30">
        <v>0</v>
      </c>
      <c r="S67" s="319">
        <v>0</v>
      </c>
      <c r="T67" s="319">
        <v>0</v>
      </c>
      <c r="U67" s="31">
        <v>626.58000000000004</v>
      </c>
      <c r="V67" s="30">
        <v>0</v>
      </c>
      <c r="W67" s="30">
        <v>0</v>
      </c>
      <c r="X67" s="30">
        <v>0</v>
      </c>
      <c r="Y67" s="30">
        <v>1253.45</v>
      </c>
      <c r="Z67" s="30">
        <v>0</v>
      </c>
      <c r="AA67" s="30">
        <v>0</v>
      </c>
      <c r="AB67" s="320">
        <v>626.58000000000004</v>
      </c>
      <c r="AC67" s="30">
        <v>626.58000000000004</v>
      </c>
      <c r="AD67" s="30">
        <v>0</v>
      </c>
      <c r="AE67" s="30">
        <v>2064.87</v>
      </c>
      <c r="AF67" s="30">
        <v>0</v>
      </c>
      <c r="AG67" s="30">
        <v>626.58000000000004</v>
      </c>
      <c r="AH67" s="30">
        <v>0</v>
      </c>
      <c r="AI67" s="30">
        <v>0</v>
      </c>
      <c r="AJ67" s="30">
        <v>6288.5499999999993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0">
        <v>0</v>
      </c>
      <c r="AU67" s="30">
        <v>0</v>
      </c>
      <c r="AV67" s="319">
        <v>0</v>
      </c>
      <c r="AW67" s="319">
        <v>0</v>
      </c>
      <c r="AX67" s="319">
        <v>0</v>
      </c>
      <c r="AY67" s="30">
        <v>626.58000000000004</v>
      </c>
      <c r="AZ67" s="30">
        <v>0</v>
      </c>
      <c r="BA67" s="319">
        <v>0</v>
      </c>
      <c r="BB67" s="319">
        <v>1253.1600000000001</v>
      </c>
      <c r="BC67" s="319">
        <v>0</v>
      </c>
      <c r="BD67" s="319">
        <v>626.58000000000004</v>
      </c>
      <c r="BE67" s="30">
        <v>614407.20999999985</v>
      </c>
      <c r="BF67" s="319">
        <v>0</v>
      </c>
      <c r="BG67" s="319">
        <v>0</v>
      </c>
      <c r="BH67" s="319">
        <v>84325.99</v>
      </c>
      <c r="BI67" s="319">
        <v>0</v>
      </c>
      <c r="BJ67" s="319">
        <v>0</v>
      </c>
      <c r="BK67" s="319">
        <v>0</v>
      </c>
      <c r="BL67" s="319">
        <v>1253.1600000000001</v>
      </c>
      <c r="BM67" s="319">
        <v>0</v>
      </c>
      <c r="BN67" s="319">
        <v>3748.48</v>
      </c>
      <c r="BO67" s="319">
        <v>544.53</v>
      </c>
      <c r="BP67" s="319">
        <v>0</v>
      </c>
      <c r="BQ67" s="319">
        <v>0</v>
      </c>
      <c r="BR67" s="319">
        <v>3503.07</v>
      </c>
      <c r="BS67" s="319">
        <v>0</v>
      </c>
      <c r="BT67" s="319">
        <v>0</v>
      </c>
      <c r="BU67" s="319">
        <v>0</v>
      </c>
      <c r="BV67" s="319">
        <v>626.58000000000004</v>
      </c>
      <c r="BW67" s="319">
        <v>0</v>
      </c>
      <c r="BX67" s="319">
        <v>2286.4300000000003</v>
      </c>
      <c r="BY67" s="319">
        <v>0</v>
      </c>
      <c r="BZ67" s="319">
        <v>0</v>
      </c>
      <c r="CA67" s="319">
        <v>0</v>
      </c>
      <c r="CB67" s="319">
        <v>0</v>
      </c>
      <c r="CC67" s="319">
        <v>0</v>
      </c>
      <c r="CD67" s="29" t="s">
        <v>233</v>
      </c>
      <c r="CE67" s="32">
        <f t="shared" si="4"/>
        <v>726817.2799999998</v>
      </c>
    </row>
    <row r="68" spans="1:83" x14ac:dyDescent="0.35">
      <c r="A68" s="39" t="s">
        <v>252</v>
      </c>
      <c r="B68" s="20"/>
      <c r="C68" s="24">
        <v>0</v>
      </c>
      <c r="D68" s="24">
        <v>0</v>
      </c>
      <c r="E68" s="24">
        <v>386300.01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164449.28999999998</v>
      </c>
      <c r="P68" s="30">
        <v>212555.04</v>
      </c>
      <c r="Q68" s="30">
        <v>0</v>
      </c>
      <c r="R68" s="30">
        <v>0</v>
      </c>
      <c r="S68" s="319">
        <v>0</v>
      </c>
      <c r="T68" s="319">
        <v>0</v>
      </c>
      <c r="U68" s="31">
        <v>346107.89</v>
      </c>
      <c r="V68" s="30">
        <v>0</v>
      </c>
      <c r="W68" s="30">
        <v>0</v>
      </c>
      <c r="X68" s="30">
        <v>0</v>
      </c>
      <c r="Y68" s="30">
        <v>66487.05</v>
      </c>
      <c r="Z68" s="30">
        <v>0</v>
      </c>
      <c r="AA68" s="30">
        <v>0</v>
      </c>
      <c r="AB68" s="320">
        <v>1583402.52</v>
      </c>
      <c r="AC68" s="30">
        <v>300087.5</v>
      </c>
      <c r="AD68" s="30">
        <v>0</v>
      </c>
      <c r="AE68" s="30">
        <v>3561</v>
      </c>
      <c r="AF68" s="30">
        <v>0</v>
      </c>
      <c r="AG68" s="30">
        <v>23612.379999999997</v>
      </c>
      <c r="AH68" s="30">
        <v>0</v>
      </c>
      <c r="AI68" s="30">
        <v>0</v>
      </c>
      <c r="AJ68" s="30">
        <v>719542.39999999991</v>
      </c>
      <c r="AK68" s="30">
        <v>35200</v>
      </c>
      <c r="AL68" s="30">
        <v>3094.3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286.75</v>
      </c>
      <c r="AW68" s="319">
        <v>0</v>
      </c>
      <c r="AX68" s="319">
        <v>0</v>
      </c>
      <c r="AY68" s="30">
        <v>86983.1</v>
      </c>
      <c r="AZ68" s="30">
        <v>0</v>
      </c>
      <c r="BA68" s="319">
        <v>142589.37</v>
      </c>
      <c r="BB68" s="319">
        <v>-4583</v>
      </c>
      <c r="BC68" s="319">
        <v>0</v>
      </c>
      <c r="BD68" s="319">
        <v>18000</v>
      </c>
      <c r="BE68" s="30">
        <v>175066.57999999996</v>
      </c>
      <c r="BF68" s="319">
        <v>1513.93</v>
      </c>
      <c r="BG68" s="319">
        <v>0</v>
      </c>
      <c r="BH68" s="319">
        <v>1647948.25</v>
      </c>
      <c r="BI68" s="319">
        <v>274.89</v>
      </c>
      <c r="BJ68" s="319">
        <v>0</v>
      </c>
      <c r="BK68" s="319">
        <v>0</v>
      </c>
      <c r="BL68" s="319">
        <v>634095.04</v>
      </c>
      <c r="BM68" s="319">
        <v>0</v>
      </c>
      <c r="BN68" s="319">
        <v>76916.69</v>
      </c>
      <c r="BO68" s="319">
        <v>2387.8000000000002</v>
      </c>
      <c r="BP68" s="319">
        <v>100156.07</v>
      </c>
      <c r="BQ68" s="319">
        <v>0</v>
      </c>
      <c r="BR68" s="319">
        <v>27932.62</v>
      </c>
      <c r="BS68" s="319">
        <v>0</v>
      </c>
      <c r="BT68" s="319">
        <v>0</v>
      </c>
      <c r="BU68" s="319">
        <v>0</v>
      </c>
      <c r="BV68" s="319">
        <v>92584.060000000012</v>
      </c>
      <c r="BW68" s="319">
        <v>0</v>
      </c>
      <c r="BX68" s="319">
        <v>137460.97</v>
      </c>
      <c r="BY68" s="319">
        <v>0</v>
      </c>
      <c r="BZ68" s="319">
        <v>0</v>
      </c>
      <c r="CA68" s="319">
        <v>15910</v>
      </c>
      <c r="CB68" s="319">
        <v>0</v>
      </c>
      <c r="CC68" s="319">
        <v>0</v>
      </c>
      <c r="CD68" s="29" t="s">
        <v>233</v>
      </c>
      <c r="CE68" s="32">
        <f t="shared" si="4"/>
        <v>6999922.4999999991</v>
      </c>
    </row>
    <row r="69" spans="1:83" x14ac:dyDescent="0.35">
      <c r="A69" s="39" t="s">
        <v>11</v>
      </c>
      <c r="B69" s="20"/>
      <c r="C69" s="32">
        <f t="shared" ref="C69:BN69" si="7">ROUND(C53+C54,0)</f>
        <v>0</v>
      </c>
      <c r="D69" s="32">
        <f t="shared" si="7"/>
        <v>1872</v>
      </c>
      <c r="E69" s="32">
        <f t="shared" si="7"/>
        <v>128342</v>
      </c>
      <c r="F69" s="32">
        <f t="shared" si="7"/>
        <v>0</v>
      </c>
      <c r="G69" s="32">
        <f t="shared" si="7"/>
        <v>0</v>
      </c>
      <c r="H69" s="32">
        <f t="shared" si="7"/>
        <v>0</v>
      </c>
      <c r="I69" s="32">
        <f t="shared" si="7"/>
        <v>0</v>
      </c>
      <c r="J69" s="32">
        <f t="shared" si="7"/>
        <v>2877</v>
      </c>
      <c r="K69" s="32">
        <f t="shared" si="7"/>
        <v>0</v>
      </c>
      <c r="L69" s="32">
        <f t="shared" si="7"/>
        <v>52109</v>
      </c>
      <c r="M69" s="32">
        <f t="shared" si="7"/>
        <v>0</v>
      </c>
      <c r="N69" s="32">
        <f t="shared" si="7"/>
        <v>0</v>
      </c>
      <c r="O69" s="32">
        <f t="shared" si="7"/>
        <v>20595</v>
      </c>
      <c r="P69" s="32">
        <f t="shared" si="7"/>
        <v>128658</v>
      </c>
      <c r="Q69" s="32">
        <f t="shared" si="7"/>
        <v>73513</v>
      </c>
      <c r="R69" s="32">
        <f t="shared" si="7"/>
        <v>4612</v>
      </c>
      <c r="S69" s="32">
        <f t="shared" si="7"/>
        <v>0</v>
      </c>
      <c r="T69" s="32">
        <f t="shared" si="7"/>
        <v>0</v>
      </c>
      <c r="U69" s="32">
        <f t="shared" si="7"/>
        <v>59934</v>
      </c>
      <c r="V69" s="32">
        <f t="shared" si="7"/>
        <v>0</v>
      </c>
      <c r="W69" s="32">
        <f t="shared" si="7"/>
        <v>0</v>
      </c>
      <c r="X69" s="32">
        <f t="shared" si="7"/>
        <v>0</v>
      </c>
      <c r="Y69" s="32">
        <f t="shared" si="7"/>
        <v>46512</v>
      </c>
      <c r="Z69" s="32">
        <f t="shared" si="7"/>
        <v>0</v>
      </c>
      <c r="AA69" s="32">
        <f t="shared" si="7"/>
        <v>0</v>
      </c>
      <c r="AB69" s="32">
        <f t="shared" si="7"/>
        <v>15136</v>
      </c>
      <c r="AC69" s="32">
        <f t="shared" si="7"/>
        <v>23532</v>
      </c>
      <c r="AD69" s="32">
        <f t="shared" si="7"/>
        <v>0</v>
      </c>
      <c r="AE69" s="32">
        <f t="shared" si="7"/>
        <v>123790</v>
      </c>
      <c r="AF69" s="32">
        <f t="shared" si="7"/>
        <v>0</v>
      </c>
      <c r="AG69" s="32">
        <f t="shared" si="7"/>
        <v>40481</v>
      </c>
      <c r="AH69" s="32">
        <f t="shared" si="7"/>
        <v>0</v>
      </c>
      <c r="AI69" s="32">
        <f t="shared" si="7"/>
        <v>0</v>
      </c>
      <c r="AJ69" s="32">
        <f t="shared" si="7"/>
        <v>179249</v>
      </c>
      <c r="AK69" s="32">
        <f t="shared" si="7"/>
        <v>88393</v>
      </c>
      <c r="AL69" s="32">
        <f t="shared" si="7"/>
        <v>35397</v>
      </c>
      <c r="AM69" s="32">
        <f t="shared" si="7"/>
        <v>0</v>
      </c>
      <c r="AN69" s="32">
        <f t="shared" si="7"/>
        <v>0</v>
      </c>
      <c r="AO69" s="32">
        <f t="shared" si="7"/>
        <v>0</v>
      </c>
      <c r="AP69" s="32">
        <f t="shared" si="7"/>
        <v>0</v>
      </c>
      <c r="AQ69" s="32">
        <f t="shared" si="7"/>
        <v>0</v>
      </c>
      <c r="AR69" s="32">
        <f t="shared" si="7"/>
        <v>0</v>
      </c>
      <c r="AS69" s="32">
        <f t="shared" si="7"/>
        <v>0</v>
      </c>
      <c r="AT69" s="32">
        <f t="shared" si="7"/>
        <v>0</v>
      </c>
      <c r="AU69" s="32">
        <f t="shared" si="7"/>
        <v>0</v>
      </c>
      <c r="AV69" s="32">
        <f t="shared" si="7"/>
        <v>0</v>
      </c>
      <c r="AW69" s="32">
        <f t="shared" si="7"/>
        <v>0</v>
      </c>
      <c r="AX69" s="32">
        <f t="shared" si="7"/>
        <v>0</v>
      </c>
      <c r="AY69" s="32">
        <f t="shared" si="7"/>
        <v>53075</v>
      </c>
      <c r="AZ69" s="32">
        <f t="shared" si="7"/>
        <v>0</v>
      </c>
      <c r="BA69" s="32">
        <f t="shared" si="7"/>
        <v>0</v>
      </c>
      <c r="BB69" s="32">
        <f t="shared" si="7"/>
        <v>1774</v>
      </c>
      <c r="BC69" s="32">
        <f t="shared" si="7"/>
        <v>0</v>
      </c>
      <c r="BD69" s="32">
        <f t="shared" si="7"/>
        <v>32480</v>
      </c>
      <c r="BE69" s="32">
        <f t="shared" si="7"/>
        <v>1360739</v>
      </c>
      <c r="BF69" s="32">
        <f t="shared" si="7"/>
        <v>41743</v>
      </c>
      <c r="BG69" s="32">
        <f t="shared" si="7"/>
        <v>0</v>
      </c>
      <c r="BH69" s="32">
        <f t="shared" si="7"/>
        <v>0</v>
      </c>
      <c r="BI69" s="32">
        <f t="shared" si="7"/>
        <v>0</v>
      </c>
      <c r="BJ69" s="32">
        <f t="shared" si="7"/>
        <v>0</v>
      </c>
      <c r="BK69" s="32">
        <f t="shared" si="7"/>
        <v>0</v>
      </c>
      <c r="BL69" s="32">
        <f t="shared" si="7"/>
        <v>30194</v>
      </c>
      <c r="BM69" s="32">
        <f t="shared" si="7"/>
        <v>11530</v>
      </c>
      <c r="BN69" s="32">
        <f t="shared" si="7"/>
        <v>32972</v>
      </c>
      <c r="BO69" s="32">
        <f t="shared" ref="BO69:CC69" si="8">ROUND(BO53+BO54,0)</f>
        <v>0</v>
      </c>
      <c r="BP69" s="32">
        <f t="shared" si="8"/>
        <v>0</v>
      </c>
      <c r="BQ69" s="32">
        <f t="shared" si="8"/>
        <v>0</v>
      </c>
      <c r="BR69" s="32">
        <f t="shared" si="8"/>
        <v>7095</v>
      </c>
      <c r="BS69" s="32">
        <f t="shared" si="8"/>
        <v>0</v>
      </c>
      <c r="BT69" s="32">
        <f t="shared" si="8"/>
        <v>0</v>
      </c>
      <c r="BU69" s="32">
        <f t="shared" si="8"/>
        <v>0</v>
      </c>
      <c r="BV69" s="32">
        <f t="shared" si="8"/>
        <v>31829</v>
      </c>
      <c r="BW69" s="32">
        <f t="shared" si="8"/>
        <v>0</v>
      </c>
      <c r="BX69" s="32">
        <f t="shared" si="8"/>
        <v>0</v>
      </c>
      <c r="BY69" s="32">
        <f t="shared" si="8"/>
        <v>0</v>
      </c>
      <c r="BZ69" s="32">
        <f t="shared" si="8"/>
        <v>0</v>
      </c>
      <c r="CA69" s="32">
        <f t="shared" si="8"/>
        <v>5223</v>
      </c>
      <c r="CB69" s="32">
        <f t="shared" si="8"/>
        <v>0</v>
      </c>
      <c r="CC69" s="32">
        <f t="shared" si="8"/>
        <v>0</v>
      </c>
      <c r="CD69" s="29" t="s">
        <v>233</v>
      </c>
      <c r="CE69" s="32">
        <f t="shared" si="4"/>
        <v>2633656</v>
      </c>
    </row>
    <row r="70" spans="1:83" x14ac:dyDescent="0.35">
      <c r="A70" s="39" t="s">
        <v>253</v>
      </c>
      <c r="B70" s="32"/>
      <c r="C70" s="24">
        <v>0</v>
      </c>
      <c r="D70" s="24">
        <v>0</v>
      </c>
      <c r="E70" s="24">
        <v>3896.79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30">
        <v>0</v>
      </c>
      <c r="Q70" s="30">
        <v>0</v>
      </c>
      <c r="R70" s="30">
        <v>0</v>
      </c>
      <c r="S70" s="319">
        <v>0</v>
      </c>
      <c r="T70" s="319">
        <v>0</v>
      </c>
      <c r="U70" s="31">
        <v>0</v>
      </c>
      <c r="V70" s="30">
        <v>0</v>
      </c>
      <c r="W70" s="30">
        <v>0</v>
      </c>
      <c r="X70" s="30">
        <v>0</v>
      </c>
      <c r="Y70" s="30">
        <v>184.91</v>
      </c>
      <c r="Z70" s="30">
        <v>0</v>
      </c>
      <c r="AA70" s="30">
        <v>0</v>
      </c>
      <c r="AB70" s="320">
        <v>12009.82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23137.95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19">
        <v>0</v>
      </c>
      <c r="AW70" s="319">
        <v>0</v>
      </c>
      <c r="AX70" s="319">
        <v>0</v>
      </c>
      <c r="AY70" s="30">
        <v>0</v>
      </c>
      <c r="AZ70" s="30">
        <v>0</v>
      </c>
      <c r="BA70" s="319">
        <v>0</v>
      </c>
      <c r="BB70" s="319">
        <v>0</v>
      </c>
      <c r="BC70" s="319">
        <v>0</v>
      </c>
      <c r="BD70" s="319">
        <v>0</v>
      </c>
      <c r="BE70" s="30">
        <v>0</v>
      </c>
      <c r="BF70" s="319">
        <v>0</v>
      </c>
      <c r="BG70" s="319">
        <v>0</v>
      </c>
      <c r="BH70" s="319">
        <v>0</v>
      </c>
      <c r="BI70" s="319">
        <v>0</v>
      </c>
      <c r="BJ70" s="319">
        <v>0</v>
      </c>
      <c r="BK70" s="319">
        <v>0</v>
      </c>
      <c r="BL70" s="319">
        <v>2719.25</v>
      </c>
      <c r="BM70" s="319">
        <v>0</v>
      </c>
      <c r="BN70" s="319">
        <v>10076.84</v>
      </c>
      <c r="BO70" s="319">
        <v>0</v>
      </c>
      <c r="BP70" s="319">
        <v>0</v>
      </c>
      <c r="BQ70" s="319">
        <v>0</v>
      </c>
      <c r="BR70" s="319">
        <v>0</v>
      </c>
      <c r="BS70" s="319">
        <v>0</v>
      </c>
      <c r="BT70" s="319">
        <v>0</v>
      </c>
      <c r="BU70" s="319">
        <v>0</v>
      </c>
      <c r="BV70" s="319">
        <v>960.4</v>
      </c>
      <c r="BW70" s="319">
        <v>0</v>
      </c>
      <c r="BX70" s="319">
        <v>0</v>
      </c>
      <c r="BY70" s="319">
        <v>0</v>
      </c>
      <c r="BZ70" s="319">
        <v>0</v>
      </c>
      <c r="CA70" s="319">
        <v>0</v>
      </c>
      <c r="CB70" s="319">
        <v>0</v>
      </c>
      <c r="CC70" s="319">
        <v>0</v>
      </c>
      <c r="CD70" s="29" t="s">
        <v>233</v>
      </c>
      <c r="CE70" s="32">
        <f t="shared" si="4"/>
        <v>52985.96</v>
      </c>
    </row>
    <row r="71" spans="1:83" x14ac:dyDescent="0.35">
      <c r="A71" s="39" t="s">
        <v>254</v>
      </c>
      <c r="B71" s="20"/>
      <c r="C71" s="32">
        <f t="shared" ref="C71:BN71" si="9">SUM(C72:C85)</f>
        <v>0</v>
      </c>
      <c r="D71" s="32">
        <f t="shared" si="9"/>
        <v>0</v>
      </c>
      <c r="E71" s="32">
        <f t="shared" si="9"/>
        <v>11643.9</v>
      </c>
      <c r="F71" s="32">
        <f t="shared" si="9"/>
        <v>0</v>
      </c>
      <c r="G71" s="32">
        <f t="shared" si="9"/>
        <v>2.5</v>
      </c>
      <c r="H71" s="32">
        <f t="shared" si="9"/>
        <v>0</v>
      </c>
      <c r="I71" s="32">
        <f t="shared" si="9"/>
        <v>0</v>
      </c>
      <c r="J71" s="32">
        <f t="shared" si="9"/>
        <v>0</v>
      </c>
      <c r="K71" s="32">
        <f t="shared" si="9"/>
        <v>0</v>
      </c>
      <c r="L71" s="32">
        <f t="shared" si="9"/>
        <v>0</v>
      </c>
      <c r="M71" s="32">
        <f t="shared" si="9"/>
        <v>0</v>
      </c>
      <c r="N71" s="32">
        <f t="shared" si="9"/>
        <v>0</v>
      </c>
      <c r="O71" s="32">
        <f t="shared" si="9"/>
        <v>284.29000000000002</v>
      </c>
      <c r="P71" s="32">
        <f t="shared" si="9"/>
        <v>45221.619999999995</v>
      </c>
      <c r="Q71" s="32">
        <f t="shared" si="9"/>
        <v>0</v>
      </c>
      <c r="R71" s="32">
        <f t="shared" si="9"/>
        <v>322.5</v>
      </c>
      <c r="S71" s="32">
        <f t="shared" si="9"/>
        <v>0</v>
      </c>
      <c r="T71" s="32">
        <f t="shared" si="9"/>
        <v>0</v>
      </c>
      <c r="U71" s="32">
        <f t="shared" si="9"/>
        <v>62779.380000000005</v>
      </c>
      <c r="V71" s="32">
        <f t="shared" si="9"/>
        <v>0</v>
      </c>
      <c r="W71" s="32">
        <f t="shared" si="9"/>
        <v>0</v>
      </c>
      <c r="X71" s="32">
        <f t="shared" si="9"/>
        <v>0</v>
      </c>
      <c r="Y71" s="32">
        <f t="shared" si="9"/>
        <v>489303.18</v>
      </c>
      <c r="Z71" s="32">
        <f t="shared" si="9"/>
        <v>0</v>
      </c>
      <c r="AA71" s="32">
        <f t="shared" si="9"/>
        <v>0</v>
      </c>
      <c r="AB71" s="32">
        <f t="shared" si="9"/>
        <v>7775.9</v>
      </c>
      <c r="AC71" s="32">
        <f t="shared" si="9"/>
        <v>401.25</v>
      </c>
      <c r="AD71" s="32">
        <f t="shared" si="9"/>
        <v>0</v>
      </c>
      <c r="AE71" s="32">
        <f t="shared" si="9"/>
        <v>2549.7799999999997</v>
      </c>
      <c r="AF71" s="32">
        <f t="shared" si="9"/>
        <v>0</v>
      </c>
      <c r="AG71" s="32">
        <f t="shared" si="9"/>
        <v>6408.3600000000006</v>
      </c>
      <c r="AH71" s="32">
        <f t="shared" si="9"/>
        <v>0</v>
      </c>
      <c r="AI71" s="32">
        <f t="shared" si="9"/>
        <v>0</v>
      </c>
      <c r="AJ71" s="32">
        <f t="shared" si="9"/>
        <v>14578.560000000001</v>
      </c>
      <c r="AK71" s="32">
        <f t="shared" si="9"/>
        <v>100</v>
      </c>
      <c r="AL71" s="32">
        <f t="shared" si="9"/>
        <v>50</v>
      </c>
      <c r="AM71" s="32">
        <f t="shared" si="9"/>
        <v>0</v>
      </c>
      <c r="AN71" s="32">
        <f t="shared" si="9"/>
        <v>0</v>
      </c>
      <c r="AO71" s="32">
        <f t="shared" si="9"/>
        <v>0</v>
      </c>
      <c r="AP71" s="32">
        <f t="shared" si="9"/>
        <v>0</v>
      </c>
      <c r="AQ71" s="32">
        <f t="shared" si="9"/>
        <v>0</v>
      </c>
      <c r="AR71" s="32">
        <f t="shared" si="9"/>
        <v>0</v>
      </c>
      <c r="AS71" s="32">
        <f t="shared" si="9"/>
        <v>0</v>
      </c>
      <c r="AT71" s="32">
        <f t="shared" si="9"/>
        <v>0</v>
      </c>
      <c r="AU71" s="32">
        <f t="shared" si="9"/>
        <v>0</v>
      </c>
      <c r="AV71" s="32">
        <f t="shared" si="9"/>
        <v>20473.62</v>
      </c>
      <c r="AW71" s="32">
        <f t="shared" si="9"/>
        <v>0</v>
      </c>
      <c r="AX71" s="32">
        <f t="shared" si="9"/>
        <v>0</v>
      </c>
      <c r="AY71" s="32">
        <f t="shared" si="9"/>
        <v>-967.02000000000044</v>
      </c>
      <c r="AZ71" s="32">
        <f t="shared" si="9"/>
        <v>0</v>
      </c>
      <c r="BA71" s="32">
        <f t="shared" si="9"/>
        <v>0</v>
      </c>
      <c r="BB71" s="32">
        <f t="shared" si="9"/>
        <v>229.05</v>
      </c>
      <c r="BC71" s="32">
        <f t="shared" si="9"/>
        <v>0</v>
      </c>
      <c r="BD71" s="32">
        <f t="shared" si="9"/>
        <v>161.58000000000001</v>
      </c>
      <c r="BE71" s="32">
        <f t="shared" si="9"/>
        <v>300279.15999999992</v>
      </c>
      <c r="BF71" s="32">
        <f t="shared" si="9"/>
        <v>1847.8</v>
      </c>
      <c r="BG71" s="32">
        <f t="shared" si="9"/>
        <v>0</v>
      </c>
      <c r="BH71" s="32">
        <f t="shared" si="9"/>
        <v>48907.42</v>
      </c>
      <c r="BI71" s="32">
        <f t="shared" si="9"/>
        <v>42142.92</v>
      </c>
      <c r="BJ71" s="32">
        <f t="shared" si="9"/>
        <v>0</v>
      </c>
      <c r="BK71" s="32">
        <f t="shared" si="9"/>
        <v>0</v>
      </c>
      <c r="BL71" s="32">
        <f t="shared" si="9"/>
        <v>146.72999999999999</v>
      </c>
      <c r="BM71" s="32">
        <f t="shared" si="9"/>
        <v>54069.09</v>
      </c>
      <c r="BN71" s="32">
        <f t="shared" si="9"/>
        <v>123230.83</v>
      </c>
      <c r="BO71" s="32">
        <f t="shared" ref="BO71:CD71" si="10">SUM(BO72:BO85)</f>
        <v>0</v>
      </c>
      <c r="BP71" s="32">
        <f t="shared" si="10"/>
        <v>65326.719999999994</v>
      </c>
      <c r="BQ71" s="32">
        <f t="shared" si="10"/>
        <v>0</v>
      </c>
      <c r="BR71" s="32">
        <f t="shared" si="10"/>
        <v>140274.49</v>
      </c>
      <c r="BS71" s="32">
        <f t="shared" si="10"/>
        <v>0</v>
      </c>
      <c r="BT71" s="32">
        <f t="shared" si="10"/>
        <v>0</v>
      </c>
      <c r="BU71" s="32">
        <f t="shared" si="10"/>
        <v>0</v>
      </c>
      <c r="BV71" s="32">
        <f t="shared" si="10"/>
        <v>0</v>
      </c>
      <c r="BW71" s="32">
        <f t="shared" si="10"/>
        <v>0</v>
      </c>
      <c r="BX71" s="32">
        <f t="shared" si="10"/>
        <v>1784.39</v>
      </c>
      <c r="BY71" s="32">
        <f t="shared" si="10"/>
        <v>0</v>
      </c>
      <c r="BZ71" s="32">
        <f t="shared" si="10"/>
        <v>0</v>
      </c>
      <c r="CA71" s="32">
        <f t="shared" si="10"/>
        <v>128585.72</v>
      </c>
      <c r="CB71" s="32">
        <f t="shared" si="10"/>
        <v>0</v>
      </c>
      <c r="CC71" s="32">
        <f t="shared" si="10"/>
        <v>796034.94</v>
      </c>
      <c r="CD71" s="32">
        <f t="shared" si="10"/>
        <v>0</v>
      </c>
      <c r="CE71" s="32">
        <f>SUM(CE72:CE86)</f>
        <v>2828649.97</v>
      </c>
    </row>
    <row r="72" spans="1:83" x14ac:dyDescent="0.35">
      <c r="A72" s="33" t="s">
        <v>255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>SUM(C72:CD72)</f>
        <v>0</v>
      </c>
    </row>
    <row r="73" spans="1:83" x14ac:dyDescent="0.35">
      <c r="A73" s="33" t="s">
        <v>256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ref="CE73:CE87" si="11">SUM(C73:CD73)</f>
        <v>0</v>
      </c>
    </row>
    <row r="74" spans="1:83" x14ac:dyDescent="0.35">
      <c r="A74" s="33" t="s">
        <v>257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258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259</v>
      </c>
      <c r="B76" s="3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260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35">
      <c r="A78" s="33" t="s">
        <v>261</v>
      </c>
      <c r="B78" s="232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262</v>
      </c>
      <c r="B79" s="3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263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264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35">
      <c r="A82" s="33" t="s">
        <v>265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266</v>
      </c>
      <c r="B83" s="20"/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32">
        <f t="shared" si="11"/>
        <v>0</v>
      </c>
    </row>
    <row r="84" spans="1:84" x14ac:dyDescent="0.35">
      <c r="A84" s="33" t="s">
        <v>267</v>
      </c>
      <c r="B84" s="20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32">
        <f t="shared" si="11"/>
        <v>0</v>
      </c>
    </row>
    <row r="85" spans="1:84" x14ac:dyDescent="0.35">
      <c r="A85" s="33" t="s">
        <v>268</v>
      </c>
      <c r="B85" s="20"/>
      <c r="C85" s="24">
        <v>0</v>
      </c>
      <c r="D85" s="24">
        <v>0</v>
      </c>
      <c r="E85" s="30">
        <v>11643.9</v>
      </c>
      <c r="F85" s="30">
        <v>0</v>
      </c>
      <c r="G85" s="24">
        <v>2.5</v>
      </c>
      <c r="H85" s="24">
        <v>0</v>
      </c>
      <c r="I85" s="30">
        <v>0</v>
      </c>
      <c r="J85" s="30">
        <v>0</v>
      </c>
      <c r="K85" s="30">
        <v>0</v>
      </c>
      <c r="L85" s="30">
        <v>0</v>
      </c>
      <c r="M85" s="24">
        <v>0</v>
      </c>
      <c r="N85" s="24">
        <v>0</v>
      </c>
      <c r="O85" s="24">
        <v>284.29000000000002</v>
      </c>
      <c r="P85" s="30">
        <v>45221.619999999995</v>
      </c>
      <c r="Q85" s="30">
        <v>0</v>
      </c>
      <c r="R85" s="31">
        <v>322.5</v>
      </c>
      <c r="S85" s="30">
        <v>0</v>
      </c>
      <c r="T85" s="24">
        <v>0</v>
      </c>
      <c r="U85" s="30">
        <v>62779.380000000005</v>
      </c>
      <c r="V85" s="30">
        <v>0</v>
      </c>
      <c r="W85" s="24">
        <v>0</v>
      </c>
      <c r="X85" s="30">
        <v>0</v>
      </c>
      <c r="Y85" s="30">
        <v>489303.18</v>
      </c>
      <c r="Z85" s="30">
        <v>0</v>
      </c>
      <c r="AA85" s="30">
        <v>0</v>
      </c>
      <c r="AB85" s="30">
        <v>7775.9</v>
      </c>
      <c r="AC85" s="30">
        <v>401.25</v>
      </c>
      <c r="AD85" s="30">
        <v>0</v>
      </c>
      <c r="AE85" s="30">
        <v>2549.7799999999997</v>
      </c>
      <c r="AF85" s="30">
        <v>0</v>
      </c>
      <c r="AG85" s="30">
        <v>6408.3600000000006</v>
      </c>
      <c r="AH85" s="30">
        <v>0</v>
      </c>
      <c r="AI85" s="30">
        <v>0</v>
      </c>
      <c r="AJ85" s="30">
        <v>14578.560000000001</v>
      </c>
      <c r="AK85" s="30">
        <v>100</v>
      </c>
      <c r="AL85" s="30">
        <v>50</v>
      </c>
      <c r="AM85" s="30">
        <v>0</v>
      </c>
      <c r="AN85" s="30">
        <v>0</v>
      </c>
      <c r="AO85" s="24">
        <v>0</v>
      </c>
      <c r="AP85" s="30">
        <v>0</v>
      </c>
      <c r="AQ85" s="24">
        <v>0</v>
      </c>
      <c r="AR85" s="24">
        <v>0</v>
      </c>
      <c r="AS85" s="24">
        <v>0</v>
      </c>
      <c r="AT85" s="24">
        <v>0</v>
      </c>
      <c r="AU85" s="30">
        <v>0</v>
      </c>
      <c r="AV85" s="30">
        <v>20473.62</v>
      </c>
      <c r="AW85" s="30">
        <v>0</v>
      </c>
      <c r="AX85" s="30">
        <v>0</v>
      </c>
      <c r="AY85" s="30">
        <v>-967.02000000000044</v>
      </c>
      <c r="AZ85" s="30">
        <v>0</v>
      </c>
      <c r="BA85" s="30">
        <v>0</v>
      </c>
      <c r="BB85" s="30">
        <v>229.05</v>
      </c>
      <c r="BC85" s="30">
        <v>0</v>
      </c>
      <c r="BD85" s="30">
        <v>161.58000000000001</v>
      </c>
      <c r="BE85" s="30">
        <v>300279.15999999992</v>
      </c>
      <c r="BF85" s="30">
        <v>1847.8</v>
      </c>
      <c r="BG85" s="30">
        <v>0</v>
      </c>
      <c r="BH85" s="31">
        <v>48907.42</v>
      </c>
      <c r="BI85" s="30">
        <v>42142.92</v>
      </c>
      <c r="BJ85" s="30">
        <v>0</v>
      </c>
      <c r="BK85" s="30">
        <v>0</v>
      </c>
      <c r="BL85" s="30">
        <v>146.72999999999999</v>
      </c>
      <c r="BM85" s="30">
        <v>54069.09</v>
      </c>
      <c r="BN85" s="30">
        <v>123230.83</v>
      </c>
      <c r="BO85" s="30">
        <v>0</v>
      </c>
      <c r="BP85" s="30">
        <v>65326.719999999994</v>
      </c>
      <c r="BQ85" s="30">
        <v>0</v>
      </c>
      <c r="BR85" s="30">
        <v>140274.49</v>
      </c>
      <c r="BS85" s="30">
        <v>0</v>
      </c>
      <c r="BT85" s="30">
        <v>0</v>
      </c>
      <c r="BU85" s="30">
        <v>0</v>
      </c>
      <c r="BV85" s="30">
        <v>0</v>
      </c>
      <c r="BW85" s="30">
        <v>0</v>
      </c>
      <c r="BX85" s="30">
        <v>1784.39</v>
      </c>
      <c r="BY85" s="30">
        <v>0</v>
      </c>
      <c r="BZ85" s="30">
        <v>0</v>
      </c>
      <c r="CA85" s="30">
        <v>128585.72</v>
      </c>
      <c r="CB85" s="30">
        <v>0</v>
      </c>
      <c r="CC85" s="30">
        <v>796034.94</v>
      </c>
      <c r="CD85" s="35">
        <v>0</v>
      </c>
      <c r="CE85" s="32">
        <f t="shared" si="11"/>
        <v>2363948.66</v>
      </c>
    </row>
    <row r="86" spans="1:84" x14ac:dyDescent="0.35">
      <c r="A86" s="39" t="s">
        <v>269</v>
      </c>
      <c r="B86" s="20"/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6714.1</v>
      </c>
      <c r="AC86" s="24">
        <v>0</v>
      </c>
      <c r="AD86" s="24">
        <v>0</v>
      </c>
      <c r="AE86" s="24">
        <v>20974.59</v>
      </c>
      <c r="AF86" s="24">
        <v>0</v>
      </c>
      <c r="AG86" s="24">
        <v>0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0</v>
      </c>
      <c r="AN86" s="24">
        <v>0</v>
      </c>
      <c r="AO86" s="24">
        <v>0</v>
      </c>
      <c r="AP86" s="24">
        <v>0</v>
      </c>
      <c r="AQ86" s="24">
        <v>0</v>
      </c>
      <c r="AR86" s="24">
        <v>0</v>
      </c>
      <c r="AS86" s="24">
        <v>0</v>
      </c>
      <c r="AT86" s="24">
        <v>0</v>
      </c>
      <c r="AU86" s="24">
        <v>0</v>
      </c>
      <c r="AV86" s="24">
        <v>0</v>
      </c>
      <c r="AW86" s="24">
        <v>0</v>
      </c>
      <c r="AX86" s="24">
        <v>0</v>
      </c>
      <c r="AY86" s="24">
        <v>167480.97</v>
      </c>
      <c r="AZ86" s="24">
        <v>0</v>
      </c>
      <c r="BA86" s="24">
        <v>0</v>
      </c>
      <c r="BB86" s="24">
        <v>0</v>
      </c>
      <c r="BC86" s="24">
        <v>0</v>
      </c>
      <c r="BD86" s="24">
        <v>0</v>
      </c>
      <c r="BE86" s="24">
        <v>0</v>
      </c>
      <c r="BF86" s="24">
        <v>0</v>
      </c>
      <c r="BG86" s="24">
        <v>0</v>
      </c>
      <c r="BH86" s="24">
        <v>0</v>
      </c>
      <c r="BI86" s="24">
        <v>0</v>
      </c>
      <c r="BJ86" s="24">
        <v>0</v>
      </c>
      <c r="BK86" s="24">
        <v>0</v>
      </c>
      <c r="BL86" s="24">
        <v>0</v>
      </c>
      <c r="BM86" s="24">
        <v>0</v>
      </c>
      <c r="BN86" s="24">
        <v>0</v>
      </c>
      <c r="BO86" s="24">
        <v>0</v>
      </c>
      <c r="BP86" s="24">
        <v>0</v>
      </c>
      <c r="BQ86" s="24">
        <v>0</v>
      </c>
      <c r="BR86" s="24">
        <v>0</v>
      </c>
      <c r="BS86" s="24">
        <v>0</v>
      </c>
      <c r="BT86" s="24">
        <v>0</v>
      </c>
      <c r="BU86" s="24">
        <v>0</v>
      </c>
      <c r="BV86" s="24">
        <v>5492.82</v>
      </c>
      <c r="BW86" s="24">
        <v>0</v>
      </c>
      <c r="BX86" s="24">
        <v>0</v>
      </c>
      <c r="BY86" s="24">
        <v>0</v>
      </c>
      <c r="BZ86" s="24">
        <v>0</v>
      </c>
      <c r="CA86" s="24">
        <v>0</v>
      </c>
      <c r="CB86" s="24">
        <v>0</v>
      </c>
      <c r="CC86" s="24">
        <v>21835.329999999998</v>
      </c>
      <c r="CD86" s="35">
        <v>242203.5</v>
      </c>
      <c r="CE86" s="32">
        <f t="shared" si="11"/>
        <v>464701.31</v>
      </c>
    </row>
    <row r="87" spans="1:84" x14ac:dyDescent="0.35">
      <c r="A87" s="39" t="s">
        <v>270</v>
      </c>
      <c r="B87" s="32"/>
      <c r="C87" s="32">
        <f>SUM(C63:C71)-C86</f>
        <v>0</v>
      </c>
      <c r="D87" s="32">
        <f t="shared" ref="D87:BO87" si="12">SUM(D63:D71)-D86</f>
        <v>4987.49</v>
      </c>
      <c r="E87" s="32">
        <f t="shared" si="12"/>
        <v>3388013.35</v>
      </c>
      <c r="F87" s="32">
        <f t="shared" si="12"/>
        <v>0</v>
      </c>
      <c r="G87" s="32">
        <f t="shared" si="12"/>
        <v>13546.89</v>
      </c>
      <c r="H87" s="32">
        <f t="shared" si="12"/>
        <v>0</v>
      </c>
      <c r="I87" s="32">
        <f t="shared" si="12"/>
        <v>0</v>
      </c>
      <c r="J87" s="32">
        <f t="shared" si="12"/>
        <v>2877</v>
      </c>
      <c r="K87" s="32">
        <f t="shared" si="12"/>
        <v>0</v>
      </c>
      <c r="L87" s="32">
        <f t="shared" si="12"/>
        <v>52109</v>
      </c>
      <c r="M87" s="32">
        <f t="shared" si="12"/>
        <v>0</v>
      </c>
      <c r="N87" s="32">
        <f t="shared" si="12"/>
        <v>0</v>
      </c>
      <c r="O87" s="32">
        <f t="shared" si="12"/>
        <v>899284.85000000009</v>
      </c>
      <c r="P87" s="32">
        <f t="shared" si="12"/>
        <v>3997697.54</v>
      </c>
      <c r="Q87" s="32">
        <f t="shared" si="12"/>
        <v>73513</v>
      </c>
      <c r="R87" s="32">
        <f t="shared" si="12"/>
        <v>801176.45</v>
      </c>
      <c r="S87" s="32">
        <f t="shared" si="12"/>
        <v>0</v>
      </c>
      <c r="T87" s="32">
        <f t="shared" si="12"/>
        <v>0</v>
      </c>
      <c r="U87" s="32">
        <f t="shared" si="12"/>
        <v>2010897.08</v>
      </c>
      <c r="V87" s="32">
        <f t="shared" si="12"/>
        <v>94.33</v>
      </c>
      <c r="W87" s="32">
        <f t="shared" si="12"/>
        <v>0</v>
      </c>
      <c r="X87" s="32">
        <f t="shared" si="12"/>
        <v>0</v>
      </c>
      <c r="Y87" s="32">
        <f t="shared" si="12"/>
        <v>1769324.88</v>
      </c>
      <c r="Z87" s="32">
        <f t="shared" si="12"/>
        <v>0</v>
      </c>
      <c r="AA87" s="32">
        <f t="shared" si="12"/>
        <v>0</v>
      </c>
      <c r="AB87" s="32">
        <f t="shared" si="12"/>
        <v>3666810.7099999995</v>
      </c>
      <c r="AC87" s="32">
        <f t="shared" si="12"/>
        <v>852879.97999999986</v>
      </c>
      <c r="AD87" s="32">
        <f t="shared" si="12"/>
        <v>0</v>
      </c>
      <c r="AE87" s="32">
        <f t="shared" si="12"/>
        <v>1306139.71</v>
      </c>
      <c r="AF87" s="32">
        <f t="shared" si="12"/>
        <v>0</v>
      </c>
      <c r="AG87" s="32">
        <f t="shared" si="12"/>
        <v>2824229.8899999997</v>
      </c>
      <c r="AH87" s="32">
        <f t="shared" si="12"/>
        <v>0</v>
      </c>
      <c r="AI87" s="32">
        <f t="shared" si="12"/>
        <v>0</v>
      </c>
      <c r="AJ87" s="32">
        <f t="shared" si="12"/>
        <v>9357089.9700000025</v>
      </c>
      <c r="AK87" s="32">
        <f t="shared" si="12"/>
        <v>307628.30999999994</v>
      </c>
      <c r="AL87" s="32">
        <f t="shared" si="12"/>
        <v>80643.81</v>
      </c>
      <c r="AM87" s="32">
        <f t="shared" si="12"/>
        <v>0</v>
      </c>
      <c r="AN87" s="32">
        <f t="shared" si="12"/>
        <v>0</v>
      </c>
      <c r="AO87" s="32">
        <f t="shared" si="12"/>
        <v>0</v>
      </c>
      <c r="AP87" s="32">
        <f t="shared" si="12"/>
        <v>0</v>
      </c>
      <c r="AQ87" s="32">
        <f t="shared" si="12"/>
        <v>0</v>
      </c>
      <c r="AR87" s="32">
        <f t="shared" si="12"/>
        <v>0</v>
      </c>
      <c r="AS87" s="32">
        <f t="shared" si="12"/>
        <v>0</v>
      </c>
      <c r="AT87" s="32">
        <f t="shared" si="12"/>
        <v>0</v>
      </c>
      <c r="AU87" s="32">
        <f t="shared" si="12"/>
        <v>0</v>
      </c>
      <c r="AV87" s="32">
        <f t="shared" si="12"/>
        <v>264803.94999999995</v>
      </c>
      <c r="AW87" s="32">
        <f t="shared" si="12"/>
        <v>0</v>
      </c>
      <c r="AX87" s="32">
        <f t="shared" si="12"/>
        <v>0</v>
      </c>
      <c r="AY87" s="32">
        <f t="shared" si="12"/>
        <v>700051.64999999991</v>
      </c>
      <c r="AZ87" s="32">
        <f t="shared" si="12"/>
        <v>0</v>
      </c>
      <c r="BA87" s="32">
        <f t="shared" si="12"/>
        <v>142589.37</v>
      </c>
      <c r="BB87" s="32">
        <f t="shared" si="12"/>
        <v>279650.88999999996</v>
      </c>
      <c r="BC87" s="32">
        <f t="shared" si="12"/>
        <v>0</v>
      </c>
      <c r="BD87" s="32">
        <f t="shared" si="12"/>
        <v>465009.82</v>
      </c>
      <c r="BE87" s="32">
        <f t="shared" si="12"/>
        <v>2948528.5599999996</v>
      </c>
      <c r="BF87" s="32">
        <f t="shared" si="12"/>
        <v>575110.92000000004</v>
      </c>
      <c r="BG87" s="32">
        <f t="shared" si="12"/>
        <v>0</v>
      </c>
      <c r="BH87" s="32">
        <f t="shared" si="12"/>
        <v>2362442.5299999998</v>
      </c>
      <c r="BI87" s="32">
        <f t="shared" si="12"/>
        <v>42488.259999999995</v>
      </c>
      <c r="BJ87" s="32">
        <f t="shared" si="12"/>
        <v>0</v>
      </c>
      <c r="BK87" s="32">
        <f t="shared" si="12"/>
        <v>0</v>
      </c>
      <c r="BL87" s="32">
        <f t="shared" si="12"/>
        <v>1148602.27</v>
      </c>
      <c r="BM87" s="32">
        <f t="shared" si="12"/>
        <v>286505.91000000003</v>
      </c>
      <c r="BN87" s="32">
        <f t="shared" si="12"/>
        <v>1205329.3600000001</v>
      </c>
      <c r="BO87" s="32">
        <f t="shared" si="12"/>
        <v>24110.019999999997</v>
      </c>
      <c r="BP87" s="32">
        <f t="shared" ref="BP87:CD87" si="13">SUM(BP63:BP71)-BP86</f>
        <v>192361.19</v>
      </c>
      <c r="BQ87" s="32">
        <f t="shared" si="13"/>
        <v>0</v>
      </c>
      <c r="BR87" s="32">
        <f t="shared" si="13"/>
        <v>4710524.1300000008</v>
      </c>
      <c r="BS87" s="32">
        <f t="shared" si="13"/>
        <v>0</v>
      </c>
      <c r="BT87" s="32">
        <f t="shared" si="13"/>
        <v>0</v>
      </c>
      <c r="BU87" s="32">
        <f t="shared" si="13"/>
        <v>0</v>
      </c>
      <c r="BV87" s="32">
        <f t="shared" si="13"/>
        <v>832355.75000000012</v>
      </c>
      <c r="BW87" s="32">
        <f t="shared" si="13"/>
        <v>0</v>
      </c>
      <c r="BX87" s="32">
        <f t="shared" si="13"/>
        <v>1020853.46</v>
      </c>
      <c r="BY87" s="32">
        <f t="shared" si="13"/>
        <v>0</v>
      </c>
      <c r="BZ87" s="32">
        <f t="shared" si="13"/>
        <v>0</v>
      </c>
      <c r="CA87" s="32">
        <f t="shared" si="13"/>
        <v>167281.06</v>
      </c>
      <c r="CB87" s="32">
        <f t="shared" si="13"/>
        <v>0</v>
      </c>
      <c r="CC87" s="32">
        <f t="shared" si="13"/>
        <v>776124.92</v>
      </c>
      <c r="CD87" s="32">
        <f t="shared" si="13"/>
        <v>-242203.5</v>
      </c>
      <c r="CE87" s="32">
        <f t="shared" si="11"/>
        <v>49311464.760000005</v>
      </c>
    </row>
    <row r="88" spans="1:84" x14ac:dyDescent="0.35">
      <c r="A88" s="39" t="s">
        <v>271</v>
      </c>
      <c r="B88" s="32"/>
      <c r="C88" s="29" t="s">
        <v>233</v>
      </c>
      <c r="D88" s="29" t="s">
        <v>233</v>
      </c>
      <c r="E88" s="29" t="s">
        <v>233</v>
      </c>
      <c r="F88" s="29" t="s">
        <v>233</v>
      </c>
      <c r="G88" s="29" t="s">
        <v>233</v>
      </c>
      <c r="H88" s="29" t="s">
        <v>233</v>
      </c>
      <c r="I88" s="29" t="s">
        <v>233</v>
      </c>
      <c r="J88" s="29" t="s">
        <v>233</v>
      </c>
      <c r="K88" s="36" t="s">
        <v>233</v>
      </c>
      <c r="L88" s="29" t="s">
        <v>233</v>
      </c>
      <c r="M88" s="29" t="s">
        <v>233</v>
      </c>
      <c r="N88" s="29" t="s">
        <v>233</v>
      </c>
      <c r="O88" s="29" t="s">
        <v>233</v>
      </c>
      <c r="P88" s="29" t="s">
        <v>233</v>
      </c>
      <c r="Q88" s="29" t="s">
        <v>233</v>
      </c>
      <c r="R88" s="29" t="s">
        <v>233</v>
      </c>
      <c r="S88" s="29" t="s">
        <v>233</v>
      </c>
      <c r="T88" s="29" t="s">
        <v>233</v>
      </c>
      <c r="U88" s="29" t="s">
        <v>233</v>
      </c>
      <c r="V88" s="29" t="s">
        <v>233</v>
      </c>
      <c r="W88" s="29" t="s">
        <v>233</v>
      </c>
      <c r="X88" s="29" t="s">
        <v>233</v>
      </c>
      <c r="Y88" s="29" t="s">
        <v>233</v>
      </c>
      <c r="Z88" s="29" t="s">
        <v>233</v>
      </c>
      <c r="AA88" s="29" t="s">
        <v>233</v>
      </c>
      <c r="AB88" s="29" t="s">
        <v>233</v>
      </c>
      <c r="AC88" s="29" t="s">
        <v>233</v>
      </c>
      <c r="AD88" s="29" t="s">
        <v>233</v>
      </c>
      <c r="AE88" s="29" t="s">
        <v>233</v>
      </c>
      <c r="AF88" s="29" t="s">
        <v>233</v>
      </c>
      <c r="AG88" s="29" t="s">
        <v>233</v>
      </c>
      <c r="AH88" s="29" t="s">
        <v>233</v>
      </c>
      <c r="AI88" s="29" t="s">
        <v>233</v>
      </c>
      <c r="AJ88" s="29" t="s">
        <v>233</v>
      </c>
      <c r="AK88" s="29" t="s">
        <v>233</v>
      </c>
      <c r="AL88" s="29" t="s">
        <v>233</v>
      </c>
      <c r="AM88" s="29" t="s">
        <v>233</v>
      </c>
      <c r="AN88" s="29" t="s">
        <v>233</v>
      </c>
      <c r="AO88" s="29" t="s">
        <v>233</v>
      </c>
      <c r="AP88" s="29" t="s">
        <v>233</v>
      </c>
      <c r="AQ88" s="29" t="s">
        <v>233</v>
      </c>
      <c r="AR88" s="29" t="s">
        <v>233</v>
      </c>
      <c r="AS88" s="29" t="s">
        <v>233</v>
      </c>
      <c r="AT88" s="29" t="s">
        <v>233</v>
      </c>
      <c r="AU88" s="29" t="s">
        <v>233</v>
      </c>
      <c r="AV88" s="29" t="s">
        <v>233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5">
        <v>0</v>
      </c>
    </row>
    <row r="89" spans="1:84" x14ac:dyDescent="0.35">
      <c r="A89" s="26" t="s">
        <v>272</v>
      </c>
      <c r="B89" s="20"/>
      <c r="C89" s="24">
        <v>0</v>
      </c>
      <c r="D89" s="24">
        <v>183029</v>
      </c>
      <c r="E89" s="24">
        <v>2865686.2</v>
      </c>
      <c r="F89" s="24">
        <v>0</v>
      </c>
      <c r="G89" s="24">
        <v>0</v>
      </c>
      <c r="H89" s="24">
        <v>0</v>
      </c>
      <c r="I89" s="24">
        <v>0</v>
      </c>
      <c r="J89" s="24">
        <v>125648</v>
      </c>
      <c r="K89" s="24">
        <v>0</v>
      </c>
      <c r="L89" s="24">
        <v>651781</v>
      </c>
      <c r="M89" s="24">
        <v>0</v>
      </c>
      <c r="N89" s="24">
        <v>0</v>
      </c>
      <c r="O89" s="24">
        <v>148044</v>
      </c>
      <c r="P89" s="24">
        <v>5063487.6500000004</v>
      </c>
      <c r="Q89" s="24">
        <v>288069</v>
      </c>
      <c r="R89" s="24">
        <v>700289.03</v>
      </c>
      <c r="S89" s="24">
        <v>0</v>
      </c>
      <c r="T89" s="24">
        <v>0</v>
      </c>
      <c r="U89" s="24">
        <v>746746.88</v>
      </c>
      <c r="V89" s="24">
        <v>23936</v>
      </c>
      <c r="W89" s="24">
        <v>0</v>
      </c>
      <c r="X89" s="24">
        <v>0</v>
      </c>
      <c r="Y89" s="24">
        <v>391355.45</v>
      </c>
      <c r="Z89" s="24">
        <v>0</v>
      </c>
      <c r="AA89" s="24">
        <v>0</v>
      </c>
      <c r="AB89" s="24">
        <v>753934.77</v>
      </c>
      <c r="AC89" s="24">
        <v>13433</v>
      </c>
      <c r="AD89" s="24">
        <v>0</v>
      </c>
      <c r="AE89" s="24">
        <v>395881</v>
      </c>
      <c r="AF89" s="24">
        <v>0</v>
      </c>
      <c r="AG89" s="24">
        <v>52495</v>
      </c>
      <c r="AH89" s="24">
        <v>0</v>
      </c>
      <c r="AI89" s="24">
        <v>0</v>
      </c>
      <c r="AJ89" s="24">
        <v>1717116</v>
      </c>
      <c r="AK89" s="24">
        <v>182366</v>
      </c>
      <c r="AL89" s="24">
        <v>18457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44505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ref="CE89:CE96" si="14">SUM(C89:CD89)</f>
        <v>14366259.98</v>
      </c>
    </row>
    <row r="90" spans="1:84" x14ac:dyDescent="0.35">
      <c r="A90" s="26" t="s">
        <v>273</v>
      </c>
      <c r="B90" s="20"/>
      <c r="C90" s="24">
        <v>0</v>
      </c>
      <c r="D90" s="24">
        <v>212396.75</v>
      </c>
      <c r="E90" s="24">
        <v>3065776.75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623495</v>
      </c>
      <c r="P90" s="24">
        <v>7677936.5199999996</v>
      </c>
      <c r="Q90" s="24">
        <v>1388021</v>
      </c>
      <c r="R90" s="24">
        <v>2433844.27</v>
      </c>
      <c r="S90" s="24">
        <v>0</v>
      </c>
      <c r="T90" s="24">
        <v>0</v>
      </c>
      <c r="U90" s="24">
        <v>6870234</v>
      </c>
      <c r="V90" s="24">
        <v>273037</v>
      </c>
      <c r="W90" s="24">
        <v>0</v>
      </c>
      <c r="X90" s="24">
        <v>0</v>
      </c>
      <c r="Y90" s="24">
        <v>9157571</v>
      </c>
      <c r="Z90" s="24">
        <v>0</v>
      </c>
      <c r="AA90" s="24">
        <v>0</v>
      </c>
      <c r="AB90" s="24">
        <v>3423087.29</v>
      </c>
      <c r="AC90" s="24">
        <v>89486</v>
      </c>
      <c r="AD90" s="24">
        <v>0</v>
      </c>
      <c r="AE90" s="24">
        <v>2341471</v>
      </c>
      <c r="AF90" s="24">
        <v>0</v>
      </c>
      <c r="AG90" s="24">
        <v>6169762</v>
      </c>
      <c r="AH90" s="24">
        <v>0</v>
      </c>
      <c r="AI90" s="24">
        <v>0</v>
      </c>
      <c r="AJ90" s="24">
        <v>8596287</v>
      </c>
      <c r="AK90" s="24">
        <v>376905</v>
      </c>
      <c r="AL90" s="24">
        <v>12430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4566642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57278382.579999998</v>
      </c>
    </row>
    <row r="91" spans="1:84" x14ac:dyDescent="0.35">
      <c r="A91" s="26" t="s">
        <v>274</v>
      </c>
      <c r="B91" s="20"/>
      <c r="C91" s="32">
        <f>C89+C90</f>
        <v>0</v>
      </c>
      <c r="D91" s="32">
        <f t="shared" ref="D91:AV91" si="15">D89+D90</f>
        <v>395425.75</v>
      </c>
      <c r="E91" s="32">
        <f t="shared" si="15"/>
        <v>5931462.9500000002</v>
      </c>
      <c r="F91" s="32">
        <f t="shared" si="15"/>
        <v>0</v>
      </c>
      <c r="G91" s="32">
        <f t="shared" si="15"/>
        <v>0</v>
      </c>
      <c r="H91" s="32">
        <f t="shared" si="15"/>
        <v>0</v>
      </c>
      <c r="I91" s="32">
        <f t="shared" si="15"/>
        <v>0</v>
      </c>
      <c r="J91" s="32">
        <f t="shared" si="15"/>
        <v>125648</v>
      </c>
      <c r="K91" s="32">
        <f t="shared" si="15"/>
        <v>0</v>
      </c>
      <c r="L91" s="32">
        <f t="shared" si="15"/>
        <v>651781</v>
      </c>
      <c r="M91" s="32">
        <f t="shared" si="15"/>
        <v>0</v>
      </c>
      <c r="N91" s="32">
        <f t="shared" si="15"/>
        <v>0</v>
      </c>
      <c r="O91" s="32">
        <f t="shared" si="15"/>
        <v>771539</v>
      </c>
      <c r="P91" s="32">
        <f t="shared" si="15"/>
        <v>12741424.17</v>
      </c>
      <c r="Q91" s="32">
        <f t="shared" si="15"/>
        <v>1676090</v>
      </c>
      <c r="R91" s="32">
        <f t="shared" si="15"/>
        <v>3134133.3</v>
      </c>
      <c r="S91" s="32">
        <f t="shared" si="15"/>
        <v>0</v>
      </c>
      <c r="T91" s="32">
        <f t="shared" si="15"/>
        <v>0</v>
      </c>
      <c r="U91" s="32">
        <f t="shared" si="15"/>
        <v>7616980.8799999999</v>
      </c>
      <c r="V91" s="32">
        <f t="shared" si="15"/>
        <v>296973</v>
      </c>
      <c r="W91" s="32">
        <f t="shared" si="15"/>
        <v>0</v>
      </c>
      <c r="X91" s="32">
        <f t="shared" si="15"/>
        <v>0</v>
      </c>
      <c r="Y91" s="32">
        <f t="shared" si="15"/>
        <v>9548926.4499999993</v>
      </c>
      <c r="Z91" s="32">
        <f t="shared" si="15"/>
        <v>0</v>
      </c>
      <c r="AA91" s="32">
        <f t="shared" si="15"/>
        <v>0</v>
      </c>
      <c r="AB91" s="32">
        <f t="shared" si="15"/>
        <v>4177022.06</v>
      </c>
      <c r="AC91" s="32">
        <f t="shared" si="15"/>
        <v>102919</v>
      </c>
      <c r="AD91" s="32">
        <f t="shared" si="15"/>
        <v>0</v>
      </c>
      <c r="AE91" s="32">
        <f t="shared" si="15"/>
        <v>2737352</v>
      </c>
      <c r="AF91" s="32">
        <f t="shared" si="15"/>
        <v>0</v>
      </c>
      <c r="AG91" s="32">
        <f t="shared" si="15"/>
        <v>6222257</v>
      </c>
      <c r="AH91" s="32">
        <f t="shared" si="15"/>
        <v>0</v>
      </c>
      <c r="AI91" s="32">
        <f t="shared" si="15"/>
        <v>0</v>
      </c>
      <c r="AJ91" s="32">
        <f t="shared" si="15"/>
        <v>10313403</v>
      </c>
      <c r="AK91" s="32">
        <f t="shared" si="15"/>
        <v>559271</v>
      </c>
      <c r="AL91" s="32">
        <f t="shared" si="15"/>
        <v>30887</v>
      </c>
      <c r="AM91" s="32">
        <f t="shared" si="15"/>
        <v>0</v>
      </c>
      <c r="AN91" s="32">
        <f t="shared" si="15"/>
        <v>0</v>
      </c>
      <c r="AO91" s="32">
        <f t="shared" si="15"/>
        <v>0</v>
      </c>
      <c r="AP91" s="32">
        <f t="shared" si="15"/>
        <v>0</v>
      </c>
      <c r="AQ91" s="32">
        <f t="shared" si="15"/>
        <v>0</v>
      </c>
      <c r="AR91" s="32">
        <f t="shared" si="15"/>
        <v>0</v>
      </c>
      <c r="AS91" s="32">
        <f t="shared" si="15"/>
        <v>0</v>
      </c>
      <c r="AT91" s="32">
        <f t="shared" si="15"/>
        <v>0</v>
      </c>
      <c r="AU91" s="32">
        <f t="shared" si="15"/>
        <v>0</v>
      </c>
      <c r="AV91" s="32">
        <f t="shared" si="15"/>
        <v>4611147</v>
      </c>
      <c r="AW91" s="29" t="s">
        <v>233</v>
      </c>
      <c r="AX91" s="29" t="s">
        <v>233</v>
      </c>
      <c r="AY91" s="29" t="s">
        <v>233</v>
      </c>
      <c r="AZ91" s="29" t="s">
        <v>233</v>
      </c>
      <c r="BA91" s="29" t="s">
        <v>233</v>
      </c>
      <c r="BB91" s="29" t="s">
        <v>233</v>
      </c>
      <c r="BC91" s="29" t="s">
        <v>233</v>
      </c>
      <c r="BD91" s="29" t="s">
        <v>233</v>
      </c>
      <c r="BE91" s="29" t="s">
        <v>233</v>
      </c>
      <c r="BF91" s="29" t="s">
        <v>233</v>
      </c>
      <c r="BG91" s="29" t="s">
        <v>233</v>
      </c>
      <c r="BH91" s="29" t="s">
        <v>233</v>
      </c>
      <c r="BI91" s="29" t="s">
        <v>233</v>
      </c>
      <c r="BJ91" s="29" t="s">
        <v>233</v>
      </c>
      <c r="BK91" s="29" t="s">
        <v>233</v>
      </c>
      <c r="BL91" s="29" t="s">
        <v>233</v>
      </c>
      <c r="BM91" s="29" t="s">
        <v>233</v>
      </c>
      <c r="BN91" s="29" t="s">
        <v>233</v>
      </c>
      <c r="BO91" s="29" t="s">
        <v>233</v>
      </c>
      <c r="BP91" s="29" t="s">
        <v>233</v>
      </c>
      <c r="BQ91" s="29" t="s">
        <v>233</v>
      </c>
      <c r="BR91" s="29" t="s">
        <v>233</v>
      </c>
      <c r="BS91" s="29" t="s">
        <v>233</v>
      </c>
      <c r="BT91" s="29" t="s">
        <v>233</v>
      </c>
      <c r="BU91" s="29" t="s">
        <v>233</v>
      </c>
      <c r="BV91" s="29" t="s">
        <v>233</v>
      </c>
      <c r="BW91" s="29" t="s">
        <v>233</v>
      </c>
      <c r="BX91" s="29" t="s">
        <v>233</v>
      </c>
      <c r="BY91" s="29" t="s">
        <v>233</v>
      </c>
      <c r="BZ91" s="29" t="s">
        <v>233</v>
      </c>
      <c r="CA91" s="29" t="s">
        <v>233</v>
      </c>
      <c r="CB91" s="29" t="s">
        <v>233</v>
      </c>
      <c r="CC91" s="29" t="s">
        <v>233</v>
      </c>
      <c r="CD91" s="29" t="s">
        <v>233</v>
      </c>
      <c r="CE91" s="32">
        <f t="shared" si="14"/>
        <v>71644642.560000002</v>
      </c>
    </row>
    <row r="92" spans="1:84" x14ac:dyDescent="0.35">
      <c r="A92" s="39" t="s">
        <v>275</v>
      </c>
      <c r="B92" s="32"/>
      <c r="C92" s="24">
        <v>0</v>
      </c>
      <c r="D92" s="24">
        <v>95</v>
      </c>
      <c r="E92" s="24">
        <v>6512</v>
      </c>
      <c r="F92" s="24">
        <v>0</v>
      </c>
      <c r="G92" s="24">
        <v>0</v>
      </c>
      <c r="H92" s="24">
        <v>0</v>
      </c>
      <c r="I92" s="24">
        <v>0</v>
      </c>
      <c r="J92" s="24">
        <v>146</v>
      </c>
      <c r="K92" s="24">
        <v>0</v>
      </c>
      <c r="L92" s="24">
        <v>2644</v>
      </c>
      <c r="M92" s="24">
        <v>0</v>
      </c>
      <c r="N92" s="24">
        <v>0</v>
      </c>
      <c r="O92" s="24">
        <v>1045</v>
      </c>
      <c r="P92" s="24">
        <v>6528</v>
      </c>
      <c r="Q92" s="24">
        <v>3730</v>
      </c>
      <c r="R92" s="24">
        <v>234</v>
      </c>
      <c r="S92" s="24">
        <v>0</v>
      </c>
      <c r="T92" s="24">
        <v>0</v>
      </c>
      <c r="U92" s="24">
        <v>3041</v>
      </c>
      <c r="V92" s="24">
        <v>0</v>
      </c>
      <c r="W92" s="24">
        <v>0</v>
      </c>
      <c r="X92" s="24">
        <v>0</v>
      </c>
      <c r="Y92" s="24">
        <v>2360</v>
      </c>
      <c r="Z92" s="24">
        <v>0</v>
      </c>
      <c r="AA92" s="24">
        <v>0</v>
      </c>
      <c r="AB92" s="24">
        <v>768</v>
      </c>
      <c r="AC92" s="24">
        <v>1194</v>
      </c>
      <c r="AD92" s="24">
        <v>0</v>
      </c>
      <c r="AE92" s="24">
        <v>6281</v>
      </c>
      <c r="AF92" s="24">
        <v>0</v>
      </c>
      <c r="AG92" s="24">
        <v>2054</v>
      </c>
      <c r="AH92" s="24">
        <v>0</v>
      </c>
      <c r="AI92" s="24">
        <v>0</v>
      </c>
      <c r="AJ92" s="24">
        <v>9095</v>
      </c>
      <c r="AK92" s="24">
        <v>4485</v>
      </c>
      <c r="AL92" s="24">
        <v>1796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24">
        <v>0</v>
      </c>
      <c r="AY92" s="24">
        <v>2693</v>
      </c>
      <c r="AZ92" s="24">
        <v>0</v>
      </c>
      <c r="BA92" s="24">
        <v>0</v>
      </c>
      <c r="BB92" s="24">
        <v>90</v>
      </c>
      <c r="BC92" s="24">
        <v>0</v>
      </c>
      <c r="BD92" s="24">
        <v>1648</v>
      </c>
      <c r="BE92" s="24">
        <v>69043</v>
      </c>
      <c r="BF92" s="24">
        <v>2118</v>
      </c>
      <c r="BG92" s="24">
        <v>0</v>
      </c>
      <c r="BH92" s="24">
        <v>0</v>
      </c>
      <c r="BI92" s="24">
        <v>0</v>
      </c>
      <c r="BJ92" s="24">
        <v>0</v>
      </c>
      <c r="BK92" s="24">
        <v>0</v>
      </c>
      <c r="BL92" s="24">
        <v>1532</v>
      </c>
      <c r="BM92" s="24">
        <v>585</v>
      </c>
      <c r="BN92" s="24">
        <v>1673</v>
      </c>
      <c r="BO92" s="24">
        <v>0</v>
      </c>
      <c r="BP92" s="24">
        <v>0</v>
      </c>
      <c r="BQ92" s="24">
        <v>0</v>
      </c>
      <c r="BR92" s="24">
        <v>360</v>
      </c>
      <c r="BS92" s="24">
        <v>0</v>
      </c>
      <c r="BT92" s="24">
        <v>0</v>
      </c>
      <c r="BU92" s="24">
        <v>0</v>
      </c>
      <c r="BV92" s="24">
        <v>1615</v>
      </c>
      <c r="BW92" s="24">
        <v>0</v>
      </c>
      <c r="BX92" s="24">
        <v>0</v>
      </c>
      <c r="BY92" s="24">
        <v>0</v>
      </c>
      <c r="BZ92" s="24">
        <v>0</v>
      </c>
      <c r="CA92" s="24">
        <v>265</v>
      </c>
      <c r="CB92" s="24">
        <v>0</v>
      </c>
      <c r="CC92" s="24"/>
      <c r="CD92" s="264" t="s">
        <v>233</v>
      </c>
      <c r="CE92" s="32">
        <f t="shared" si="14"/>
        <v>133630</v>
      </c>
      <c r="CF92" s="32">
        <f>BE61-CE92</f>
        <v>0</v>
      </c>
    </row>
    <row r="93" spans="1:84" x14ac:dyDescent="0.35">
      <c r="A93" s="26" t="s">
        <v>276</v>
      </c>
      <c r="B93" s="20"/>
      <c r="C93" s="24"/>
      <c r="D93" s="24"/>
      <c r="E93" s="24">
        <v>5657.7566037735851</v>
      </c>
      <c r="F93" s="24"/>
      <c r="G93" s="24"/>
      <c r="H93" s="24"/>
      <c r="I93" s="24"/>
      <c r="J93" s="24"/>
      <c r="K93" s="24"/>
      <c r="L93" s="24">
        <v>2996.2433962264149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4"/>
      <c r="BA93" s="24"/>
      <c r="BB93" s="24"/>
      <c r="BC93" s="24"/>
      <c r="BD93" s="29" t="s">
        <v>233</v>
      </c>
      <c r="BE93" s="29" t="s">
        <v>233</v>
      </c>
      <c r="BF93" s="24"/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8654</v>
      </c>
      <c r="CF93" s="32">
        <f>AY61-CE93</f>
        <v>0</v>
      </c>
    </row>
    <row r="94" spans="1:84" x14ac:dyDescent="0.35">
      <c r="A94" s="26" t="s">
        <v>277</v>
      </c>
      <c r="B94" s="20"/>
      <c r="C94" s="24">
        <v>0</v>
      </c>
      <c r="D94" s="24">
        <v>245</v>
      </c>
      <c r="E94" s="24">
        <v>5010</v>
      </c>
      <c r="F94" s="24">
        <v>0</v>
      </c>
      <c r="G94" s="24">
        <v>0</v>
      </c>
      <c r="H94" s="24">
        <v>0</v>
      </c>
      <c r="I94" s="24">
        <v>0</v>
      </c>
      <c r="J94" s="24">
        <v>146</v>
      </c>
      <c r="K94" s="24">
        <v>0</v>
      </c>
      <c r="L94" s="24">
        <v>2769</v>
      </c>
      <c r="M94" s="24">
        <v>0</v>
      </c>
      <c r="N94" s="24">
        <v>0</v>
      </c>
      <c r="O94" s="24">
        <v>1045</v>
      </c>
      <c r="P94" s="24">
        <v>10258</v>
      </c>
      <c r="Q94" s="24">
        <v>0</v>
      </c>
      <c r="R94" s="24">
        <v>234</v>
      </c>
      <c r="S94" s="24">
        <v>0</v>
      </c>
      <c r="T94" s="24">
        <v>0</v>
      </c>
      <c r="U94" s="24">
        <v>2312</v>
      </c>
      <c r="V94" s="24">
        <v>0</v>
      </c>
      <c r="W94" s="24">
        <v>0</v>
      </c>
      <c r="X94" s="24">
        <v>0</v>
      </c>
      <c r="Y94" s="24">
        <v>2360</v>
      </c>
      <c r="Z94" s="24">
        <v>0</v>
      </c>
      <c r="AA94" s="24">
        <v>0</v>
      </c>
      <c r="AB94" s="24">
        <v>618</v>
      </c>
      <c r="AC94" s="24">
        <v>1194</v>
      </c>
      <c r="AD94" s="24">
        <v>0</v>
      </c>
      <c r="AE94" s="24">
        <v>6281</v>
      </c>
      <c r="AF94" s="24">
        <v>0</v>
      </c>
      <c r="AG94" s="24">
        <v>2054</v>
      </c>
      <c r="AH94" s="24">
        <v>0</v>
      </c>
      <c r="AI94" s="24">
        <v>0</v>
      </c>
      <c r="AJ94" s="24">
        <v>3030</v>
      </c>
      <c r="AK94" s="24">
        <v>5926</v>
      </c>
      <c r="AL94" s="24">
        <v>355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>
        <v>0</v>
      </c>
      <c r="AS94" s="24">
        <v>0</v>
      </c>
      <c r="AT94" s="24">
        <v>0</v>
      </c>
      <c r="AU94" s="24">
        <v>0</v>
      </c>
      <c r="AV94" s="24">
        <v>0</v>
      </c>
      <c r="AW94" s="24">
        <v>0</v>
      </c>
      <c r="AX94" s="321" t="s">
        <v>233</v>
      </c>
      <c r="AY94" s="321" t="s">
        <v>233</v>
      </c>
      <c r="AZ94" s="29" t="s">
        <v>233</v>
      </c>
      <c r="BA94" s="24"/>
      <c r="BB94" s="24">
        <v>90</v>
      </c>
      <c r="BC94" s="24">
        <v>0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4">
        <v>0</v>
      </c>
      <c r="BI94" s="24">
        <v>0</v>
      </c>
      <c r="BJ94" s="29" t="s">
        <v>233</v>
      </c>
      <c r="BK94" s="24">
        <v>0</v>
      </c>
      <c r="BL94" s="24">
        <v>0</v>
      </c>
      <c r="BM94" s="24">
        <v>0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4">
        <v>0</v>
      </c>
      <c r="BT94" s="24">
        <v>0</v>
      </c>
      <c r="BU94" s="24">
        <v>0</v>
      </c>
      <c r="BV94" s="24">
        <v>1459</v>
      </c>
      <c r="BW94" s="24">
        <v>0</v>
      </c>
      <c r="BX94" s="24">
        <v>0</v>
      </c>
      <c r="BY94" s="24">
        <v>0</v>
      </c>
      <c r="BZ94" s="24">
        <v>0</v>
      </c>
      <c r="CA94" s="24">
        <v>115</v>
      </c>
      <c r="CB94" s="24">
        <v>0</v>
      </c>
      <c r="CC94" s="29" t="s">
        <v>233</v>
      </c>
      <c r="CD94" s="29" t="s">
        <v>233</v>
      </c>
      <c r="CE94" s="32">
        <f t="shared" si="14"/>
        <v>45501</v>
      </c>
      <c r="CF94" s="20"/>
    </row>
    <row r="95" spans="1:84" x14ac:dyDescent="0.35">
      <c r="A95" s="26" t="s">
        <v>278</v>
      </c>
      <c r="B95" s="20"/>
      <c r="C95" s="24">
        <v>0</v>
      </c>
      <c r="D95" s="24">
        <v>74</v>
      </c>
      <c r="E95" s="24">
        <v>1512</v>
      </c>
      <c r="F95" s="24">
        <v>0</v>
      </c>
      <c r="G95" s="24">
        <v>0</v>
      </c>
      <c r="H95" s="24">
        <v>0</v>
      </c>
      <c r="I95" s="24">
        <v>0</v>
      </c>
      <c r="J95" s="24">
        <v>90</v>
      </c>
      <c r="K95" s="24">
        <v>0</v>
      </c>
      <c r="L95" s="24">
        <v>835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0</v>
      </c>
      <c r="AR95" s="24">
        <v>0</v>
      </c>
      <c r="AS95" s="24">
        <v>0</v>
      </c>
      <c r="AT95" s="24">
        <v>0</v>
      </c>
      <c r="AU95" s="24">
        <v>0</v>
      </c>
      <c r="AV95" s="24">
        <v>0</v>
      </c>
      <c r="AW95" s="24">
        <v>0</v>
      </c>
      <c r="AX95" s="321" t="s">
        <v>233</v>
      </c>
      <c r="AY95" s="321" t="s">
        <v>233</v>
      </c>
      <c r="AZ95" s="29" t="s">
        <v>233</v>
      </c>
      <c r="BA95" s="29" t="s">
        <v>233</v>
      </c>
      <c r="BB95" s="24">
        <v>0</v>
      </c>
      <c r="BC95" s="24">
        <v>0</v>
      </c>
      <c r="BD95" s="29" t="s">
        <v>233</v>
      </c>
      <c r="BE95" s="29" t="s">
        <v>233</v>
      </c>
      <c r="BF95" s="29" t="s">
        <v>233</v>
      </c>
      <c r="BG95" s="29" t="s">
        <v>233</v>
      </c>
      <c r="BH95" s="24">
        <v>0</v>
      </c>
      <c r="BI95" s="24">
        <v>0</v>
      </c>
      <c r="BJ95" s="29" t="s">
        <v>233</v>
      </c>
      <c r="BK95" s="24">
        <v>0</v>
      </c>
      <c r="BL95" s="24">
        <v>0</v>
      </c>
      <c r="BM95" s="24">
        <v>0</v>
      </c>
      <c r="BN95" s="29" t="s">
        <v>233</v>
      </c>
      <c r="BO95" s="29" t="s">
        <v>233</v>
      </c>
      <c r="BP95" s="29" t="s">
        <v>233</v>
      </c>
      <c r="BQ95" s="29" t="s">
        <v>233</v>
      </c>
      <c r="BR95" s="29" t="s">
        <v>233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0</v>
      </c>
      <c r="CC95" s="29" t="s">
        <v>233</v>
      </c>
      <c r="CD95" s="29" t="s">
        <v>233</v>
      </c>
      <c r="CE95" s="32">
        <f t="shared" si="14"/>
        <v>2511</v>
      </c>
      <c r="CF95" s="32">
        <f>BA61</f>
        <v>0</v>
      </c>
    </row>
    <row r="96" spans="1:84" x14ac:dyDescent="0.35">
      <c r="A96" s="26" t="s">
        <v>279</v>
      </c>
      <c r="B96" s="20"/>
      <c r="C96" s="315"/>
      <c r="D96" s="315">
        <v>0</v>
      </c>
      <c r="E96" s="315">
        <v>22.847293269230757</v>
      </c>
      <c r="F96" s="315">
        <v>0</v>
      </c>
      <c r="G96" s="315">
        <v>0</v>
      </c>
      <c r="H96" s="315">
        <v>0</v>
      </c>
      <c r="I96" s="315">
        <v>0</v>
      </c>
      <c r="J96" s="315">
        <v>0</v>
      </c>
      <c r="K96" s="315">
        <v>0</v>
      </c>
      <c r="L96" s="315">
        <v>0</v>
      </c>
      <c r="M96" s="315">
        <v>0</v>
      </c>
      <c r="N96" s="315">
        <v>0</v>
      </c>
      <c r="O96" s="315">
        <v>4.915865384615385</v>
      </c>
      <c r="P96" s="316">
        <v>19.435312500000002</v>
      </c>
      <c r="Q96" s="316">
        <v>0</v>
      </c>
      <c r="R96" s="316">
        <v>0</v>
      </c>
      <c r="S96" s="317">
        <v>0</v>
      </c>
      <c r="T96" s="317">
        <v>0</v>
      </c>
      <c r="U96" s="318">
        <v>0</v>
      </c>
      <c r="V96" s="316">
        <v>0</v>
      </c>
      <c r="W96" s="316">
        <v>0</v>
      </c>
      <c r="X96" s="316">
        <v>0</v>
      </c>
      <c r="Y96" s="316">
        <v>0</v>
      </c>
      <c r="Z96" s="316">
        <v>0</v>
      </c>
      <c r="AA96" s="316">
        <v>0</v>
      </c>
      <c r="AB96" s="317">
        <v>0</v>
      </c>
      <c r="AC96" s="316">
        <v>0</v>
      </c>
      <c r="AD96" s="316">
        <v>0</v>
      </c>
      <c r="AE96" s="316">
        <v>0</v>
      </c>
      <c r="AF96" s="316">
        <v>0</v>
      </c>
      <c r="AG96" s="316">
        <v>12.288620192307691</v>
      </c>
      <c r="AH96" s="316">
        <v>0</v>
      </c>
      <c r="AI96" s="316">
        <v>0</v>
      </c>
      <c r="AJ96" s="316">
        <v>5.0508173076923075</v>
      </c>
      <c r="AK96" s="316">
        <v>0</v>
      </c>
      <c r="AL96" s="316">
        <v>0</v>
      </c>
      <c r="AM96" s="316">
        <v>0</v>
      </c>
      <c r="AN96" s="316">
        <v>0</v>
      </c>
      <c r="AO96" s="316">
        <v>0</v>
      </c>
      <c r="AP96" s="316">
        <v>0</v>
      </c>
      <c r="AQ96" s="316">
        <v>0</v>
      </c>
      <c r="AR96" s="316">
        <v>0</v>
      </c>
      <c r="AS96" s="316">
        <v>0</v>
      </c>
      <c r="AT96" s="316">
        <v>0</v>
      </c>
      <c r="AU96" s="316">
        <v>0</v>
      </c>
      <c r="AV96" s="317">
        <v>0.62812500000000004</v>
      </c>
      <c r="AW96" s="321" t="s">
        <v>233</v>
      </c>
      <c r="AX96" s="321" t="s">
        <v>233</v>
      </c>
      <c r="AY96" s="321" t="s">
        <v>233</v>
      </c>
      <c r="AZ96" s="29" t="s">
        <v>233</v>
      </c>
      <c r="BA96" s="29" t="s">
        <v>233</v>
      </c>
      <c r="BB96" s="29" t="s">
        <v>233</v>
      </c>
      <c r="BC96" s="29" t="s">
        <v>233</v>
      </c>
      <c r="BD96" s="29" t="s">
        <v>233</v>
      </c>
      <c r="BE96" s="29" t="s">
        <v>233</v>
      </c>
      <c r="BF96" s="29" t="s">
        <v>233</v>
      </c>
      <c r="BG96" s="29" t="s">
        <v>233</v>
      </c>
      <c r="BH96" s="29" t="s">
        <v>233</v>
      </c>
      <c r="BI96" s="29" t="s">
        <v>233</v>
      </c>
      <c r="BJ96" s="29" t="s">
        <v>233</v>
      </c>
      <c r="BK96" s="29" t="s">
        <v>233</v>
      </c>
      <c r="BL96" s="29" t="s">
        <v>233</v>
      </c>
      <c r="BM96" s="29" t="s">
        <v>233</v>
      </c>
      <c r="BN96" s="29" t="s">
        <v>233</v>
      </c>
      <c r="BO96" s="29" t="s">
        <v>233</v>
      </c>
      <c r="BP96" s="29" t="s">
        <v>233</v>
      </c>
      <c r="BQ96" s="29" t="s">
        <v>233</v>
      </c>
      <c r="BR96" s="29" t="s">
        <v>233</v>
      </c>
      <c r="BS96" s="29" t="s">
        <v>233</v>
      </c>
      <c r="BT96" s="29" t="s">
        <v>233</v>
      </c>
      <c r="BU96" s="322"/>
      <c r="BV96" s="322"/>
      <c r="BW96" s="322"/>
      <c r="BX96" s="322"/>
      <c r="BY96" s="322"/>
      <c r="BZ96" s="322"/>
      <c r="CA96" s="322"/>
      <c r="CB96" s="322"/>
      <c r="CC96" s="29" t="s">
        <v>233</v>
      </c>
      <c r="CD96" s="29" t="s">
        <v>233</v>
      </c>
      <c r="CE96" s="267">
        <f t="shared" si="14"/>
        <v>65.166033653846142</v>
      </c>
      <c r="CF96" s="37"/>
    </row>
    <row r="97" spans="1:6" x14ac:dyDescent="0.35">
      <c r="A97" s="38" t="s">
        <v>280</v>
      </c>
      <c r="B97" s="38"/>
      <c r="C97" s="38"/>
      <c r="D97" s="38"/>
      <c r="E97" s="38"/>
    </row>
    <row r="98" spans="1:6" x14ac:dyDescent="0.35">
      <c r="A98" s="39" t="s">
        <v>281</v>
      </c>
      <c r="B98" s="40"/>
      <c r="C98" s="323" t="s">
        <v>1375</v>
      </c>
      <c r="D98" s="42"/>
      <c r="E98" s="43"/>
      <c r="F98" s="16"/>
    </row>
    <row r="99" spans="1:6" x14ac:dyDescent="0.35">
      <c r="A99" s="32" t="s">
        <v>283</v>
      </c>
      <c r="B99" s="40" t="s">
        <v>284</v>
      </c>
      <c r="C99" s="324" t="s">
        <v>1364</v>
      </c>
      <c r="D99" s="42"/>
      <c r="E99" s="43"/>
      <c r="F99" s="16"/>
    </row>
    <row r="100" spans="1:6" x14ac:dyDescent="0.35">
      <c r="A100" s="32" t="s">
        <v>285</v>
      </c>
      <c r="B100" s="40" t="s">
        <v>284</v>
      </c>
      <c r="C100" s="41" t="s">
        <v>1365</v>
      </c>
      <c r="D100" s="42"/>
      <c r="E100" s="43"/>
      <c r="F100" s="16"/>
    </row>
    <row r="101" spans="1:6" x14ac:dyDescent="0.35">
      <c r="A101" s="32" t="s">
        <v>286</v>
      </c>
      <c r="B101" s="40" t="s">
        <v>284</v>
      </c>
      <c r="C101" s="41" t="s">
        <v>1366</v>
      </c>
      <c r="D101" s="42"/>
      <c r="E101" s="43"/>
      <c r="F101" s="16"/>
    </row>
    <row r="102" spans="1:6" x14ac:dyDescent="0.35">
      <c r="A102" s="32" t="s">
        <v>287</v>
      </c>
      <c r="B102" s="40" t="s">
        <v>284</v>
      </c>
      <c r="C102" s="41" t="s">
        <v>1367</v>
      </c>
      <c r="D102" s="42"/>
      <c r="E102" s="43"/>
      <c r="F102" s="16"/>
    </row>
    <row r="103" spans="1:6" x14ac:dyDescent="0.35">
      <c r="A103" s="32" t="s">
        <v>288</v>
      </c>
      <c r="B103" s="40" t="s">
        <v>284</v>
      </c>
      <c r="C103" s="41" t="s">
        <v>1368</v>
      </c>
      <c r="D103" s="42"/>
      <c r="E103" s="43"/>
      <c r="F103" s="16"/>
    </row>
    <row r="104" spans="1:6" x14ac:dyDescent="0.35">
      <c r="A104" s="32" t="s">
        <v>289</v>
      </c>
      <c r="B104" s="40" t="s">
        <v>284</v>
      </c>
      <c r="C104" s="325">
        <v>99111</v>
      </c>
      <c r="D104" s="42"/>
      <c r="E104" s="43"/>
      <c r="F104" s="16"/>
    </row>
    <row r="105" spans="1:6" x14ac:dyDescent="0.35">
      <c r="A105" s="32" t="s">
        <v>290</v>
      </c>
      <c r="B105" s="40" t="s">
        <v>284</v>
      </c>
      <c r="C105" s="41" t="s">
        <v>1376</v>
      </c>
      <c r="D105" s="42"/>
      <c r="E105" s="43"/>
      <c r="F105" s="16"/>
    </row>
    <row r="106" spans="1:6" x14ac:dyDescent="0.35">
      <c r="A106" s="32" t="s">
        <v>291</v>
      </c>
      <c r="B106" s="40" t="s">
        <v>284</v>
      </c>
      <c r="C106" s="326" t="s">
        <v>1369</v>
      </c>
      <c r="D106" s="42"/>
      <c r="E106" s="43"/>
      <c r="F106" s="16"/>
    </row>
    <row r="107" spans="1:6" x14ac:dyDescent="0.35">
      <c r="A107" s="32" t="s">
        <v>292</v>
      </c>
      <c r="B107" s="40" t="s">
        <v>284</v>
      </c>
      <c r="C107" s="326" t="s">
        <v>1370</v>
      </c>
      <c r="D107" s="42"/>
      <c r="E107" s="43"/>
      <c r="F107" s="16"/>
    </row>
    <row r="108" spans="1:6" x14ac:dyDescent="0.35">
      <c r="A108" s="32" t="s">
        <v>293</v>
      </c>
      <c r="B108" s="40" t="s">
        <v>284</v>
      </c>
      <c r="C108" s="41" t="s">
        <v>1377</v>
      </c>
      <c r="D108" s="42"/>
      <c r="E108" s="43"/>
      <c r="F108" s="16"/>
    </row>
    <row r="109" spans="1:6" x14ac:dyDescent="0.35">
      <c r="A109" s="32" t="s">
        <v>294</v>
      </c>
      <c r="B109" s="40" t="s">
        <v>284</v>
      </c>
      <c r="C109" s="344" t="s">
        <v>1372</v>
      </c>
      <c r="D109" s="42"/>
      <c r="E109" s="43"/>
      <c r="F109" s="16"/>
    </row>
    <row r="110" spans="1:6" x14ac:dyDescent="0.35">
      <c r="A110" s="32" t="s">
        <v>295</v>
      </c>
      <c r="B110" s="40" t="s">
        <v>284</v>
      </c>
      <c r="C110" s="344" t="s">
        <v>1373</v>
      </c>
      <c r="D110" s="42"/>
      <c r="E110" s="43"/>
      <c r="F110" s="16"/>
    </row>
    <row r="111" spans="1:6" x14ac:dyDescent="0.35">
      <c r="A111" s="44" t="s">
        <v>296</v>
      </c>
      <c r="B111" s="40" t="s">
        <v>284</v>
      </c>
      <c r="C111" s="41" t="s">
        <v>1378</v>
      </c>
      <c r="D111" s="42"/>
      <c r="E111" s="43"/>
      <c r="F111" s="16"/>
    </row>
    <row r="112" spans="1:6" x14ac:dyDescent="0.35">
      <c r="A112" s="44" t="s">
        <v>297</v>
      </c>
      <c r="B112" s="40" t="s">
        <v>284</v>
      </c>
      <c r="C112" s="329" t="s">
        <v>1379</v>
      </c>
      <c r="D112" s="42"/>
      <c r="E112" s="43"/>
      <c r="F112" s="16"/>
    </row>
    <row r="113" spans="1:5" x14ac:dyDescent="0.35">
      <c r="A113" s="38" t="s">
        <v>298</v>
      </c>
      <c r="B113" s="38"/>
      <c r="C113" s="38"/>
      <c r="D113" s="38"/>
      <c r="E113" s="38"/>
    </row>
    <row r="114" spans="1:5" x14ac:dyDescent="0.35">
      <c r="A114" s="45" t="s">
        <v>299</v>
      </c>
      <c r="B114" s="45"/>
      <c r="C114" s="45"/>
      <c r="D114" s="45"/>
      <c r="E114" s="45"/>
    </row>
    <row r="115" spans="1:5" x14ac:dyDescent="0.35">
      <c r="A115" s="20" t="s">
        <v>288</v>
      </c>
      <c r="B115" s="46" t="s">
        <v>284</v>
      </c>
      <c r="C115" s="47"/>
      <c r="D115" s="20"/>
      <c r="E115" s="20"/>
    </row>
    <row r="116" spans="1:5" x14ac:dyDescent="0.35">
      <c r="A116" s="20" t="s">
        <v>290</v>
      </c>
      <c r="B116" s="46" t="s">
        <v>284</v>
      </c>
      <c r="C116" s="47"/>
      <c r="D116" s="20"/>
      <c r="E116" s="20"/>
    </row>
    <row r="117" spans="1:5" x14ac:dyDescent="0.35">
      <c r="A117" s="20" t="s">
        <v>300</v>
      </c>
      <c r="B117" s="46" t="s">
        <v>284</v>
      </c>
      <c r="C117" s="47">
        <v>1</v>
      </c>
      <c r="D117" s="20"/>
      <c r="E117" s="20"/>
    </row>
    <row r="118" spans="1:5" x14ac:dyDescent="0.35">
      <c r="A118" s="45" t="s">
        <v>301</v>
      </c>
      <c r="B118" s="45"/>
      <c r="C118" s="45"/>
      <c r="D118" s="45"/>
      <c r="E118" s="45"/>
    </row>
    <row r="119" spans="1:5" x14ac:dyDescent="0.35">
      <c r="A119" s="20" t="s">
        <v>302</v>
      </c>
      <c r="B119" s="46" t="s">
        <v>284</v>
      </c>
      <c r="C119" s="47"/>
      <c r="D119" s="20"/>
      <c r="E119" s="20"/>
    </row>
    <row r="120" spans="1:5" x14ac:dyDescent="0.35">
      <c r="A120" s="20" t="s">
        <v>144</v>
      </c>
      <c r="B120" s="46" t="s">
        <v>284</v>
      </c>
      <c r="C120" s="234"/>
      <c r="D120" s="20"/>
      <c r="E120" s="20"/>
    </row>
    <row r="121" spans="1:5" x14ac:dyDescent="0.35">
      <c r="A121" s="45" t="s">
        <v>303</v>
      </c>
      <c r="B121" s="45"/>
      <c r="C121" s="45"/>
      <c r="D121" s="45"/>
      <c r="E121" s="45"/>
    </row>
    <row r="122" spans="1:5" x14ac:dyDescent="0.35">
      <c r="A122" s="20" t="s">
        <v>304</v>
      </c>
      <c r="B122" s="46" t="s">
        <v>284</v>
      </c>
      <c r="C122" s="47"/>
      <c r="D122" s="20"/>
      <c r="E122" s="20"/>
    </row>
    <row r="123" spans="1:5" x14ac:dyDescent="0.35">
      <c r="A123" s="20" t="s">
        <v>305</v>
      </c>
      <c r="B123" s="46" t="s">
        <v>284</v>
      </c>
      <c r="C123" s="47"/>
      <c r="D123" s="20"/>
      <c r="E123" s="20"/>
    </row>
    <row r="124" spans="1:5" x14ac:dyDescent="0.35">
      <c r="A124" s="20" t="s">
        <v>306</v>
      </c>
      <c r="B124" s="46" t="s">
        <v>284</v>
      </c>
      <c r="C124" s="47"/>
      <c r="D124" s="20"/>
      <c r="E124" s="20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49" t="s">
        <v>307</v>
      </c>
      <c r="B126" s="38"/>
      <c r="C126" s="38"/>
      <c r="D126" s="38"/>
      <c r="E126" s="38"/>
    </row>
    <row r="127" spans="1:5" x14ac:dyDescent="0.35">
      <c r="A127" s="20"/>
      <c r="B127" s="46"/>
      <c r="C127" s="48"/>
      <c r="D127" s="20"/>
      <c r="E127" s="20"/>
    </row>
    <row r="128" spans="1:5" x14ac:dyDescent="0.35">
      <c r="A128" s="26" t="s">
        <v>308</v>
      </c>
      <c r="B128" s="20"/>
      <c r="C128" s="21" t="s">
        <v>309</v>
      </c>
      <c r="D128" s="22" t="s">
        <v>227</v>
      </c>
      <c r="E128" s="20"/>
    </row>
    <row r="129" spans="1:5" x14ac:dyDescent="0.35">
      <c r="A129" s="20" t="s">
        <v>310</v>
      </c>
      <c r="B129" s="46" t="s">
        <v>284</v>
      </c>
      <c r="C129" s="47">
        <v>412</v>
      </c>
      <c r="D129" s="50">
        <v>1451</v>
      </c>
      <c r="E129" s="20"/>
    </row>
    <row r="130" spans="1:5" x14ac:dyDescent="0.35">
      <c r="A130" s="20" t="s">
        <v>311</v>
      </c>
      <c r="B130" s="46" t="s">
        <v>284</v>
      </c>
      <c r="C130" s="47">
        <v>96</v>
      </c>
      <c r="D130" s="50">
        <v>734</v>
      </c>
      <c r="E130" s="20"/>
    </row>
    <row r="131" spans="1:5" x14ac:dyDescent="0.35">
      <c r="A131" s="20" t="s">
        <v>312</v>
      </c>
      <c r="B131" s="46" t="s">
        <v>284</v>
      </c>
      <c r="C131" s="47">
        <v>0</v>
      </c>
      <c r="D131" s="50">
        <v>0</v>
      </c>
      <c r="E131" s="20"/>
    </row>
    <row r="132" spans="1:5" x14ac:dyDescent="0.35">
      <c r="A132" s="20" t="s">
        <v>313</v>
      </c>
      <c r="B132" s="46" t="s">
        <v>284</v>
      </c>
      <c r="C132" s="47">
        <v>36</v>
      </c>
      <c r="D132" s="50">
        <v>78</v>
      </c>
      <c r="E132" s="20"/>
    </row>
    <row r="133" spans="1:5" x14ac:dyDescent="0.35">
      <c r="A133" s="26" t="s">
        <v>314</v>
      </c>
      <c r="B133" s="20"/>
      <c r="C133" s="21" t="s">
        <v>179</v>
      </c>
      <c r="D133" s="20"/>
      <c r="E133" s="20"/>
    </row>
    <row r="134" spans="1:5" x14ac:dyDescent="0.35">
      <c r="A134" s="20" t="s">
        <v>315</v>
      </c>
      <c r="B134" s="46" t="s">
        <v>284</v>
      </c>
      <c r="C134" s="47"/>
      <c r="D134" s="20"/>
      <c r="E134" s="20"/>
    </row>
    <row r="135" spans="1:5" x14ac:dyDescent="0.35">
      <c r="A135" s="20" t="s">
        <v>316</v>
      </c>
      <c r="B135" s="46" t="s">
        <v>284</v>
      </c>
      <c r="C135" s="47"/>
      <c r="D135" s="20"/>
      <c r="E135" s="20"/>
    </row>
    <row r="136" spans="1:5" x14ac:dyDescent="0.35">
      <c r="A136" s="20" t="s">
        <v>317</v>
      </c>
      <c r="B136" s="46" t="s">
        <v>284</v>
      </c>
      <c r="C136" s="47">
        <v>25</v>
      </c>
      <c r="D136" s="20"/>
      <c r="E136" s="20"/>
    </row>
    <row r="137" spans="1:5" x14ac:dyDescent="0.35">
      <c r="A137" s="20" t="s">
        <v>318</v>
      </c>
      <c r="B137" s="46" t="s">
        <v>284</v>
      </c>
      <c r="C137" s="47"/>
      <c r="D137" s="20"/>
      <c r="E137" s="20"/>
    </row>
    <row r="138" spans="1:5" x14ac:dyDescent="0.35">
      <c r="A138" s="20" t="s">
        <v>319</v>
      </c>
      <c r="B138" s="46" t="s">
        <v>284</v>
      </c>
      <c r="C138" s="47"/>
      <c r="D138" s="20"/>
      <c r="E138" s="20"/>
    </row>
    <row r="139" spans="1:5" x14ac:dyDescent="0.35">
      <c r="A139" s="20" t="s">
        <v>320</v>
      </c>
      <c r="B139" s="46" t="s">
        <v>284</v>
      </c>
      <c r="C139" s="47"/>
      <c r="D139" s="20"/>
      <c r="E139" s="20"/>
    </row>
    <row r="140" spans="1:5" x14ac:dyDescent="0.35">
      <c r="A140" s="20" t="s">
        <v>108</v>
      </c>
      <c r="B140" s="46" t="s">
        <v>284</v>
      </c>
      <c r="C140" s="47"/>
      <c r="D140" s="20"/>
      <c r="E140" s="20"/>
    </row>
    <row r="141" spans="1:5" x14ac:dyDescent="0.35">
      <c r="A141" s="20" t="s">
        <v>321</v>
      </c>
      <c r="B141" s="46" t="s">
        <v>284</v>
      </c>
      <c r="C141" s="47"/>
      <c r="D141" s="20"/>
      <c r="E141" s="20"/>
    </row>
    <row r="142" spans="1:5" x14ac:dyDescent="0.35">
      <c r="A142" s="20" t="s">
        <v>322</v>
      </c>
      <c r="B142" s="46"/>
      <c r="C142" s="47"/>
      <c r="D142" s="20"/>
      <c r="E142" s="20"/>
    </row>
    <row r="143" spans="1:5" x14ac:dyDescent="0.35">
      <c r="A143" s="20" t="s">
        <v>312</v>
      </c>
      <c r="B143" s="46" t="s">
        <v>284</v>
      </c>
      <c r="C143" s="47"/>
      <c r="D143" s="20"/>
      <c r="E143" s="20"/>
    </row>
    <row r="144" spans="1:5" x14ac:dyDescent="0.35">
      <c r="A144" s="20" t="s">
        <v>323</v>
      </c>
      <c r="B144" s="46" t="s">
        <v>284</v>
      </c>
      <c r="C144" s="47"/>
      <c r="D144" s="20"/>
      <c r="E144" s="20"/>
    </row>
    <row r="145" spans="1:6" x14ac:dyDescent="0.35">
      <c r="A145" s="20" t="s">
        <v>324</v>
      </c>
      <c r="B145" s="20"/>
      <c r="C145" s="27"/>
      <c r="D145" s="20"/>
      <c r="E145" s="32">
        <f>SUM(C134:C144)</f>
        <v>25</v>
      </c>
    </row>
    <row r="146" spans="1:6" x14ac:dyDescent="0.35">
      <c r="A146" s="20" t="s">
        <v>325</v>
      </c>
      <c r="B146" s="46" t="s">
        <v>284</v>
      </c>
      <c r="C146" s="47">
        <v>25</v>
      </c>
      <c r="D146" s="20"/>
      <c r="E146" s="20"/>
    </row>
    <row r="147" spans="1:6" x14ac:dyDescent="0.35">
      <c r="A147" s="20" t="s">
        <v>326</v>
      </c>
      <c r="B147" s="46" t="s">
        <v>284</v>
      </c>
      <c r="C147" s="47">
        <v>5</v>
      </c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 t="s">
        <v>327</v>
      </c>
      <c r="B149" s="46" t="s">
        <v>284</v>
      </c>
      <c r="C149" s="4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20"/>
      <c r="B153" s="20"/>
      <c r="C153" s="27"/>
      <c r="D153" s="20"/>
      <c r="E153" s="20"/>
    </row>
    <row r="154" spans="1:6" x14ac:dyDescent="0.35">
      <c r="A154" s="38" t="s">
        <v>328</v>
      </c>
      <c r="B154" s="49"/>
      <c r="C154" s="49"/>
      <c r="D154" s="49"/>
      <c r="E154" s="49"/>
    </row>
    <row r="155" spans="1:6" x14ac:dyDescent="0.35">
      <c r="A155" s="51" t="s">
        <v>329</v>
      </c>
      <c r="B155" s="52" t="s">
        <v>330</v>
      </c>
      <c r="C155" s="53" t="s">
        <v>331</v>
      </c>
      <c r="D155" s="52" t="s">
        <v>144</v>
      </c>
      <c r="E155" s="52" t="s">
        <v>215</v>
      </c>
    </row>
    <row r="156" spans="1:6" x14ac:dyDescent="0.35">
      <c r="A156" s="20" t="s">
        <v>309</v>
      </c>
      <c r="B156" s="50">
        <v>223</v>
      </c>
      <c r="C156" s="50">
        <v>6</v>
      </c>
      <c r="D156" s="50">
        <v>183</v>
      </c>
      <c r="E156" s="32">
        <f>SUM(B156:D156)</f>
        <v>412</v>
      </c>
    </row>
    <row r="157" spans="1:6" x14ac:dyDescent="0.35">
      <c r="A157" s="20" t="s">
        <v>227</v>
      </c>
      <c r="B157" s="50">
        <v>749</v>
      </c>
      <c r="C157" s="50">
        <v>172</v>
      </c>
      <c r="D157" s="50">
        <v>530</v>
      </c>
      <c r="E157" s="32">
        <f>SUM(B157:D157)</f>
        <v>1451</v>
      </c>
    </row>
    <row r="158" spans="1:6" x14ac:dyDescent="0.35">
      <c r="A158" s="20" t="s">
        <v>332</v>
      </c>
      <c r="B158" s="50">
        <v>20987</v>
      </c>
      <c r="C158" s="50">
        <v>10274</v>
      </c>
      <c r="D158" s="50">
        <v>26889</v>
      </c>
      <c r="E158" s="32">
        <f>SUM(B158:D158)</f>
        <v>58150</v>
      </c>
    </row>
    <row r="159" spans="1:6" x14ac:dyDescent="0.35">
      <c r="A159" s="20" t="s">
        <v>272</v>
      </c>
      <c r="B159" s="50">
        <v>5544308.9299999997</v>
      </c>
      <c r="C159" s="50">
        <v>1246121.8700000001</v>
      </c>
      <c r="D159" s="50">
        <v>6924048.1799999997</v>
      </c>
      <c r="E159" s="32">
        <f>SUM(B159:D159)</f>
        <v>13714478.98</v>
      </c>
      <c r="F159" s="18"/>
    </row>
    <row r="160" spans="1:6" x14ac:dyDescent="0.35">
      <c r="A160" s="20" t="s">
        <v>273</v>
      </c>
      <c r="B160" s="50">
        <v>23503706.25</v>
      </c>
      <c r="C160" s="50">
        <v>11569693.4</v>
      </c>
      <c r="D160" s="50">
        <v>22204982.93</v>
      </c>
      <c r="E160" s="32">
        <f>SUM(B160:D160)</f>
        <v>57278382.579999998</v>
      </c>
      <c r="F160" s="18"/>
    </row>
    <row r="161" spans="1:5" x14ac:dyDescent="0.35">
      <c r="A161" s="51" t="s">
        <v>333</v>
      </c>
      <c r="B161" s="52" t="s">
        <v>330</v>
      </c>
      <c r="C161" s="53" t="s">
        <v>331</v>
      </c>
      <c r="D161" s="52" t="s">
        <v>144</v>
      </c>
      <c r="E161" s="52" t="s">
        <v>215</v>
      </c>
    </row>
    <row r="162" spans="1:5" x14ac:dyDescent="0.35">
      <c r="A162" s="20" t="s">
        <v>309</v>
      </c>
      <c r="B162" s="50">
        <v>96</v>
      </c>
      <c r="C162" s="50">
        <v>0</v>
      </c>
      <c r="D162" s="50"/>
      <c r="E162" s="32">
        <f>SUM(B162:D162)</f>
        <v>96</v>
      </c>
    </row>
    <row r="163" spans="1:5" x14ac:dyDescent="0.35">
      <c r="A163" s="20" t="s">
        <v>227</v>
      </c>
      <c r="B163" s="50">
        <v>734</v>
      </c>
      <c r="C163" s="50">
        <v>0</v>
      </c>
      <c r="D163" s="50"/>
      <c r="E163" s="32">
        <f>SUM(B163:D163)</f>
        <v>734</v>
      </c>
    </row>
    <row r="164" spans="1:5" x14ac:dyDescent="0.35">
      <c r="A164" s="20" t="s">
        <v>332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272</v>
      </c>
      <c r="B165" s="50">
        <v>651781</v>
      </c>
      <c r="C165" s="50"/>
      <c r="D165" s="50"/>
      <c r="E165" s="32">
        <f>SUM(B165:D165)</f>
        <v>651781</v>
      </c>
    </row>
    <row r="166" spans="1:5" x14ac:dyDescent="0.35">
      <c r="A166" s="20" t="s">
        <v>273</v>
      </c>
      <c r="B166" s="50"/>
      <c r="C166" s="50"/>
      <c r="D166" s="50"/>
      <c r="E166" s="32">
        <f>SUM(B166:D166)</f>
        <v>0</v>
      </c>
    </row>
    <row r="167" spans="1:5" x14ac:dyDescent="0.35">
      <c r="A167" s="51" t="s">
        <v>334</v>
      </c>
      <c r="B167" s="52" t="s">
        <v>330</v>
      </c>
      <c r="C167" s="53" t="s">
        <v>331</v>
      </c>
      <c r="D167" s="52" t="s">
        <v>144</v>
      </c>
      <c r="E167" s="52" t="s">
        <v>215</v>
      </c>
    </row>
    <row r="168" spans="1:5" x14ac:dyDescent="0.35">
      <c r="A168" s="20" t="s">
        <v>309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227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332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272</v>
      </c>
      <c r="B171" s="50"/>
      <c r="C171" s="50"/>
      <c r="D171" s="50"/>
      <c r="E171" s="32">
        <f>SUM(B171:D171)</f>
        <v>0</v>
      </c>
    </row>
    <row r="172" spans="1:5" x14ac:dyDescent="0.35">
      <c r="A172" s="20" t="s">
        <v>273</v>
      </c>
      <c r="B172" s="50"/>
      <c r="C172" s="50"/>
      <c r="D172" s="50"/>
      <c r="E172" s="32">
        <f>SUM(B172:D172)</f>
        <v>0</v>
      </c>
    </row>
    <row r="173" spans="1:5" x14ac:dyDescent="0.35">
      <c r="A173" s="25"/>
      <c r="B173" s="25"/>
      <c r="C173" s="54"/>
      <c r="D173" s="55"/>
      <c r="E173" s="20"/>
    </row>
    <row r="174" spans="1:5" x14ac:dyDescent="0.35">
      <c r="A174" s="51" t="s">
        <v>335</v>
      </c>
      <c r="B174" s="52" t="s">
        <v>336</v>
      </c>
      <c r="C174" s="53" t="s">
        <v>337</v>
      </c>
      <c r="D174" s="20"/>
      <c r="E174" s="20"/>
    </row>
    <row r="175" spans="1:5" x14ac:dyDescent="0.35">
      <c r="A175" s="25" t="s">
        <v>338</v>
      </c>
      <c r="B175" s="50">
        <v>10394467</v>
      </c>
      <c r="C175" s="50">
        <v>6549399</v>
      </c>
      <c r="D175" s="20"/>
      <c r="E175" s="20"/>
    </row>
    <row r="176" spans="1:5" x14ac:dyDescent="0.35">
      <c r="A176" s="25"/>
      <c r="B176" s="55"/>
      <c r="C176" s="54"/>
      <c r="D176" s="20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25"/>
      <c r="B180" s="25"/>
      <c r="C180" s="54"/>
      <c r="D180" s="55"/>
      <c r="E180" s="20"/>
    </row>
    <row r="181" spans="1:5" x14ac:dyDescent="0.35">
      <c r="A181" s="49" t="s">
        <v>339</v>
      </c>
      <c r="B181" s="38"/>
      <c r="C181" s="38"/>
      <c r="D181" s="38"/>
      <c r="E181" s="38"/>
    </row>
    <row r="182" spans="1:5" x14ac:dyDescent="0.35">
      <c r="A182" s="45" t="s">
        <v>340</v>
      </c>
      <c r="B182" s="45"/>
      <c r="C182" s="45"/>
      <c r="D182" s="45"/>
      <c r="E182" s="45"/>
    </row>
    <row r="183" spans="1:5" x14ac:dyDescent="0.35">
      <c r="A183" s="20" t="s">
        <v>341</v>
      </c>
      <c r="B183" s="46" t="s">
        <v>284</v>
      </c>
      <c r="C183" s="47">
        <v>1370805.4900000005</v>
      </c>
      <c r="D183" s="20"/>
      <c r="E183" s="20"/>
    </row>
    <row r="184" spans="1:5" x14ac:dyDescent="0.35">
      <c r="A184" s="20" t="s">
        <v>342</v>
      </c>
      <c r="B184" s="46" t="s">
        <v>284</v>
      </c>
      <c r="C184" s="47">
        <v>39239.82</v>
      </c>
      <c r="D184" s="20"/>
      <c r="E184" s="20"/>
    </row>
    <row r="185" spans="1:5" x14ac:dyDescent="0.35">
      <c r="A185" s="25" t="s">
        <v>343</v>
      </c>
      <c r="B185" s="46" t="s">
        <v>284</v>
      </c>
      <c r="C185" s="47">
        <v>153177.06</v>
      </c>
      <c r="D185" s="20"/>
      <c r="E185" s="20"/>
    </row>
    <row r="186" spans="1:5" x14ac:dyDescent="0.35">
      <c r="A186" s="20" t="s">
        <v>344</v>
      </c>
      <c r="B186" s="46" t="s">
        <v>284</v>
      </c>
      <c r="C186" s="47">
        <v>3067027.6599999997</v>
      </c>
      <c r="D186" s="20"/>
      <c r="E186" s="20"/>
    </row>
    <row r="187" spans="1:5" x14ac:dyDescent="0.35">
      <c r="A187" s="20" t="s">
        <v>345</v>
      </c>
      <c r="B187" s="46" t="s">
        <v>284</v>
      </c>
      <c r="C187" s="47">
        <v>40436.120000000003</v>
      </c>
      <c r="D187" s="20"/>
      <c r="E187" s="20"/>
    </row>
    <row r="188" spans="1:5" x14ac:dyDescent="0.35">
      <c r="A188" s="20" t="s">
        <v>346</v>
      </c>
      <c r="B188" s="46" t="s">
        <v>284</v>
      </c>
      <c r="C188" s="47">
        <v>937608.67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-30773.599999999984</v>
      </c>
      <c r="D189" s="20"/>
      <c r="E189" s="20"/>
    </row>
    <row r="190" spans="1:5" x14ac:dyDescent="0.35">
      <c r="A190" s="20" t="s">
        <v>347</v>
      </c>
      <c r="B190" s="46" t="s">
        <v>284</v>
      </c>
      <c r="C190" s="47">
        <v>34488.54</v>
      </c>
      <c r="D190" s="20"/>
      <c r="E190" s="20"/>
    </row>
    <row r="191" spans="1:5" x14ac:dyDescent="0.35">
      <c r="A191" s="20" t="s">
        <v>215</v>
      </c>
      <c r="B191" s="20"/>
      <c r="C191" s="27"/>
      <c r="D191" s="32">
        <f>SUM(C183:C190)</f>
        <v>5612009.7600000007</v>
      </c>
      <c r="E191" s="20"/>
    </row>
    <row r="192" spans="1:5" x14ac:dyDescent="0.35">
      <c r="A192" s="45" t="s">
        <v>348</v>
      </c>
      <c r="B192" s="45"/>
      <c r="C192" s="45"/>
      <c r="D192" s="45"/>
      <c r="E192" s="45"/>
    </row>
    <row r="193" spans="1:5" x14ac:dyDescent="0.35">
      <c r="A193" s="20" t="s">
        <v>349</v>
      </c>
      <c r="B193" s="46" t="s">
        <v>284</v>
      </c>
      <c r="C193" s="47"/>
      <c r="D193" s="20"/>
      <c r="E193" s="20"/>
    </row>
    <row r="194" spans="1:5" x14ac:dyDescent="0.35">
      <c r="A194" s="20" t="s">
        <v>350</v>
      </c>
      <c r="B194" s="46" t="s">
        <v>284</v>
      </c>
      <c r="C194" s="47">
        <v>52986</v>
      </c>
      <c r="D194" s="20"/>
      <c r="E194" s="20"/>
    </row>
    <row r="195" spans="1:5" x14ac:dyDescent="0.35">
      <c r="A195" s="20" t="s">
        <v>215</v>
      </c>
      <c r="B195" s="20"/>
      <c r="C195" s="27"/>
      <c r="D195" s="32">
        <f>SUM(C193:C194)</f>
        <v>52986</v>
      </c>
      <c r="E195" s="20"/>
    </row>
    <row r="196" spans="1:5" x14ac:dyDescent="0.35">
      <c r="A196" s="45" t="s">
        <v>351</v>
      </c>
      <c r="B196" s="45"/>
      <c r="C196" s="45"/>
      <c r="D196" s="45"/>
      <c r="E196" s="45"/>
    </row>
    <row r="197" spans="1:5" x14ac:dyDescent="0.35">
      <c r="A197" s="20" t="s">
        <v>352</v>
      </c>
      <c r="B197" s="46" t="s">
        <v>284</v>
      </c>
      <c r="C197" s="47">
        <v>454228.77</v>
      </c>
      <c r="D197" s="20"/>
      <c r="E197" s="20"/>
    </row>
    <row r="198" spans="1:5" x14ac:dyDescent="0.35">
      <c r="A198" s="20" t="s">
        <v>353</v>
      </c>
      <c r="B198" s="46" t="s">
        <v>284</v>
      </c>
      <c r="C198" s="47"/>
      <c r="D198" s="20"/>
      <c r="E198" s="20"/>
    </row>
    <row r="199" spans="1:5" x14ac:dyDescent="0.35">
      <c r="A199" s="20" t="s">
        <v>215</v>
      </c>
      <c r="B199" s="20"/>
      <c r="C199" s="27"/>
      <c r="D199" s="32">
        <f>SUM(C197:C198)</f>
        <v>454228.77</v>
      </c>
      <c r="E199" s="20"/>
    </row>
    <row r="200" spans="1:5" x14ac:dyDescent="0.35">
      <c r="A200" s="45" t="s">
        <v>354</v>
      </c>
      <c r="B200" s="45"/>
      <c r="C200" s="45"/>
      <c r="D200" s="45"/>
      <c r="E200" s="45"/>
    </row>
    <row r="201" spans="1:5" x14ac:dyDescent="0.35">
      <c r="A201" s="20" t="s">
        <v>355</v>
      </c>
      <c r="B201" s="46" t="s">
        <v>284</v>
      </c>
      <c r="C201" s="47"/>
      <c r="D201" s="20"/>
      <c r="E201" s="20"/>
    </row>
    <row r="202" spans="1:5" x14ac:dyDescent="0.35">
      <c r="A202" s="20" t="s">
        <v>356</v>
      </c>
      <c r="B202" s="46" t="s">
        <v>284</v>
      </c>
      <c r="C202" s="47">
        <v>341806.17</v>
      </c>
      <c r="D202" s="20"/>
      <c r="E202" s="20"/>
    </row>
    <row r="203" spans="1:5" x14ac:dyDescent="0.35">
      <c r="A203" s="20" t="s">
        <v>144</v>
      </c>
      <c r="B203" s="46" t="s">
        <v>284</v>
      </c>
      <c r="C203" s="47"/>
      <c r="D203" s="20"/>
      <c r="E203" s="20"/>
    </row>
    <row r="204" spans="1:5" x14ac:dyDescent="0.35">
      <c r="A204" s="20" t="s">
        <v>215</v>
      </c>
      <c r="B204" s="20"/>
      <c r="C204" s="27"/>
      <c r="D204" s="32">
        <f>SUM(C201:C203)</f>
        <v>341806.17</v>
      </c>
      <c r="E204" s="20"/>
    </row>
    <row r="205" spans="1:5" x14ac:dyDescent="0.35">
      <c r="A205" s="45" t="s">
        <v>357</v>
      </c>
      <c r="B205" s="45"/>
      <c r="C205" s="45"/>
      <c r="D205" s="45"/>
      <c r="E205" s="45"/>
    </row>
    <row r="206" spans="1:5" x14ac:dyDescent="0.35">
      <c r="A206" s="20" t="s">
        <v>358</v>
      </c>
      <c r="B206" s="46" t="s">
        <v>284</v>
      </c>
      <c r="C206" s="47"/>
      <c r="D206" s="20"/>
      <c r="E206" s="20"/>
    </row>
    <row r="207" spans="1:5" x14ac:dyDescent="0.35">
      <c r="A207" s="20" t="s">
        <v>359</v>
      </c>
      <c r="B207" s="46" t="s">
        <v>284</v>
      </c>
      <c r="C207" s="47">
        <v>249512.81999999998</v>
      </c>
      <c r="D207" s="20"/>
      <c r="E207" s="20"/>
    </row>
    <row r="208" spans="1:5" x14ac:dyDescent="0.35">
      <c r="A208" s="20" t="s">
        <v>215</v>
      </c>
      <c r="B208" s="20"/>
      <c r="C208" s="27"/>
      <c r="D208" s="32">
        <f>SUM(C206:C207)</f>
        <v>249512.81999999998</v>
      </c>
      <c r="E208" s="20"/>
    </row>
    <row r="209" spans="1:5" x14ac:dyDescent="0.35">
      <c r="A209" s="20"/>
      <c r="B209" s="20"/>
      <c r="C209" s="27"/>
      <c r="D209" s="20"/>
      <c r="E209" s="20"/>
    </row>
    <row r="210" spans="1:5" x14ac:dyDescent="0.35">
      <c r="A210" s="38" t="s">
        <v>360</v>
      </c>
      <c r="B210" s="38"/>
      <c r="C210" s="38"/>
      <c r="D210" s="38"/>
      <c r="E210" s="38"/>
    </row>
    <row r="211" spans="1:5" x14ac:dyDescent="0.35">
      <c r="A211" s="49" t="s">
        <v>361</v>
      </c>
      <c r="B211" s="38"/>
      <c r="C211" s="38"/>
      <c r="D211" s="38"/>
      <c r="E211" s="38"/>
    </row>
    <row r="212" spans="1:5" x14ac:dyDescent="0.35">
      <c r="A212" s="26"/>
      <c r="B212" s="22" t="s">
        <v>362</v>
      </c>
      <c r="C212" s="21" t="s">
        <v>363</v>
      </c>
      <c r="D212" s="22" t="s">
        <v>364</v>
      </c>
      <c r="E212" s="22" t="s">
        <v>365</v>
      </c>
    </row>
    <row r="213" spans="1:5" x14ac:dyDescent="0.35">
      <c r="A213" s="20" t="s">
        <v>366</v>
      </c>
      <c r="B213" s="50">
        <v>397262</v>
      </c>
      <c r="C213" s="47">
        <v>0</v>
      </c>
      <c r="D213" s="50">
        <v>0</v>
      </c>
      <c r="E213" s="32">
        <f t="shared" ref="E213:E221" si="16">SUM(B213:C213)-D213</f>
        <v>397262</v>
      </c>
    </row>
    <row r="214" spans="1:5" x14ac:dyDescent="0.35">
      <c r="A214" s="20" t="s">
        <v>367</v>
      </c>
      <c r="B214" s="50">
        <v>492258.88</v>
      </c>
      <c r="C214" s="47">
        <v>0</v>
      </c>
      <c r="D214" s="50">
        <v>0</v>
      </c>
      <c r="E214" s="32">
        <f t="shared" si="16"/>
        <v>492258.88</v>
      </c>
    </row>
    <row r="215" spans="1:5" x14ac:dyDescent="0.35">
      <c r="A215" s="20" t="s">
        <v>368</v>
      </c>
      <c r="B215" s="50">
        <v>38138520.399999991</v>
      </c>
      <c r="C215" s="47">
        <v>1597248</v>
      </c>
      <c r="D215" s="50">
        <v>-434581</v>
      </c>
      <c r="E215" s="32">
        <f t="shared" si="16"/>
        <v>40170349.399999991</v>
      </c>
    </row>
    <row r="216" spans="1:5" x14ac:dyDescent="0.35">
      <c r="A216" s="20" t="s">
        <v>369</v>
      </c>
      <c r="B216" s="50">
        <v>0</v>
      </c>
      <c r="C216" s="47">
        <v>0</v>
      </c>
      <c r="D216" s="50">
        <v>0</v>
      </c>
      <c r="E216" s="32">
        <f t="shared" si="16"/>
        <v>0</v>
      </c>
    </row>
    <row r="217" spans="1:5" x14ac:dyDescent="0.35">
      <c r="A217" s="20" t="s">
        <v>370</v>
      </c>
      <c r="B217" s="50">
        <v>5036751.71</v>
      </c>
      <c r="C217" s="47">
        <v>250905</v>
      </c>
      <c r="D217" s="50">
        <v>8474</v>
      </c>
      <c r="E217" s="32">
        <f t="shared" si="16"/>
        <v>5279182.71</v>
      </c>
    </row>
    <row r="218" spans="1:5" x14ac:dyDescent="0.35">
      <c r="A218" s="20" t="s">
        <v>371</v>
      </c>
      <c r="B218" s="50">
        <v>11973935.860000001</v>
      </c>
      <c r="C218" s="47">
        <v>335644</v>
      </c>
      <c r="D218" s="50">
        <v>152040</v>
      </c>
      <c r="E218" s="32">
        <f t="shared" si="16"/>
        <v>12157539.860000001</v>
      </c>
    </row>
    <row r="219" spans="1:5" x14ac:dyDescent="0.35">
      <c r="A219" s="20" t="s">
        <v>372</v>
      </c>
      <c r="B219" s="50">
        <v>0</v>
      </c>
      <c r="C219" s="47">
        <v>0</v>
      </c>
      <c r="D219" s="50">
        <v>0</v>
      </c>
      <c r="E219" s="32">
        <f t="shared" si="16"/>
        <v>0</v>
      </c>
    </row>
    <row r="220" spans="1:5" x14ac:dyDescent="0.35">
      <c r="A220" s="20" t="s">
        <v>373</v>
      </c>
      <c r="B220" s="50">
        <v>0</v>
      </c>
      <c r="C220" s="47">
        <v>0</v>
      </c>
      <c r="D220" s="50">
        <v>0</v>
      </c>
      <c r="E220" s="32">
        <f t="shared" si="16"/>
        <v>0</v>
      </c>
    </row>
    <row r="221" spans="1:5" x14ac:dyDescent="0.35">
      <c r="A221" s="20" t="s">
        <v>374</v>
      </c>
      <c r="B221" s="50">
        <v>434581</v>
      </c>
      <c r="C221" s="47">
        <v>132272</v>
      </c>
      <c r="D221" s="50">
        <v>434581</v>
      </c>
      <c r="E221" s="32">
        <f t="shared" si="16"/>
        <v>132272</v>
      </c>
    </row>
    <row r="222" spans="1:5" x14ac:dyDescent="0.35">
      <c r="A222" s="20" t="s">
        <v>215</v>
      </c>
      <c r="B222" s="32">
        <f>SUM(B213:B221)</f>
        <v>56473309.849999994</v>
      </c>
      <c r="C222" s="266">
        <f>SUM(C213:C221)</f>
        <v>2316069</v>
      </c>
      <c r="D222" s="32">
        <f>SUM(D213:D221)</f>
        <v>160514</v>
      </c>
      <c r="E222" s="32">
        <f>SUM(E213:E221)</f>
        <v>58628864.849999994</v>
      </c>
    </row>
    <row r="223" spans="1:5" x14ac:dyDescent="0.35">
      <c r="A223" s="20"/>
      <c r="B223" s="20"/>
      <c r="C223" s="27"/>
      <c r="D223" s="20"/>
      <c r="E223" s="20"/>
    </row>
    <row r="224" spans="1:5" x14ac:dyDescent="0.35">
      <c r="A224" s="49" t="s">
        <v>375</v>
      </c>
      <c r="B224" s="49"/>
      <c r="C224" s="49"/>
      <c r="D224" s="49"/>
      <c r="E224" s="49"/>
    </row>
    <row r="225" spans="1:5" x14ac:dyDescent="0.35">
      <c r="A225" s="26"/>
      <c r="B225" s="22" t="s">
        <v>362</v>
      </c>
      <c r="C225" s="21" t="s">
        <v>363</v>
      </c>
      <c r="D225" s="22" t="s">
        <v>364</v>
      </c>
      <c r="E225" s="22" t="s">
        <v>365</v>
      </c>
    </row>
    <row r="226" spans="1:5" x14ac:dyDescent="0.35">
      <c r="A226" s="20" t="s">
        <v>366</v>
      </c>
      <c r="B226" s="55"/>
      <c r="C226" s="54"/>
      <c r="D226" s="55"/>
      <c r="E226" s="20"/>
    </row>
    <row r="227" spans="1:5" x14ac:dyDescent="0.35">
      <c r="A227" s="20" t="s">
        <v>367</v>
      </c>
      <c r="B227" s="50">
        <v>441199.24</v>
      </c>
      <c r="C227" s="47">
        <v>12415</v>
      </c>
      <c r="D227" s="50">
        <v>0</v>
      </c>
      <c r="E227" s="32">
        <f t="shared" ref="E227:E234" si="17">SUM(B227:C227)-D227</f>
        <v>453614.24</v>
      </c>
    </row>
    <row r="228" spans="1:5" x14ac:dyDescent="0.35">
      <c r="A228" s="20" t="s">
        <v>368</v>
      </c>
      <c r="B228" s="50">
        <v>22690789</v>
      </c>
      <c r="C228" s="47">
        <v>1737526</v>
      </c>
      <c r="D228" s="50">
        <v>0</v>
      </c>
      <c r="E228" s="32">
        <f t="shared" si="17"/>
        <v>24428315</v>
      </c>
    </row>
    <row r="229" spans="1:5" x14ac:dyDescent="0.35">
      <c r="A229" s="20" t="s">
        <v>369</v>
      </c>
      <c r="B229" s="50">
        <v>0</v>
      </c>
      <c r="C229" s="47">
        <v>0</v>
      </c>
      <c r="D229" s="50">
        <v>0</v>
      </c>
      <c r="E229" s="32">
        <f t="shared" si="17"/>
        <v>0</v>
      </c>
    </row>
    <row r="230" spans="1:5" x14ac:dyDescent="0.35">
      <c r="A230" s="20" t="s">
        <v>370</v>
      </c>
      <c r="B230" s="50">
        <v>3445938.95</v>
      </c>
      <c r="C230" s="47">
        <v>309872</v>
      </c>
      <c r="D230" s="50">
        <v>8475</v>
      </c>
      <c r="E230" s="32">
        <f t="shared" si="17"/>
        <v>3747335.95</v>
      </c>
    </row>
    <row r="231" spans="1:5" x14ac:dyDescent="0.35">
      <c r="A231" s="20" t="s">
        <v>371</v>
      </c>
      <c r="B231" s="50">
        <v>9751216.1999999993</v>
      </c>
      <c r="C231" s="47">
        <v>573843</v>
      </c>
      <c r="D231" s="50">
        <v>152039</v>
      </c>
      <c r="E231" s="32">
        <f t="shared" si="17"/>
        <v>10173020.199999999</v>
      </c>
    </row>
    <row r="232" spans="1:5" x14ac:dyDescent="0.35">
      <c r="A232" s="20" t="s">
        <v>372</v>
      </c>
      <c r="B232" s="50">
        <v>0</v>
      </c>
      <c r="C232" s="47">
        <v>0</v>
      </c>
      <c r="D232" s="50">
        <v>0</v>
      </c>
      <c r="E232" s="32">
        <f t="shared" si="17"/>
        <v>0</v>
      </c>
    </row>
    <row r="233" spans="1:5" x14ac:dyDescent="0.35">
      <c r="A233" s="20" t="s">
        <v>373</v>
      </c>
      <c r="B233" s="50">
        <v>0</v>
      </c>
      <c r="C233" s="47">
        <v>0</v>
      </c>
      <c r="D233" s="50">
        <v>0</v>
      </c>
      <c r="E233" s="32">
        <f t="shared" si="17"/>
        <v>0</v>
      </c>
    </row>
    <row r="234" spans="1:5" x14ac:dyDescent="0.35">
      <c r="A234" s="20" t="s">
        <v>374</v>
      </c>
      <c r="B234" s="50">
        <v>0</v>
      </c>
      <c r="C234" s="47">
        <v>0</v>
      </c>
      <c r="D234" s="50">
        <v>0</v>
      </c>
      <c r="E234" s="32">
        <f t="shared" si="17"/>
        <v>0</v>
      </c>
    </row>
    <row r="235" spans="1:5" x14ac:dyDescent="0.35">
      <c r="A235" s="20" t="s">
        <v>215</v>
      </c>
      <c r="B235" s="32">
        <f>SUM(B226:B234)</f>
        <v>36329143.390000001</v>
      </c>
      <c r="C235" s="266">
        <f>SUM(C226:C234)</f>
        <v>2633656</v>
      </c>
      <c r="D235" s="32">
        <f>SUM(D226:D234)</f>
        <v>160514</v>
      </c>
      <c r="E235" s="32">
        <f>SUM(E226:E234)</f>
        <v>38802285.390000001</v>
      </c>
    </row>
    <row r="236" spans="1:5" x14ac:dyDescent="0.35">
      <c r="A236" s="20"/>
      <c r="B236" s="20"/>
      <c r="C236" s="27"/>
      <c r="D236" s="20"/>
      <c r="E236" s="20"/>
    </row>
    <row r="237" spans="1:5" x14ac:dyDescent="0.35">
      <c r="A237" s="38" t="s">
        <v>376</v>
      </c>
      <c r="B237" s="38"/>
      <c r="C237" s="38"/>
      <c r="D237" s="38"/>
      <c r="E237" s="38"/>
    </row>
    <row r="238" spans="1:5" x14ac:dyDescent="0.35">
      <c r="A238" s="38"/>
      <c r="B238" s="346" t="s">
        <v>377</v>
      </c>
      <c r="C238" s="346"/>
      <c r="D238" s="38"/>
      <c r="E238" s="38"/>
    </row>
    <row r="239" spans="1:5" x14ac:dyDescent="0.35">
      <c r="A239" s="56" t="s">
        <v>377</v>
      </c>
      <c r="B239" s="38"/>
      <c r="C239" s="47">
        <v>857727.6</v>
      </c>
      <c r="D239" s="40">
        <f>C239</f>
        <v>857727.6</v>
      </c>
      <c r="E239" s="38"/>
    </row>
    <row r="240" spans="1:5" x14ac:dyDescent="0.35">
      <c r="A240" s="45" t="s">
        <v>378</v>
      </c>
      <c r="B240" s="45"/>
      <c r="C240" s="45"/>
      <c r="D240" s="45"/>
      <c r="E240" s="45"/>
    </row>
    <row r="241" spans="1:5" x14ac:dyDescent="0.35">
      <c r="A241" s="20" t="s">
        <v>379</v>
      </c>
      <c r="B241" s="46" t="s">
        <v>284</v>
      </c>
      <c r="C241" s="47">
        <v>12041295.65</v>
      </c>
      <c r="D241" s="20"/>
      <c r="E241" s="20"/>
    </row>
    <row r="242" spans="1:5" x14ac:dyDescent="0.35">
      <c r="A242" s="20" t="s">
        <v>380</v>
      </c>
      <c r="B242" s="46" t="s">
        <v>284</v>
      </c>
      <c r="C242" s="47">
        <v>6528177.3099999996</v>
      </c>
      <c r="D242" s="20"/>
      <c r="E242" s="20"/>
    </row>
    <row r="243" spans="1:5" x14ac:dyDescent="0.35">
      <c r="A243" s="20" t="s">
        <v>381</v>
      </c>
      <c r="B243" s="46" t="s">
        <v>284</v>
      </c>
      <c r="C243" s="47">
        <v>0</v>
      </c>
      <c r="D243" s="20"/>
      <c r="E243" s="20"/>
    </row>
    <row r="244" spans="1:5" x14ac:dyDescent="0.35">
      <c r="A244" s="20" t="s">
        <v>382</v>
      </c>
      <c r="B244" s="46" t="s">
        <v>284</v>
      </c>
      <c r="C244" s="47">
        <v>0</v>
      </c>
      <c r="D244" s="20"/>
      <c r="E244" s="20"/>
    </row>
    <row r="245" spans="1:5" x14ac:dyDescent="0.35">
      <c r="A245" s="20" t="s">
        <v>383</v>
      </c>
      <c r="B245" s="46" t="s">
        <v>284</v>
      </c>
      <c r="C245" s="47">
        <v>5280171.0199999996</v>
      </c>
      <c r="D245" s="20"/>
      <c r="E245" s="20"/>
    </row>
    <row r="246" spans="1:5" x14ac:dyDescent="0.35">
      <c r="A246" s="20" t="s">
        <v>384</v>
      </c>
      <c r="B246" s="46" t="s">
        <v>284</v>
      </c>
      <c r="C246" s="47">
        <v>0</v>
      </c>
      <c r="D246" s="20"/>
      <c r="E246" s="20"/>
    </row>
    <row r="247" spans="1:5" x14ac:dyDescent="0.35">
      <c r="A247" s="20" t="s">
        <v>385</v>
      </c>
      <c r="B247" s="20"/>
      <c r="C247" s="27"/>
      <c r="D247" s="32">
        <f>SUM(C241:C246)</f>
        <v>23849643.98</v>
      </c>
      <c r="E247" s="20"/>
    </row>
    <row r="248" spans="1:5" x14ac:dyDescent="0.35">
      <c r="A248" s="45" t="s">
        <v>386</v>
      </c>
      <c r="B248" s="45"/>
      <c r="C248" s="45"/>
      <c r="D248" s="45"/>
      <c r="E248" s="45"/>
    </row>
    <row r="249" spans="1:5" x14ac:dyDescent="0.35">
      <c r="A249" s="26" t="s">
        <v>387</v>
      </c>
      <c r="B249" s="46" t="s">
        <v>284</v>
      </c>
      <c r="C249" s="47">
        <v>139</v>
      </c>
      <c r="D249" s="20"/>
      <c r="E249" s="20"/>
    </row>
    <row r="250" spans="1:5" x14ac:dyDescent="0.35">
      <c r="A250" s="26"/>
      <c r="B250" s="46"/>
      <c r="C250" s="27"/>
      <c r="D250" s="20"/>
      <c r="E250" s="20"/>
    </row>
    <row r="251" spans="1:5" x14ac:dyDescent="0.35">
      <c r="A251" s="26" t="s">
        <v>388</v>
      </c>
      <c r="B251" s="46" t="s">
        <v>284</v>
      </c>
      <c r="C251" s="47">
        <v>38342.089999999997</v>
      </c>
      <c r="D251" s="20"/>
      <c r="E251" s="20"/>
    </row>
    <row r="252" spans="1:5" x14ac:dyDescent="0.35">
      <c r="A252" s="26" t="s">
        <v>389</v>
      </c>
      <c r="B252" s="46" t="s">
        <v>284</v>
      </c>
      <c r="C252" s="47">
        <v>152870.20000000001</v>
      </c>
      <c r="D252" s="20"/>
      <c r="E252" s="20"/>
    </row>
    <row r="253" spans="1:5" x14ac:dyDescent="0.35">
      <c r="A253" s="20"/>
      <c r="B253" s="20"/>
      <c r="C253" s="27"/>
      <c r="D253" s="20"/>
      <c r="E253" s="20"/>
    </row>
    <row r="254" spans="1:5" x14ac:dyDescent="0.35">
      <c r="A254" s="26" t="s">
        <v>390</v>
      </c>
      <c r="B254" s="20"/>
      <c r="C254" s="27"/>
      <c r="D254" s="32">
        <f>SUM(C251:C253)</f>
        <v>191212.29</v>
      </c>
      <c r="E254" s="20"/>
    </row>
    <row r="255" spans="1:5" x14ac:dyDescent="0.35">
      <c r="A255" s="45" t="s">
        <v>391</v>
      </c>
      <c r="B255" s="45"/>
      <c r="C255" s="45"/>
      <c r="D255" s="45"/>
      <c r="E255" s="45"/>
    </row>
    <row r="256" spans="1:5" x14ac:dyDescent="0.35">
      <c r="A256" s="20" t="s">
        <v>392</v>
      </c>
      <c r="B256" s="46" t="s">
        <v>284</v>
      </c>
      <c r="C256" s="47">
        <v>118998.82</v>
      </c>
      <c r="D256" s="20"/>
      <c r="E256" s="20"/>
    </row>
    <row r="257" spans="1:5" x14ac:dyDescent="0.35">
      <c r="A257" s="20" t="s">
        <v>391</v>
      </c>
      <c r="B257" s="46" t="s">
        <v>284</v>
      </c>
      <c r="C257" s="47"/>
      <c r="D257" s="20"/>
      <c r="E257" s="20"/>
    </row>
    <row r="258" spans="1:5" x14ac:dyDescent="0.35">
      <c r="A258" s="20" t="s">
        <v>393</v>
      </c>
      <c r="B258" s="20"/>
      <c r="C258" s="27"/>
      <c r="D258" s="32">
        <f>SUM(C256:C257)</f>
        <v>118998.82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 t="s">
        <v>394</v>
      </c>
      <c r="B260" s="20"/>
      <c r="C260" s="27"/>
      <c r="D260" s="32">
        <f>D239+D247+D254+D258</f>
        <v>25017582.690000001</v>
      </c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20"/>
      <c r="B265" s="20"/>
      <c r="C265" s="27"/>
      <c r="D265" s="20"/>
      <c r="E265" s="20"/>
    </row>
    <row r="266" spans="1:5" x14ac:dyDescent="0.35">
      <c r="A266" s="38" t="s">
        <v>395</v>
      </c>
      <c r="B266" s="38"/>
      <c r="C266" s="38"/>
      <c r="D266" s="38"/>
      <c r="E266" s="38"/>
    </row>
    <row r="267" spans="1:5" x14ac:dyDescent="0.35">
      <c r="A267" s="45" t="s">
        <v>396</v>
      </c>
      <c r="B267" s="45"/>
      <c r="C267" s="45"/>
      <c r="D267" s="45"/>
      <c r="E267" s="45"/>
    </row>
    <row r="268" spans="1:5" x14ac:dyDescent="0.35">
      <c r="A268" s="20" t="s">
        <v>397</v>
      </c>
      <c r="B268" s="46" t="s">
        <v>284</v>
      </c>
      <c r="C268" s="47">
        <v>29692804.079999998</v>
      </c>
      <c r="D268" s="20"/>
      <c r="E268" s="20"/>
    </row>
    <row r="269" spans="1:5" x14ac:dyDescent="0.35">
      <c r="A269" s="20" t="s">
        <v>398</v>
      </c>
      <c r="B269" s="46" t="s">
        <v>284</v>
      </c>
      <c r="C269" s="47"/>
      <c r="D269" s="20"/>
      <c r="E269" s="20"/>
    </row>
    <row r="270" spans="1:5" x14ac:dyDescent="0.35">
      <c r="A270" s="20" t="s">
        <v>399</v>
      </c>
      <c r="B270" s="46" t="s">
        <v>284</v>
      </c>
      <c r="C270" s="47">
        <v>11843104.200000001</v>
      </c>
      <c r="D270" s="20"/>
      <c r="E270" s="20"/>
    </row>
    <row r="271" spans="1:5" x14ac:dyDescent="0.35">
      <c r="A271" s="20" t="s">
        <v>400</v>
      </c>
      <c r="B271" s="46" t="s">
        <v>284</v>
      </c>
      <c r="C271" s="47">
        <v>4894168.2699999996</v>
      </c>
      <c r="D271" s="20"/>
      <c r="E271" s="20"/>
    </row>
    <row r="272" spans="1:5" x14ac:dyDescent="0.35">
      <c r="A272" s="20" t="s">
        <v>401</v>
      </c>
      <c r="B272" s="46" t="s">
        <v>284</v>
      </c>
      <c r="C272" s="47">
        <v>630669.19999999995</v>
      </c>
      <c r="D272" s="20"/>
      <c r="E272" s="20"/>
    </row>
    <row r="273" spans="1:5" x14ac:dyDescent="0.35">
      <c r="A273" s="20" t="s">
        <v>402</v>
      </c>
      <c r="B273" s="46" t="s">
        <v>284</v>
      </c>
      <c r="C273" s="47"/>
      <c r="D273" s="20"/>
      <c r="E273" s="20"/>
    </row>
    <row r="274" spans="1:5" x14ac:dyDescent="0.35">
      <c r="A274" s="20" t="s">
        <v>403</v>
      </c>
      <c r="B274" s="46" t="s">
        <v>284</v>
      </c>
      <c r="C274" s="47"/>
      <c r="D274" s="20"/>
      <c r="E274" s="20"/>
    </row>
    <row r="275" spans="1:5" x14ac:dyDescent="0.35">
      <c r="A275" s="20" t="s">
        <v>404</v>
      </c>
      <c r="B275" s="46" t="s">
        <v>284</v>
      </c>
      <c r="C275" s="47">
        <v>1135852.98</v>
      </c>
      <c r="D275" s="20"/>
      <c r="E275" s="20"/>
    </row>
    <row r="276" spans="1:5" x14ac:dyDescent="0.35">
      <c r="A276" s="20" t="s">
        <v>405</v>
      </c>
      <c r="B276" s="46" t="s">
        <v>284</v>
      </c>
      <c r="C276" s="47">
        <v>1200437.2000000002</v>
      </c>
      <c r="D276" s="20"/>
      <c r="E276" s="20"/>
    </row>
    <row r="277" spans="1:5" x14ac:dyDescent="0.35">
      <c r="A277" s="20" t="s">
        <v>406</v>
      </c>
      <c r="B277" s="46" t="s">
        <v>284</v>
      </c>
      <c r="C277" s="47"/>
      <c r="D277" s="20"/>
      <c r="E277" s="20"/>
    </row>
    <row r="278" spans="1:5" x14ac:dyDescent="0.35">
      <c r="A278" s="20" t="s">
        <v>407</v>
      </c>
      <c r="B278" s="20"/>
      <c r="C278" s="27"/>
      <c r="D278" s="32">
        <f>SUM(C268:C270)-C271+SUM(C272:C277)</f>
        <v>39608699.390000008</v>
      </c>
      <c r="E278" s="20"/>
    </row>
    <row r="279" spans="1:5" x14ac:dyDescent="0.35">
      <c r="A279" s="45" t="s">
        <v>408</v>
      </c>
      <c r="B279" s="45"/>
      <c r="C279" s="45"/>
      <c r="D279" s="45"/>
      <c r="E279" s="45"/>
    </row>
    <row r="280" spans="1:5" x14ac:dyDescent="0.35">
      <c r="A280" s="20" t="s">
        <v>397</v>
      </c>
      <c r="B280" s="46" t="s">
        <v>284</v>
      </c>
      <c r="C280" s="47">
        <v>109179.41</v>
      </c>
      <c r="D280" s="20"/>
      <c r="E280" s="20"/>
    </row>
    <row r="281" spans="1:5" x14ac:dyDescent="0.35">
      <c r="A281" s="20" t="s">
        <v>398</v>
      </c>
      <c r="B281" s="46" t="s">
        <v>284</v>
      </c>
      <c r="C281" s="47"/>
      <c r="D281" s="20"/>
      <c r="E281" s="20"/>
    </row>
    <row r="282" spans="1:5" x14ac:dyDescent="0.35">
      <c r="A282" s="20" t="s">
        <v>409</v>
      </c>
      <c r="B282" s="46" t="s">
        <v>284</v>
      </c>
      <c r="C282" s="47"/>
      <c r="D282" s="20"/>
      <c r="E282" s="20"/>
    </row>
    <row r="283" spans="1:5" x14ac:dyDescent="0.35">
      <c r="A283" s="20" t="s">
        <v>410</v>
      </c>
      <c r="B283" s="20"/>
      <c r="C283" s="27"/>
      <c r="D283" s="32">
        <f>SUM(C280:C282)</f>
        <v>109179.41</v>
      </c>
      <c r="E283" s="20"/>
    </row>
    <row r="284" spans="1:5" x14ac:dyDescent="0.35">
      <c r="A284" s="45" t="s">
        <v>411</v>
      </c>
      <c r="B284" s="45"/>
      <c r="C284" s="45"/>
      <c r="D284" s="45"/>
      <c r="E284" s="45"/>
    </row>
    <row r="285" spans="1:5" x14ac:dyDescent="0.35">
      <c r="A285" s="20" t="s">
        <v>366</v>
      </c>
      <c r="B285" s="46" t="s">
        <v>284</v>
      </c>
      <c r="C285" s="47">
        <v>397262</v>
      </c>
      <c r="D285" s="20"/>
      <c r="E285" s="20"/>
    </row>
    <row r="286" spans="1:5" x14ac:dyDescent="0.35">
      <c r="A286" s="20" t="s">
        <v>367</v>
      </c>
      <c r="B286" s="46" t="s">
        <v>284</v>
      </c>
      <c r="C286" s="47">
        <v>492258.88</v>
      </c>
      <c r="D286" s="20"/>
      <c r="E286" s="20"/>
    </row>
    <row r="287" spans="1:5" x14ac:dyDescent="0.35">
      <c r="A287" s="20" t="s">
        <v>368</v>
      </c>
      <c r="B287" s="46" t="s">
        <v>284</v>
      </c>
      <c r="C287" s="47">
        <v>40170349.399999991</v>
      </c>
      <c r="D287" s="20"/>
      <c r="E287" s="20"/>
    </row>
    <row r="288" spans="1:5" x14ac:dyDescent="0.35">
      <c r="A288" s="20" t="s">
        <v>412</v>
      </c>
      <c r="B288" s="46" t="s">
        <v>284</v>
      </c>
      <c r="C288" s="47">
        <v>0</v>
      </c>
      <c r="D288" s="20"/>
      <c r="E288" s="20"/>
    </row>
    <row r="289" spans="1:5" x14ac:dyDescent="0.35">
      <c r="A289" s="20" t="s">
        <v>413</v>
      </c>
      <c r="B289" s="46" t="s">
        <v>284</v>
      </c>
      <c r="C289" s="47">
        <v>5279182.71</v>
      </c>
      <c r="D289" s="20"/>
      <c r="E289" s="20"/>
    </row>
    <row r="290" spans="1:5" x14ac:dyDescent="0.35">
      <c r="A290" s="20" t="s">
        <v>414</v>
      </c>
      <c r="B290" s="46" t="s">
        <v>284</v>
      </c>
      <c r="C290" s="47">
        <v>12157539.860000001</v>
      </c>
      <c r="D290" s="20"/>
      <c r="E290" s="20"/>
    </row>
    <row r="291" spans="1:5" x14ac:dyDescent="0.35">
      <c r="A291" s="20" t="s">
        <v>373</v>
      </c>
      <c r="B291" s="46" t="s">
        <v>284</v>
      </c>
      <c r="C291" s="47">
        <v>0</v>
      </c>
      <c r="D291" s="20"/>
      <c r="E291" s="20"/>
    </row>
    <row r="292" spans="1:5" x14ac:dyDescent="0.35">
      <c r="A292" s="20" t="s">
        <v>374</v>
      </c>
      <c r="B292" s="46" t="s">
        <v>284</v>
      </c>
      <c r="C292" s="47">
        <v>132272</v>
      </c>
      <c r="D292" s="20"/>
      <c r="E292" s="20"/>
    </row>
    <row r="293" spans="1:5" x14ac:dyDescent="0.35">
      <c r="A293" s="20" t="s">
        <v>415</v>
      </c>
      <c r="B293" s="20"/>
      <c r="C293" s="27"/>
      <c r="D293" s="32">
        <f>SUM(C285:C292)</f>
        <v>58628864.849999994</v>
      </c>
      <c r="E293" s="20"/>
    </row>
    <row r="294" spans="1:5" x14ac:dyDescent="0.35">
      <c r="A294" s="20" t="s">
        <v>416</v>
      </c>
      <c r="B294" s="46" t="s">
        <v>284</v>
      </c>
      <c r="C294" s="47">
        <v>38802285.390000001</v>
      </c>
      <c r="D294" s="20"/>
      <c r="E294" s="20"/>
    </row>
    <row r="295" spans="1:5" x14ac:dyDescent="0.35">
      <c r="A295" s="20" t="s">
        <v>417</v>
      </c>
      <c r="B295" s="20"/>
      <c r="C295" s="27"/>
      <c r="D295" s="32">
        <f>D293-C294</f>
        <v>19826579.459999993</v>
      </c>
      <c r="E295" s="20"/>
    </row>
    <row r="296" spans="1:5" x14ac:dyDescent="0.35">
      <c r="A296" s="45" t="s">
        <v>418</v>
      </c>
      <c r="B296" s="45"/>
      <c r="C296" s="45"/>
      <c r="D296" s="45"/>
      <c r="E296" s="45"/>
    </row>
    <row r="297" spans="1:5" x14ac:dyDescent="0.35">
      <c r="A297" s="20" t="s">
        <v>419</v>
      </c>
      <c r="B297" s="46" t="s">
        <v>284</v>
      </c>
      <c r="C297" s="47"/>
      <c r="D297" s="20"/>
      <c r="E297" s="20"/>
    </row>
    <row r="298" spans="1:5" x14ac:dyDescent="0.35">
      <c r="A298" s="20" t="s">
        <v>420</v>
      </c>
      <c r="B298" s="46" t="s">
        <v>284</v>
      </c>
      <c r="C298" s="47"/>
      <c r="D298" s="20"/>
      <c r="E298" s="20"/>
    </row>
    <row r="299" spans="1:5" x14ac:dyDescent="0.35">
      <c r="A299" s="20" t="s">
        <v>421</v>
      </c>
      <c r="B299" s="46" t="s">
        <v>284</v>
      </c>
      <c r="C299" s="47"/>
      <c r="D299" s="20"/>
      <c r="E299" s="20"/>
    </row>
    <row r="300" spans="1:5" x14ac:dyDescent="0.35">
      <c r="A300" s="20" t="s">
        <v>409</v>
      </c>
      <c r="B300" s="46" t="s">
        <v>284</v>
      </c>
      <c r="C300" s="47">
        <v>1431655.92</v>
      </c>
      <c r="D300" s="20"/>
      <c r="E300" s="20"/>
    </row>
    <row r="301" spans="1:5" x14ac:dyDescent="0.35">
      <c r="A301" s="20" t="s">
        <v>422</v>
      </c>
      <c r="B301" s="20"/>
      <c r="C301" s="27"/>
      <c r="D301" s="32">
        <f>C297-C298+C299+C300</f>
        <v>1431655.92</v>
      </c>
      <c r="E301" s="20"/>
    </row>
    <row r="302" spans="1:5" x14ac:dyDescent="0.35">
      <c r="A302" s="20"/>
      <c r="B302" s="20"/>
      <c r="C302" s="27"/>
      <c r="D302" s="20"/>
      <c r="E302" s="20"/>
    </row>
    <row r="303" spans="1:5" x14ac:dyDescent="0.35">
      <c r="A303" s="45" t="s">
        <v>423</v>
      </c>
      <c r="B303" s="45"/>
      <c r="C303" s="45"/>
      <c r="D303" s="45"/>
      <c r="E303" s="45"/>
    </row>
    <row r="304" spans="1:5" x14ac:dyDescent="0.35">
      <c r="A304" s="20" t="s">
        <v>424</v>
      </c>
      <c r="B304" s="46" t="s">
        <v>284</v>
      </c>
      <c r="C304" s="47"/>
      <c r="D304" s="20"/>
      <c r="E304" s="20"/>
    </row>
    <row r="305" spans="1:5" x14ac:dyDescent="0.35">
      <c r="A305" s="20" t="s">
        <v>425</v>
      </c>
      <c r="B305" s="46" t="s">
        <v>284</v>
      </c>
      <c r="C305" s="47"/>
      <c r="D305" s="20"/>
      <c r="E305" s="20"/>
    </row>
    <row r="306" spans="1:5" x14ac:dyDescent="0.35">
      <c r="A306" s="20" t="s">
        <v>426</v>
      </c>
      <c r="B306" s="46" t="s">
        <v>284</v>
      </c>
      <c r="C306" s="47"/>
      <c r="D306" s="20"/>
      <c r="E306" s="20"/>
    </row>
    <row r="307" spans="1:5" x14ac:dyDescent="0.35">
      <c r="A307" s="20" t="s">
        <v>427</v>
      </c>
      <c r="B307" s="46" t="s">
        <v>284</v>
      </c>
      <c r="C307" s="47"/>
      <c r="D307" s="20"/>
      <c r="E307" s="20"/>
    </row>
    <row r="308" spans="1:5" x14ac:dyDescent="0.35">
      <c r="A308" s="20" t="s">
        <v>428</v>
      </c>
      <c r="B308" s="20"/>
      <c r="C308" s="27"/>
      <c r="D308" s="32">
        <f>SUM(C304:C307)</f>
        <v>0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 t="s">
        <v>429</v>
      </c>
      <c r="B310" s="20"/>
      <c r="C310" s="27"/>
      <c r="D310" s="32">
        <f>D278+D283+D295+D301+D308</f>
        <v>60976114.18</v>
      </c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20"/>
      <c r="B313" s="20"/>
      <c r="C313" s="27"/>
      <c r="D313" s="20"/>
      <c r="E313" s="20"/>
    </row>
    <row r="314" spans="1:5" x14ac:dyDescent="0.35">
      <c r="A314" s="38" t="s">
        <v>430</v>
      </c>
      <c r="B314" s="38"/>
      <c r="C314" s="38"/>
      <c r="D314" s="38"/>
      <c r="E314" s="38"/>
    </row>
    <row r="315" spans="1:5" x14ac:dyDescent="0.35">
      <c r="A315" s="45" t="s">
        <v>431</v>
      </c>
      <c r="B315" s="45"/>
      <c r="C315" s="45"/>
      <c r="D315" s="45"/>
      <c r="E315" s="45"/>
    </row>
    <row r="316" spans="1:5" x14ac:dyDescent="0.35">
      <c r="A316" s="20" t="s">
        <v>432</v>
      </c>
      <c r="B316" s="46" t="s">
        <v>284</v>
      </c>
      <c r="C316" s="47"/>
      <c r="D316" s="20"/>
      <c r="E316" s="20"/>
    </row>
    <row r="317" spans="1:5" x14ac:dyDescent="0.35">
      <c r="A317" s="20" t="s">
        <v>433</v>
      </c>
      <c r="B317" s="46" t="s">
        <v>284</v>
      </c>
      <c r="C317" s="47">
        <v>1555985</v>
      </c>
      <c r="D317" s="20"/>
      <c r="E317" s="20"/>
    </row>
    <row r="318" spans="1:5" x14ac:dyDescent="0.35">
      <c r="A318" s="20" t="s">
        <v>434</v>
      </c>
      <c r="B318" s="46" t="s">
        <v>284</v>
      </c>
      <c r="C318" s="47">
        <v>3132987.92</v>
      </c>
      <c r="D318" s="20"/>
      <c r="E318" s="20"/>
    </row>
    <row r="319" spans="1:5" x14ac:dyDescent="0.35">
      <c r="A319" s="20" t="s">
        <v>435</v>
      </c>
      <c r="B319" s="46" t="s">
        <v>284</v>
      </c>
      <c r="C319" s="47"/>
      <c r="D319" s="20"/>
      <c r="E319" s="20"/>
    </row>
    <row r="320" spans="1:5" x14ac:dyDescent="0.35">
      <c r="A320" s="20" t="s">
        <v>436</v>
      </c>
      <c r="B320" s="46" t="s">
        <v>284</v>
      </c>
      <c r="C320" s="47"/>
      <c r="D320" s="20"/>
      <c r="E320" s="20"/>
    </row>
    <row r="321" spans="1:5" x14ac:dyDescent="0.35">
      <c r="A321" s="20" t="s">
        <v>437</v>
      </c>
      <c r="B321" s="46" t="s">
        <v>284</v>
      </c>
      <c r="C321" s="47"/>
      <c r="D321" s="20"/>
      <c r="E321" s="20"/>
    </row>
    <row r="322" spans="1:5" x14ac:dyDescent="0.35">
      <c r="A322" s="20" t="s">
        <v>438</v>
      </c>
      <c r="B322" s="46" t="s">
        <v>284</v>
      </c>
      <c r="C322" s="47"/>
      <c r="D322" s="20"/>
      <c r="E322" s="20"/>
    </row>
    <row r="323" spans="1:5" x14ac:dyDescent="0.35">
      <c r="A323" s="20" t="s">
        <v>439</v>
      </c>
      <c r="B323" s="46" t="s">
        <v>284</v>
      </c>
      <c r="C323" s="47"/>
      <c r="D323" s="20"/>
      <c r="E323" s="20"/>
    </row>
    <row r="324" spans="1:5" x14ac:dyDescent="0.35">
      <c r="A324" s="20" t="s">
        <v>440</v>
      </c>
      <c r="B324" s="46" t="s">
        <v>284</v>
      </c>
      <c r="C324" s="47">
        <v>15497</v>
      </c>
      <c r="D324" s="20"/>
      <c r="E324" s="20"/>
    </row>
    <row r="325" spans="1:5" x14ac:dyDescent="0.35">
      <c r="A325" s="20" t="s">
        <v>441</v>
      </c>
      <c r="B325" s="46" t="s">
        <v>284</v>
      </c>
      <c r="C325" s="47">
        <v>1452349</v>
      </c>
      <c r="D325" s="20"/>
      <c r="E325" s="20"/>
    </row>
    <row r="326" spans="1:5" x14ac:dyDescent="0.35">
      <c r="A326" s="20" t="s">
        <v>442</v>
      </c>
      <c r="B326" s="20"/>
      <c r="C326" s="27"/>
      <c r="D326" s="32">
        <f>SUM(C316:C325)</f>
        <v>6156818.9199999999</v>
      </c>
      <c r="E326" s="20"/>
    </row>
    <row r="327" spans="1:5" x14ac:dyDescent="0.35">
      <c r="A327" s="45" t="s">
        <v>443</v>
      </c>
      <c r="B327" s="45"/>
      <c r="C327" s="45"/>
      <c r="D327" s="45"/>
      <c r="E327" s="45"/>
    </row>
    <row r="328" spans="1:5" x14ac:dyDescent="0.35">
      <c r="A328" s="20" t="s">
        <v>444</v>
      </c>
      <c r="B328" s="46" t="s">
        <v>284</v>
      </c>
      <c r="C328" s="47"/>
      <c r="D328" s="20"/>
      <c r="E328" s="20"/>
    </row>
    <row r="329" spans="1:5" x14ac:dyDescent="0.35">
      <c r="A329" s="20" t="s">
        <v>445</v>
      </c>
      <c r="B329" s="46" t="s">
        <v>284</v>
      </c>
      <c r="C329" s="47">
        <v>163276</v>
      </c>
      <c r="D329" s="20"/>
      <c r="E329" s="20"/>
    </row>
    <row r="330" spans="1:5" x14ac:dyDescent="0.35">
      <c r="A330" s="20" t="s">
        <v>446</v>
      </c>
      <c r="B330" s="46" t="s">
        <v>284</v>
      </c>
      <c r="C330" s="47"/>
      <c r="D330" s="20"/>
      <c r="E330" s="20"/>
    </row>
    <row r="331" spans="1:5" x14ac:dyDescent="0.35">
      <c r="A331" s="20" t="s">
        <v>447</v>
      </c>
      <c r="B331" s="20"/>
      <c r="C331" s="27"/>
      <c r="D331" s="32">
        <f>SUM(C328:C330)</f>
        <v>163276</v>
      </c>
      <c r="E331" s="20"/>
    </row>
    <row r="332" spans="1:5" x14ac:dyDescent="0.35">
      <c r="A332" s="45" t="s">
        <v>448</v>
      </c>
      <c r="B332" s="45"/>
      <c r="C332" s="45"/>
      <c r="D332" s="45"/>
      <c r="E332" s="45"/>
    </row>
    <row r="333" spans="1:5" x14ac:dyDescent="0.35">
      <c r="A333" s="20" t="s">
        <v>449</v>
      </c>
      <c r="B333" s="46" t="s">
        <v>284</v>
      </c>
      <c r="C333" s="47"/>
      <c r="D333" s="20"/>
      <c r="E333" s="20"/>
    </row>
    <row r="334" spans="1:5" x14ac:dyDescent="0.35">
      <c r="A334" s="20" t="s">
        <v>450</v>
      </c>
      <c r="B334" s="46" t="s">
        <v>284</v>
      </c>
      <c r="C334" s="47"/>
      <c r="D334" s="20"/>
      <c r="E334" s="20"/>
    </row>
    <row r="335" spans="1:5" x14ac:dyDescent="0.35">
      <c r="A335" s="20" t="s">
        <v>451</v>
      </c>
      <c r="B335" s="46" t="s">
        <v>284</v>
      </c>
      <c r="C335" s="47">
        <v>363511</v>
      </c>
      <c r="D335" s="20"/>
      <c r="E335" s="20"/>
    </row>
    <row r="336" spans="1:5" x14ac:dyDescent="0.35">
      <c r="A336" s="26" t="s">
        <v>452</v>
      </c>
      <c r="B336" s="46" t="s">
        <v>284</v>
      </c>
      <c r="C336" s="47"/>
      <c r="D336" s="20"/>
      <c r="E336" s="20"/>
    </row>
    <row r="337" spans="1:5" x14ac:dyDescent="0.35">
      <c r="A337" s="20" t="s">
        <v>453</v>
      </c>
      <c r="B337" s="46" t="s">
        <v>284</v>
      </c>
      <c r="C337" s="47">
        <v>5404031</v>
      </c>
      <c r="D337" s="20"/>
      <c r="E337" s="20"/>
    </row>
    <row r="338" spans="1:5" x14ac:dyDescent="0.35">
      <c r="A338" s="26" t="s">
        <v>454</v>
      </c>
      <c r="B338" s="46" t="s">
        <v>284</v>
      </c>
      <c r="C338" s="47"/>
      <c r="D338" s="20"/>
      <c r="E338" s="20"/>
    </row>
    <row r="339" spans="1:5" x14ac:dyDescent="0.35">
      <c r="A339" s="26" t="s">
        <v>455</v>
      </c>
      <c r="B339" s="46" t="s">
        <v>284</v>
      </c>
      <c r="C339" s="272"/>
      <c r="D339" s="20"/>
      <c r="E339" s="20"/>
    </row>
    <row r="340" spans="1:5" x14ac:dyDescent="0.35">
      <c r="A340" s="20" t="s">
        <v>456</v>
      </c>
      <c r="B340" s="46" t="s">
        <v>284</v>
      </c>
      <c r="C340" s="47"/>
      <c r="D340" s="20"/>
      <c r="E340" s="20"/>
    </row>
    <row r="341" spans="1:5" x14ac:dyDescent="0.35">
      <c r="A341" s="20" t="s">
        <v>215</v>
      </c>
      <c r="B341" s="20"/>
      <c r="C341" s="27"/>
      <c r="D341" s="32">
        <f>SUM(C333:C340)</f>
        <v>5767542</v>
      </c>
      <c r="E341" s="20"/>
    </row>
    <row r="342" spans="1:5" x14ac:dyDescent="0.35">
      <c r="A342" s="20" t="s">
        <v>457</v>
      </c>
      <c r="B342" s="20"/>
      <c r="C342" s="27"/>
      <c r="D342" s="32">
        <f>C325</f>
        <v>1452349</v>
      </c>
      <c r="E342" s="20"/>
    </row>
    <row r="343" spans="1:5" x14ac:dyDescent="0.35">
      <c r="A343" s="20" t="s">
        <v>458</v>
      </c>
      <c r="B343" s="20"/>
      <c r="C343" s="27"/>
      <c r="D343" s="32">
        <f>D341-D342</f>
        <v>4315193</v>
      </c>
      <c r="E343" s="20"/>
    </row>
    <row r="344" spans="1:5" x14ac:dyDescent="0.35">
      <c r="A344" s="20"/>
      <c r="B344" s="20"/>
      <c r="C344" s="27"/>
      <c r="D344" s="20"/>
      <c r="E344" s="20"/>
    </row>
    <row r="345" spans="1:5" x14ac:dyDescent="0.35">
      <c r="A345" s="20" t="s">
        <v>459</v>
      </c>
      <c r="B345" s="46" t="s">
        <v>284</v>
      </c>
      <c r="C345" s="327">
        <v>50340826</v>
      </c>
      <c r="D345" s="20"/>
      <c r="E345" s="20"/>
    </row>
    <row r="346" spans="1:5" x14ac:dyDescent="0.35">
      <c r="A346" s="20"/>
      <c r="B346" s="46"/>
      <c r="C346" s="57"/>
      <c r="D346" s="20"/>
      <c r="E346" s="20"/>
    </row>
    <row r="347" spans="1:5" x14ac:dyDescent="0.35">
      <c r="A347" s="20" t="s">
        <v>460</v>
      </c>
      <c r="B347" s="46" t="s">
        <v>284</v>
      </c>
      <c r="C347" s="234"/>
      <c r="D347" s="20"/>
      <c r="E347" s="20"/>
    </row>
    <row r="348" spans="1:5" x14ac:dyDescent="0.35">
      <c r="A348" s="20" t="s">
        <v>461</v>
      </c>
      <c r="B348" s="46" t="s">
        <v>284</v>
      </c>
      <c r="C348" s="234"/>
      <c r="D348" s="20"/>
      <c r="E348" s="20"/>
    </row>
    <row r="349" spans="1:5" x14ac:dyDescent="0.35">
      <c r="A349" s="20" t="s">
        <v>462</v>
      </c>
      <c r="B349" s="46" t="s">
        <v>284</v>
      </c>
      <c r="C349" s="234"/>
      <c r="D349" s="20"/>
      <c r="E349" s="20"/>
    </row>
    <row r="350" spans="1:5" x14ac:dyDescent="0.35">
      <c r="A350" s="20" t="s">
        <v>463</v>
      </c>
      <c r="B350" s="46" t="s">
        <v>284</v>
      </c>
      <c r="C350" s="234"/>
      <c r="D350" s="20"/>
      <c r="E350" s="20"/>
    </row>
    <row r="351" spans="1:5" x14ac:dyDescent="0.35">
      <c r="A351" s="20" t="s">
        <v>464</v>
      </c>
      <c r="B351" s="46" t="s">
        <v>284</v>
      </c>
      <c r="C351" s="234"/>
      <c r="D351" s="20"/>
      <c r="E351" s="20"/>
    </row>
    <row r="352" spans="1:5" x14ac:dyDescent="0.35">
      <c r="A352" s="20" t="s">
        <v>465</v>
      </c>
      <c r="B352" s="20"/>
      <c r="C352" s="27"/>
      <c r="D352" s="32">
        <f>D326+D331+D343+C345+C349+C350</f>
        <v>60976113.920000002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 t="s">
        <v>466</v>
      </c>
      <c r="B354" s="20"/>
      <c r="C354" s="27"/>
      <c r="D354" s="32">
        <f>D310</f>
        <v>60976114.18</v>
      </c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20"/>
      <c r="B357" s="20"/>
      <c r="C357" s="27"/>
      <c r="D357" s="20"/>
      <c r="E357" s="20"/>
    </row>
    <row r="358" spans="1:5" x14ac:dyDescent="0.35">
      <c r="A358" s="38" t="s">
        <v>467</v>
      </c>
      <c r="B358" s="38"/>
      <c r="C358" s="38"/>
      <c r="D358" s="38"/>
      <c r="E358" s="38"/>
    </row>
    <row r="359" spans="1:5" x14ac:dyDescent="0.35">
      <c r="A359" s="45" t="s">
        <v>468</v>
      </c>
      <c r="B359" s="45"/>
      <c r="C359" s="45"/>
      <c r="D359" s="45"/>
      <c r="E359" s="45"/>
    </row>
    <row r="360" spans="1:5" x14ac:dyDescent="0.35">
      <c r="A360" s="20" t="s">
        <v>469</v>
      </c>
      <c r="B360" s="46" t="s">
        <v>284</v>
      </c>
      <c r="C360" s="234">
        <v>14366259.98</v>
      </c>
      <c r="D360" s="20"/>
      <c r="E360" s="20"/>
    </row>
    <row r="361" spans="1:5" x14ac:dyDescent="0.35">
      <c r="A361" s="20" t="s">
        <v>470</v>
      </c>
      <c r="B361" s="46" t="s">
        <v>284</v>
      </c>
      <c r="C361" s="234">
        <v>57278382.579999998</v>
      </c>
      <c r="D361" s="20"/>
      <c r="E361" s="20"/>
    </row>
    <row r="362" spans="1:5" x14ac:dyDescent="0.35">
      <c r="A362" s="20" t="s">
        <v>471</v>
      </c>
      <c r="B362" s="20"/>
      <c r="C362" s="27"/>
      <c r="D362" s="32">
        <f>SUM(C360:C361)</f>
        <v>71644642.560000002</v>
      </c>
      <c r="E362" s="20"/>
    </row>
    <row r="363" spans="1:5" x14ac:dyDescent="0.35">
      <c r="A363" s="45" t="s">
        <v>472</v>
      </c>
      <c r="B363" s="45"/>
      <c r="C363" s="45"/>
      <c r="D363" s="45"/>
      <c r="E363" s="45"/>
    </row>
    <row r="364" spans="1:5" x14ac:dyDescent="0.35">
      <c r="A364" s="20" t="s">
        <v>377</v>
      </c>
      <c r="B364" s="45"/>
      <c r="C364" s="47">
        <v>857727.6</v>
      </c>
      <c r="D364" s="20"/>
      <c r="E364" s="45"/>
    </row>
    <row r="365" spans="1:5" x14ac:dyDescent="0.35">
      <c r="A365" s="20" t="s">
        <v>473</v>
      </c>
      <c r="B365" s="46" t="s">
        <v>284</v>
      </c>
      <c r="C365" s="47">
        <v>23849643.98</v>
      </c>
      <c r="D365" s="20"/>
      <c r="E365" s="20"/>
    </row>
    <row r="366" spans="1:5" x14ac:dyDescent="0.35">
      <c r="A366" s="20" t="s">
        <v>474</v>
      </c>
      <c r="B366" s="46" t="s">
        <v>284</v>
      </c>
      <c r="C366" s="47">
        <v>191212.29</v>
      </c>
      <c r="D366" s="20"/>
      <c r="E366" s="20"/>
    </row>
    <row r="367" spans="1:5" x14ac:dyDescent="0.35">
      <c r="A367" s="20" t="s">
        <v>475</v>
      </c>
      <c r="B367" s="46" t="s">
        <v>284</v>
      </c>
      <c r="C367" s="47">
        <v>118998.82</v>
      </c>
      <c r="D367" s="20"/>
      <c r="E367" s="20"/>
    </row>
    <row r="368" spans="1:5" x14ac:dyDescent="0.35">
      <c r="A368" s="20" t="s">
        <v>394</v>
      </c>
      <c r="B368" s="20"/>
      <c r="C368" s="27"/>
      <c r="D368" s="32">
        <f>SUM(C364:C367)</f>
        <v>25017582.690000001</v>
      </c>
      <c r="E368" s="20"/>
    </row>
    <row r="369" spans="1:6" x14ac:dyDescent="0.35">
      <c r="A369" s="20" t="s">
        <v>476</v>
      </c>
      <c r="B369" s="20"/>
      <c r="C369" s="27"/>
      <c r="D369" s="32">
        <f>D362-D368</f>
        <v>46627059.870000005</v>
      </c>
      <c r="E369" s="20"/>
    </row>
    <row r="370" spans="1:6" x14ac:dyDescent="0.35">
      <c r="A370" s="58" t="s">
        <v>477</v>
      </c>
      <c r="B370" s="45"/>
      <c r="C370" s="45"/>
      <c r="D370" s="45"/>
      <c r="E370" s="45"/>
    </row>
    <row r="371" spans="1:6" x14ac:dyDescent="0.35">
      <c r="A371" s="32" t="s">
        <v>478</v>
      </c>
      <c r="B371" s="20"/>
      <c r="C371" s="20"/>
      <c r="D371" s="20"/>
      <c r="E371" s="20"/>
    </row>
    <row r="372" spans="1:6" x14ac:dyDescent="0.35">
      <c r="A372" s="59" t="s">
        <v>479</v>
      </c>
      <c r="B372" s="40" t="s">
        <v>284</v>
      </c>
      <c r="C372" s="273"/>
      <c r="D372" s="32"/>
      <c r="E372" s="32"/>
    </row>
    <row r="373" spans="1:6" x14ac:dyDescent="0.35">
      <c r="A373" s="59" t="s">
        <v>480</v>
      </c>
      <c r="B373" s="40" t="s">
        <v>284</v>
      </c>
      <c r="C373" s="273"/>
      <c r="D373" s="32"/>
      <c r="E373" s="32"/>
    </row>
    <row r="374" spans="1:6" x14ac:dyDescent="0.35">
      <c r="A374" s="59" t="s">
        <v>481</v>
      </c>
      <c r="B374" s="40" t="s">
        <v>284</v>
      </c>
      <c r="C374" s="273"/>
      <c r="D374" s="32"/>
      <c r="E374" s="32"/>
    </row>
    <row r="375" spans="1:6" x14ac:dyDescent="0.35">
      <c r="A375" s="59" t="s">
        <v>482</v>
      </c>
      <c r="B375" s="40" t="s">
        <v>284</v>
      </c>
      <c r="C375" s="273"/>
      <c r="D375" s="32"/>
      <c r="E375" s="32"/>
    </row>
    <row r="376" spans="1:6" x14ac:dyDescent="0.35">
      <c r="A376" s="59" t="s">
        <v>483</v>
      </c>
      <c r="B376" s="40" t="s">
        <v>284</v>
      </c>
      <c r="C376" s="273"/>
      <c r="D376" s="32"/>
      <c r="E376" s="32"/>
    </row>
    <row r="377" spans="1:6" x14ac:dyDescent="0.35">
      <c r="A377" s="59" t="s">
        <v>484</v>
      </c>
      <c r="B377" s="40" t="s">
        <v>284</v>
      </c>
      <c r="C377" s="273"/>
      <c r="D377" s="32"/>
      <c r="E377" s="32"/>
    </row>
    <row r="378" spans="1:6" x14ac:dyDescent="0.35">
      <c r="A378" s="59" t="s">
        <v>485</v>
      </c>
      <c r="B378" s="40" t="s">
        <v>284</v>
      </c>
      <c r="C378" s="273"/>
      <c r="D378" s="32"/>
      <c r="E378" s="32"/>
    </row>
    <row r="379" spans="1:6" x14ac:dyDescent="0.35">
      <c r="A379" s="59" t="s">
        <v>486</v>
      </c>
      <c r="B379" s="40" t="s">
        <v>284</v>
      </c>
      <c r="C379" s="273"/>
      <c r="D379" s="32"/>
      <c r="E379" s="32"/>
    </row>
    <row r="380" spans="1:6" x14ac:dyDescent="0.35">
      <c r="A380" s="59" t="s">
        <v>487</v>
      </c>
      <c r="B380" s="40" t="s">
        <v>284</v>
      </c>
      <c r="C380" s="273"/>
      <c r="D380" s="32"/>
      <c r="E380" s="32"/>
    </row>
    <row r="381" spans="1:6" x14ac:dyDescent="0.35">
      <c r="A381" s="59" t="s">
        <v>488</v>
      </c>
      <c r="B381" s="40" t="s">
        <v>284</v>
      </c>
      <c r="C381" s="273"/>
      <c r="D381" s="32"/>
      <c r="E381" s="32"/>
    </row>
    <row r="382" spans="1:6" x14ac:dyDescent="0.35">
      <c r="A382" s="59" t="s">
        <v>489</v>
      </c>
      <c r="B382" s="40" t="s">
        <v>284</v>
      </c>
      <c r="C382" s="236">
        <v>4292195.7899999991</v>
      </c>
      <c r="D382" s="32"/>
      <c r="E382" s="237" t="str">
        <f>IF(OR(C382&gt;999999,C382/(D362+D385)&gt;0.01),"Additional Classification Necessary - See Responses-2 Tab","")</f>
        <v>Additional Classification Necessary - See Responses-2 Tab</v>
      </c>
      <c r="F382" s="60"/>
    </row>
    <row r="383" spans="1:6" x14ac:dyDescent="0.35">
      <c r="A383" s="61" t="s">
        <v>490</v>
      </c>
      <c r="B383" s="46"/>
      <c r="C383" s="46"/>
      <c r="D383" s="32">
        <f>SUM(C372:C382)</f>
        <v>4292195.7899999991</v>
      </c>
      <c r="E383" s="32"/>
      <c r="F383" s="60"/>
    </row>
    <row r="384" spans="1:6" x14ac:dyDescent="0.35">
      <c r="A384" s="56" t="s">
        <v>491</v>
      </c>
      <c r="B384" s="46" t="s">
        <v>284</v>
      </c>
      <c r="C384" s="47">
        <v>1006747.84</v>
      </c>
      <c r="D384" s="32"/>
      <c r="E384" s="20"/>
    </row>
    <row r="385" spans="1:5" x14ac:dyDescent="0.35">
      <c r="A385" s="20" t="s">
        <v>492</v>
      </c>
      <c r="B385" s="20"/>
      <c r="C385" s="27"/>
      <c r="D385" s="32">
        <f>D383+C384</f>
        <v>5298943.629999999</v>
      </c>
      <c r="E385" s="20"/>
    </row>
    <row r="386" spans="1:5" x14ac:dyDescent="0.35">
      <c r="A386" s="20" t="s">
        <v>493</v>
      </c>
      <c r="B386" s="20"/>
      <c r="C386" s="27"/>
      <c r="D386" s="32">
        <f>D369+D385</f>
        <v>51926003.5</v>
      </c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20"/>
      <c r="B389" s="20"/>
      <c r="C389" s="27"/>
      <c r="D389" s="20"/>
      <c r="E389" s="20"/>
    </row>
    <row r="390" spans="1:5" x14ac:dyDescent="0.35">
      <c r="A390" s="45" t="s">
        <v>494</v>
      </c>
      <c r="B390" s="45"/>
      <c r="C390" s="45"/>
      <c r="D390" s="45"/>
      <c r="E390" s="45"/>
    </row>
    <row r="391" spans="1:5" x14ac:dyDescent="0.35">
      <c r="A391" s="20" t="s">
        <v>495</v>
      </c>
      <c r="B391" s="46" t="s">
        <v>284</v>
      </c>
      <c r="C391" s="47">
        <v>20169739</v>
      </c>
      <c r="D391" s="20"/>
      <c r="E391" s="20"/>
    </row>
    <row r="392" spans="1:5" x14ac:dyDescent="0.35">
      <c r="A392" s="20" t="s">
        <v>9</v>
      </c>
      <c r="B392" s="46" t="s">
        <v>284</v>
      </c>
      <c r="C392" s="47">
        <v>5612010</v>
      </c>
      <c r="D392" s="20"/>
      <c r="E392" s="20"/>
    </row>
    <row r="393" spans="1:5" x14ac:dyDescent="0.35">
      <c r="A393" s="20" t="s">
        <v>249</v>
      </c>
      <c r="B393" s="46" t="s">
        <v>284</v>
      </c>
      <c r="C393" s="47">
        <v>5145972</v>
      </c>
      <c r="D393" s="20"/>
      <c r="E393" s="20"/>
    </row>
    <row r="394" spans="1:5" x14ac:dyDescent="0.35">
      <c r="A394" s="20" t="s">
        <v>496</v>
      </c>
      <c r="B394" s="46" t="s">
        <v>284</v>
      </c>
      <c r="C394" s="47">
        <v>6071112</v>
      </c>
      <c r="D394" s="20"/>
      <c r="E394" s="20"/>
    </row>
    <row r="395" spans="1:5" x14ac:dyDescent="0.35">
      <c r="A395" s="20" t="s">
        <v>497</v>
      </c>
      <c r="B395" s="46" t="s">
        <v>284</v>
      </c>
      <c r="C395" s="47">
        <v>726819</v>
      </c>
      <c r="D395" s="20"/>
      <c r="E395" s="20"/>
    </row>
    <row r="396" spans="1:5" x14ac:dyDescent="0.35">
      <c r="A396" s="20" t="s">
        <v>498</v>
      </c>
      <c r="B396" s="46" t="s">
        <v>284</v>
      </c>
      <c r="C396" s="47">
        <v>6999925</v>
      </c>
      <c r="D396" s="20"/>
      <c r="E396" s="20"/>
    </row>
    <row r="397" spans="1:5" x14ac:dyDescent="0.35">
      <c r="A397" s="20" t="s">
        <v>11</v>
      </c>
      <c r="B397" s="46" t="s">
        <v>284</v>
      </c>
      <c r="C397" s="47">
        <v>2633655.6500000004</v>
      </c>
      <c r="D397" s="20"/>
      <c r="E397" s="20"/>
    </row>
    <row r="398" spans="1:5" x14ac:dyDescent="0.35">
      <c r="A398" s="20" t="s">
        <v>499</v>
      </c>
      <c r="B398" s="46" t="s">
        <v>284</v>
      </c>
      <c r="C398" s="47">
        <v>52986</v>
      </c>
      <c r="D398" s="20"/>
      <c r="E398" s="20"/>
    </row>
    <row r="399" spans="1:5" x14ac:dyDescent="0.35">
      <c r="A399" s="20" t="s">
        <v>500</v>
      </c>
      <c r="B399" s="46" t="s">
        <v>284</v>
      </c>
      <c r="C399" s="47">
        <v>454228.77</v>
      </c>
      <c r="D399" s="20"/>
      <c r="E399" s="20"/>
    </row>
    <row r="400" spans="1:5" x14ac:dyDescent="0.35">
      <c r="A400" s="20" t="s">
        <v>501</v>
      </c>
      <c r="B400" s="46" t="s">
        <v>284</v>
      </c>
      <c r="C400" s="47">
        <v>341806.17</v>
      </c>
      <c r="D400" s="20"/>
      <c r="E400" s="20"/>
    </row>
    <row r="401" spans="1:9" x14ac:dyDescent="0.35">
      <c r="A401" s="20" t="s">
        <v>502</v>
      </c>
      <c r="B401" s="46" t="s">
        <v>284</v>
      </c>
      <c r="C401" s="47">
        <v>249512.81999999998</v>
      </c>
      <c r="D401" s="20"/>
      <c r="E401" s="20"/>
    </row>
    <row r="402" spans="1:9" x14ac:dyDescent="0.35">
      <c r="A402" s="32" t="s">
        <v>503</v>
      </c>
      <c r="B402" s="20"/>
      <c r="C402" s="20"/>
      <c r="D402" s="20"/>
      <c r="E402" s="20"/>
    </row>
    <row r="403" spans="1:9" x14ac:dyDescent="0.35">
      <c r="A403" s="33" t="s">
        <v>255</v>
      </c>
      <c r="B403" s="40" t="s">
        <v>284</v>
      </c>
      <c r="C403" s="273"/>
      <c r="D403" s="32"/>
      <c r="E403" s="32"/>
    </row>
    <row r="404" spans="1:9" x14ac:dyDescent="0.35">
      <c r="A404" s="33" t="s">
        <v>256</v>
      </c>
      <c r="B404" s="40" t="s">
        <v>284</v>
      </c>
      <c r="C404" s="273"/>
      <c r="D404" s="32"/>
      <c r="E404" s="32"/>
    </row>
    <row r="405" spans="1:9" x14ac:dyDescent="0.35">
      <c r="A405" s="33" t="s">
        <v>504</v>
      </c>
      <c r="B405" s="40" t="s">
        <v>284</v>
      </c>
      <c r="C405" s="273"/>
      <c r="D405" s="32"/>
      <c r="E405" s="32"/>
    </row>
    <row r="406" spans="1:9" x14ac:dyDescent="0.35">
      <c r="A406" s="33" t="s">
        <v>258</v>
      </c>
      <c r="B406" s="40" t="s">
        <v>284</v>
      </c>
      <c r="C406" s="273"/>
      <c r="D406" s="32"/>
      <c r="E406" s="32"/>
    </row>
    <row r="407" spans="1:9" x14ac:dyDescent="0.35">
      <c r="A407" s="33" t="s">
        <v>259</v>
      </c>
      <c r="B407" s="40" t="s">
        <v>284</v>
      </c>
      <c r="C407" s="273"/>
      <c r="D407" s="32"/>
      <c r="E407" s="32"/>
    </row>
    <row r="408" spans="1:9" x14ac:dyDescent="0.35">
      <c r="A408" s="33" t="s">
        <v>260</v>
      </c>
      <c r="B408" s="40" t="s">
        <v>284</v>
      </c>
      <c r="C408" s="273"/>
      <c r="D408" s="32"/>
      <c r="E408" s="32"/>
    </row>
    <row r="409" spans="1:9" x14ac:dyDescent="0.35">
      <c r="A409" s="33" t="s">
        <v>261</v>
      </c>
      <c r="B409" s="40" t="s">
        <v>284</v>
      </c>
      <c r="C409" s="273"/>
      <c r="D409" s="32"/>
      <c r="E409" s="32"/>
    </row>
    <row r="410" spans="1:9" x14ac:dyDescent="0.35">
      <c r="A410" s="33" t="s">
        <v>262</v>
      </c>
      <c r="B410" s="40" t="s">
        <v>284</v>
      </c>
      <c r="C410" s="273"/>
      <c r="D410" s="32"/>
      <c r="E410" s="32"/>
    </row>
    <row r="411" spans="1:9" x14ac:dyDescent="0.35">
      <c r="A411" s="33" t="s">
        <v>263</v>
      </c>
      <c r="B411" s="40" t="s">
        <v>284</v>
      </c>
      <c r="C411" s="273"/>
      <c r="D411" s="32"/>
      <c r="E411" s="32"/>
    </row>
    <row r="412" spans="1:9" x14ac:dyDescent="0.35">
      <c r="A412" s="33" t="s">
        <v>264</v>
      </c>
      <c r="B412" s="40" t="s">
        <v>284</v>
      </c>
      <c r="C412" s="273"/>
      <c r="D412" s="32"/>
      <c r="E412" s="32"/>
    </row>
    <row r="413" spans="1:9" x14ac:dyDescent="0.35">
      <c r="A413" s="33" t="s">
        <v>265</v>
      </c>
      <c r="B413" s="40" t="s">
        <v>284</v>
      </c>
      <c r="C413" s="273"/>
      <c r="D413" s="32"/>
      <c r="E413" s="32"/>
    </row>
    <row r="414" spans="1:9" x14ac:dyDescent="0.35">
      <c r="A414" s="33" t="s">
        <v>266</v>
      </c>
      <c r="B414" s="40" t="s">
        <v>284</v>
      </c>
      <c r="C414" s="273"/>
      <c r="D414" s="32"/>
      <c r="E414" s="32"/>
    </row>
    <row r="415" spans="1:9" x14ac:dyDescent="0.35">
      <c r="A415" s="33" t="s">
        <v>267</v>
      </c>
      <c r="B415" s="40" t="s">
        <v>284</v>
      </c>
      <c r="C415" s="273"/>
      <c r="D415" s="32"/>
      <c r="E415" s="32"/>
    </row>
    <row r="416" spans="1:9" x14ac:dyDescent="0.35">
      <c r="A416" s="33" t="s">
        <v>268</v>
      </c>
      <c r="B416" s="40" t="s">
        <v>284</v>
      </c>
      <c r="C416" s="236">
        <v>2574659.1</v>
      </c>
      <c r="D416" s="32"/>
      <c r="E416" s="237" t="str">
        <f>IF(OR(C416&gt;999999,C416/(D418)&gt;0.01),"Additional Classification Necessary - See Responses-2 Tab","")</f>
        <v>Additional Classification Necessary - See Responses-2 Tab</v>
      </c>
      <c r="F416" s="60"/>
      <c r="G416" s="60"/>
      <c r="H416" s="60"/>
      <c r="I416" s="60"/>
    </row>
    <row r="417" spans="1:13" x14ac:dyDescent="0.35">
      <c r="A417" s="62" t="s">
        <v>505</v>
      </c>
      <c r="B417" s="46"/>
      <c r="C417" s="46"/>
      <c r="D417" s="32">
        <f>SUM(C403:C416)</f>
        <v>2574659.1</v>
      </c>
      <c r="E417" s="32"/>
      <c r="F417" s="60"/>
      <c r="G417" s="60"/>
      <c r="H417" s="60"/>
      <c r="I417" s="60"/>
    </row>
    <row r="418" spans="1:13" x14ac:dyDescent="0.35">
      <c r="A418" s="32" t="s">
        <v>506</v>
      </c>
      <c r="B418" s="20"/>
      <c r="C418" s="27"/>
      <c r="D418" s="32">
        <f>SUM(C391:C401,D417)</f>
        <v>51032425.510000005</v>
      </c>
      <c r="E418" s="32"/>
    </row>
    <row r="419" spans="1:13" x14ac:dyDescent="0.35">
      <c r="A419" s="32" t="s">
        <v>507</v>
      </c>
      <c r="B419" s="20"/>
      <c r="C419" s="27"/>
      <c r="D419" s="32">
        <f>D386-D418</f>
        <v>893577.98999999464</v>
      </c>
      <c r="E419" s="32"/>
    </row>
    <row r="420" spans="1:13" x14ac:dyDescent="0.35">
      <c r="A420" s="32" t="s">
        <v>508</v>
      </c>
      <c r="B420" s="20"/>
      <c r="C420" s="236">
        <v>2055565.9399999997</v>
      </c>
      <c r="D420" s="32"/>
      <c r="E420" s="32"/>
    </row>
    <row r="421" spans="1:13" x14ac:dyDescent="0.35">
      <c r="A421" s="59" t="s">
        <v>509</v>
      </c>
      <c r="B421" s="46" t="s">
        <v>284</v>
      </c>
      <c r="C421" s="273"/>
      <c r="D421" s="32"/>
      <c r="E421" s="32"/>
    </row>
    <row r="422" spans="1:13" x14ac:dyDescent="0.35">
      <c r="A422" s="61" t="s">
        <v>510</v>
      </c>
      <c r="B422" s="20"/>
      <c r="C422" s="20"/>
      <c r="D422" s="32">
        <f>SUM(C420:C421)</f>
        <v>2055565.9399999997</v>
      </c>
      <c r="E422" s="32"/>
    </row>
    <row r="423" spans="1:13" x14ac:dyDescent="0.35">
      <c r="A423" s="32" t="s">
        <v>511</v>
      </c>
      <c r="B423" s="20"/>
      <c r="C423" s="27"/>
      <c r="D423" s="32">
        <f>D419+D422</f>
        <v>2949143.9299999941</v>
      </c>
      <c r="E423" s="32"/>
      <c r="F423" s="63"/>
    </row>
    <row r="424" spans="1:13" x14ac:dyDescent="0.35">
      <c r="A424" s="32" t="s">
        <v>512</v>
      </c>
      <c r="B424" s="46" t="s">
        <v>284</v>
      </c>
      <c r="C424" s="47"/>
      <c r="D424" s="32"/>
      <c r="E424" s="20"/>
    </row>
    <row r="425" spans="1:13" x14ac:dyDescent="0.35">
      <c r="A425" s="20" t="s">
        <v>513</v>
      </c>
      <c r="B425" s="46" t="s">
        <v>284</v>
      </c>
      <c r="C425" s="47"/>
      <c r="D425" s="32"/>
      <c r="E425" s="20"/>
    </row>
    <row r="426" spans="1:13" x14ac:dyDescent="0.35">
      <c r="A426" s="20" t="s">
        <v>514</v>
      </c>
      <c r="B426" s="20"/>
      <c r="C426" s="27"/>
      <c r="D426" s="32">
        <f>D423+C424-C425</f>
        <v>2949143.9299999941</v>
      </c>
      <c r="E426" s="20"/>
    </row>
    <row r="429" spans="1:13" x14ac:dyDescent="0.35">
      <c r="M429" s="64"/>
    </row>
    <row r="430" spans="1:13" x14ac:dyDescent="0.35">
      <c r="M430" s="64"/>
    </row>
    <row r="431" spans="1:13" x14ac:dyDescent="0.35">
      <c r="M431" s="64"/>
    </row>
    <row r="435" spans="2:7" x14ac:dyDescent="0.35">
      <c r="B435" s="65"/>
      <c r="C435" s="65"/>
      <c r="D435" s="65"/>
      <c r="E435" s="65"/>
      <c r="F435" s="65"/>
      <c r="G435" s="65"/>
    </row>
    <row r="576" spans="2:83" x14ac:dyDescent="0.35"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  <c r="CA576" s="66"/>
      <c r="CB576" s="66"/>
      <c r="CC576" s="66"/>
      <c r="CD576" s="66"/>
      <c r="CE576" s="66"/>
    </row>
    <row r="580" spans="2:83" x14ac:dyDescent="0.35"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66"/>
      <c r="CA580" s="66"/>
      <c r="CB580" s="66"/>
      <c r="CC580" s="66"/>
      <c r="CD580" s="66"/>
      <c r="CE580" s="66"/>
    </row>
    <row r="584" spans="2:83" x14ac:dyDescent="0.35"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  <c r="BW584" s="66"/>
      <c r="BX584" s="66"/>
      <c r="BY584" s="66"/>
      <c r="BZ584" s="66"/>
      <c r="CA584" s="66"/>
      <c r="CB584" s="66"/>
      <c r="CC584" s="66"/>
      <c r="CD584" s="66"/>
      <c r="CE584" s="66"/>
    </row>
    <row r="614" spans="1:14" s="231" customFormat="1" ht="12.65" customHeight="1" x14ac:dyDescent="0.3">
      <c r="A614" s="251"/>
      <c r="C614" s="249" t="s">
        <v>515</v>
      </c>
      <c r="D614" s="256">
        <f>CE92-(BE92+CD92)</f>
        <v>64587</v>
      </c>
      <c r="E614" s="258">
        <f>SUM(C626:D649)+SUM(C670:D715)</f>
        <v>47067547.228820823</v>
      </c>
      <c r="F614" s="258">
        <f>CE66-(AX66+BD66+BE66+BG66+BJ66+BN66+BP66+BQ66+CB66+CC66+CD66)</f>
        <v>5865465.4199999999</v>
      </c>
      <c r="G614" s="256">
        <f>CE93-(AX93+AY93+BD93+BE93+BG93+BJ93+BN93+BP93+BQ93+CB93+CC93+CD93)</f>
        <v>8654</v>
      </c>
      <c r="H614" s="261">
        <f>CE62-(AX62+AY62+AZ62+BD62+BE62+BG62+BJ62+BN62+BO62+BP62+BQ62+BR62+CB62+CC62+CD62)</f>
        <v>196.90870192307693</v>
      </c>
      <c r="I614" s="256">
        <f>CE94-(AX94+AY94+AZ94+BD94+BE94+BF94+BG94+BJ94+BN94+BO94+BP94+BQ94+BR94+CB94+CC94+CD94)</f>
        <v>45501</v>
      </c>
      <c r="J614" s="256">
        <f>CE95-(AX95+AY95+AZ95+BA95+BD95+BE95+BF95+BG95+BJ95+BN95+BO95+BP95+BQ95+BR95+CB95+CC95+CD95)</f>
        <v>2511</v>
      </c>
      <c r="K614" s="256">
        <f>CE91-(AW91+AX91+AY91+AZ91+BA91+BB91+BC91+BD91+BE91+BF91+BG91+BH91+BI91+BJ91+BK91+BL91+BM91+BN91+BO91+BP91+BQ91+BR91+BS91+BT91+BU91+BV91+BW91+BX91+CB91+CC91+CD91)</f>
        <v>71644642.560000002</v>
      </c>
      <c r="L614" s="262">
        <f>CE96-(AW96+AX96+AY96+AZ96+BA96+BB96+BC96+BD96+BE96+BF96+BG96+BH96+BI96+BJ96+BK96+BL96+BM96+BN96+BO96+BP96+BQ96+BR96+BS96+BT96+BU96+BV96+BW96+BX96+BY96+BZ96+CA96+CB96+CC96+CD96)</f>
        <v>65.166033653846142</v>
      </c>
    </row>
    <row r="615" spans="1:14" s="231" customFormat="1" ht="12.65" customHeight="1" x14ac:dyDescent="0.3">
      <c r="A615" s="251"/>
      <c r="C615" s="249" t="s">
        <v>516</v>
      </c>
      <c r="D615" s="257" t="s">
        <v>517</v>
      </c>
      <c r="E615" s="259" t="s">
        <v>518</v>
      </c>
      <c r="F615" s="260" t="s">
        <v>519</v>
      </c>
      <c r="G615" s="257" t="s">
        <v>520</v>
      </c>
      <c r="H615" s="260" t="s">
        <v>521</v>
      </c>
      <c r="I615" s="257" t="s">
        <v>522</v>
      </c>
      <c r="J615" s="257" t="s">
        <v>523</v>
      </c>
      <c r="K615" s="249" t="s">
        <v>524</v>
      </c>
      <c r="L615" s="250" t="s">
        <v>525</v>
      </c>
    </row>
    <row r="616" spans="1:14" s="231" customFormat="1" ht="12.65" customHeight="1" x14ac:dyDescent="0.3">
      <c r="A616" s="251">
        <v>8430</v>
      </c>
      <c r="B616" s="250" t="s">
        <v>152</v>
      </c>
      <c r="C616" s="256">
        <f>BE87</f>
        <v>2948528.5599999996</v>
      </c>
      <c r="D616" s="256"/>
      <c r="E616" s="258"/>
      <c r="F616" s="258"/>
      <c r="G616" s="256"/>
      <c r="H616" s="258"/>
      <c r="I616" s="256"/>
      <c r="J616" s="256"/>
      <c r="N616" s="252" t="s">
        <v>526</v>
      </c>
    </row>
    <row r="617" spans="1:14" s="231" customFormat="1" ht="12.65" customHeight="1" x14ac:dyDescent="0.3">
      <c r="A617" s="251"/>
      <c r="B617" s="250" t="s">
        <v>527</v>
      </c>
      <c r="C617" s="256">
        <f>CD71-CD86</f>
        <v>-242203.5</v>
      </c>
      <c r="D617" s="256">
        <f>SUM(C616:C617)</f>
        <v>2706325.0599999996</v>
      </c>
      <c r="E617" s="258"/>
      <c r="F617" s="258"/>
      <c r="G617" s="256"/>
      <c r="H617" s="258"/>
      <c r="I617" s="256"/>
      <c r="J617" s="256"/>
      <c r="N617" s="252" t="s">
        <v>528</v>
      </c>
    </row>
    <row r="618" spans="1:14" s="231" customFormat="1" ht="12.65" customHeight="1" x14ac:dyDescent="0.3">
      <c r="A618" s="251">
        <v>8310</v>
      </c>
      <c r="B618" s="255" t="s">
        <v>529</v>
      </c>
      <c r="C618" s="256">
        <f>AX87</f>
        <v>0</v>
      </c>
      <c r="D618" s="256">
        <f>(D617/D614)*AX92</f>
        <v>0</v>
      </c>
      <c r="E618" s="258"/>
      <c r="F618" s="258"/>
      <c r="G618" s="256"/>
      <c r="H618" s="258"/>
      <c r="I618" s="256"/>
      <c r="J618" s="256"/>
      <c r="N618" s="252" t="s">
        <v>530</v>
      </c>
    </row>
    <row r="619" spans="1:14" s="231" customFormat="1" ht="12.65" customHeight="1" x14ac:dyDescent="0.3">
      <c r="A619" s="251">
        <v>8510</v>
      </c>
      <c r="B619" s="255" t="s">
        <v>157</v>
      </c>
      <c r="C619" s="256">
        <f>BJ87</f>
        <v>0</v>
      </c>
      <c r="D619" s="256">
        <f>(D617/D614)*BJ92</f>
        <v>0</v>
      </c>
      <c r="E619" s="258"/>
      <c r="F619" s="258"/>
      <c r="G619" s="256"/>
      <c r="H619" s="258"/>
      <c r="I619" s="256"/>
      <c r="J619" s="256"/>
      <c r="N619" s="252" t="s">
        <v>531</v>
      </c>
    </row>
    <row r="620" spans="1:14" s="231" customFormat="1" ht="12.65" customHeight="1" x14ac:dyDescent="0.3">
      <c r="A620" s="251">
        <v>8470</v>
      </c>
      <c r="B620" s="255" t="s">
        <v>532</v>
      </c>
      <c r="C620" s="256">
        <f>BG87</f>
        <v>0</v>
      </c>
      <c r="D620" s="256">
        <f>(D617/D614)*BG92</f>
        <v>0</v>
      </c>
      <c r="E620" s="258"/>
      <c r="F620" s="258"/>
      <c r="G620" s="256"/>
      <c r="H620" s="258"/>
      <c r="I620" s="256"/>
      <c r="J620" s="256"/>
      <c r="N620" s="252" t="s">
        <v>533</v>
      </c>
    </row>
    <row r="621" spans="1:14" s="231" customFormat="1" ht="12.65" customHeight="1" x14ac:dyDescent="0.3">
      <c r="A621" s="251">
        <v>8610</v>
      </c>
      <c r="B621" s="255" t="s">
        <v>534</v>
      </c>
      <c r="C621" s="256">
        <f>BN87</f>
        <v>1205329.3600000001</v>
      </c>
      <c r="D621" s="256">
        <f>(D617/D614)*BN92</f>
        <v>70102.06117918466</v>
      </c>
      <c r="E621" s="258"/>
      <c r="F621" s="258"/>
      <c r="G621" s="256"/>
      <c r="H621" s="258"/>
      <c r="I621" s="256"/>
      <c r="J621" s="256"/>
      <c r="N621" s="252" t="s">
        <v>535</v>
      </c>
    </row>
    <row r="622" spans="1:14" s="231" customFormat="1" ht="12.65" customHeight="1" x14ac:dyDescent="0.3">
      <c r="A622" s="251">
        <v>8790</v>
      </c>
      <c r="B622" s="255" t="s">
        <v>536</v>
      </c>
      <c r="C622" s="256">
        <f>CC87</f>
        <v>776124.92</v>
      </c>
      <c r="D622" s="256">
        <f>(D617/D614)*CC92</f>
        <v>0</v>
      </c>
      <c r="E622" s="258"/>
      <c r="F622" s="258"/>
      <c r="G622" s="256"/>
      <c r="H622" s="258"/>
      <c r="I622" s="256"/>
      <c r="J622" s="256"/>
      <c r="N622" s="252" t="s">
        <v>537</v>
      </c>
    </row>
    <row r="623" spans="1:14" s="231" customFormat="1" ht="12.65" customHeight="1" x14ac:dyDescent="0.3">
      <c r="A623" s="251">
        <v>8630</v>
      </c>
      <c r="B623" s="255" t="s">
        <v>538</v>
      </c>
      <c r="C623" s="256">
        <f>BP87</f>
        <v>192361.19</v>
      </c>
      <c r="D623" s="256">
        <f>(D617/D614)*BP92</f>
        <v>0</v>
      </c>
      <c r="E623" s="258"/>
      <c r="F623" s="258"/>
      <c r="G623" s="256"/>
      <c r="H623" s="258"/>
      <c r="I623" s="256"/>
      <c r="J623" s="256"/>
      <c r="N623" s="252" t="s">
        <v>539</v>
      </c>
    </row>
    <row r="624" spans="1:14" s="231" customFormat="1" ht="12.65" customHeight="1" x14ac:dyDescent="0.3">
      <c r="A624" s="251">
        <v>8770</v>
      </c>
      <c r="B624" s="250" t="s">
        <v>540</v>
      </c>
      <c r="C624" s="256">
        <f>CB87</f>
        <v>0</v>
      </c>
      <c r="D624" s="256">
        <f>(D617/D614)*CB92</f>
        <v>0</v>
      </c>
      <c r="E624" s="258"/>
      <c r="F624" s="258"/>
      <c r="G624" s="256"/>
      <c r="H624" s="258"/>
      <c r="I624" s="256"/>
      <c r="J624" s="256"/>
      <c r="N624" s="252" t="s">
        <v>541</v>
      </c>
    </row>
    <row r="625" spans="1:14" s="231" customFormat="1" ht="12.65" customHeight="1" x14ac:dyDescent="0.3">
      <c r="A625" s="251">
        <v>8640</v>
      </c>
      <c r="B625" s="255" t="s">
        <v>542</v>
      </c>
      <c r="C625" s="256">
        <f>BQ87</f>
        <v>0</v>
      </c>
      <c r="D625" s="256">
        <f>(D617/D614)*BQ92</f>
        <v>0</v>
      </c>
      <c r="E625" s="258">
        <f>SUM(C618:D625)</f>
        <v>2243917.5311791846</v>
      </c>
      <c r="F625" s="258"/>
      <c r="G625" s="256"/>
      <c r="H625" s="258"/>
      <c r="I625" s="256"/>
      <c r="J625" s="256"/>
      <c r="N625" s="252" t="s">
        <v>543</v>
      </c>
    </row>
    <row r="626" spans="1:14" s="231" customFormat="1" ht="12.65" customHeight="1" x14ac:dyDescent="0.3">
      <c r="A626" s="251">
        <v>8420</v>
      </c>
      <c r="B626" s="255" t="s">
        <v>151</v>
      </c>
      <c r="C626" s="256">
        <f>BD87</f>
        <v>465009.82</v>
      </c>
      <c r="D626" s="256">
        <f>(D617/D614)*BD92</f>
        <v>69054.510952358833</v>
      </c>
      <c r="E626" s="258">
        <f>(E625/E614)*SUM(C626:D626)</f>
        <v>25461.201731533343</v>
      </c>
      <c r="F626" s="258">
        <f>SUM(C626:E626)</f>
        <v>559525.53268389229</v>
      </c>
      <c r="G626" s="256"/>
      <c r="H626" s="258"/>
      <c r="I626" s="256"/>
      <c r="J626" s="256"/>
      <c r="N626" s="252" t="s">
        <v>544</v>
      </c>
    </row>
    <row r="627" spans="1:14" s="231" customFormat="1" ht="12.65" customHeight="1" x14ac:dyDescent="0.3">
      <c r="A627" s="251">
        <v>8320</v>
      </c>
      <c r="B627" s="255" t="s">
        <v>147</v>
      </c>
      <c r="C627" s="256">
        <f>AY87</f>
        <v>700051.64999999991</v>
      </c>
      <c r="D627" s="256">
        <f>(D617/D614)*AY92</f>
        <v>112842.11043367859</v>
      </c>
      <c r="E627" s="258">
        <f>(E625/E614)*SUM(C627:D627)</f>
        <v>38754.230195075361</v>
      </c>
      <c r="F627" s="258">
        <f>(F626/F614)*AY66</f>
        <v>25247.705646156752</v>
      </c>
      <c r="G627" s="256">
        <f>SUM(C627:F627)</f>
        <v>876895.6962749107</v>
      </c>
      <c r="H627" s="258"/>
      <c r="I627" s="256"/>
      <c r="J627" s="256"/>
      <c r="N627" s="252" t="s">
        <v>545</v>
      </c>
    </row>
    <row r="628" spans="1:14" s="231" customFormat="1" ht="12.65" customHeight="1" x14ac:dyDescent="0.3">
      <c r="A628" s="251">
        <v>8650</v>
      </c>
      <c r="B628" s="255" t="s">
        <v>164</v>
      </c>
      <c r="C628" s="256">
        <f>BR87</f>
        <v>4710524.1300000008</v>
      </c>
      <c r="D628" s="256">
        <f>(D617/D614)*BR92</f>
        <v>15084.723266291978</v>
      </c>
      <c r="E628" s="258">
        <f>(E625/E614)*SUM(C628:D628)</f>
        <v>225290.61265480044</v>
      </c>
      <c r="F628" s="258">
        <f>(F626/F614)*BR66</f>
        <v>1000.9599236878215</v>
      </c>
      <c r="G628" s="256">
        <f>(G627/G614)*BR93</f>
        <v>0</v>
      </c>
      <c r="H628" s="258"/>
      <c r="I628" s="256"/>
      <c r="J628" s="256"/>
      <c r="N628" s="252" t="s">
        <v>546</v>
      </c>
    </row>
    <row r="629" spans="1:14" s="231" customFormat="1" ht="12.65" customHeight="1" x14ac:dyDescent="0.3">
      <c r="A629" s="251">
        <v>8620</v>
      </c>
      <c r="B629" s="250" t="s">
        <v>547</v>
      </c>
      <c r="C629" s="256">
        <f>BO87</f>
        <v>24110.019999999997</v>
      </c>
      <c r="D629" s="256">
        <f>(D617/D614)*BO92</f>
        <v>0</v>
      </c>
      <c r="E629" s="258">
        <f>(E625/E614)*SUM(C629:D629)</f>
        <v>1149.4309718768011</v>
      </c>
      <c r="F629" s="258">
        <f>(F626/F614)*BO66</f>
        <v>1055.0316528654882</v>
      </c>
      <c r="G629" s="256">
        <f>(G627/G614)*BO93</f>
        <v>0</v>
      </c>
      <c r="H629" s="258"/>
      <c r="I629" s="256"/>
      <c r="J629" s="256"/>
      <c r="N629" s="252" t="s">
        <v>548</v>
      </c>
    </row>
    <row r="630" spans="1:14" s="231" customFormat="1" ht="12.65" customHeight="1" x14ac:dyDescent="0.3">
      <c r="A630" s="251">
        <v>8330</v>
      </c>
      <c r="B630" s="255" t="s">
        <v>148</v>
      </c>
      <c r="C630" s="256">
        <f>AZ87</f>
        <v>0</v>
      </c>
      <c r="D630" s="256">
        <f>(D617/D614)*AZ92</f>
        <v>0</v>
      </c>
      <c r="E630" s="258">
        <f>(E625/E614)*SUM(C630:D630)</f>
        <v>0</v>
      </c>
      <c r="F630" s="258">
        <f>(F626/F614)*AZ66</f>
        <v>0</v>
      </c>
      <c r="G630" s="256">
        <f>(G627/G614)*AZ93</f>
        <v>0</v>
      </c>
      <c r="H630" s="258">
        <f>SUM(C628:G630)</f>
        <v>4978214.9084695233</v>
      </c>
      <c r="I630" s="256"/>
      <c r="J630" s="256"/>
      <c r="N630" s="252" t="s">
        <v>549</v>
      </c>
    </row>
    <row r="631" spans="1:14" s="231" customFormat="1" ht="12.65" customHeight="1" x14ac:dyDescent="0.3">
      <c r="A631" s="251">
        <v>8460</v>
      </c>
      <c r="B631" s="255" t="s">
        <v>153</v>
      </c>
      <c r="C631" s="256">
        <f>BF87</f>
        <v>575110.92000000004</v>
      </c>
      <c r="D631" s="256">
        <f>(D617/D614)*BF92</f>
        <v>88748.455216684466</v>
      </c>
      <c r="E631" s="258">
        <f>(E625/E614)*SUM(C631:D631)</f>
        <v>31649.103851628486</v>
      </c>
      <c r="F631" s="258">
        <f>(F626/F614)*BF66</f>
        <v>7522.4771260628522</v>
      </c>
      <c r="G631" s="256">
        <f>(G627/G614)*BF93</f>
        <v>0</v>
      </c>
      <c r="H631" s="258">
        <f>(H630/H614)*BF62</f>
        <v>220978.25907796147</v>
      </c>
      <c r="I631" s="256">
        <f>SUM(C631:H631)</f>
        <v>924009.21527233731</v>
      </c>
      <c r="J631" s="256"/>
      <c r="N631" s="252" t="s">
        <v>550</v>
      </c>
    </row>
    <row r="632" spans="1:14" s="231" customFormat="1" ht="12.65" customHeight="1" x14ac:dyDescent="0.3">
      <c r="A632" s="251">
        <v>8350</v>
      </c>
      <c r="B632" s="255" t="s">
        <v>551</v>
      </c>
      <c r="C632" s="256">
        <f>BA87</f>
        <v>142589.37</v>
      </c>
      <c r="D632" s="256">
        <f>(D617/D614)*BA92</f>
        <v>0</v>
      </c>
      <c r="E632" s="258">
        <f>(E625/E614)*SUM(C632:D632)</f>
        <v>6797.8640473297328</v>
      </c>
      <c r="F632" s="258">
        <f>(F626/F614)*BA66</f>
        <v>0</v>
      </c>
      <c r="G632" s="256">
        <f>(G627/G614)*BA93</f>
        <v>0</v>
      </c>
      <c r="H632" s="258">
        <f>(H630/H614)*BA62</f>
        <v>0</v>
      </c>
      <c r="I632" s="256">
        <f>(I631/I614)*BA94</f>
        <v>0</v>
      </c>
      <c r="J632" s="256">
        <f>SUM(C632:I632)</f>
        <v>149387.23404732972</v>
      </c>
      <c r="N632" s="252" t="s">
        <v>552</v>
      </c>
    </row>
    <row r="633" spans="1:14" s="231" customFormat="1" ht="12.65" customHeight="1" x14ac:dyDescent="0.3">
      <c r="A633" s="251">
        <v>8200</v>
      </c>
      <c r="B633" s="255" t="s">
        <v>553</v>
      </c>
      <c r="C633" s="256">
        <f>AW87</f>
        <v>0</v>
      </c>
      <c r="D633" s="256">
        <f>(D617/D614)*AW92</f>
        <v>0</v>
      </c>
      <c r="E633" s="258">
        <f>(E625/E614)*SUM(C633:D633)</f>
        <v>0</v>
      </c>
      <c r="F633" s="258">
        <f>(F626/F614)*AW66</f>
        <v>0</v>
      </c>
      <c r="G633" s="256">
        <f>(G627/G614)*AW93</f>
        <v>0</v>
      </c>
      <c r="H633" s="258">
        <f>(H630/H614)*AW62</f>
        <v>0</v>
      </c>
      <c r="I633" s="256">
        <f>(I631/I614)*AW94</f>
        <v>0</v>
      </c>
      <c r="J633" s="256">
        <f>(J632/J614)*AW95</f>
        <v>0</v>
      </c>
      <c r="N633" s="252" t="s">
        <v>554</v>
      </c>
    </row>
    <row r="634" spans="1:14" s="231" customFormat="1" ht="12.65" customHeight="1" x14ac:dyDescent="0.3">
      <c r="A634" s="251">
        <v>8360</v>
      </c>
      <c r="B634" s="255" t="s">
        <v>555</v>
      </c>
      <c r="C634" s="256">
        <f>BB87</f>
        <v>279650.88999999996</v>
      </c>
      <c r="D634" s="256">
        <f>(D617/D614)*BB92</f>
        <v>3771.1808165729944</v>
      </c>
      <c r="E634" s="258">
        <f>(E625/E614)*SUM(C634:D634)</f>
        <v>13511.979928263396</v>
      </c>
      <c r="F634" s="258">
        <f>(F626/F614)*BB66</f>
        <v>5951.8757375588975</v>
      </c>
      <c r="G634" s="256">
        <f>(G627/G614)*BB93</f>
        <v>0</v>
      </c>
      <c r="H634" s="258">
        <f>(H630/H614)*BB62</f>
        <v>59503.491793987276</v>
      </c>
      <c r="I634" s="256">
        <f>(I631/I614)*BB94</f>
        <v>1827.6703671240271</v>
      </c>
      <c r="J634" s="256">
        <f>(J632/J614)*BB95</f>
        <v>0</v>
      </c>
      <c r="N634" s="252" t="s">
        <v>556</v>
      </c>
    </row>
    <row r="635" spans="1:14" s="231" customFormat="1" ht="12.65" customHeight="1" x14ac:dyDescent="0.3">
      <c r="A635" s="251">
        <v>8370</v>
      </c>
      <c r="B635" s="255" t="s">
        <v>557</v>
      </c>
      <c r="C635" s="256">
        <f>BC87</f>
        <v>0</v>
      </c>
      <c r="D635" s="256">
        <f>(D617/D614)*BC92</f>
        <v>0</v>
      </c>
      <c r="E635" s="258">
        <f>(E625/E614)*SUM(C635:D635)</f>
        <v>0</v>
      </c>
      <c r="F635" s="258">
        <f>(F626/F614)*BC66</f>
        <v>0</v>
      </c>
      <c r="G635" s="256">
        <f>(G627/G614)*BC93</f>
        <v>0</v>
      </c>
      <c r="H635" s="258">
        <f>(H630/H614)*BC62</f>
        <v>0</v>
      </c>
      <c r="I635" s="256">
        <f>(I631/I614)*BC94</f>
        <v>0</v>
      </c>
      <c r="J635" s="256">
        <f>(J632/J614)*BC95</f>
        <v>0</v>
      </c>
      <c r="N635" s="252" t="s">
        <v>558</v>
      </c>
    </row>
    <row r="636" spans="1:14" s="231" customFormat="1" ht="12.65" customHeight="1" x14ac:dyDescent="0.3">
      <c r="A636" s="251">
        <v>8490</v>
      </c>
      <c r="B636" s="255" t="s">
        <v>559</v>
      </c>
      <c r="C636" s="256">
        <f>BI87</f>
        <v>42488.259999999995</v>
      </c>
      <c r="D636" s="256">
        <f>(D617/D614)*BI92</f>
        <v>0</v>
      </c>
      <c r="E636" s="258">
        <f>(E625/E614)*SUM(C636:D636)</f>
        <v>2025.6027155993324</v>
      </c>
      <c r="F636" s="258">
        <f>(F626/F614)*BI66</f>
        <v>6.7204511415532666</v>
      </c>
      <c r="G636" s="256">
        <f>(G627/G614)*BI93</f>
        <v>0</v>
      </c>
      <c r="H636" s="258">
        <f>(H630/H614)*BI62</f>
        <v>0</v>
      </c>
      <c r="I636" s="256">
        <f>(I631/I614)*BI94</f>
        <v>0</v>
      </c>
      <c r="J636" s="256">
        <f>(J632/J614)*BI95</f>
        <v>0</v>
      </c>
      <c r="N636" s="252" t="s">
        <v>560</v>
      </c>
    </row>
    <row r="637" spans="1:14" s="231" customFormat="1" ht="12.65" customHeight="1" x14ac:dyDescent="0.3">
      <c r="A637" s="251">
        <v>8530</v>
      </c>
      <c r="B637" s="255" t="s">
        <v>561</v>
      </c>
      <c r="C637" s="256">
        <f>BK87</f>
        <v>0</v>
      </c>
      <c r="D637" s="256">
        <f>(D617/D614)*BK92</f>
        <v>0</v>
      </c>
      <c r="E637" s="258">
        <f>(E625/E614)*SUM(C637:D637)</f>
        <v>0</v>
      </c>
      <c r="F637" s="258">
        <f>(F626/F614)*BK66</f>
        <v>0</v>
      </c>
      <c r="G637" s="256">
        <f>(G627/G614)*BK93</f>
        <v>0</v>
      </c>
      <c r="H637" s="258">
        <f>(H630/H614)*BK62</f>
        <v>0</v>
      </c>
      <c r="I637" s="256">
        <f>(I631/I614)*BK94</f>
        <v>0</v>
      </c>
      <c r="J637" s="256">
        <f>(J632/J614)*BK95</f>
        <v>0</v>
      </c>
      <c r="N637" s="252" t="s">
        <v>562</v>
      </c>
    </row>
    <row r="638" spans="1:14" s="231" customFormat="1" ht="12.65" customHeight="1" x14ac:dyDescent="0.3">
      <c r="A638" s="251">
        <v>8480</v>
      </c>
      <c r="B638" s="255" t="s">
        <v>563</v>
      </c>
      <c r="C638" s="256">
        <f>BH87</f>
        <v>2362442.5299999998</v>
      </c>
      <c r="D638" s="256">
        <f>(D617/D614)*BH92</f>
        <v>0</v>
      </c>
      <c r="E638" s="258">
        <f>(E625/E614)*SUM(C638:D638)</f>
        <v>112628.05311903471</v>
      </c>
      <c r="F638" s="258">
        <f>(F626/F614)*BH66</f>
        <v>4811.7199601204484</v>
      </c>
      <c r="G638" s="256">
        <f>(G627/G614)*BH93</f>
        <v>0</v>
      </c>
      <c r="H638" s="258">
        <f>(H630/H614)*BH62</f>
        <v>109533.58526211741</v>
      </c>
      <c r="I638" s="256">
        <f>(I631/I614)*BH94</f>
        <v>0</v>
      </c>
      <c r="J638" s="256">
        <f>(J632/J614)*BH95</f>
        <v>0</v>
      </c>
      <c r="N638" s="252" t="s">
        <v>564</v>
      </c>
    </row>
    <row r="639" spans="1:14" s="231" customFormat="1" ht="12.65" customHeight="1" x14ac:dyDescent="0.3">
      <c r="A639" s="251">
        <v>8560</v>
      </c>
      <c r="B639" s="255" t="s">
        <v>159</v>
      </c>
      <c r="C639" s="256">
        <f>BL87</f>
        <v>1148602.27</v>
      </c>
      <c r="D639" s="256">
        <f>(D617/D614)*BL92</f>
        <v>64193.877899886967</v>
      </c>
      <c r="E639" s="258">
        <f>(E625/E614)*SUM(C639:D639)</f>
        <v>57819.340463799199</v>
      </c>
      <c r="F639" s="258">
        <f>(F626/F614)*BL66</f>
        <v>2120.900927508008</v>
      </c>
      <c r="G639" s="256">
        <f>(G627/G614)*BL93</f>
        <v>0</v>
      </c>
      <c r="H639" s="258">
        <f>(H630/H614)*BL62</f>
        <v>173022.61376517397</v>
      </c>
      <c r="I639" s="256">
        <f>(I631/I614)*BL94</f>
        <v>0</v>
      </c>
      <c r="J639" s="256">
        <f>(J632/J614)*BL95</f>
        <v>0</v>
      </c>
      <c r="N639" s="252" t="s">
        <v>565</v>
      </c>
    </row>
    <row r="640" spans="1:14" s="231" customFormat="1" ht="12.65" customHeight="1" x14ac:dyDescent="0.3">
      <c r="A640" s="251">
        <v>8590</v>
      </c>
      <c r="B640" s="255" t="s">
        <v>566</v>
      </c>
      <c r="C640" s="256">
        <f>BM87</f>
        <v>286505.91000000003</v>
      </c>
      <c r="D640" s="256">
        <f>(D617/D614)*BM92</f>
        <v>24512.675307724461</v>
      </c>
      <c r="E640" s="258">
        <f>(E625/E614)*SUM(C640:D640)</f>
        <v>14827.627467003576</v>
      </c>
      <c r="F640" s="258">
        <f>(F626/F614)*BM66</f>
        <v>179.80474020852975</v>
      </c>
      <c r="G640" s="256">
        <f>(G627/G614)*BM93</f>
        <v>0</v>
      </c>
      <c r="H640" s="258">
        <f>(H630/H614)*BM62</f>
        <v>50563.686214480054</v>
      </c>
      <c r="I640" s="256">
        <f>(I631/I614)*BM94</f>
        <v>0</v>
      </c>
      <c r="J640" s="256">
        <f>(J632/J614)*BM95</f>
        <v>0</v>
      </c>
      <c r="N640" s="252" t="s">
        <v>567</v>
      </c>
    </row>
    <row r="641" spans="1:14" s="231" customFormat="1" ht="12.65" customHeight="1" x14ac:dyDescent="0.3">
      <c r="A641" s="251">
        <v>8660</v>
      </c>
      <c r="B641" s="255" t="s">
        <v>568</v>
      </c>
      <c r="C641" s="256">
        <f>BS87</f>
        <v>0</v>
      </c>
      <c r="D641" s="256">
        <f>(D617/D614)*BS92</f>
        <v>0</v>
      </c>
      <c r="E641" s="258">
        <f>(E625/E614)*SUM(C641:D641)</f>
        <v>0</v>
      </c>
      <c r="F641" s="258">
        <f>(F626/F614)*BS66</f>
        <v>0</v>
      </c>
      <c r="G641" s="256">
        <f>(G627/G614)*BS93</f>
        <v>0</v>
      </c>
      <c r="H641" s="258">
        <f>(H630/H614)*BS62</f>
        <v>0</v>
      </c>
      <c r="I641" s="256">
        <f>(I631/I614)*BS94</f>
        <v>0</v>
      </c>
      <c r="J641" s="256">
        <f>(J632/J614)*BS95</f>
        <v>0</v>
      </c>
      <c r="N641" s="252" t="s">
        <v>569</v>
      </c>
    </row>
    <row r="642" spans="1:14" s="231" customFormat="1" ht="12.65" customHeight="1" x14ac:dyDescent="0.3">
      <c r="A642" s="251">
        <v>8670</v>
      </c>
      <c r="B642" s="255" t="s">
        <v>570</v>
      </c>
      <c r="C642" s="256">
        <f>BT87</f>
        <v>0</v>
      </c>
      <c r="D642" s="256">
        <f>(D617/D614)*BT92</f>
        <v>0</v>
      </c>
      <c r="E642" s="258">
        <f>(E625/E614)*SUM(C642:D642)</f>
        <v>0</v>
      </c>
      <c r="F642" s="258">
        <f>(F626/F614)*BT66</f>
        <v>0</v>
      </c>
      <c r="G642" s="256">
        <f>(G627/G614)*BT93</f>
        <v>0</v>
      </c>
      <c r="H642" s="258">
        <f>(H630/H614)*BT62</f>
        <v>0</v>
      </c>
      <c r="I642" s="256">
        <f>(I631/I614)*BT94</f>
        <v>0</v>
      </c>
      <c r="J642" s="256">
        <f>(J632/J614)*BT95</f>
        <v>0</v>
      </c>
      <c r="N642" s="252" t="s">
        <v>571</v>
      </c>
    </row>
    <row r="643" spans="1:14" s="231" customFormat="1" ht="12.65" customHeight="1" x14ac:dyDescent="0.3">
      <c r="A643" s="251">
        <v>8680</v>
      </c>
      <c r="B643" s="255" t="s">
        <v>572</v>
      </c>
      <c r="C643" s="256">
        <f>BU87</f>
        <v>0</v>
      </c>
      <c r="D643" s="256">
        <f>(D617/D614)*BU92</f>
        <v>0</v>
      </c>
      <c r="E643" s="258">
        <f>(E625/E614)*SUM(C643:D643)</f>
        <v>0</v>
      </c>
      <c r="F643" s="258">
        <f>(F626/F614)*BU66</f>
        <v>0</v>
      </c>
      <c r="G643" s="256">
        <f>(G627/G614)*BU93</f>
        <v>0</v>
      </c>
      <c r="H643" s="258">
        <f>(H630/H614)*BU62</f>
        <v>0</v>
      </c>
      <c r="I643" s="256">
        <f>(I631/I614)*BU94</f>
        <v>0</v>
      </c>
      <c r="J643" s="256">
        <f>(J632/J614)*BU95</f>
        <v>0</v>
      </c>
      <c r="N643" s="252" t="s">
        <v>573</v>
      </c>
    </row>
    <row r="644" spans="1:14" s="231" customFormat="1" ht="12.65" customHeight="1" x14ac:dyDescent="0.3">
      <c r="A644" s="251">
        <v>8690</v>
      </c>
      <c r="B644" s="255" t="s">
        <v>574</v>
      </c>
      <c r="C644" s="256">
        <f>BV87</f>
        <v>832355.75000000012</v>
      </c>
      <c r="D644" s="256">
        <f>(D617/D614)*BV92</f>
        <v>67671.744652948735</v>
      </c>
      <c r="E644" s="258">
        <f>(E625/E614)*SUM(C644:D644)</f>
        <v>42908.279540820848</v>
      </c>
      <c r="F644" s="258">
        <f>(F626/F614)*BV66</f>
        <v>567.63916148808437</v>
      </c>
      <c r="G644" s="256">
        <f>(G627/G614)*BV93</f>
        <v>0</v>
      </c>
      <c r="H644" s="258">
        <f>(H630/H614)*BV62</f>
        <v>320412.96349196282</v>
      </c>
      <c r="I644" s="256">
        <f>(I631/I614)*BV94</f>
        <v>29628.567395932838</v>
      </c>
      <c r="J644" s="256">
        <f>(J632/J614)*BV95</f>
        <v>0</v>
      </c>
      <c r="N644" s="252" t="s">
        <v>575</v>
      </c>
    </row>
    <row r="645" spans="1:14" s="231" customFormat="1" ht="12.65" customHeight="1" x14ac:dyDescent="0.3">
      <c r="A645" s="251">
        <v>8700</v>
      </c>
      <c r="B645" s="255" t="s">
        <v>576</v>
      </c>
      <c r="C645" s="256">
        <f>BW87</f>
        <v>0</v>
      </c>
      <c r="D645" s="256">
        <f>(D617/D614)*BW92</f>
        <v>0</v>
      </c>
      <c r="E645" s="258">
        <f>(E625/E614)*SUM(C645:D645)</f>
        <v>0</v>
      </c>
      <c r="F645" s="258">
        <f>(F626/F614)*BW66</f>
        <v>0</v>
      </c>
      <c r="G645" s="256">
        <f>(G627/G614)*BW93</f>
        <v>0</v>
      </c>
      <c r="H645" s="258">
        <f>(H630/H614)*BW62</f>
        <v>0</v>
      </c>
      <c r="I645" s="256">
        <f>(I631/I614)*BW94</f>
        <v>0</v>
      </c>
      <c r="J645" s="256">
        <f>(J632/J614)*BW95</f>
        <v>0</v>
      </c>
      <c r="N645" s="252" t="s">
        <v>577</v>
      </c>
    </row>
    <row r="646" spans="1:14" s="231" customFormat="1" ht="12.65" customHeight="1" x14ac:dyDescent="0.3">
      <c r="A646" s="251">
        <v>8710</v>
      </c>
      <c r="B646" s="255" t="s">
        <v>578</v>
      </c>
      <c r="C646" s="256">
        <f>BX87</f>
        <v>1020853.46</v>
      </c>
      <c r="D646" s="256">
        <f>(D617/D614)*BX92</f>
        <v>0</v>
      </c>
      <c r="E646" s="258">
        <f>(E625/E614)*SUM(C646:D646)</f>
        <v>48668.586117788174</v>
      </c>
      <c r="F646" s="258">
        <f>(F626/F614)*BX66</f>
        <v>1128.5073134370991</v>
      </c>
      <c r="G646" s="256">
        <f>(G627/G614)*BX93</f>
        <v>0</v>
      </c>
      <c r="H646" s="258">
        <f>(H630/H614)*BX62</f>
        <v>168406.85418826315</v>
      </c>
      <c r="I646" s="256">
        <f>(I631/I614)*BX94</f>
        <v>0</v>
      </c>
      <c r="J646" s="256">
        <f>(J632/J614)*BX95</f>
        <v>0</v>
      </c>
      <c r="K646" s="258">
        <f>SUM(C633:J646)</f>
        <v>7353104.6187999463</v>
      </c>
      <c r="L646" s="258"/>
      <c r="N646" s="252" t="s">
        <v>579</v>
      </c>
    </row>
    <row r="647" spans="1:14" s="231" customFormat="1" ht="12.65" customHeight="1" x14ac:dyDescent="0.3">
      <c r="A647" s="251">
        <v>8720</v>
      </c>
      <c r="B647" s="255" t="s">
        <v>580</v>
      </c>
      <c r="C647" s="256">
        <f>BY87</f>
        <v>0</v>
      </c>
      <c r="D647" s="256">
        <f>(D617/D614)*BY92</f>
        <v>0</v>
      </c>
      <c r="E647" s="258">
        <f>(E625/E614)*SUM(C647:D647)</f>
        <v>0</v>
      </c>
      <c r="F647" s="258">
        <f>(F626/F614)*BY66</f>
        <v>0</v>
      </c>
      <c r="G647" s="256">
        <f>(G627/G614)*BY93</f>
        <v>0</v>
      </c>
      <c r="H647" s="258">
        <f>(H630/H614)*BY62</f>
        <v>0</v>
      </c>
      <c r="I647" s="256">
        <f>(I631/I614)*BY94</f>
        <v>0</v>
      </c>
      <c r="J647" s="256">
        <f>(J632/J614)*BY95</f>
        <v>0</v>
      </c>
      <c r="K647" s="258">
        <v>0</v>
      </c>
      <c r="L647" s="258"/>
      <c r="N647" s="252" t="s">
        <v>581</v>
      </c>
    </row>
    <row r="648" spans="1:14" s="231" customFormat="1" ht="12.65" customHeight="1" x14ac:dyDescent="0.3">
      <c r="A648" s="251">
        <v>8730</v>
      </c>
      <c r="B648" s="255" t="s">
        <v>582</v>
      </c>
      <c r="C648" s="256">
        <f>BZ87</f>
        <v>0</v>
      </c>
      <c r="D648" s="256">
        <f>(D617/D614)*BZ92</f>
        <v>0</v>
      </c>
      <c r="E648" s="258">
        <f>(E625/E614)*SUM(C648:D648)</f>
        <v>0</v>
      </c>
      <c r="F648" s="258">
        <f>(F626/F614)*BZ66</f>
        <v>0</v>
      </c>
      <c r="G648" s="256">
        <f>(G627/G614)*BZ93</f>
        <v>0</v>
      </c>
      <c r="H648" s="258">
        <f>(H630/H614)*BZ62</f>
        <v>0</v>
      </c>
      <c r="I648" s="256">
        <f>(I631/I614)*BZ94</f>
        <v>0</v>
      </c>
      <c r="J648" s="256">
        <f>(J632/J614)*BZ95</f>
        <v>0</v>
      </c>
      <c r="K648" s="258">
        <v>0</v>
      </c>
      <c r="L648" s="258"/>
      <c r="N648" s="252" t="s">
        <v>583</v>
      </c>
    </row>
    <row r="649" spans="1:14" s="231" customFormat="1" ht="12.65" customHeight="1" x14ac:dyDescent="0.3">
      <c r="A649" s="251">
        <v>8740</v>
      </c>
      <c r="B649" s="255" t="s">
        <v>584</v>
      </c>
      <c r="C649" s="256">
        <f>CA87</f>
        <v>167281.06</v>
      </c>
      <c r="D649" s="256">
        <f>(D617/D614)*CA92</f>
        <v>11104.032404353817</v>
      </c>
      <c r="E649" s="258">
        <f>(E625/E614)*SUM(C649:D649)</f>
        <v>8504.4039835167878</v>
      </c>
      <c r="F649" s="258">
        <f>(F626/F614)*CA66</f>
        <v>310.90457283234906</v>
      </c>
      <c r="G649" s="256">
        <f>(G627/G614)*CA93</f>
        <v>0</v>
      </c>
      <c r="H649" s="258">
        <f>(H630/H614)*CA62</f>
        <v>2990.0641367216572</v>
      </c>
      <c r="I649" s="256">
        <f>(I631/I614)*CA94</f>
        <v>2335.3565802140347</v>
      </c>
      <c r="J649" s="256">
        <f>(J632/J614)*CA95</f>
        <v>0</v>
      </c>
      <c r="K649" s="258">
        <v>0</v>
      </c>
      <c r="L649" s="258">
        <f>SUM(C647:K649)</f>
        <v>192525.82167763863</v>
      </c>
      <c r="N649" s="252" t="s">
        <v>585</v>
      </c>
    </row>
    <row r="650" spans="1:14" s="231" customFormat="1" ht="12.65" customHeight="1" x14ac:dyDescent="0.3">
      <c r="A650" s="251"/>
      <c r="B650" s="251"/>
      <c r="C650" s="231">
        <f>SUM(C616:C649)</f>
        <v>17637716.569999997</v>
      </c>
      <c r="L650" s="254"/>
    </row>
    <row r="668" spans="1:14" s="231" customFormat="1" ht="12.65" customHeight="1" x14ac:dyDescent="0.3">
      <c r="C668" s="249" t="s">
        <v>586</v>
      </c>
      <c r="M668" s="249" t="s">
        <v>587</v>
      </c>
    </row>
    <row r="669" spans="1:14" s="231" customFormat="1" ht="12.5" customHeight="1" x14ac:dyDescent="0.3">
      <c r="C669" s="249" t="s">
        <v>516</v>
      </c>
      <c r="D669" s="249" t="s">
        <v>517</v>
      </c>
      <c r="E669" s="250" t="s">
        <v>518</v>
      </c>
      <c r="F669" s="249" t="s">
        <v>519</v>
      </c>
      <c r="G669" s="249" t="s">
        <v>520</v>
      </c>
      <c r="H669" s="249" t="s">
        <v>521</v>
      </c>
      <c r="I669" s="249" t="s">
        <v>522</v>
      </c>
      <c r="J669" s="249" t="s">
        <v>523</v>
      </c>
      <c r="K669" s="249" t="s">
        <v>524</v>
      </c>
      <c r="L669" s="250" t="s">
        <v>525</v>
      </c>
      <c r="M669" s="249" t="s">
        <v>588</v>
      </c>
    </row>
    <row r="670" spans="1:14" s="231" customFormat="1" ht="12.65" customHeight="1" x14ac:dyDescent="0.3">
      <c r="A670" s="251">
        <v>6010</v>
      </c>
      <c r="B670" s="250" t="s">
        <v>315</v>
      </c>
      <c r="C670" s="256">
        <f>C87</f>
        <v>0</v>
      </c>
      <c r="D670" s="256">
        <f>(D617/D614)*C92</f>
        <v>0</v>
      </c>
      <c r="E670" s="258">
        <f>(E625/E614)*SUM(C670:D670)</f>
        <v>0</v>
      </c>
      <c r="F670" s="258">
        <f>(F626/F614)*C66</f>
        <v>0</v>
      </c>
      <c r="G670" s="256">
        <f>(G627/G614)*C93</f>
        <v>0</v>
      </c>
      <c r="H670" s="258">
        <f>(H630/H614)*C62</f>
        <v>0</v>
      </c>
      <c r="I670" s="256">
        <f>(I631/I614)*C94</f>
        <v>0</v>
      </c>
      <c r="J670" s="256">
        <f>(J632/J614)*C95</f>
        <v>0</v>
      </c>
      <c r="K670" s="256">
        <f>(K646/K614)*C91</f>
        <v>0</v>
      </c>
      <c r="L670" s="256">
        <f>(L649/L614)*C96</f>
        <v>0</v>
      </c>
      <c r="M670" s="231">
        <f t="shared" ref="M670:M715" si="18">ROUND(SUM(D670:L670),0)</f>
        <v>0</v>
      </c>
      <c r="N670" s="250" t="s">
        <v>589</v>
      </c>
    </row>
    <row r="671" spans="1:14" s="231" customFormat="1" ht="12.65" customHeight="1" x14ac:dyDescent="0.3">
      <c r="A671" s="251">
        <v>6030</v>
      </c>
      <c r="B671" s="250" t="s">
        <v>316</v>
      </c>
      <c r="C671" s="256">
        <f>D87</f>
        <v>4987.49</v>
      </c>
      <c r="D671" s="256">
        <f>(D617/D614)*D92</f>
        <v>3980.6908619381607</v>
      </c>
      <c r="E671" s="258">
        <f>(E625/E614)*SUM(C671:D671)</f>
        <v>427.55272886976076</v>
      </c>
      <c r="F671" s="258">
        <f>(F626/F614)*D66</f>
        <v>297.19656958123187</v>
      </c>
      <c r="G671" s="256">
        <f>(G627/G614)*D93</f>
        <v>0</v>
      </c>
      <c r="H671" s="258">
        <f>(H630/H614)*D62</f>
        <v>0</v>
      </c>
      <c r="I671" s="256">
        <f>(I631/I614)*D94</f>
        <v>4975.3248882820735</v>
      </c>
      <c r="J671" s="256">
        <f>(J632/J614)*D95</f>
        <v>4402.4911666676226</v>
      </c>
      <c r="K671" s="256">
        <f>(K646/K614)*D91</f>
        <v>40583.731104281927</v>
      </c>
      <c r="L671" s="256">
        <f>(L649/L614)*D96</f>
        <v>0</v>
      </c>
      <c r="M671" s="231">
        <f t="shared" si="18"/>
        <v>54667</v>
      </c>
      <c r="N671" s="250" t="s">
        <v>590</v>
      </c>
    </row>
    <row r="672" spans="1:14" s="231" customFormat="1" ht="12.65" customHeight="1" x14ac:dyDescent="0.3">
      <c r="A672" s="251">
        <v>6070</v>
      </c>
      <c r="B672" s="250" t="s">
        <v>591</v>
      </c>
      <c r="C672" s="256">
        <f>E87</f>
        <v>3388013.35</v>
      </c>
      <c r="D672" s="256">
        <f>(D617/D614)*E92</f>
        <v>272865.88308359263</v>
      </c>
      <c r="E672" s="258">
        <f>(E625/E614)*SUM(C672:D672)</f>
        <v>174530.25649945016</v>
      </c>
      <c r="F672" s="258">
        <f>(F626/F614)*E66</f>
        <v>21251.273233607619</v>
      </c>
      <c r="G672" s="256">
        <f>(G627/G614)*E93</f>
        <v>573291.24294199352</v>
      </c>
      <c r="H672" s="258">
        <f>(H630/H614)*E62</f>
        <v>577621.6838577931</v>
      </c>
      <c r="I672" s="256">
        <f>(I631/I614)*E94</f>
        <v>101740.3171032375</v>
      </c>
      <c r="J672" s="256">
        <f>(J632/J614)*E95</f>
        <v>89953.603297316818</v>
      </c>
      <c r="K672" s="256">
        <f>(K646/K614)*E91</f>
        <v>608763.8385153492</v>
      </c>
      <c r="L672" s="256">
        <f>(L649/L614)*E96</f>
        <v>67499.794956586557</v>
      </c>
      <c r="M672" s="231">
        <f t="shared" si="18"/>
        <v>2487518</v>
      </c>
      <c r="N672" s="250" t="s">
        <v>592</v>
      </c>
    </row>
    <row r="673" spans="1:14" s="231" customFormat="1" ht="12.65" customHeight="1" x14ac:dyDescent="0.3">
      <c r="A673" s="251">
        <v>6100</v>
      </c>
      <c r="B673" s="250" t="s">
        <v>593</v>
      </c>
      <c r="C673" s="256">
        <f>F87</f>
        <v>0</v>
      </c>
      <c r="D673" s="256">
        <f>(D617/D614)*F92</f>
        <v>0</v>
      </c>
      <c r="E673" s="258">
        <f>(E625/E614)*SUM(C673:D673)</f>
        <v>0</v>
      </c>
      <c r="F673" s="258">
        <f>(F626/F614)*F66</f>
        <v>0</v>
      </c>
      <c r="G673" s="256">
        <f>(G627/G614)*F93</f>
        <v>0</v>
      </c>
      <c r="H673" s="258">
        <f>(H630/H614)*F62</f>
        <v>0</v>
      </c>
      <c r="I673" s="256">
        <f>(I631/I614)*F94</f>
        <v>0</v>
      </c>
      <c r="J673" s="256">
        <f>(J632/J614)*F95</f>
        <v>0</v>
      </c>
      <c r="K673" s="256">
        <f>(K646/K614)*F91</f>
        <v>0</v>
      </c>
      <c r="L673" s="256">
        <f>(L649/L614)*F96</f>
        <v>0</v>
      </c>
      <c r="M673" s="231">
        <f t="shared" si="18"/>
        <v>0</v>
      </c>
      <c r="N673" s="250" t="s">
        <v>594</v>
      </c>
    </row>
    <row r="674" spans="1:14" s="231" customFormat="1" ht="12.65" customHeight="1" x14ac:dyDescent="0.3">
      <c r="A674" s="251">
        <v>6120</v>
      </c>
      <c r="B674" s="250" t="s">
        <v>595</v>
      </c>
      <c r="C674" s="256">
        <f>G87</f>
        <v>13546.89</v>
      </c>
      <c r="D674" s="256">
        <f>(D617/D614)*G92</f>
        <v>0</v>
      </c>
      <c r="E674" s="258">
        <f>(E625/E614)*SUM(C674:D674)</f>
        <v>645.83998431391262</v>
      </c>
      <c r="F674" s="258">
        <f>(F626/F614)*G66</f>
        <v>86.53308217921645</v>
      </c>
      <c r="G674" s="256">
        <f>(G627/G614)*G93</f>
        <v>0</v>
      </c>
      <c r="H674" s="258">
        <f>(H630/H614)*G62</f>
        <v>2388.4048896983968</v>
      </c>
      <c r="I674" s="256">
        <f>(I631/I614)*G94</f>
        <v>0</v>
      </c>
      <c r="J674" s="256">
        <f>(J632/J614)*G95</f>
        <v>0</v>
      </c>
      <c r="K674" s="256">
        <f>(K646/K614)*G91</f>
        <v>0</v>
      </c>
      <c r="L674" s="256">
        <f>(L649/L614)*G96</f>
        <v>0</v>
      </c>
      <c r="M674" s="231">
        <f t="shared" si="18"/>
        <v>3121</v>
      </c>
      <c r="N674" s="250" t="s">
        <v>596</v>
      </c>
    </row>
    <row r="675" spans="1:14" s="231" customFormat="1" ht="12.65" customHeight="1" x14ac:dyDescent="0.3">
      <c r="A675" s="251">
        <v>6140</v>
      </c>
      <c r="B675" s="250" t="s">
        <v>597</v>
      </c>
      <c r="C675" s="256">
        <f>H87</f>
        <v>0</v>
      </c>
      <c r="D675" s="256">
        <f>(D617/D614)*H92</f>
        <v>0</v>
      </c>
      <c r="E675" s="258">
        <f>(E625/E614)*SUM(C675:D675)</f>
        <v>0</v>
      </c>
      <c r="F675" s="258">
        <f>(F626/F614)*H66</f>
        <v>0</v>
      </c>
      <c r="G675" s="256">
        <f>(G627/G614)*H93</f>
        <v>0</v>
      </c>
      <c r="H675" s="258">
        <f>(H630/H614)*H62</f>
        <v>0</v>
      </c>
      <c r="I675" s="256">
        <f>(I631/I614)*H94</f>
        <v>0</v>
      </c>
      <c r="J675" s="256">
        <f>(J632/J614)*H95</f>
        <v>0</v>
      </c>
      <c r="K675" s="256">
        <f>(K646/K614)*H91</f>
        <v>0</v>
      </c>
      <c r="L675" s="256">
        <f>(L649/L614)*H96</f>
        <v>0</v>
      </c>
      <c r="M675" s="231">
        <f t="shared" si="18"/>
        <v>0</v>
      </c>
      <c r="N675" s="250" t="s">
        <v>598</v>
      </c>
    </row>
    <row r="676" spans="1:14" s="231" customFormat="1" ht="12.65" customHeight="1" x14ac:dyDescent="0.3">
      <c r="A676" s="251">
        <v>6150</v>
      </c>
      <c r="B676" s="250" t="s">
        <v>599</v>
      </c>
      <c r="C676" s="256">
        <f>I87</f>
        <v>0</v>
      </c>
      <c r="D676" s="256">
        <f>(D617/D614)*I92</f>
        <v>0</v>
      </c>
      <c r="E676" s="258">
        <f>(E625/E614)*SUM(C676:D676)</f>
        <v>0</v>
      </c>
      <c r="F676" s="258">
        <f>(F626/F614)*I66</f>
        <v>0</v>
      </c>
      <c r="G676" s="256">
        <f>(G627/G614)*I93</f>
        <v>0</v>
      </c>
      <c r="H676" s="258">
        <f>(H630/H614)*I62</f>
        <v>0</v>
      </c>
      <c r="I676" s="256">
        <f>(I631/I614)*I94</f>
        <v>0</v>
      </c>
      <c r="J676" s="256">
        <f>(J632/J614)*I95</f>
        <v>0</v>
      </c>
      <c r="K676" s="256">
        <f>(K646/K614)*I91</f>
        <v>0</v>
      </c>
      <c r="L676" s="256">
        <f>(L649/L614)*I96</f>
        <v>0</v>
      </c>
      <c r="M676" s="231">
        <f t="shared" si="18"/>
        <v>0</v>
      </c>
      <c r="N676" s="250" t="s">
        <v>600</v>
      </c>
    </row>
    <row r="677" spans="1:14" s="231" customFormat="1" ht="12.65" customHeight="1" x14ac:dyDescent="0.3">
      <c r="A677" s="251">
        <v>6170</v>
      </c>
      <c r="B677" s="250" t="s">
        <v>110</v>
      </c>
      <c r="C677" s="256">
        <f>J87</f>
        <v>2877</v>
      </c>
      <c r="D677" s="256">
        <f>(D617/D614)*J92</f>
        <v>6117.6933246628578</v>
      </c>
      <c r="E677" s="258">
        <f>(E625/E614)*SUM(C677:D677)</f>
        <v>428.81669488042752</v>
      </c>
      <c r="F677" s="258">
        <f>(F626/F614)*J66</f>
        <v>0</v>
      </c>
      <c r="G677" s="256">
        <f>(G627/G614)*J93</f>
        <v>0</v>
      </c>
      <c r="H677" s="258">
        <f>(H630/H614)*J62</f>
        <v>0</v>
      </c>
      <c r="I677" s="256">
        <f>(I631/I614)*J94</f>
        <v>2964.8874844456436</v>
      </c>
      <c r="J677" s="256">
        <f>(J632/J614)*J95</f>
        <v>5354.3811486498107</v>
      </c>
      <c r="K677" s="256">
        <f>(K646/K614)*J91</f>
        <v>12895.631217215408</v>
      </c>
      <c r="L677" s="256">
        <f>(L649/L614)*J96</f>
        <v>0</v>
      </c>
      <c r="M677" s="231">
        <f t="shared" si="18"/>
        <v>27761</v>
      </c>
      <c r="N677" s="250" t="s">
        <v>601</v>
      </c>
    </row>
    <row r="678" spans="1:14" s="231" customFormat="1" ht="12.65" customHeight="1" x14ac:dyDescent="0.3">
      <c r="A678" s="251">
        <v>6200</v>
      </c>
      <c r="B678" s="250" t="s">
        <v>321</v>
      </c>
      <c r="C678" s="256">
        <f>K87</f>
        <v>0</v>
      </c>
      <c r="D678" s="256">
        <f>(D617/D614)*K92</f>
        <v>0</v>
      </c>
      <c r="E678" s="258">
        <f>(E625/E614)*SUM(C678:D678)</f>
        <v>0</v>
      </c>
      <c r="F678" s="258">
        <f>(F626/F614)*K66</f>
        <v>0</v>
      </c>
      <c r="G678" s="256">
        <f>(G627/G614)*K93</f>
        <v>0</v>
      </c>
      <c r="H678" s="258">
        <f>(H630/H614)*K62</f>
        <v>0</v>
      </c>
      <c r="I678" s="256">
        <f>(I631/I614)*K94</f>
        <v>0</v>
      </c>
      <c r="J678" s="256">
        <f>(J632/J614)*K95</f>
        <v>0</v>
      </c>
      <c r="K678" s="256">
        <f>(K646/K614)*K91</f>
        <v>0</v>
      </c>
      <c r="L678" s="256">
        <f>(L649/L614)*K96</f>
        <v>0</v>
      </c>
      <c r="M678" s="231">
        <f t="shared" si="18"/>
        <v>0</v>
      </c>
      <c r="N678" s="250" t="s">
        <v>602</v>
      </c>
    </row>
    <row r="679" spans="1:14" s="231" customFormat="1" ht="12.65" customHeight="1" x14ac:dyDescent="0.3">
      <c r="A679" s="251">
        <v>6210</v>
      </c>
      <c r="B679" s="250" t="s">
        <v>322</v>
      </c>
      <c r="C679" s="256">
        <f>L87</f>
        <v>52109</v>
      </c>
      <c r="D679" s="256">
        <f>(D617/D614)*L92</f>
        <v>110788.91198909997</v>
      </c>
      <c r="E679" s="258">
        <f>(E625/E614)*SUM(C679:D679)</f>
        <v>7766.0617989671036</v>
      </c>
      <c r="F679" s="258">
        <f>(F626/F614)*L66</f>
        <v>0</v>
      </c>
      <c r="G679" s="256">
        <f>(G627/G614)*L93</f>
        <v>303604.45333291718</v>
      </c>
      <c r="H679" s="258">
        <f>(H630/H614)*L62</f>
        <v>0</v>
      </c>
      <c r="I679" s="256">
        <f>(I631/I614)*L94</f>
        <v>56231.324961849234</v>
      </c>
      <c r="J679" s="256">
        <f>(J632/J614)*L95</f>
        <v>49676.758434695468</v>
      </c>
      <c r="K679" s="256">
        <f>(K646/K614)*L91</f>
        <v>66894.239545300166</v>
      </c>
      <c r="L679" s="256">
        <f>(L649/L614)*L96</f>
        <v>0</v>
      </c>
      <c r="M679" s="231">
        <f t="shared" si="18"/>
        <v>594962</v>
      </c>
      <c r="N679" s="250" t="s">
        <v>603</v>
      </c>
    </row>
    <row r="680" spans="1:14" s="231" customFormat="1" ht="12.65" customHeight="1" x14ac:dyDescent="0.3">
      <c r="A680" s="251">
        <v>6330</v>
      </c>
      <c r="B680" s="250" t="s">
        <v>604</v>
      </c>
      <c r="C680" s="256">
        <f>M87</f>
        <v>0</v>
      </c>
      <c r="D680" s="256">
        <f>(D617/D614)*M92</f>
        <v>0</v>
      </c>
      <c r="E680" s="258">
        <f>(E625/E614)*SUM(C680:D680)</f>
        <v>0</v>
      </c>
      <c r="F680" s="258">
        <f>(F626/F614)*M66</f>
        <v>0</v>
      </c>
      <c r="G680" s="256">
        <f>(G627/G614)*M93</f>
        <v>0</v>
      </c>
      <c r="H680" s="258">
        <f>(H630/H614)*M62</f>
        <v>0</v>
      </c>
      <c r="I680" s="256">
        <f>(I631/I614)*M94</f>
        <v>0</v>
      </c>
      <c r="J680" s="256">
        <f>(J632/J614)*M95</f>
        <v>0</v>
      </c>
      <c r="K680" s="256">
        <f>(K646/K614)*M91</f>
        <v>0</v>
      </c>
      <c r="L680" s="256">
        <f>(L649/L614)*M96</f>
        <v>0</v>
      </c>
      <c r="M680" s="231">
        <f t="shared" si="18"/>
        <v>0</v>
      </c>
      <c r="N680" s="250" t="s">
        <v>605</v>
      </c>
    </row>
    <row r="681" spans="1:14" s="231" customFormat="1" ht="12.65" customHeight="1" x14ac:dyDescent="0.3">
      <c r="A681" s="251">
        <v>6400</v>
      </c>
      <c r="B681" s="250" t="s">
        <v>606</v>
      </c>
      <c r="C681" s="256">
        <f>N87</f>
        <v>0</v>
      </c>
      <c r="D681" s="256">
        <f>(D617/D614)*N92</f>
        <v>0</v>
      </c>
      <c r="E681" s="258">
        <f>(E625/E614)*SUM(C681:D681)</f>
        <v>0</v>
      </c>
      <c r="F681" s="258">
        <f>(F626/F614)*N66</f>
        <v>0</v>
      </c>
      <c r="G681" s="256">
        <f>(G627/G614)*N93</f>
        <v>0</v>
      </c>
      <c r="H681" s="258">
        <f>(H630/H614)*N62</f>
        <v>0</v>
      </c>
      <c r="I681" s="256">
        <f>(I631/I614)*N94</f>
        <v>0</v>
      </c>
      <c r="J681" s="256">
        <f>(J632/J614)*N95</f>
        <v>0</v>
      </c>
      <c r="K681" s="256">
        <f>(K646/K614)*N91</f>
        <v>0</v>
      </c>
      <c r="L681" s="256">
        <f>(L649/L614)*N96</f>
        <v>0</v>
      </c>
      <c r="M681" s="231">
        <f t="shared" si="18"/>
        <v>0</v>
      </c>
      <c r="N681" s="250" t="s">
        <v>607</v>
      </c>
    </row>
    <row r="682" spans="1:14" s="231" customFormat="1" ht="12.65" customHeight="1" x14ac:dyDescent="0.3">
      <c r="A682" s="251">
        <v>7010</v>
      </c>
      <c r="B682" s="250" t="s">
        <v>608</v>
      </c>
      <c r="C682" s="256">
        <f>O87</f>
        <v>899284.85000000009</v>
      </c>
      <c r="D682" s="256">
        <f>(D617/D614)*O92</f>
        <v>43787.599481319769</v>
      </c>
      <c r="E682" s="258">
        <f>(E625/E614)*SUM(C682:D682)</f>
        <v>44960.422353757858</v>
      </c>
      <c r="F682" s="258">
        <f>(F626/F614)*O66</f>
        <v>3435.4059078833693</v>
      </c>
      <c r="G682" s="256">
        <f>(G627/G614)*O93</f>
        <v>0</v>
      </c>
      <c r="H682" s="258">
        <f>(H630/H614)*O62</f>
        <v>124282.13739015831</v>
      </c>
      <c r="I682" s="256">
        <f>(I631/I614)*O94</f>
        <v>21221.283707162314</v>
      </c>
      <c r="J682" s="256">
        <f>(J632/J614)*O95</f>
        <v>0</v>
      </c>
      <c r="K682" s="256">
        <f>(K646/K614)*O91</f>
        <v>79185.362390958544</v>
      </c>
      <c r="L682" s="256">
        <f>(L649/L614)*O96</f>
        <v>14523.379272353168</v>
      </c>
      <c r="M682" s="231">
        <f t="shared" si="18"/>
        <v>331396</v>
      </c>
      <c r="N682" s="250" t="s">
        <v>609</v>
      </c>
    </row>
    <row r="683" spans="1:14" s="231" customFormat="1" ht="12.65" customHeight="1" x14ac:dyDescent="0.3">
      <c r="A683" s="251">
        <v>7020</v>
      </c>
      <c r="B683" s="250" t="s">
        <v>610</v>
      </c>
      <c r="C683" s="256">
        <f>P87</f>
        <v>3997697.54</v>
      </c>
      <c r="D683" s="256">
        <f>(D617/D614)*P92</f>
        <v>273536.31522876117</v>
      </c>
      <c r="E683" s="258">
        <f>(E625/E614)*SUM(C683:D683)</f>
        <v>203628.5528310923</v>
      </c>
      <c r="F683" s="258">
        <f>(F626/F614)*P66</f>
        <v>153832.89235833925</v>
      </c>
      <c r="G683" s="256">
        <f>(G627/G614)*P93</f>
        <v>0</v>
      </c>
      <c r="H683" s="258">
        <f>(H630/H614)*P62</f>
        <v>491360.52136518102</v>
      </c>
      <c r="I683" s="256">
        <f>(I631/I614)*P94</f>
        <v>208313.80695509189</v>
      </c>
      <c r="J683" s="256">
        <f>(J632/J614)*P95</f>
        <v>0</v>
      </c>
      <c r="K683" s="256">
        <f>(K646/K614)*P91</f>
        <v>1307690.5902078419</v>
      </c>
      <c r="L683" s="256">
        <f>(L649/L614)*P96</f>
        <v>57419.476049442477</v>
      </c>
      <c r="M683" s="231">
        <f t="shared" si="18"/>
        <v>2695782</v>
      </c>
      <c r="N683" s="250" t="s">
        <v>611</v>
      </c>
    </row>
    <row r="684" spans="1:14" s="231" customFormat="1" ht="12.65" customHeight="1" x14ac:dyDescent="0.3">
      <c r="A684" s="251">
        <v>7030</v>
      </c>
      <c r="B684" s="250" t="s">
        <v>612</v>
      </c>
      <c r="C684" s="256">
        <f>Q87</f>
        <v>73513</v>
      </c>
      <c r="D684" s="256">
        <f>(D617/D614)*Q92</f>
        <v>156294.49384241409</v>
      </c>
      <c r="E684" s="258">
        <f>(E625/E614)*SUM(C684:D684)</f>
        <v>10955.936618545238</v>
      </c>
      <c r="F684" s="258">
        <f>(F626/F614)*Q66</f>
        <v>0</v>
      </c>
      <c r="G684" s="256">
        <f>(G627/G614)*Q93</f>
        <v>0</v>
      </c>
      <c r="H684" s="258">
        <f>(H630/H614)*Q62</f>
        <v>0</v>
      </c>
      <c r="I684" s="256">
        <f>(I631/I614)*Q94</f>
        <v>0</v>
      </c>
      <c r="J684" s="256">
        <f>(J632/J614)*Q95</f>
        <v>0</v>
      </c>
      <c r="K684" s="256">
        <f>(K646/K614)*Q91</f>
        <v>172022.14541307918</v>
      </c>
      <c r="L684" s="256">
        <f>(L649/L614)*Q96</f>
        <v>0</v>
      </c>
      <c r="M684" s="231">
        <f t="shared" si="18"/>
        <v>339273</v>
      </c>
      <c r="N684" s="250" t="s">
        <v>613</v>
      </c>
    </row>
    <row r="685" spans="1:14" s="231" customFormat="1" ht="12.65" customHeight="1" x14ac:dyDescent="0.3">
      <c r="A685" s="251">
        <v>7040</v>
      </c>
      <c r="B685" s="250" t="s">
        <v>118</v>
      </c>
      <c r="C685" s="256">
        <f>R87</f>
        <v>801176.45</v>
      </c>
      <c r="D685" s="256">
        <f>(D617/D614)*R92</f>
        <v>9805.0701230897848</v>
      </c>
      <c r="E685" s="258">
        <f>(E625/E614)*SUM(C685:D685)</f>
        <v>38663.065267022124</v>
      </c>
      <c r="F685" s="258">
        <f>(F626/F614)*R66</f>
        <v>3233.7780646563419</v>
      </c>
      <c r="G685" s="256">
        <f>(G627/G614)*R93</f>
        <v>0</v>
      </c>
      <c r="H685" s="258">
        <f>(H630/H614)*R62</f>
        <v>66121.743511243156</v>
      </c>
      <c r="I685" s="256">
        <f>(I631/I614)*R94</f>
        <v>4751.9429545224702</v>
      </c>
      <c r="J685" s="256">
        <f>(J632/J614)*R95</f>
        <v>0</v>
      </c>
      <c r="K685" s="256">
        <f>(K646/K614)*R91</f>
        <v>321665.50380741706</v>
      </c>
      <c r="L685" s="256">
        <f>(L649/L614)*R96</f>
        <v>0</v>
      </c>
      <c r="M685" s="231">
        <f t="shared" si="18"/>
        <v>444241</v>
      </c>
      <c r="N685" s="250" t="s">
        <v>614</v>
      </c>
    </row>
    <row r="686" spans="1:14" s="231" customFormat="1" ht="12.65" customHeight="1" x14ac:dyDescent="0.3">
      <c r="A686" s="251">
        <v>7050</v>
      </c>
      <c r="B686" s="250" t="s">
        <v>615</v>
      </c>
      <c r="C686" s="256">
        <f>S87</f>
        <v>0</v>
      </c>
      <c r="D686" s="256">
        <f>(D617/D614)*S92</f>
        <v>0</v>
      </c>
      <c r="E686" s="258">
        <f>(E625/E614)*SUM(C686:D686)</f>
        <v>0</v>
      </c>
      <c r="F686" s="258">
        <f>(F626/F614)*S66</f>
        <v>0</v>
      </c>
      <c r="G686" s="256">
        <f>(G627/G614)*S93</f>
        <v>0</v>
      </c>
      <c r="H686" s="258">
        <f>(H630/H614)*S62</f>
        <v>0</v>
      </c>
      <c r="I686" s="256">
        <f>(I631/I614)*S94</f>
        <v>0</v>
      </c>
      <c r="J686" s="256">
        <f>(J632/J614)*S95</f>
        <v>0</v>
      </c>
      <c r="K686" s="256">
        <f>(K646/K614)*S91</f>
        <v>0</v>
      </c>
      <c r="L686" s="256">
        <f>(L649/L614)*S96</f>
        <v>0</v>
      </c>
      <c r="M686" s="231">
        <f t="shared" si="18"/>
        <v>0</v>
      </c>
      <c r="N686" s="250" t="s">
        <v>616</v>
      </c>
    </row>
    <row r="687" spans="1:14" s="231" customFormat="1" ht="12.65" customHeight="1" x14ac:dyDescent="0.3">
      <c r="A687" s="251">
        <v>7060</v>
      </c>
      <c r="B687" s="250" t="s">
        <v>617</v>
      </c>
      <c r="C687" s="256">
        <f>T87</f>
        <v>0</v>
      </c>
      <c r="D687" s="256">
        <f>(D617/D614)*T92</f>
        <v>0</v>
      </c>
      <c r="E687" s="258">
        <f>(E625/E614)*SUM(C687:D687)</f>
        <v>0</v>
      </c>
      <c r="F687" s="258">
        <f>(F626/F614)*T66</f>
        <v>0</v>
      </c>
      <c r="G687" s="256">
        <f>(G627/G614)*T93</f>
        <v>0</v>
      </c>
      <c r="H687" s="258">
        <f>(H630/H614)*T62</f>
        <v>0</v>
      </c>
      <c r="I687" s="256">
        <f>(I631/I614)*T94</f>
        <v>0</v>
      </c>
      <c r="J687" s="256">
        <f>(J632/J614)*T95</f>
        <v>0</v>
      </c>
      <c r="K687" s="256">
        <f>(K646/K614)*T91</f>
        <v>0</v>
      </c>
      <c r="L687" s="256">
        <f>(L649/L614)*T96</f>
        <v>0</v>
      </c>
      <c r="M687" s="231">
        <f t="shared" si="18"/>
        <v>0</v>
      </c>
      <c r="N687" s="250" t="s">
        <v>618</v>
      </c>
    </row>
    <row r="688" spans="1:14" s="231" customFormat="1" ht="12.65" customHeight="1" x14ac:dyDescent="0.3">
      <c r="A688" s="251">
        <v>7070</v>
      </c>
      <c r="B688" s="250" t="s">
        <v>121</v>
      </c>
      <c r="C688" s="256">
        <f>U87</f>
        <v>2010897.08</v>
      </c>
      <c r="D688" s="256">
        <f>(D617/D614)*U92</f>
        <v>127424.00959109417</v>
      </c>
      <c r="E688" s="258">
        <f>(E625/E614)*SUM(C688:D688)</f>
        <v>101943.19574157766</v>
      </c>
      <c r="F688" s="258">
        <f>(F626/F614)*U66</f>
        <v>48107.320681116209</v>
      </c>
      <c r="G688" s="256">
        <f>(G627/G614)*U93</f>
        <v>0</v>
      </c>
      <c r="H688" s="258">
        <f>(H630/H614)*U62</f>
        <v>296442.73754323344</v>
      </c>
      <c r="I688" s="256">
        <f>(I631/I614)*U94</f>
        <v>46950.820986563893</v>
      </c>
      <c r="J688" s="256">
        <f>(J632/J614)*U95</f>
        <v>0</v>
      </c>
      <c r="K688" s="256">
        <f>(K646/K614)*U91</f>
        <v>781753.60067061067</v>
      </c>
      <c r="L688" s="256">
        <f>(L649/L614)*U96</f>
        <v>0</v>
      </c>
      <c r="M688" s="231">
        <f t="shared" si="18"/>
        <v>1402622</v>
      </c>
      <c r="N688" s="250" t="s">
        <v>619</v>
      </c>
    </row>
    <row r="689" spans="1:14" s="231" customFormat="1" ht="12.65" customHeight="1" x14ac:dyDescent="0.3">
      <c r="A689" s="251">
        <v>7110</v>
      </c>
      <c r="B689" s="250" t="s">
        <v>620</v>
      </c>
      <c r="C689" s="256">
        <f>V87</f>
        <v>94.33</v>
      </c>
      <c r="D689" s="256">
        <f>(D617/D614)*V92</f>
        <v>0</v>
      </c>
      <c r="E689" s="258">
        <f>(E625/E614)*SUM(C689:D689)</f>
        <v>4.4971270690417784</v>
      </c>
      <c r="F689" s="258">
        <f>(F626/F614)*V66</f>
        <v>8.9984408258725281</v>
      </c>
      <c r="G689" s="256">
        <f>(G627/G614)*V93</f>
        <v>0</v>
      </c>
      <c r="H689" s="258">
        <f>(H630/H614)*V62</f>
        <v>0</v>
      </c>
      <c r="I689" s="256">
        <f>(I631/I614)*V94</f>
        <v>0</v>
      </c>
      <c r="J689" s="256">
        <f>(J632/J614)*V95</f>
        <v>0</v>
      </c>
      <c r="K689" s="256">
        <f>(K646/K614)*V91</f>
        <v>30479.229987505663</v>
      </c>
      <c r="L689" s="256">
        <f>(L649/L614)*V96</f>
        <v>0</v>
      </c>
      <c r="M689" s="231">
        <f t="shared" si="18"/>
        <v>30493</v>
      </c>
      <c r="N689" s="250" t="s">
        <v>621</v>
      </c>
    </row>
    <row r="690" spans="1:14" s="231" customFormat="1" ht="12.65" customHeight="1" x14ac:dyDescent="0.3">
      <c r="A690" s="251">
        <v>7120</v>
      </c>
      <c r="B690" s="250" t="s">
        <v>622</v>
      </c>
      <c r="C690" s="256">
        <f>W87</f>
        <v>0</v>
      </c>
      <c r="D690" s="256">
        <f>(D617/D614)*W92</f>
        <v>0</v>
      </c>
      <c r="E690" s="258">
        <f>(E625/E614)*SUM(C690:D690)</f>
        <v>0</v>
      </c>
      <c r="F690" s="258">
        <f>(F626/F614)*W66</f>
        <v>0</v>
      </c>
      <c r="G690" s="256">
        <f>(G627/G614)*W93</f>
        <v>0</v>
      </c>
      <c r="H690" s="258">
        <f>(H630/H614)*W62</f>
        <v>0</v>
      </c>
      <c r="I690" s="256">
        <f>(I631/I614)*W94</f>
        <v>0</v>
      </c>
      <c r="J690" s="256">
        <f>(J632/J614)*W95</f>
        <v>0</v>
      </c>
      <c r="K690" s="256">
        <f>(K646/K614)*W91</f>
        <v>0</v>
      </c>
      <c r="L690" s="256">
        <f>(L649/L614)*W96</f>
        <v>0</v>
      </c>
      <c r="M690" s="231">
        <f t="shared" si="18"/>
        <v>0</v>
      </c>
      <c r="N690" s="250" t="s">
        <v>623</v>
      </c>
    </row>
    <row r="691" spans="1:14" s="231" customFormat="1" ht="12.65" customHeight="1" x14ac:dyDescent="0.3">
      <c r="A691" s="251">
        <v>7130</v>
      </c>
      <c r="B691" s="250" t="s">
        <v>624</v>
      </c>
      <c r="C691" s="256">
        <f>X87</f>
        <v>0</v>
      </c>
      <c r="D691" s="256">
        <f>(D617/D614)*X92</f>
        <v>0</v>
      </c>
      <c r="E691" s="258">
        <f>(E625/E614)*SUM(C691:D691)</f>
        <v>0</v>
      </c>
      <c r="F691" s="258">
        <f>(F626/F614)*X66</f>
        <v>0</v>
      </c>
      <c r="G691" s="256">
        <f>(G627/G614)*X93</f>
        <v>0</v>
      </c>
      <c r="H691" s="258">
        <f>(H630/H614)*X62</f>
        <v>0</v>
      </c>
      <c r="I691" s="256">
        <f>(I631/I614)*X94</f>
        <v>0</v>
      </c>
      <c r="J691" s="256">
        <f>(J632/J614)*X95</f>
        <v>0</v>
      </c>
      <c r="K691" s="256">
        <f>(K646/K614)*X91</f>
        <v>0</v>
      </c>
      <c r="L691" s="256">
        <f>(L649/L614)*X96</f>
        <v>0</v>
      </c>
      <c r="M691" s="231">
        <f t="shared" si="18"/>
        <v>0</v>
      </c>
      <c r="N691" s="250" t="s">
        <v>625</v>
      </c>
    </row>
    <row r="692" spans="1:14" s="231" customFormat="1" ht="12.65" customHeight="1" x14ac:dyDescent="0.3">
      <c r="A692" s="251">
        <v>7140</v>
      </c>
      <c r="B692" s="250" t="s">
        <v>626</v>
      </c>
      <c r="C692" s="256">
        <f>Y87</f>
        <v>1769324.88</v>
      </c>
      <c r="D692" s="256">
        <f>(D617/D614)*Y92</f>
        <v>98888.741412358519</v>
      </c>
      <c r="E692" s="258">
        <f>(E625/E614)*SUM(C692:D692)</f>
        <v>89065.981634751268</v>
      </c>
      <c r="F692" s="258">
        <f>(F626/F614)*Y66</f>
        <v>7048.3299809026921</v>
      </c>
      <c r="G692" s="256">
        <f>(G627/G614)*Y93</f>
        <v>0</v>
      </c>
      <c r="H692" s="258">
        <f>(H630/H614)*Y62</f>
        <v>297707.92362449912</v>
      </c>
      <c r="I692" s="256">
        <f>(I631/I614)*Y94</f>
        <v>47925.57851569671</v>
      </c>
      <c r="J692" s="256">
        <f>(J632/J614)*Y95</f>
        <v>0</v>
      </c>
      <c r="K692" s="256">
        <f>(K646/K614)*Y91</f>
        <v>980034.97086713591</v>
      </c>
      <c r="L692" s="256">
        <f>(L649/L614)*Y96</f>
        <v>0</v>
      </c>
      <c r="M692" s="231">
        <f t="shared" si="18"/>
        <v>1520672</v>
      </c>
      <c r="N692" s="250" t="s">
        <v>627</v>
      </c>
    </row>
    <row r="693" spans="1:14" s="231" customFormat="1" ht="12.65" customHeight="1" x14ac:dyDescent="0.3">
      <c r="A693" s="251">
        <v>7150</v>
      </c>
      <c r="B693" s="250" t="s">
        <v>628</v>
      </c>
      <c r="C693" s="256">
        <f>Z87</f>
        <v>0</v>
      </c>
      <c r="D693" s="256">
        <f>(D617/D614)*Z92</f>
        <v>0</v>
      </c>
      <c r="E693" s="258">
        <f>(E625/E614)*SUM(C693:D693)</f>
        <v>0</v>
      </c>
      <c r="F693" s="258">
        <f>(F626/F614)*Z66</f>
        <v>0</v>
      </c>
      <c r="G693" s="256">
        <f>(G627/G614)*Z93</f>
        <v>0</v>
      </c>
      <c r="H693" s="258">
        <f>(H630/H614)*Z62</f>
        <v>0</v>
      </c>
      <c r="I693" s="256">
        <f>(I631/I614)*Z94</f>
        <v>0</v>
      </c>
      <c r="J693" s="256">
        <f>(J632/J614)*Z95</f>
        <v>0</v>
      </c>
      <c r="K693" s="256">
        <f>(K646/K614)*Z91</f>
        <v>0</v>
      </c>
      <c r="L693" s="256">
        <f>(L649/L614)*Z96</f>
        <v>0</v>
      </c>
      <c r="M693" s="231">
        <f t="shared" si="18"/>
        <v>0</v>
      </c>
      <c r="N693" s="250" t="s">
        <v>629</v>
      </c>
    </row>
    <row r="694" spans="1:14" s="231" customFormat="1" ht="12.65" customHeight="1" x14ac:dyDescent="0.3">
      <c r="A694" s="251">
        <v>7160</v>
      </c>
      <c r="B694" s="250" t="s">
        <v>630</v>
      </c>
      <c r="C694" s="256">
        <f>AA87</f>
        <v>0</v>
      </c>
      <c r="D694" s="256">
        <f>(D617/D614)*AA92</f>
        <v>0</v>
      </c>
      <c r="E694" s="258">
        <f>(E625/E614)*SUM(C694:D694)</f>
        <v>0</v>
      </c>
      <c r="F694" s="258">
        <f>(F626/F614)*AA66</f>
        <v>0</v>
      </c>
      <c r="G694" s="256">
        <f>(G627/G614)*AA93</f>
        <v>0</v>
      </c>
      <c r="H694" s="258">
        <f>(H630/H614)*AA62</f>
        <v>0</v>
      </c>
      <c r="I694" s="256">
        <f>(I631/I614)*AA94</f>
        <v>0</v>
      </c>
      <c r="J694" s="256">
        <f>(J632/J614)*AA95</f>
        <v>0</v>
      </c>
      <c r="K694" s="256">
        <f>(K646/K614)*AA91</f>
        <v>0</v>
      </c>
      <c r="L694" s="256">
        <f>(L649/L614)*AA96</f>
        <v>0</v>
      </c>
      <c r="M694" s="231">
        <f t="shared" si="18"/>
        <v>0</v>
      </c>
      <c r="N694" s="250" t="s">
        <v>631</v>
      </c>
    </row>
    <row r="695" spans="1:14" s="231" customFormat="1" ht="12.65" customHeight="1" x14ac:dyDescent="0.3">
      <c r="A695" s="251">
        <v>7170</v>
      </c>
      <c r="B695" s="250" t="s">
        <v>127</v>
      </c>
      <c r="C695" s="256">
        <f>AB87</f>
        <v>3666810.7099999995</v>
      </c>
      <c r="D695" s="256">
        <f>(D617/D614)*AB92</f>
        <v>32180.742968089551</v>
      </c>
      <c r="E695" s="258">
        <f>(E625/E614)*SUM(C695:D695)</f>
        <v>176347.23408562463</v>
      </c>
      <c r="F695" s="258">
        <f>(F626/F614)*AB66</f>
        <v>169813.23897009832</v>
      </c>
      <c r="G695" s="256">
        <f>(G627/G614)*AB93</f>
        <v>0</v>
      </c>
      <c r="H695" s="258">
        <f>(H630/H614)*AB62</f>
        <v>52143.801408682557</v>
      </c>
      <c r="I695" s="256">
        <f>(I631/I614)*AB94</f>
        <v>12550.003187584985</v>
      </c>
      <c r="J695" s="256">
        <f>(J632/J614)*AB95</f>
        <v>0</v>
      </c>
      <c r="K695" s="256">
        <f>(K646/K614)*AB91</f>
        <v>428700.30618818774</v>
      </c>
      <c r="L695" s="256">
        <f>(L649/L614)*AB96</f>
        <v>0</v>
      </c>
      <c r="M695" s="231">
        <f t="shared" si="18"/>
        <v>871735</v>
      </c>
      <c r="N695" s="250" t="s">
        <v>632</v>
      </c>
    </row>
    <row r="696" spans="1:14" s="231" customFormat="1" ht="12.65" customHeight="1" x14ac:dyDescent="0.3">
      <c r="A696" s="251">
        <v>7180</v>
      </c>
      <c r="B696" s="250" t="s">
        <v>633</v>
      </c>
      <c r="C696" s="256">
        <f>AC87</f>
        <v>852879.97999999986</v>
      </c>
      <c r="D696" s="256">
        <f>(D617/D614)*AC92</f>
        <v>50030.998833201724</v>
      </c>
      <c r="E696" s="258">
        <f>(E625/E614)*SUM(C696:D696)</f>
        <v>43045.747947056072</v>
      </c>
      <c r="F696" s="258">
        <f>(F626/F614)*AC66</f>
        <v>4256.379844277224</v>
      </c>
      <c r="G696" s="256">
        <f>(G627/G614)*AC93</f>
        <v>0</v>
      </c>
      <c r="H696" s="258">
        <f>(H630/H614)*AC62</f>
        <v>105360.25793958335</v>
      </c>
      <c r="I696" s="256">
        <f>(I631/I614)*AC94</f>
        <v>24247.093537178756</v>
      </c>
      <c r="J696" s="256">
        <f>(J632/J614)*AC95</f>
        <v>0</v>
      </c>
      <c r="K696" s="256">
        <f>(K646/K614)*AC91</f>
        <v>10562.885754206933</v>
      </c>
      <c r="L696" s="256">
        <f>(L649/L614)*AC96</f>
        <v>0</v>
      </c>
      <c r="M696" s="231">
        <f t="shared" si="18"/>
        <v>237503</v>
      </c>
      <c r="N696" s="250" t="s">
        <v>634</v>
      </c>
    </row>
    <row r="697" spans="1:14" s="231" customFormat="1" ht="12.65" customHeight="1" x14ac:dyDescent="0.3">
      <c r="A697" s="251">
        <v>7190</v>
      </c>
      <c r="B697" s="250" t="s">
        <v>129</v>
      </c>
      <c r="C697" s="256">
        <f>AD87</f>
        <v>0</v>
      </c>
      <c r="D697" s="256">
        <f>(D617/D614)*AD92</f>
        <v>0</v>
      </c>
      <c r="E697" s="258">
        <f>(E625/E614)*SUM(C697:D697)</f>
        <v>0</v>
      </c>
      <c r="F697" s="258">
        <f>(F626/F614)*AD66</f>
        <v>0</v>
      </c>
      <c r="G697" s="256">
        <f>(G627/G614)*AD93</f>
        <v>0</v>
      </c>
      <c r="H697" s="258">
        <f>(H630/H614)*AD62</f>
        <v>0</v>
      </c>
      <c r="I697" s="256">
        <f>(I631/I614)*AD94</f>
        <v>0</v>
      </c>
      <c r="J697" s="256">
        <f>(J632/J614)*AD95</f>
        <v>0</v>
      </c>
      <c r="K697" s="256">
        <f>(K646/K614)*AD91</f>
        <v>0</v>
      </c>
      <c r="L697" s="256">
        <f>(L649/L614)*AD96</f>
        <v>0</v>
      </c>
      <c r="M697" s="231">
        <f t="shared" si="18"/>
        <v>0</v>
      </c>
      <c r="N697" s="250" t="s">
        <v>635</v>
      </c>
    </row>
    <row r="698" spans="1:14" s="231" customFormat="1" ht="12.65" customHeight="1" x14ac:dyDescent="0.3">
      <c r="A698" s="251">
        <v>7200</v>
      </c>
      <c r="B698" s="250" t="s">
        <v>636</v>
      </c>
      <c r="C698" s="256">
        <f>AE87</f>
        <v>1306139.71</v>
      </c>
      <c r="D698" s="256">
        <f>(D617/D614)*AE92</f>
        <v>263186.51898772194</v>
      </c>
      <c r="E698" s="258">
        <f>(E625/E614)*SUM(C698:D698)</f>
        <v>74816.701627668197</v>
      </c>
      <c r="F698" s="258">
        <f>(F626/F614)*AE66</f>
        <v>5423.4737082715747</v>
      </c>
      <c r="G698" s="256">
        <f>(G627/G614)*AE93</f>
        <v>0</v>
      </c>
      <c r="H698" s="258">
        <f>(H630/H614)*AE62</f>
        <v>341821.33652159927</v>
      </c>
      <c r="I698" s="256">
        <f>(I631/I614)*AE94</f>
        <v>127551.08417673348</v>
      </c>
      <c r="J698" s="256">
        <f>(J632/J614)*AE95</f>
        <v>0</v>
      </c>
      <c r="K698" s="256">
        <f>(K646/K614)*AE91</f>
        <v>280942.64853962685</v>
      </c>
      <c r="L698" s="256">
        <f>(L649/L614)*AE96</f>
        <v>0</v>
      </c>
      <c r="M698" s="231">
        <f t="shared" si="18"/>
        <v>1093742</v>
      </c>
      <c r="N698" s="250" t="s">
        <v>637</v>
      </c>
    </row>
    <row r="699" spans="1:14" s="231" customFormat="1" ht="12.65" customHeight="1" x14ac:dyDescent="0.3">
      <c r="A699" s="251">
        <v>7220</v>
      </c>
      <c r="B699" s="250" t="s">
        <v>638</v>
      </c>
      <c r="C699" s="256">
        <f>AF87</f>
        <v>0</v>
      </c>
      <c r="D699" s="256">
        <f>(D617/D614)*AF92</f>
        <v>0</v>
      </c>
      <c r="E699" s="258">
        <f>(E625/E614)*SUM(C699:D699)</f>
        <v>0</v>
      </c>
      <c r="F699" s="258">
        <f>(F626/F614)*AF66</f>
        <v>0</v>
      </c>
      <c r="G699" s="256">
        <f>(G627/G614)*AF93</f>
        <v>0</v>
      </c>
      <c r="H699" s="258">
        <f>(H630/H614)*AF62</f>
        <v>0</v>
      </c>
      <c r="I699" s="256">
        <f>(I631/I614)*AF94</f>
        <v>0</v>
      </c>
      <c r="J699" s="256">
        <f>(J632/J614)*AF95</f>
        <v>0</v>
      </c>
      <c r="K699" s="256">
        <f>(K646/K614)*AF91</f>
        <v>0</v>
      </c>
      <c r="L699" s="256">
        <f>(L649/L614)*AF96</f>
        <v>0</v>
      </c>
      <c r="M699" s="231">
        <f t="shared" si="18"/>
        <v>0</v>
      </c>
      <c r="N699" s="250" t="s">
        <v>639</v>
      </c>
    </row>
    <row r="700" spans="1:14" s="231" customFormat="1" ht="12.65" customHeight="1" x14ac:dyDescent="0.3">
      <c r="A700" s="251">
        <v>7230</v>
      </c>
      <c r="B700" s="250" t="s">
        <v>640</v>
      </c>
      <c r="C700" s="256">
        <f>AG87</f>
        <v>2824229.8899999997</v>
      </c>
      <c r="D700" s="256">
        <f>(D617/D614)*AG92</f>
        <v>86066.726636010339</v>
      </c>
      <c r="E700" s="258">
        <f>(E625/E614)*SUM(C700:D700)</f>
        <v>138746.67331299168</v>
      </c>
      <c r="F700" s="258">
        <f>(F626/F614)*AG66</f>
        <v>12907.150603002772</v>
      </c>
      <c r="G700" s="256">
        <f>(G627/G614)*AG93</f>
        <v>0</v>
      </c>
      <c r="H700" s="258">
        <f>(H630/H614)*AG62</f>
        <v>310678.96770638484</v>
      </c>
      <c r="I700" s="256">
        <f>(I631/I614)*AG94</f>
        <v>41711.499267475017</v>
      </c>
      <c r="J700" s="256">
        <f>(J632/J614)*AG95</f>
        <v>0</v>
      </c>
      <c r="K700" s="256">
        <f>(K646/K614)*AG91</f>
        <v>638608.9043258715</v>
      </c>
      <c r="L700" s="256">
        <f>(L649/L614)*AG96</f>
        <v>36305.365957604576</v>
      </c>
      <c r="M700" s="231">
        <f t="shared" si="18"/>
        <v>1265025</v>
      </c>
      <c r="N700" s="250" t="s">
        <v>641</v>
      </c>
    </row>
    <row r="701" spans="1:14" s="231" customFormat="1" ht="12.65" customHeight="1" x14ac:dyDescent="0.3">
      <c r="A701" s="251">
        <v>7240</v>
      </c>
      <c r="B701" s="250" t="s">
        <v>131</v>
      </c>
      <c r="C701" s="256">
        <f>AH87</f>
        <v>0</v>
      </c>
      <c r="D701" s="256">
        <f>(D617/D614)*AH92</f>
        <v>0</v>
      </c>
      <c r="E701" s="258">
        <f>(E625/E614)*SUM(C701:D701)</f>
        <v>0</v>
      </c>
      <c r="F701" s="258">
        <f>(F626/F614)*AH66</f>
        <v>0</v>
      </c>
      <c r="G701" s="256">
        <f>(G627/G614)*AH93</f>
        <v>0</v>
      </c>
      <c r="H701" s="258">
        <f>(H630/H614)*AH62</f>
        <v>0</v>
      </c>
      <c r="I701" s="256">
        <f>(I631/I614)*AH94</f>
        <v>0</v>
      </c>
      <c r="J701" s="256">
        <f>(J632/J614)*AH95</f>
        <v>0</v>
      </c>
      <c r="K701" s="256">
        <f>(K646/K614)*AH91</f>
        <v>0</v>
      </c>
      <c r="L701" s="256">
        <f>(L649/L614)*AH96</f>
        <v>0</v>
      </c>
      <c r="M701" s="231">
        <f t="shared" si="18"/>
        <v>0</v>
      </c>
      <c r="N701" s="250" t="s">
        <v>642</v>
      </c>
    </row>
    <row r="702" spans="1:14" s="231" customFormat="1" ht="12.65" customHeight="1" x14ac:dyDescent="0.3">
      <c r="A702" s="251">
        <v>7250</v>
      </c>
      <c r="B702" s="250" t="s">
        <v>643</v>
      </c>
      <c r="C702" s="256">
        <f>AI87</f>
        <v>0</v>
      </c>
      <c r="D702" s="256">
        <f>(D617/D614)*AI92</f>
        <v>0</v>
      </c>
      <c r="E702" s="258">
        <f>(E625/E614)*SUM(C702:D702)</f>
        <v>0</v>
      </c>
      <c r="F702" s="258">
        <f>(F626/F614)*AI66</f>
        <v>0</v>
      </c>
      <c r="G702" s="256">
        <f>(G627/G614)*AI93</f>
        <v>0</v>
      </c>
      <c r="H702" s="258">
        <f>(H630/H614)*AI62</f>
        <v>0</v>
      </c>
      <c r="I702" s="256">
        <f>(I631/I614)*AI94</f>
        <v>0</v>
      </c>
      <c r="J702" s="256">
        <f>(J632/J614)*AI95</f>
        <v>0</v>
      </c>
      <c r="K702" s="256">
        <f>(K646/K614)*AI91</f>
        <v>0</v>
      </c>
      <c r="L702" s="256">
        <f>(L649/L614)*AI96</f>
        <v>0</v>
      </c>
      <c r="M702" s="231">
        <f t="shared" si="18"/>
        <v>0</v>
      </c>
      <c r="N702" s="250" t="s">
        <v>644</v>
      </c>
    </row>
    <row r="703" spans="1:14" s="231" customFormat="1" ht="12.65" customHeight="1" x14ac:dyDescent="0.3">
      <c r="A703" s="251">
        <v>7260</v>
      </c>
      <c r="B703" s="250" t="s">
        <v>133</v>
      </c>
      <c r="C703" s="256">
        <f>AJ87</f>
        <v>9357089.9700000025</v>
      </c>
      <c r="D703" s="256">
        <f>(D617/D614)*AJ92</f>
        <v>381098.77251923759</v>
      </c>
      <c r="E703" s="258">
        <f>(E625/E614)*SUM(C703:D703)</f>
        <v>464262.40005747054</v>
      </c>
      <c r="F703" s="258">
        <f>(F626/F614)*AJ66</f>
        <v>61676.820633135525</v>
      </c>
      <c r="G703" s="256">
        <f>(G627/G614)*AJ93</f>
        <v>0</v>
      </c>
      <c r="H703" s="258">
        <f>(H630/H614)*AJ62</f>
        <v>1133890.7849070376</v>
      </c>
      <c r="I703" s="256">
        <f>(I631/I614)*AJ94</f>
        <v>61531.569026508907</v>
      </c>
      <c r="J703" s="256">
        <f>(J632/J614)*AJ95</f>
        <v>0</v>
      </c>
      <c r="K703" s="256">
        <f>(K646/K614)*AJ91</f>
        <v>1058495.4928253775</v>
      </c>
      <c r="L703" s="256">
        <f>(L649/L614)*AJ96</f>
        <v>14922.079767389794</v>
      </c>
      <c r="M703" s="231">
        <f t="shared" si="18"/>
        <v>3175878</v>
      </c>
      <c r="N703" s="250" t="s">
        <v>645</v>
      </c>
    </row>
    <row r="704" spans="1:14" s="231" customFormat="1" ht="12.65" customHeight="1" x14ac:dyDescent="0.3">
      <c r="A704" s="251">
        <v>7310</v>
      </c>
      <c r="B704" s="250" t="s">
        <v>646</v>
      </c>
      <c r="C704" s="256">
        <f>AK87</f>
        <v>307628.30999999994</v>
      </c>
      <c r="D704" s="256">
        <f>(D617/D614)*AK92</f>
        <v>187930.51069255421</v>
      </c>
      <c r="E704" s="258">
        <f>(E625/E614)*SUM(C704:D704)</f>
        <v>23625.474258866812</v>
      </c>
      <c r="F704" s="258">
        <f>(F626/F614)*AK66</f>
        <v>580.51724387431136</v>
      </c>
      <c r="G704" s="256">
        <f>(G627/G614)*AK93</f>
        <v>0</v>
      </c>
      <c r="H704" s="258">
        <f>(H630/H614)*AK62</f>
        <v>47354.836897022658</v>
      </c>
      <c r="I704" s="256">
        <f>(I631/I614)*AK94</f>
        <v>120341.93995085538</v>
      </c>
      <c r="J704" s="256">
        <f>(J632/J614)*AK95</f>
        <v>0</v>
      </c>
      <c r="K704" s="256">
        <f>(K646/K614)*AK91</f>
        <v>57399.660690844888</v>
      </c>
      <c r="L704" s="256">
        <f>(L649/L614)*AK96</f>
        <v>0</v>
      </c>
      <c r="M704" s="231">
        <f t="shared" si="18"/>
        <v>437233</v>
      </c>
      <c r="N704" s="250" t="s">
        <v>647</v>
      </c>
    </row>
    <row r="705" spans="1:14" s="231" customFormat="1" ht="12.65" customHeight="1" x14ac:dyDescent="0.3">
      <c r="A705" s="251">
        <v>7320</v>
      </c>
      <c r="B705" s="250" t="s">
        <v>648</v>
      </c>
      <c r="C705" s="256">
        <f>AL87</f>
        <v>80643.81</v>
      </c>
      <c r="D705" s="256">
        <f>(D617/D614)*AL92</f>
        <v>75256.008295167747</v>
      </c>
      <c r="E705" s="258">
        <f>(E625/E614)*SUM(C705:D705)</f>
        <v>7432.4318129321919</v>
      </c>
      <c r="F705" s="258">
        <f>(F626/F614)*AL66</f>
        <v>241.70825134108</v>
      </c>
      <c r="G705" s="256">
        <f>(G627/G614)*AL93</f>
        <v>0</v>
      </c>
      <c r="H705" s="258">
        <f>(H630/H614)*AL62</f>
        <v>9748.0952750031265</v>
      </c>
      <c r="I705" s="256">
        <f>(I631/I614)*AL94</f>
        <v>7209.1442258781062</v>
      </c>
      <c r="J705" s="256">
        <f>(J632/J614)*AL95</f>
        <v>0</v>
      </c>
      <c r="K705" s="256">
        <f>(K646/K614)*AL91</f>
        <v>3170.0254791650668</v>
      </c>
      <c r="L705" s="256">
        <f>(L649/L614)*AL96</f>
        <v>0</v>
      </c>
      <c r="M705" s="231">
        <f t="shared" si="18"/>
        <v>103057</v>
      </c>
      <c r="N705" s="250" t="s">
        <v>649</v>
      </c>
    </row>
    <row r="706" spans="1:14" s="231" customFormat="1" ht="12.65" customHeight="1" x14ac:dyDescent="0.3">
      <c r="A706" s="251">
        <v>7330</v>
      </c>
      <c r="B706" s="250" t="s">
        <v>650</v>
      </c>
      <c r="C706" s="256">
        <f>AM87</f>
        <v>0</v>
      </c>
      <c r="D706" s="256">
        <f>(D617/D614)*AM92</f>
        <v>0</v>
      </c>
      <c r="E706" s="258">
        <f>(E625/E614)*SUM(C706:D706)</f>
        <v>0</v>
      </c>
      <c r="F706" s="258">
        <f>(F626/F614)*AM66</f>
        <v>0</v>
      </c>
      <c r="G706" s="256">
        <f>(G627/G614)*AM93</f>
        <v>0</v>
      </c>
      <c r="H706" s="258">
        <f>(H630/H614)*AM62</f>
        <v>0</v>
      </c>
      <c r="I706" s="256">
        <f>(I631/I614)*AM94</f>
        <v>0</v>
      </c>
      <c r="J706" s="256">
        <f>(J632/J614)*AM95</f>
        <v>0</v>
      </c>
      <c r="K706" s="256">
        <f>(K646/K614)*AM91</f>
        <v>0</v>
      </c>
      <c r="L706" s="256">
        <f>(L649/L614)*AM96</f>
        <v>0</v>
      </c>
      <c r="M706" s="231">
        <f t="shared" si="18"/>
        <v>0</v>
      </c>
      <c r="N706" s="250" t="s">
        <v>651</v>
      </c>
    </row>
    <row r="707" spans="1:14" s="231" customFormat="1" ht="12.65" customHeight="1" x14ac:dyDescent="0.3">
      <c r="A707" s="251">
        <v>7340</v>
      </c>
      <c r="B707" s="250" t="s">
        <v>652</v>
      </c>
      <c r="C707" s="256">
        <f>AN87</f>
        <v>0</v>
      </c>
      <c r="D707" s="256">
        <f>(D617/D614)*AN92</f>
        <v>0</v>
      </c>
      <c r="E707" s="258">
        <f>(E625/E614)*SUM(C707:D707)</f>
        <v>0</v>
      </c>
      <c r="F707" s="258">
        <f>(F626/F614)*AN66</f>
        <v>0</v>
      </c>
      <c r="G707" s="256">
        <f>(G627/G614)*AN93</f>
        <v>0</v>
      </c>
      <c r="H707" s="258">
        <f>(H630/H614)*AN62</f>
        <v>0</v>
      </c>
      <c r="I707" s="256">
        <f>(I631/I614)*AN94</f>
        <v>0</v>
      </c>
      <c r="J707" s="256">
        <f>(J632/J614)*AN95</f>
        <v>0</v>
      </c>
      <c r="K707" s="256">
        <f>(K646/K614)*AN91</f>
        <v>0</v>
      </c>
      <c r="L707" s="256">
        <f>(L649/L614)*AN96</f>
        <v>0</v>
      </c>
      <c r="M707" s="231">
        <f t="shared" si="18"/>
        <v>0</v>
      </c>
      <c r="N707" s="250" t="s">
        <v>653</v>
      </c>
    </row>
    <row r="708" spans="1:14" s="231" customFormat="1" ht="12.65" customHeight="1" x14ac:dyDescent="0.3">
      <c r="A708" s="251">
        <v>7350</v>
      </c>
      <c r="B708" s="250" t="s">
        <v>654</v>
      </c>
      <c r="C708" s="256">
        <f>AO87</f>
        <v>0</v>
      </c>
      <c r="D708" s="256">
        <f>(D617/D614)*AO92</f>
        <v>0</v>
      </c>
      <c r="E708" s="258">
        <f>(E625/E614)*SUM(C708:D708)</f>
        <v>0</v>
      </c>
      <c r="F708" s="258">
        <f>(F626/F614)*AO66</f>
        <v>0</v>
      </c>
      <c r="G708" s="256">
        <f>(G627/G614)*AO93</f>
        <v>0</v>
      </c>
      <c r="H708" s="258">
        <f>(H630/H614)*AO62</f>
        <v>0</v>
      </c>
      <c r="I708" s="256">
        <f>(I631/I614)*AO94</f>
        <v>0</v>
      </c>
      <c r="J708" s="256">
        <f>(J632/J614)*AO95</f>
        <v>0</v>
      </c>
      <c r="K708" s="256">
        <f>(K646/K614)*AO91</f>
        <v>0</v>
      </c>
      <c r="L708" s="256">
        <f>(L649/L614)*AO96</f>
        <v>0</v>
      </c>
      <c r="M708" s="231">
        <f t="shared" si="18"/>
        <v>0</v>
      </c>
      <c r="N708" s="250" t="s">
        <v>655</v>
      </c>
    </row>
    <row r="709" spans="1:14" s="231" customFormat="1" ht="12.65" customHeight="1" x14ac:dyDescent="0.3">
      <c r="A709" s="251">
        <v>7380</v>
      </c>
      <c r="B709" s="250" t="s">
        <v>656</v>
      </c>
      <c r="C709" s="256">
        <f>AP87</f>
        <v>0</v>
      </c>
      <c r="D709" s="256">
        <f>(D617/D614)*AP92</f>
        <v>0</v>
      </c>
      <c r="E709" s="258">
        <f>(E625/E614)*SUM(C709:D709)</f>
        <v>0</v>
      </c>
      <c r="F709" s="258">
        <f>(F626/F614)*AP66</f>
        <v>0</v>
      </c>
      <c r="G709" s="256">
        <f>(G627/G614)*AP93</f>
        <v>0</v>
      </c>
      <c r="H709" s="258">
        <f>(H630/H614)*AP62</f>
        <v>0</v>
      </c>
      <c r="I709" s="256">
        <f>(I631/I614)*AP94</f>
        <v>0</v>
      </c>
      <c r="J709" s="256">
        <f>(J632/J614)*AP95</f>
        <v>0</v>
      </c>
      <c r="K709" s="256">
        <f>(K646/K614)*AP91</f>
        <v>0</v>
      </c>
      <c r="L709" s="256">
        <f>(L649/L614)*AP96</f>
        <v>0</v>
      </c>
      <c r="M709" s="231">
        <f t="shared" si="18"/>
        <v>0</v>
      </c>
      <c r="N709" s="250" t="s">
        <v>657</v>
      </c>
    </row>
    <row r="710" spans="1:14" s="231" customFormat="1" ht="12.65" customHeight="1" x14ac:dyDescent="0.3">
      <c r="A710" s="251">
        <v>7390</v>
      </c>
      <c r="B710" s="250" t="s">
        <v>658</v>
      </c>
      <c r="C710" s="256">
        <f>AQ87</f>
        <v>0</v>
      </c>
      <c r="D710" s="256">
        <f>(D617/D614)*AQ92</f>
        <v>0</v>
      </c>
      <c r="E710" s="258">
        <f>(E625/E614)*SUM(C710:D710)</f>
        <v>0</v>
      </c>
      <c r="F710" s="258">
        <f>(F626/F614)*AQ66</f>
        <v>0</v>
      </c>
      <c r="G710" s="256">
        <f>(G627/G614)*AQ93</f>
        <v>0</v>
      </c>
      <c r="H710" s="258">
        <f>(H630/H614)*AQ62</f>
        <v>0</v>
      </c>
      <c r="I710" s="256">
        <f>(I631/I614)*AQ94</f>
        <v>0</v>
      </c>
      <c r="J710" s="256">
        <f>(J632/J614)*AQ95</f>
        <v>0</v>
      </c>
      <c r="K710" s="256">
        <f>(K646/K614)*AQ91</f>
        <v>0</v>
      </c>
      <c r="L710" s="256">
        <f>(L649/L614)*AQ96</f>
        <v>0</v>
      </c>
      <c r="M710" s="231">
        <f t="shared" si="18"/>
        <v>0</v>
      </c>
      <c r="N710" s="250" t="s">
        <v>659</v>
      </c>
    </row>
    <row r="711" spans="1:14" s="231" customFormat="1" ht="12.65" customHeight="1" x14ac:dyDescent="0.3">
      <c r="A711" s="251">
        <v>7400</v>
      </c>
      <c r="B711" s="250" t="s">
        <v>660</v>
      </c>
      <c r="C711" s="256">
        <f>AR87</f>
        <v>0</v>
      </c>
      <c r="D711" s="256">
        <f>(D617/D614)*AR92</f>
        <v>0</v>
      </c>
      <c r="E711" s="258">
        <f>(E625/E614)*SUM(C711:D711)</f>
        <v>0</v>
      </c>
      <c r="F711" s="258">
        <f>(F626/F614)*AR66</f>
        <v>0</v>
      </c>
      <c r="G711" s="256">
        <f>(G627/G614)*AR93</f>
        <v>0</v>
      </c>
      <c r="H711" s="258">
        <f>(H630/H614)*AR62</f>
        <v>0</v>
      </c>
      <c r="I711" s="256">
        <f>(I631/I614)*AR94</f>
        <v>0</v>
      </c>
      <c r="J711" s="256">
        <f>(J632/J614)*AR95</f>
        <v>0</v>
      </c>
      <c r="K711" s="256">
        <f>(K646/K614)*AR91</f>
        <v>0</v>
      </c>
      <c r="L711" s="256">
        <f>(L649/L614)*AR96</f>
        <v>0</v>
      </c>
      <c r="M711" s="231">
        <f t="shared" si="18"/>
        <v>0</v>
      </c>
      <c r="N711" s="250" t="s">
        <v>661</v>
      </c>
    </row>
    <row r="712" spans="1:14" s="231" customFormat="1" ht="12.65" customHeight="1" x14ac:dyDescent="0.3">
      <c r="A712" s="251">
        <v>7410</v>
      </c>
      <c r="B712" s="250" t="s">
        <v>141</v>
      </c>
      <c r="C712" s="256">
        <f>AS87</f>
        <v>0</v>
      </c>
      <c r="D712" s="256">
        <f>(D617/D614)*AS92</f>
        <v>0</v>
      </c>
      <c r="E712" s="258">
        <f>(E625/E614)*SUM(C712:D712)</f>
        <v>0</v>
      </c>
      <c r="F712" s="258">
        <f>(F626/F614)*AS66</f>
        <v>0</v>
      </c>
      <c r="G712" s="256">
        <f>(G627/G614)*AS93</f>
        <v>0</v>
      </c>
      <c r="H712" s="258">
        <f>(H630/H614)*AS62</f>
        <v>0</v>
      </c>
      <c r="I712" s="256">
        <f>(I631/I614)*AS94</f>
        <v>0</v>
      </c>
      <c r="J712" s="256">
        <f>(J632/J614)*AS95</f>
        <v>0</v>
      </c>
      <c r="K712" s="256">
        <f>(K646/K614)*AS91</f>
        <v>0</v>
      </c>
      <c r="L712" s="256">
        <f>(L649/L614)*AS96</f>
        <v>0</v>
      </c>
      <c r="M712" s="231">
        <f t="shared" si="18"/>
        <v>0</v>
      </c>
      <c r="N712" s="250" t="s">
        <v>662</v>
      </c>
    </row>
    <row r="713" spans="1:14" s="231" customFormat="1" ht="12.65" customHeight="1" x14ac:dyDescent="0.3">
      <c r="A713" s="251">
        <v>7420</v>
      </c>
      <c r="B713" s="250" t="s">
        <v>663</v>
      </c>
      <c r="C713" s="256">
        <f>AT87</f>
        <v>0</v>
      </c>
      <c r="D713" s="256">
        <f>(D617/D614)*AT92</f>
        <v>0</v>
      </c>
      <c r="E713" s="258">
        <f>(E625/E614)*SUM(C713:D713)</f>
        <v>0</v>
      </c>
      <c r="F713" s="258">
        <f>(F626/F614)*AT66</f>
        <v>0</v>
      </c>
      <c r="G713" s="256">
        <f>(G627/G614)*AT93</f>
        <v>0</v>
      </c>
      <c r="H713" s="258">
        <f>(H630/H614)*AT62</f>
        <v>0</v>
      </c>
      <c r="I713" s="256">
        <f>(I631/I614)*AT94</f>
        <v>0</v>
      </c>
      <c r="J713" s="256">
        <f>(J632/J614)*AT95</f>
        <v>0</v>
      </c>
      <c r="K713" s="256">
        <f>(K646/K614)*AT91</f>
        <v>0</v>
      </c>
      <c r="L713" s="256">
        <f>(L649/L614)*AT96</f>
        <v>0</v>
      </c>
      <c r="M713" s="231">
        <f t="shared" si="18"/>
        <v>0</v>
      </c>
      <c r="N713" s="250" t="s">
        <v>664</v>
      </c>
    </row>
    <row r="714" spans="1:14" s="231" customFormat="1" ht="12.65" customHeight="1" x14ac:dyDescent="0.3">
      <c r="A714" s="251">
        <v>7430</v>
      </c>
      <c r="B714" s="250" t="s">
        <v>665</v>
      </c>
      <c r="C714" s="256">
        <f>AU87</f>
        <v>0</v>
      </c>
      <c r="D714" s="256">
        <f>(D617/D614)*AU92</f>
        <v>0</v>
      </c>
      <c r="E714" s="258">
        <f>(E625/E614)*SUM(C714:D714)</f>
        <v>0</v>
      </c>
      <c r="F714" s="258">
        <f>(F626/F614)*AU66</f>
        <v>0</v>
      </c>
      <c r="G714" s="256">
        <f>(G627/G614)*AU93</f>
        <v>0</v>
      </c>
      <c r="H714" s="258">
        <f>(H630/H614)*AU62</f>
        <v>0</v>
      </c>
      <c r="I714" s="256">
        <f>(I631/I614)*AU94</f>
        <v>0</v>
      </c>
      <c r="J714" s="256">
        <f>(J632/J614)*AU95</f>
        <v>0</v>
      </c>
      <c r="K714" s="256">
        <f>(K646/K614)*AU91</f>
        <v>0</v>
      </c>
      <c r="L714" s="256">
        <f>(L649/L614)*AU96</f>
        <v>0</v>
      </c>
      <c r="M714" s="231">
        <f t="shared" si="18"/>
        <v>0</v>
      </c>
      <c r="N714" s="250" t="s">
        <v>666</v>
      </c>
    </row>
    <row r="715" spans="1:14" s="231" customFormat="1" ht="12.65" customHeight="1" x14ac:dyDescent="0.3">
      <c r="A715" s="251">
        <v>7490</v>
      </c>
      <c r="B715" s="250" t="s">
        <v>667</v>
      </c>
      <c r="C715" s="256">
        <f>AV87</f>
        <v>264803.94999999995</v>
      </c>
      <c r="D715" s="256">
        <f>(D617/D614)*AV92</f>
        <v>0</v>
      </c>
      <c r="E715" s="258">
        <f>(E625/E614)*SUM(C715:D715)</f>
        <v>12624.372008207203</v>
      </c>
      <c r="F715" s="258">
        <f>(F626/F614)*AV66</f>
        <v>17420.267897731814</v>
      </c>
      <c r="G715" s="256">
        <f>(G627/G614)*AV93</f>
        <v>0</v>
      </c>
      <c r="H715" s="258">
        <f>(H630/H614)*AV62</f>
        <v>15880.157701735143</v>
      </c>
      <c r="I715" s="256">
        <f>(I631/I614)*AV94</f>
        <v>0</v>
      </c>
      <c r="J715" s="256">
        <f>(J632/J614)*AV95</f>
        <v>0</v>
      </c>
      <c r="K715" s="256">
        <f>(K646/K614)*AV91</f>
        <v>473255.85126996989</v>
      </c>
      <c r="L715" s="256">
        <f>(L649/L614)*AV96</f>
        <v>1855.7256742620452</v>
      </c>
      <c r="M715" s="231">
        <f t="shared" si="18"/>
        <v>521036</v>
      </c>
      <c r="N715" s="252" t="s">
        <v>668</v>
      </c>
    </row>
    <row r="716" spans="1:14" s="231" customFormat="1" ht="12.65" customHeight="1" x14ac:dyDescent="0.3"/>
    <row r="717" spans="1:14" s="231" customFormat="1" ht="12.65" customHeight="1" x14ac:dyDescent="0.3">
      <c r="C717" s="253">
        <f>SUM(C616:C649)+SUM(C670:C715)</f>
        <v>49311464.75999999</v>
      </c>
      <c r="D717" s="231">
        <f>SUM(D618:D649)+SUM(D670:D715)</f>
        <v>2706325.0600000005</v>
      </c>
      <c r="E717" s="231">
        <f>SUM(E626:E649)+SUM(E670:E715)</f>
        <v>2243917.5311791846</v>
      </c>
      <c r="F717" s="231">
        <f>SUM(F627:F650)+SUM(F670:F715)</f>
        <v>559525.53268389218</v>
      </c>
      <c r="G717" s="231">
        <f>SUM(G628:G649)+SUM(G670:G715)</f>
        <v>876895.6962749107</v>
      </c>
      <c r="H717" s="231">
        <f>SUM(H631:H649)+SUM(H670:H715)</f>
        <v>4978214.9084695224</v>
      </c>
      <c r="I717" s="231">
        <f>SUM(I632:I649)+SUM(I670:I715)</f>
        <v>924009.2152723372</v>
      </c>
      <c r="J717" s="231">
        <f>SUM(J633:J649)+SUM(J670:J715)</f>
        <v>149387.23404732972</v>
      </c>
      <c r="K717" s="231">
        <f>SUM(K670:K715)</f>
        <v>7353104.6187999463</v>
      </c>
      <c r="L717" s="231">
        <f>SUM(L670:L715)</f>
        <v>192525.82167763863</v>
      </c>
      <c r="M717" s="231">
        <f>SUM(M670:M715)</f>
        <v>17637717</v>
      </c>
      <c r="N717" s="250" t="s">
        <v>669</v>
      </c>
    </row>
    <row r="718" spans="1:14" s="231" customFormat="1" ht="12.65" customHeight="1" x14ac:dyDescent="0.3">
      <c r="C718" s="253">
        <f>CE87</f>
        <v>49311464.760000005</v>
      </c>
      <c r="D718" s="231">
        <f>D617</f>
        <v>2706325.0599999996</v>
      </c>
      <c r="E718" s="231">
        <f>E625</f>
        <v>2243917.5311791846</v>
      </c>
      <c r="F718" s="231">
        <f>F626</f>
        <v>559525.53268389229</v>
      </c>
      <c r="G718" s="231">
        <f>G627</f>
        <v>876895.6962749107</v>
      </c>
      <c r="H718" s="231">
        <f>H630</f>
        <v>4978214.9084695233</v>
      </c>
      <c r="I718" s="231">
        <f>I631</f>
        <v>924009.21527233731</v>
      </c>
      <c r="J718" s="231">
        <f>J632</f>
        <v>149387.23404732972</v>
      </c>
      <c r="K718" s="231">
        <f>K646</f>
        <v>7353104.6187999463</v>
      </c>
      <c r="L718" s="231">
        <f>L649</f>
        <v>192525.82167763863</v>
      </c>
      <c r="M718" s="231">
        <f>C650</f>
        <v>17637716.569999997</v>
      </c>
      <c r="N718" s="250" t="s">
        <v>670</v>
      </c>
    </row>
  </sheetData>
  <mergeCells count="1">
    <mergeCell ref="B238:C238"/>
  </mergeCells>
  <hyperlinks>
    <hyperlink ref="F44" r:id="rId1" xr:uid="{00000000-0004-0000-0000-000001000000}"/>
    <hyperlink ref="A45" r:id="rId2" xr:uid="{00000000-0004-0000-0000-000002000000}"/>
    <hyperlink ref="C32" r:id="rId3" xr:uid="{E610A3B0-585E-4CCA-8285-658697B15B7A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J26" sqref="J26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+data!C100</f>
        <v>Whitman Hospital and Medical Clinics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+"H-"&amp;data!C99</f>
        <v>H-153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+data!C101</f>
        <v>1200 W. Fairview St.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+data!C102</f>
        <v>Colfax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+data!C103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"&amp;data!C98&amp;"."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A94" zoomScaleNormal="100" workbookViewId="0">
      <selection activeCell="B24" sqref="B24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data!C99</f>
        <v>153</v>
      </c>
      <c r="B12" s="275" t="str">
        <f>RIGHT('Prior Year'!C97,4)</f>
        <v>2021</v>
      </c>
      <c r="C12" s="275" t="str">
        <f>RIGHT(data!C98,4)</f>
        <v>2022</v>
      </c>
      <c r="D12" s="1" t="str">
        <f>RIGHT('Prior Year'!C97,4)</f>
        <v>2021</v>
      </c>
      <c r="E12" s="275" t="str">
        <f>RIGHT(data!C98,4)</f>
        <v>2022</v>
      </c>
      <c r="F12" s="1" t="str">
        <f>RIGHT('Prior Year'!C97,4)</f>
        <v>2021</v>
      </c>
      <c r="G12" s="275" t="str">
        <f>RIGHT(data!C98,4)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0</v>
      </c>
      <c r="C15" s="275">
        <f>data!C87</f>
        <v>0</v>
      </c>
      <c r="D15" s="275" t="str">
        <f>'Prior Year'!C60</f>
        <v/>
      </c>
      <c r="E15" s="1" t="str">
        <f>data!C61</f>
        <v/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>IFERROR(IF(ABS(H15)&gt;0.25,"Please provide explanation for the fluctuation noted here",""),"")</f>
        <v/>
      </c>
      <c r="M15" s="7"/>
    </row>
    <row r="16" spans="1:13" x14ac:dyDescent="0.35">
      <c r="A16" s="1" t="s">
        <v>709</v>
      </c>
      <c r="B16" s="275">
        <f>'Prior Year'!D86</f>
        <v>10762.619999999999</v>
      </c>
      <c r="C16" s="275">
        <f>data!D87</f>
        <v>4987.49</v>
      </c>
      <c r="D16" s="275">
        <f>'Prior Year'!D60</f>
        <v>89</v>
      </c>
      <c r="E16" s="1">
        <f>data!D61</f>
        <v>65</v>
      </c>
      <c r="F16" s="238">
        <f t="shared" si="0"/>
        <v>120.92831460674157</v>
      </c>
      <c r="G16" s="238">
        <f t="shared" si="1"/>
        <v>76.730615384615376</v>
      </c>
      <c r="H16" s="6">
        <f t="shared" si="2"/>
        <v>-0.36548677095068216</v>
      </c>
      <c r="I16" s="345" t="s">
        <v>1384</v>
      </c>
      <c r="M16" s="7"/>
    </row>
    <row r="17" spans="1:13" x14ac:dyDescent="0.35">
      <c r="A17" s="1" t="s">
        <v>710</v>
      </c>
      <c r="B17" s="275">
        <f>'Prior Year'!E86</f>
        <v>3050073.8000000003</v>
      </c>
      <c r="C17" s="275">
        <f>data!E87</f>
        <v>3388013.35</v>
      </c>
      <c r="D17" s="275">
        <f>'Prior Year'!E60</f>
        <v>1521</v>
      </c>
      <c r="E17" s="1">
        <f>data!E61</f>
        <v>1386</v>
      </c>
      <c r="F17" s="238">
        <f t="shared" si="0"/>
        <v>2005.3082182774492</v>
      </c>
      <c r="G17" s="238">
        <f t="shared" si="1"/>
        <v>2444.4540764790763</v>
      </c>
      <c r="H17" s="6" t="str">
        <f t="shared" si="2"/>
        <v/>
      </c>
      <c r="I17" s="275" t="str">
        <f t="shared" ref="I17:I79" si="3">IFERROR(IF(ABS(H17)&gt;0.25,"Please provide explanation for the fluctuation noted here",""),"")</f>
        <v/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data!F87</f>
        <v>0</v>
      </c>
      <c r="D18" s="275" t="str">
        <f>'Prior Year'!F60</f>
        <v/>
      </c>
      <c r="E18" s="1" t="str">
        <f>data!F61</f>
        <v/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/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data!G87</f>
        <v>13546.89</v>
      </c>
      <c r="D19" s="275" t="str">
        <f>'Prior Year'!G60</f>
        <v/>
      </c>
      <c r="E19" s="1" t="str">
        <f>data!G61</f>
        <v/>
      </c>
      <c r="F19" s="238" t="str">
        <f t="shared" si="0"/>
        <v/>
      </c>
      <c r="G19" s="238" t="e">
        <f t="shared" si="1"/>
        <v>#VALUE!</v>
      </c>
      <c r="H19" s="6" t="str">
        <f t="shared" si="2"/>
        <v/>
      </c>
      <c r="I19" s="275" t="str">
        <f t="shared" si="3"/>
        <v/>
      </c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data!H87</f>
        <v>0</v>
      </c>
      <c r="D20" s="275">
        <f>'Prior Year'!H60</f>
        <v>0</v>
      </c>
      <c r="E20" s="1">
        <f>data!H61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/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data!I87</f>
        <v>0</v>
      </c>
      <c r="D21" s="275" t="str">
        <f>'Prior Year'!I60</f>
        <v/>
      </c>
      <c r="E21" s="1" t="str">
        <f>data!I61</f>
        <v/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/>
      </c>
      <c r="M21" s="7"/>
    </row>
    <row r="22" spans="1:13" x14ac:dyDescent="0.35">
      <c r="A22" s="1" t="s">
        <v>715</v>
      </c>
      <c r="B22" s="275">
        <f>'Prior Year'!J86</f>
        <v>2784</v>
      </c>
      <c r="C22" s="275">
        <f>data!J87</f>
        <v>2877</v>
      </c>
      <c r="D22" s="275">
        <f>'Prior Year'!J60</f>
        <v>55</v>
      </c>
      <c r="E22" s="1">
        <f>data!J61</f>
        <v>78</v>
      </c>
      <c r="F22" s="238">
        <f t="shared" si="0"/>
        <v>50.618181818181817</v>
      </c>
      <c r="G22" s="238">
        <f t="shared" si="1"/>
        <v>36.884615384615387</v>
      </c>
      <c r="H22" s="6">
        <f t="shared" si="2"/>
        <v>-0.27131686560565871</v>
      </c>
      <c r="I22" s="345" t="s">
        <v>1385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data!K87</f>
        <v>0</v>
      </c>
      <c r="D23" s="275" t="str">
        <f>'Prior Year'!K60</f>
        <v/>
      </c>
      <c r="E23" s="1" t="str">
        <f>data!K61</f>
        <v/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/>
      </c>
      <c r="M23" s="7"/>
    </row>
    <row r="24" spans="1:13" x14ac:dyDescent="0.35">
      <c r="A24" s="1" t="s">
        <v>717</v>
      </c>
      <c r="B24" s="275">
        <f>'Prior Year'!L86</f>
        <v>50409</v>
      </c>
      <c r="C24" s="275">
        <f>data!L87</f>
        <v>52109</v>
      </c>
      <c r="D24" s="275">
        <f>'Prior Year'!L60</f>
        <v>923</v>
      </c>
      <c r="E24" s="1">
        <f>data!L61</f>
        <v>734</v>
      </c>
      <c r="F24" s="238">
        <f t="shared" si="0"/>
        <v>54.614301191765982</v>
      </c>
      <c r="G24" s="238">
        <f t="shared" si="1"/>
        <v>70.993188010899189</v>
      </c>
      <c r="H24" s="6">
        <f t="shared" si="2"/>
        <v>0.29990106001031469</v>
      </c>
      <c r="I24" s="345" t="s">
        <v>1383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data!M87</f>
        <v>0</v>
      </c>
      <c r="D25" s="275" t="str">
        <f>'Prior Year'!M60</f>
        <v/>
      </c>
      <c r="E25" s="1" t="str">
        <f>data!M61</f>
        <v/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/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data!N87</f>
        <v>0</v>
      </c>
      <c r="D26" s="275" t="str">
        <f>'Prior Year'!N60</f>
        <v/>
      </c>
      <c r="E26" s="1" t="str">
        <f>data!N61</f>
        <v/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/>
      </c>
      <c r="M26" s="7"/>
    </row>
    <row r="27" spans="1:13" x14ac:dyDescent="0.35">
      <c r="A27" s="1" t="s">
        <v>720</v>
      </c>
      <c r="B27" s="275">
        <f>'Prior Year'!O86</f>
        <v>620955.24000000011</v>
      </c>
      <c r="C27" s="275">
        <f>data!O87</f>
        <v>899284.85000000009</v>
      </c>
      <c r="D27" s="275">
        <f>'Prior Year'!O60</f>
        <v>33</v>
      </c>
      <c r="E27" s="1">
        <f>data!O61</f>
        <v>55</v>
      </c>
      <c r="F27" s="238">
        <f t="shared" si="0"/>
        <v>18816.825454545458</v>
      </c>
      <c r="G27" s="238">
        <f t="shared" si="1"/>
        <v>16350.633636363638</v>
      </c>
      <c r="H27" s="6" t="str">
        <f t="shared" si="2"/>
        <v/>
      </c>
      <c r="I27" s="275" t="str">
        <f t="shared" si="3"/>
        <v/>
      </c>
      <c r="M27" s="7"/>
    </row>
    <row r="28" spans="1:13" x14ac:dyDescent="0.35">
      <c r="A28" s="1" t="s">
        <v>721</v>
      </c>
      <c r="B28" s="275">
        <f>'Prior Year'!P86</f>
        <v>3697112.57</v>
      </c>
      <c r="C28" s="275">
        <f>data!P87</f>
        <v>3997697.54</v>
      </c>
      <c r="D28" s="275">
        <f>'Prior Year'!P60</f>
        <v>100029</v>
      </c>
      <c r="E28" s="1">
        <f>data!P61</f>
        <v>72270</v>
      </c>
      <c r="F28" s="238">
        <f t="shared" si="0"/>
        <v>36.96040718191724</v>
      </c>
      <c r="G28" s="238">
        <f t="shared" si="1"/>
        <v>55.316141414141413</v>
      </c>
      <c r="H28" s="6">
        <f t="shared" si="2"/>
        <v>0.49663235964577401</v>
      </c>
      <c r="I28" s="345" t="s">
        <v>1382</v>
      </c>
      <c r="M28" s="7"/>
    </row>
    <row r="29" spans="1:13" x14ac:dyDescent="0.35">
      <c r="A29" s="1" t="s">
        <v>722</v>
      </c>
      <c r="B29" s="275">
        <f>'Prior Year'!Q86</f>
        <v>71141.259999999995</v>
      </c>
      <c r="C29" s="275">
        <f>data!Q87</f>
        <v>73513</v>
      </c>
      <c r="D29" s="275">
        <f>'Prior Year'!Q60</f>
        <v>25376</v>
      </c>
      <c r="E29" s="1">
        <f>data!Q61</f>
        <v>30112</v>
      </c>
      <c r="F29" s="238">
        <f t="shared" si="0"/>
        <v>2.8034859709962165</v>
      </c>
      <c r="G29" s="238">
        <f t="shared" si="1"/>
        <v>2.4413190754516472</v>
      </c>
      <c r="H29" s="6" t="str">
        <f t="shared" si="2"/>
        <v/>
      </c>
      <c r="I29" s="275" t="str">
        <f t="shared" si="3"/>
        <v/>
      </c>
      <c r="M29" s="7"/>
    </row>
    <row r="30" spans="1:13" x14ac:dyDescent="0.35">
      <c r="A30" s="1" t="s">
        <v>723</v>
      </c>
      <c r="B30" s="275">
        <f>'Prior Year'!R86</f>
        <v>724206.88</v>
      </c>
      <c r="C30" s="275">
        <f>data!R87</f>
        <v>801176.45</v>
      </c>
      <c r="D30" s="275">
        <f>'Prior Year'!R60</f>
        <v>53190</v>
      </c>
      <c r="E30" s="1">
        <f>data!R61</f>
        <v>88050</v>
      </c>
      <c r="F30" s="238">
        <f t="shared" si="0"/>
        <v>13.615470577176161</v>
      </c>
      <c r="G30" s="238">
        <f>IFERROR(IF(C30=0,"",IF(E30=0,"",C30/E30)),"")</f>
        <v>9.0991078932424756</v>
      </c>
      <c r="H30" s="6">
        <f t="shared" si="2"/>
        <v>-0.33170815935694054</v>
      </c>
      <c r="I30" s="345" t="s">
        <v>1381</v>
      </c>
      <c r="M30" s="7"/>
    </row>
    <row r="31" spans="1:13" x14ac:dyDescent="0.35">
      <c r="A31" s="1" t="s">
        <v>724</v>
      </c>
      <c r="B31" s="275">
        <f>'Prior Year'!S86</f>
        <v>0</v>
      </c>
      <c r="C31" s="275">
        <f>data!S87</f>
        <v>0</v>
      </c>
      <c r="D31" s="275" t="s">
        <v>725</v>
      </c>
      <c r="E31" s="4" t="s">
        <v>725</v>
      </c>
      <c r="F31" s="238" t="str">
        <f t="shared" si="0"/>
        <v/>
      </c>
      <c r="G31" s="238" t="str">
        <f t="shared" ref="G31:G32" si="4">IFERROR(IF(C31=0,"",IF(E31=0,"",C31/E31)),"")</f>
        <v/>
      </c>
      <c r="H31" s="6" t="str">
        <f t="shared" si="2"/>
        <v/>
      </c>
      <c r="I31" s="275" t="str">
        <f t="shared" si="3"/>
        <v/>
      </c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data!T87</f>
        <v>0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/>
      </c>
      <c r="M32" s="7"/>
    </row>
    <row r="33" spans="1:13" x14ac:dyDescent="0.35">
      <c r="A33" s="1" t="s">
        <v>727</v>
      </c>
      <c r="B33" s="275">
        <f>'Prior Year'!U86</f>
        <v>1816470.9300000002</v>
      </c>
      <c r="C33" s="275">
        <f>data!U87</f>
        <v>2010897.08</v>
      </c>
      <c r="D33" s="275">
        <f>'Prior Year'!U60</f>
        <v>85844</v>
      </c>
      <c r="E33" s="1">
        <f>data!U61</f>
        <v>89274</v>
      </c>
      <c r="F33" s="238">
        <f t="shared" si="0"/>
        <v>21.160138507059319</v>
      </c>
      <c r="G33" s="238">
        <f t="shared" ref="G33:G69" si="5">IF(C33=0,"",IF(E33=0,"",C33/E33))</f>
        <v>22.525002576338018</v>
      </c>
      <c r="H33" s="6" t="str">
        <f t="shared" si="2"/>
        <v/>
      </c>
      <c r="I33" s="275" t="str">
        <f t="shared" si="3"/>
        <v/>
      </c>
      <c r="M33" s="7"/>
    </row>
    <row r="34" spans="1:13" x14ac:dyDescent="0.35">
      <c r="A34" s="1" t="s">
        <v>728</v>
      </c>
      <c r="B34" s="275">
        <f>'Prior Year'!V86</f>
        <v>0</v>
      </c>
      <c r="C34" s="275">
        <f>data!V87</f>
        <v>94.33</v>
      </c>
      <c r="D34" s="275">
        <f>'Prior Year'!V60</f>
        <v>1298</v>
      </c>
      <c r="E34" s="1">
        <f>data!V61</f>
        <v>1374</v>
      </c>
      <c r="F34" s="238" t="str">
        <f t="shared" si="0"/>
        <v/>
      </c>
      <c r="G34" s="238">
        <f t="shared" si="5"/>
        <v>6.8653566229985447E-2</v>
      </c>
      <c r="H34" s="6" t="str">
        <f t="shared" si="2"/>
        <v/>
      </c>
      <c r="I34" s="275" t="str">
        <f t="shared" si="3"/>
        <v/>
      </c>
      <c r="M34" s="7"/>
    </row>
    <row r="35" spans="1:13" x14ac:dyDescent="0.35">
      <c r="A35" s="1" t="s">
        <v>729</v>
      </c>
      <c r="B35" s="275">
        <f>'Prior Year'!W86</f>
        <v>0</v>
      </c>
      <c r="C35" s="275">
        <f>data!W87</f>
        <v>0</v>
      </c>
      <c r="D35" s="275" t="str">
        <f>'Prior Year'!W60</f>
        <v/>
      </c>
      <c r="E35" s="1" t="str">
        <f>data!W61</f>
        <v/>
      </c>
      <c r="F35" s="238" t="str">
        <f t="shared" si="0"/>
        <v/>
      </c>
      <c r="G35" s="238" t="str">
        <f t="shared" si="5"/>
        <v/>
      </c>
      <c r="H35" s="6" t="str">
        <f t="shared" si="2"/>
        <v/>
      </c>
      <c r="I35" s="275" t="str">
        <f t="shared" si="3"/>
        <v/>
      </c>
      <c r="M35" s="7"/>
    </row>
    <row r="36" spans="1:13" x14ac:dyDescent="0.35">
      <c r="A36" s="1" t="s">
        <v>730</v>
      </c>
      <c r="B36" s="275">
        <f>'Prior Year'!X86</f>
        <v>0</v>
      </c>
      <c r="C36" s="275">
        <f>data!X87</f>
        <v>0</v>
      </c>
      <c r="D36" s="275" t="str">
        <f>'Prior Year'!X60</f>
        <v/>
      </c>
      <c r="E36" s="1" t="str">
        <f>data!X61</f>
        <v/>
      </c>
      <c r="F36" s="238" t="str">
        <f t="shared" si="0"/>
        <v/>
      </c>
      <c r="G36" s="238" t="str">
        <f t="shared" si="5"/>
        <v/>
      </c>
      <c r="H36" s="6" t="str">
        <f t="shared" si="2"/>
        <v/>
      </c>
      <c r="I36" s="275" t="str">
        <f t="shared" si="3"/>
        <v/>
      </c>
      <c r="M36" s="7"/>
    </row>
    <row r="37" spans="1:13" x14ac:dyDescent="0.35">
      <c r="A37" s="1" t="s">
        <v>731</v>
      </c>
      <c r="B37" s="275">
        <f>'Prior Year'!Y86</f>
        <v>1603793.3</v>
      </c>
      <c r="C37" s="275">
        <f>data!Y87</f>
        <v>1769324.88</v>
      </c>
      <c r="D37" s="275" t="str">
        <f>'Prior Year'!Y60</f>
        <v/>
      </c>
      <c r="E37" s="1" t="str">
        <f>data!Y61</f>
        <v/>
      </c>
      <c r="F37" s="238" t="e">
        <f t="shared" si="0"/>
        <v>#VALUE!</v>
      </c>
      <c r="G37" s="238" t="e">
        <f t="shared" si="5"/>
        <v>#VALUE!</v>
      </c>
      <c r="H37" s="6" t="e">
        <f t="shared" si="2"/>
        <v>#VALUE!</v>
      </c>
      <c r="I37" s="275" t="str">
        <f t="shared" si="3"/>
        <v/>
      </c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data!Z87</f>
        <v>0</v>
      </c>
      <c r="D38" s="275" t="str">
        <f>'Prior Year'!Z60</f>
        <v/>
      </c>
      <c r="E38" s="1" t="str">
        <f>data!Z61</f>
        <v/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/>
      </c>
      <c r="M38" s="7"/>
    </row>
    <row r="39" spans="1:13" x14ac:dyDescent="0.35">
      <c r="A39" s="1" t="s">
        <v>733</v>
      </c>
      <c r="B39" s="275">
        <f>'Prior Year'!AA86</f>
        <v>0</v>
      </c>
      <c r="C39" s="275">
        <f>data!AA87</f>
        <v>0</v>
      </c>
      <c r="D39" s="275" t="str">
        <f>'Prior Year'!AA60</f>
        <v/>
      </c>
      <c r="E39" s="1" t="str">
        <f>data!AA61</f>
        <v/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5" t="str">
        <f t="shared" si="3"/>
        <v/>
      </c>
      <c r="M39" s="7"/>
    </row>
    <row r="40" spans="1:13" x14ac:dyDescent="0.35">
      <c r="A40" s="1" t="s">
        <v>734</v>
      </c>
      <c r="B40" s="275">
        <f>'Prior Year'!AB86</f>
        <v>-187927.66999999946</v>
      </c>
      <c r="C40" s="275">
        <f>data!AB87</f>
        <v>3666810.7099999995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str">
        <f t="shared" si="3"/>
        <v/>
      </c>
      <c r="M40" s="7"/>
    </row>
    <row r="41" spans="1:13" x14ac:dyDescent="0.35">
      <c r="A41" s="1" t="s">
        <v>735</v>
      </c>
      <c r="B41" s="275">
        <f>'Prior Year'!AC86</f>
        <v>725933.28</v>
      </c>
      <c r="C41" s="275">
        <f>data!AC87</f>
        <v>852879.97999999986</v>
      </c>
      <c r="D41" s="275">
        <f>'Prior Year'!AC60</f>
        <v>1775</v>
      </c>
      <c r="E41" s="1">
        <f>data!AC61</f>
        <v>1690</v>
      </c>
      <c r="F41" s="238">
        <f t="shared" si="0"/>
        <v>408.9764957746479</v>
      </c>
      <c r="G41" s="238">
        <f t="shared" si="5"/>
        <v>504.6627100591715</v>
      </c>
      <c r="H41" s="6" t="str">
        <f t="shared" si="2"/>
        <v/>
      </c>
      <c r="I41" s="275" t="str">
        <f t="shared" si="3"/>
        <v/>
      </c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data!AD87</f>
        <v>0</v>
      </c>
      <c r="D42" s="275" t="str">
        <f>'Prior Year'!AD60</f>
        <v/>
      </c>
      <c r="E42" s="1" t="str">
        <f>data!AD61</f>
        <v/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/>
      </c>
      <c r="M42" s="7"/>
    </row>
    <row r="43" spans="1:13" x14ac:dyDescent="0.35">
      <c r="A43" s="1" t="s">
        <v>737</v>
      </c>
      <c r="B43" s="275">
        <f>'Prior Year'!AE86</f>
        <v>1237710.2499999998</v>
      </c>
      <c r="C43" s="275">
        <f>data!AE87</f>
        <v>1306139.71</v>
      </c>
      <c r="D43" s="275">
        <f>'Prior Year'!AE60</f>
        <v>8139</v>
      </c>
      <c r="E43" s="1">
        <f>data!AE61</f>
        <v>8027</v>
      </c>
      <c r="F43" s="238">
        <f t="shared" si="0"/>
        <v>152.07153827251503</v>
      </c>
      <c r="G43" s="238">
        <f t="shared" si="5"/>
        <v>162.71828952286035</v>
      </c>
      <c r="H43" s="6" t="str">
        <f t="shared" si="2"/>
        <v/>
      </c>
      <c r="I43" s="275" t="str">
        <f t="shared" si="3"/>
        <v/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data!AF87</f>
        <v>0</v>
      </c>
      <c r="D44" s="275" t="str">
        <f>'Prior Year'!AF60</f>
        <v/>
      </c>
      <c r="E44" s="1" t="str">
        <f>data!AF61</f>
        <v/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/>
      </c>
      <c r="M44" s="7"/>
    </row>
    <row r="45" spans="1:13" x14ac:dyDescent="0.35">
      <c r="A45" s="1" t="s">
        <v>739</v>
      </c>
      <c r="B45" s="275">
        <f>'Prior Year'!AG86</f>
        <v>2586184.64</v>
      </c>
      <c r="C45" s="275">
        <f>data!AG87</f>
        <v>2824229.8899999997</v>
      </c>
      <c r="D45" s="275">
        <f>'Prior Year'!AG60</f>
        <v>3286</v>
      </c>
      <c r="E45" s="1">
        <f>data!AG61</f>
        <v>3447</v>
      </c>
      <c r="F45" s="238">
        <f t="shared" si="0"/>
        <v>787.0312355447353</v>
      </c>
      <c r="G45" s="238">
        <f t="shared" si="5"/>
        <v>819.32982013344929</v>
      </c>
      <c r="H45" s="6" t="str">
        <f t="shared" si="2"/>
        <v/>
      </c>
      <c r="I45" s="275" t="str">
        <f t="shared" si="3"/>
        <v/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data!AH87</f>
        <v>0</v>
      </c>
      <c r="D46" s="275" t="str">
        <f>'Prior Year'!AH60</f>
        <v/>
      </c>
      <c r="E46" s="1" t="str">
        <f>data!AH61</f>
        <v/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/>
      </c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data!AI87</f>
        <v>0</v>
      </c>
      <c r="D47" s="275" t="str">
        <f>'Prior Year'!AI60</f>
        <v/>
      </c>
      <c r="E47" s="1" t="str">
        <f>data!AI61</f>
        <v/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si="3"/>
        <v/>
      </c>
      <c r="M47" s="7"/>
    </row>
    <row r="48" spans="1:13" x14ac:dyDescent="0.35">
      <c r="A48" s="1" t="s">
        <v>742</v>
      </c>
      <c r="B48" s="275">
        <f>'Prior Year'!AJ86</f>
        <v>9742518.1799999978</v>
      </c>
      <c r="C48" s="275">
        <f>data!AJ87</f>
        <v>9357089.9700000025</v>
      </c>
      <c r="D48" s="275">
        <f>'Prior Year'!AJ60</f>
        <v>37613</v>
      </c>
      <c r="E48" s="1">
        <f>data!AJ61</f>
        <v>36824</v>
      </c>
      <c r="F48" s="238">
        <f t="shared" si="0"/>
        <v>259.01997128652323</v>
      </c>
      <c r="G48" s="238">
        <f t="shared" si="5"/>
        <v>254.10302981751039</v>
      </c>
      <c r="H48" s="6" t="str">
        <f t="shared" si="2"/>
        <v/>
      </c>
      <c r="I48" s="275" t="str">
        <f t="shared" si="3"/>
        <v/>
      </c>
      <c r="M48" s="7"/>
    </row>
    <row r="49" spans="1:13" x14ac:dyDescent="0.35">
      <c r="A49" s="1" t="s">
        <v>743</v>
      </c>
      <c r="B49" s="275">
        <f>'Prior Year'!AK86</f>
        <v>292091.36</v>
      </c>
      <c r="C49" s="275">
        <f>data!AK87</f>
        <v>307628.30999999994</v>
      </c>
      <c r="D49" s="275">
        <f>'Prior Year'!AK60</f>
        <v>1566</v>
      </c>
      <c r="E49" s="1">
        <f>data!AK61</f>
        <v>1636</v>
      </c>
      <c r="F49" s="238">
        <f t="shared" si="0"/>
        <v>186.52066411238823</v>
      </c>
      <c r="G49" s="238">
        <f t="shared" si="5"/>
        <v>188.03686430317845</v>
      </c>
      <c r="H49" s="6" t="str">
        <f t="shared" si="2"/>
        <v/>
      </c>
      <c r="I49" s="275" t="str">
        <f t="shared" si="3"/>
        <v/>
      </c>
      <c r="M49" s="7"/>
    </row>
    <row r="50" spans="1:13" x14ac:dyDescent="0.35">
      <c r="A50" s="1" t="s">
        <v>744</v>
      </c>
      <c r="B50" s="275">
        <f>'Prior Year'!AL86</f>
        <v>45205.82</v>
      </c>
      <c r="C50" s="275">
        <f>data!AL87</f>
        <v>80643.81</v>
      </c>
      <c r="D50" s="275">
        <f>'Prior Year'!AL60</f>
        <v>124</v>
      </c>
      <c r="E50" s="1">
        <f>data!AL61</f>
        <v>98</v>
      </c>
      <c r="F50" s="238">
        <f t="shared" si="0"/>
        <v>364.56306451612903</v>
      </c>
      <c r="G50" s="238">
        <f t="shared" si="5"/>
        <v>822.89602040816328</v>
      </c>
      <c r="H50" s="6">
        <f t="shared" si="2"/>
        <v>1.2572117158943747</v>
      </c>
      <c r="I50" s="345" t="s">
        <v>1380</v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data!AM87</f>
        <v>0</v>
      </c>
      <c r="D51" s="275" t="str">
        <f>'Prior Year'!AM60</f>
        <v/>
      </c>
      <c r="E51" s="1" t="str">
        <f>data!AM61</f>
        <v/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3"/>
        <v/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data!AN87</f>
        <v>0</v>
      </c>
      <c r="D52" s="275" t="str">
        <f>'Prior Year'!AN60</f>
        <v/>
      </c>
      <c r="E52" s="1" t="str">
        <f>data!AN61</f>
        <v/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3"/>
        <v/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data!AO87</f>
        <v>0</v>
      </c>
      <c r="D53" s="275" t="str">
        <f>'Prior Year'!AO60</f>
        <v/>
      </c>
      <c r="E53" s="1" t="str">
        <f>data!AO61</f>
        <v/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3"/>
        <v/>
      </c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data!AP87</f>
        <v>0</v>
      </c>
      <c r="D54" s="275" t="str">
        <f>'Prior Year'!AP60</f>
        <v/>
      </c>
      <c r="E54" s="1" t="str">
        <f>data!AP61</f>
        <v/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3"/>
        <v/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data!AQ87</f>
        <v>0</v>
      </c>
      <c r="D55" s="275" t="str">
        <f>'Prior Year'!AQ60</f>
        <v/>
      </c>
      <c r="E55" s="1" t="str">
        <f>data!AQ61</f>
        <v/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3"/>
        <v/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data!AR87</f>
        <v>0</v>
      </c>
      <c r="D56" s="275" t="str">
        <f>'Prior Year'!AR60</f>
        <v/>
      </c>
      <c r="E56" s="1" t="str">
        <f>data!AR61</f>
        <v/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3"/>
        <v/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data!AS87</f>
        <v>0</v>
      </c>
      <c r="D57" s="275" t="str">
        <f>'Prior Year'!AS60</f>
        <v/>
      </c>
      <c r="E57" s="1" t="str">
        <f>data!AS61</f>
        <v/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3"/>
        <v/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data!AT87</f>
        <v>0</v>
      </c>
      <c r="D58" s="275" t="str">
        <f>'Prior Year'!AT60</f>
        <v/>
      </c>
      <c r="E58" s="1" t="str">
        <f>data!AT61</f>
        <v/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3"/>
        <v/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data!AU87</f>
        <v>0</v>
      </c>
      <c r="D59" s="275" t="str">
        <f>'Prior Year'!AU60</f>
        <v/>
      </c>
      <c r="E59" s="1" t="str">
        <f>data!AU61</f>
        <v/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3"/>
        <v/>
      </c>
      <c r="M59" s="7"/>
    </row>
    <row r="60" spans="1:13" x14ac:dyDescent="0.35">
      <c r="A60" s="1" t="s">
        <v>754</v>
      </c>
      <c r="B60" s="275">
        <f>'Prior Year'!AV86</f>
        <v>158979.02000000002</v>
      </c>
      <c r="C60" s="275">
        <f>data!AV87</f>
        <v>264803.94999999995</v>
      </c>
      <c r="D60" s="275" t="s">
        <v>725</v>
      </c>
      <c r="E60" s="4" t="s">
        <v>725</v>
      </c>
      <c r="F60" s="238"/>
      <c r="G60" s="238"/>
      <c r="H60" s="6"/>
      <c r="I60" s="275" t="str">
        <f t="shared" si="3"/>
        <v/>
      </c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data!AW87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3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data!AX87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3"/>
        <v/>
      </c>
      <c r="M62" s="7"/>
    </row>
    <row r="63" spans="1:13" x14ac:dyDescent="0.35">
      <c r="A63" s="1" t="s">
        <v>757</v>
      </c>
      <c r="B63" s="275">
        <f>'Prior Year'!AY86</f>
        <v>608243.68000000005</v>
      </c>
      <c r="C63" s="275">
        <f>data!AY87</f>
        <v>700051.64999999991</v>
      </c>
      <c r="D63" s="275">
        <f>'Prior Year'!AY60</f>
        <v>8620</v>
      </c>
      <c r="E63" s="1">
        <f>data!AY61</f>
        <v>8654</v>
      </c>
      <c r="F63" s="238">
        <f>IF(B63=0,"",IF(D63=0,"",B63/D63))</f>
        <v>70.561911832946635</v>
      </c>
      <c r="G63" s="238">
        <f t="shared" si="5"/>
        <v>80.893419228102601</v>
      </c>
      <c r="H63" s="6" t="str">
        <f>IF(B63=0,"",IF(C63=0,"",IF(D63=0,"",IF(E63=0,"",IF(G63/F63-1&lt;-0.25,G63/F63-1,IF(G63/F63-1&gt;0.25,G63/F63-1,""))))))</f>
        <v/>
      </c>
      <c r="I63" s="275" t="str">
        <f t="shared" si="3"/>
        <v/>
      </c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data!AZ87</f>
        <v>0</v>
      </c>
      <c r="D64" s="275">
        <f>'Prior Year'!AZ60</f>
        <v>0</v>
      </c>
      <c r="E64" s="1">
        <f>data!AZ61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3"/>
        <v/>
      </c>
      <c r="M64" s="7"/>
    </row>
    <row r="65" spans="1:13" x14ac:dyDescent="0.35">
      <c r="A65" s="1" t="s">
        <v>759</v>
      </c>
      <c r="B65" s="275">
        <f>'Prior Year'!BA86</f>
        <v>98945.67</v>
      </c>
      <c r="C65" s="275">
        <f>data!BA87</f>
        <v>142589.37</v>
      </c>
      <c r="D65" s="275">
        <f>'Prior Year'!BA60</f>
        <v>0</v>
      </c>
      <c r="E65" s="1">
        <f>data!BA61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3"/>
        <v/>
      </c>
      <c r="M65" s="7"/>
    </row>
    <row r="66" spans="1:13" x14ac:dyDescent="0.35">
      <c r="A66" s="1" t="s">
        <v>760</v>
      </c>
      <c r="B66" s="275">
        <f>'Prior Year'!BB86</f>
        <v>258255.26000000004</v>
      </c>
      <c r="C66" s="275">
        <f>data!BB87</f>
        <v>279650.88999999996</v>
      </c>
      <c r="D66" s="275" t="s">
        <v>725</v>
      </c>
      <c r="E66" s="4" t="s">
        <v>725</v>
      </c>
      <c r="F66" s="238"/>
      <c r="G66" s="238" t="str">
        <f t="shared" ref="G66:G68" si="6">IFERROR(IF(C66=0,"",IF(E66=0,"",C66/E66)),"")</f>
        <v/>
      </c>
      <c r="H66" s="6"/>
      <c r="I66" s="275" t="str">
        <f t="shared" si="3"/>
        <v/>
      </c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data!BC87</f>
        <v>0</v>
      </c>
      <c r="D67" s="275" t="s">
        <v>725</v>
      </c>
      <c r="E67" s="4" t="s">
        <v>725</v>
      </c>
      <c r="F67" s="238"/>
      <c r="G67" s="238" t="str">
        <f t="shared" si="6"/>
        <v/>
      </c>
      <c r="H67" s="6"/>
      <c r="I67" s="275" t="str">
        <f t="shared" si="3"/>
        <v/>
      </c>
      <c r="M67" s="7"/>
    </row>
    <row r="68" spans="1:13" x14ac:dyDescent="0.35">
      <c r="A68" s="1" t="s">
        <v>762</v>
      </c>
      <c r="B68" s="275">
        <f>'Prior Year'!BD86</f>
        <v>310598.12</v>
      </c>
      <c r="C68" s="275">
        <f>data!BD87</f>
        <v>465009.82</v>
      </c>
      <c r="D68" s="275" t="s">
        <v>725</v>
      </c>
      <c r="E68" s="4" t="s">
        <v>725</v>
      </c>
      <c r="F68" s="238"/>
      <c r="G68" s="238" t="str">
        <f t="shared" si="6"/>
        <v/>
      </c>
      <c r="H68" s="6"/>
      <c r="I68" s="275" t="str">
        <f t="shared" si="3"/>
        <v/>
      </c>
      <c r="M68" s="7"/>
    </row>
    <row r="69" spans="1:13" x14ac:dyDescent="0.35">
      <c r="A69" s="1" t="s">
        <v>763</v>
      </c>
      <c r="B69" s="275">
        <f>'Prior Year'!BE86</f>
        <v>2642165.14</v>
      </c>
      <c r="C69" s="275">
        <f>data!BE87</f>
        <v>2948528.5599999996</v>
      </c>
      <c r="D69" s="275">
        <f>'Prior Year'!BE60</f>
        <v>136496</v>
      </c>
      <c r="E69" s="1">
        <f>data!BE61</f>
        <v>133630</v>
      </c>
      <c r="F69" s="238">
        <f>IF(B69=0,"",IF(D69=0,"",B69/D69))</f>
        <v>19.357088412847265</v>
      </c>
      <c r="G69" s="238">
        <f t="shared" si="5"/>
        <v>22.064869864551369</v>
      </c>
      <c r="H69" s="6" t="str">
        <f>IF(B69=0,"",IF(C69=0,"",IF(D69=0,"",IF(E69=0,"",IF(G69/F69-1&lt;-0.25,G69/F69-1,IF(G69/F69-1&gt;0.25,G69/F69-1,""))))))</f>
        <v/>
      </c>
      <c r="I69" s="275" t="str">
        <f t="shared" si="3"/>
        <v/>
      </c>
      <c r="M69" s="7"/>
    </row>
    <row r="70" spans="1:13" x14ac:dyDescent="0.35">
      <c r="A70" s="1" t="s">
        <v>764</v>
      </c>
      <c r="B70" s="275">
        <f>'Prior Year'!BF86</f>
        <v>544640.87</v>
      </c>
      <c r="C70" s="275">
        <f>data!BF87</f>
        <v>575110.92000000004</v>
      </c>
      <c r="D70" s="275" t="s">
        <v>725</v>
      </c>
      <c r="E70" s="4" t="s">
        <v>725</v>
      </c>
      <c r="F70" s="238" t="str">
        <f t="shared" ref="F70:F94" si="7">IFERROR(IF(B70=0,"",IF(D70=0,"",B70/D70)),"")</f>
        <v/>
      </c>
      <c r="G70" s="238" t="str">
        <f t="shared" ref="G70:G94" si="8">IFERROR(IF(C70=0,"",IF(E70=0,"",C70/E70)),"")</f>
        <v/>
      </c>
      <c r="H70" s="6" t="str">
        <f t="shared" ref="H70:H94" si="9">IFERROR(IF(B70=0,"",IF(C70=0,"",IF(D70=0,"",IF(E70=0,"",IF(G70/F70-1&lt;-0.25,G70/F70-1,IF(G70/F70-1&gt;0.25,G70/F70-1,"")))))),"")</f>
        <v/>
      </c>
      <c r="I70" s="275" t="str">
        <f t="shared" si="3"/>
        <v/>
      </c>
      <c r="M70" s="7"/>
    </row>
    <row r="71" spans="1:13" x14ac:dyDescent="0.35">
      <c r="A71" s="1" t="s">
        <v>765</v>
      </c>
      <c r="B71" s="275">
        <f>'Prior Year'!BG86</f>
        <v>0</v>
      </c>
      <c r="C71" s="275">
        <f>data!BG87</f>
        <v>0</v>
      </c>
      <c r="D71" s="275" t="s">
        <v>725</v>
      </c>
      <c r="E71" s="4" t="s">
        <v>725</v>
      </c>
      <c r="F71" s="238" t="str">
        <f t="shared" si="7"/>
        <v/>
      </c>
      <c r="G71" s="238" t="str">
        <f t="shared" si="8"/>
        <v/>
      </c>
      <c r="H71" s="6" t="str">
        <f t="shared" si="9"/>
        <v/>
      </c>
      <c r="I71" s="275" t="str">
        <f t="shared" si="3"/>
        <v/>
      </c>
      <c r="M71" s="7"/>
    </row>
    <row r="72" spans="1:13" x14ac:dyDescent="0.35">
      <c r="A72" s="1" t="s">
        <v>766</v>
      </c>
      <c r="B72" s="275">
        <f>'Prior Year'!BH86</f>
        <v>1967456.52</v>
      </c>
      <c r="C72" s="275">
        <f>data!BH87</f>
        <v>2362442.5299999998</v>
      </c>
      <c r="D72" s="275" t="s">
        <v>725</v>
      </c>
      <c r="E72" s="4" t="s">
        <v>725</v>
      </c>
      <c r="F72" s="238" t="str">
        <f t="shared" si="7"/>
        <v/>
      </c>
      <c r="G72" s="238" t="str">
        <f t="shared" si="8"/>
        <v/>
      </c>
      <c r="H72" s="6" t="str">
        <f t="shared" si="9"/>
        <v/>
      </c>
      <c r="I72" s="275" t="str">
        <f t="shared" si="3"/>
        <v/>
      </c>
      <c r="M72" s="7"/>
    </row>
    <row r="73" spans="1:13" x14ac:dyDescent="0.35">
      <c r="A73" s="1" t="s">
        <v>767</v>
      </c>
      <c r="B73" s="275">
        <f>'Prior Year'!BI86</f>
        <v>17293.41</v>
      </c>
      <c r="C73" s="275">
        <f>data!BI87</f>
        <v>42488.259999999995</v>
      </c>
      <c r="D73" s="275" t="s">
        <v>725</v>
      </c>
      <c r="E73" s="4" t="s">
        <v>725</v>
      </c>
      <c r="F73" s="238" t="str">
        <f t="shared" si="7"/>
        <v/>
      </c>
      <c r="G73" s="238" t="str">
        <f t="shared" si="8"/>
        <v/>
      </c>
      <c r="H73" s="6" t="str">
        <f t="shared" si="9"/>
        <v/>
      </c>
      <c r="I73" s="275" t="str">
        <f t="shared" si="3"/>
        <v/>
      </c>
      <c r="M73" s="7"/>
    </row>
    <row r="74" spans="1:13" x14ac:dyDescent="0.35">
      <c r="A74" s="1" t="s">
        <v>768</v>
      </c>
      <c r="B74" s="275">
        <f>'Prior Year'!BJ86</f>
        <v>0</v>
      </c>
      <c r="C74" s="275">
        <f>data!BJ87</f>
        <v>0</v>
      </c>
      <c r="D74" s="275" t="s">
        <v>725</v>
      </c>
      <c r="E74" s="4" t="s">
        <v>725</v>
      </c>
      <c r="F74" s="238" t="str">
        <f t="shared" si="7"/>
        <v/>
      </c>
      <c r="G74" s="238" t="str">
        <f t="shared" si="8"/>
        <v/>
      </c>
      <c r="H74" s="6" t="str">
        <f t="shared" si="9"/>
        <v/>
      </c>
      <c r="I74" s="275" t="str">
        <f t="shared" si="3"/>
        <v/>
      </c>
      <c r="M74" s="7"/>
    </row>
    <row r="75" spans="1:13" x14ac:dyDescent="0.35">
      <c r="A75" s="1" t="s">
        <v>769</v>
      </c>
      <c r="B75" s="275">
        <f>'Prior Year'!BK86</f>
        <v>0</v>
      </c>
      <c r="C75" s="275">
        <f>data!BK87</f>
        <v>0</v>
      </c>
      <c r="D75" s="275" t="s">
        <v>725</v>
      </c>
      <c r="E75" s="4" t="s">
        <v>725</v>
      </c>
      <c r="F75" s="238" t="str">
        <f t="shared" si="7"/>
        <v/>
      </c>
      <c r="G75" s="238" t="str">
        <f t="shared" si="8"/>
        <v/>
      </c>
      <c r="H75" s="6" t="str">
        <f t="shared" si="9"/>
        <v/>
      </c>
      <c r="I75" s="275" t="str">
        <f t="shared" si="3"/>
        <v/>
      </c>
      <c r="M75" s="7"/>
    </row>
    <row r="76" spans="1:13" x14ac:dyDescent="0.35">
      <c r="A76" s="1" t="s">
        <v>770</v>
      </c>
      <c r="B76" s="275">
        <f>'Prior Year'!BL86</f>
        <v>1055235.25</v>
      </c>
      <c r="C76" s="275">
        <f>data!BL87</f>
        <v>1148602.27</v>
      </c>
      <c r="D76" s="275" t="s">
        <v>725</v>
      </c>
      <c r="E76" s="4" t="s">
        <v>725</v>
      </c>
      <c r="F76" s="238" t="str">
        <f t="shared" si="7"/>
        <v/>
      </c>
      <c r="G76" s="238" t="str">
        <f t="shared" si="8"/>
        <v/>
      </c>
      <c r="H76" s="6" t="str">
        <f t="shared" si="9"/>
        <v/>
      </c>
      <c r="I76" s="275" t="str">
        <f t="shared" si="3"/>
        <v/>
      </c>
      <c r="M76" s="7"/>
    </row>
    <row r="77" spans="1:13" x14ac:dyDescent="0.35">
      <c r="A77" s="1" t="s">
        <v>771</v>
      </c>
      <c r="B77" s="275">
        <f>'Prior Year'!BM86</f>
        <v>285114.14</v>
      </c>
      <c r="C77" s="275">
        <f>data!BM87</f>
        <v>286505.91000000003</v>
      </c>
      <c r="D77" s="275" t="s">
        <v>725</v>
      </c>
      <c r="E77" s="4" t="s">
        <v>725</v>
      </c>
      <c r="F77" s="238" t="str">
        <f t="shared" si="7"/>
        <v/>
      </c>
      <c r="G77" s="238" t="str">
        <f t="shared" si="8"/>
        <v/>
      </c>
      <c r="H77" s="6" t="str">
        <f t="shared" si="9"/>
        <v/>
      </c>
      <c r="I77" s="275" t="str">
        <f t="shared" si="3"/>
        <v/>
      </c>
      <c r="M77" s="7"/>
    </row>
    <row r="78" spans="1:13" x14ac:dyDescent="0.35">
      <c r="A78" s="1" t="s">
        <v>772</v>
      </c>
      <c r="B78" s="275">
        <f>'Prior Year'!BN86</f>
        <v>1253836.22</v>
      </c>
      <c r="C78" s="275">
        <f>data!BN87</f>
        <v>1205329.3600000001</v>
      </c>
      <c r="D78" s="275" t="s">
        <v>725</v>
      </c>
      <c r="E78" s="4" t="s">
        <v>725</v>
      </c>
      <c r="F78" s="238" t="str">
        <f t="shared" si="7"/>
        <v/>
      </c>
      <c r="G78" s="238" t="str">
        <f t="shared" si="8"/>
        <v/>
      </c>
      <c r="H78" s="6" t="str">
        <f t="shared" si="9"/>
        <v/>
      </c>
      <c r="I78" s="275" t="str">
        <f t="shared" si="3"/>
        <v/>
      </c>
      <c r="M78" s="7"/>
    </row>
    <row r="79" spans="1:13" x14ac:dyDescent="0.35">
      <c r="A79" s="1" t="s">
        <v>773</v>
      </c>
      <c r="B79" s="275">
        <f>'Prior Year'!BO86</f>
        <v>71245.900000000009</v>
      </c>
      <c r="C79" s="275">
        <f>data!BO87</f>
        <v>24110.019999999997</v>
      </c>
      <c r="D79" s="275" t="s">
        <v>725</v>
      </c>
      <c r="E79" s="4" t="s">
        <v>725</v>
      </c>
      <c r="F79" s="238" t="str">
        <f t="shared" si="7"/>
        <v/>
      </c>
      <c r="G79" s="238" t="str">
        <f t="shared" si="8"/>
        <v/>
      </c>
      <c r="H79" s="6" t="str">
        <f t="shared" si="9"/>
        <v/>
      </c>
      <c r="I79" s="275" t="str">
        <f t="shared" si="3"/>
        <v/>
      </c>
      <c r="M79" s="7"/>
    </row>
    <row r="80" spans="1:13" x14ac:dyDescent="0.35">
      <c r="A80" s="1" t="s">
        <v>774</v>
      </c>
      <c r="B80" s="275">
        <f>'Prior Year'!BP86</f>
        <v>257834.64</v>
      </c>
      <c r="C80" s="275">
        <f>data!BP87</f>
        <v>192361.19</v>
      </c>
      <c r="D80" s="275" t="s">
        <v>725</v>
      </c>
      <c r="E80" s="4" t="s">
        <v>725</v>
      </c>
      <c r="F80" s="238" t="str">
        <f t="shared" si="7"/>
        <v/>
      </c>
      <c r="G80" s="238" t="str">
        <f t="shared" si="8"/>
        <v/>
      </c>
      <c r="H80" s="6" t="str">
        <f t="shared" si="9"/>
        <v/>
      </c>
      <c r="I80" s="275" t="str">
        <f t="shared" ref="I80:I94" si="10">IFERROR(IF(ABS(H80)&gt;0.25,"Please provide explanation for the fluctuation noted here",""),"")</f>
        <v/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data!BQ87</f>
        <v>0</v>
      </c>
      <c r="D81" s="275" t="s">
        <v>725</v>
      </c>
      <c r="E81" s="4" t="s">
        <v>725</v>
      </c>
      <c r="F81" s="238" t="str">
        <f t="shared" si="7"/>
        <v/>
      </c>
      <c r="G81" s="238" t="str">
        <f t="shared" si="8"/>
        <v/>
      </c>
      <c r="H81" s="6" t="str">
        <f t="shared" si="9"/>
        <v/>
      </c>
      <c r="I81" s="275" t="str">
        <f t="shared" si="10"/>
        <v/>
      </c>
      <c r="M81" s="7"/>
    </row>
    <row r="82" spans="1:13" x14ac:dyDescent="0.35">
      <c r="A82" s="1" t="s">
        <v>776</v>
      </c>
      <c r="B82" s="275">
        <f>'Prior Year'!BR86</f>
        <v>4331423.83</v>
      </c>
      <c r="C82" s="275">
        <f>data!BR87</f>
        <v>4710524.1300000008</v>
      </c>
      <c r="D82" s="275" t="s">
        <v>725</v>
      </c>
      <c r="E82" s="4" t="s">
        <v>725</v>
      </c>
      <c r="F82" s="238" t="str">
        <f t="shared" si="7"/>
        <v/>
      </c>
      <c r="G82" s="238" t="str">
        <f t="shared" si="8"/>
        <v/>
      </c>
      <c r="H82" s="6" t="str">
        <f t="shared" si="9"/>
        <v/>
      </c>
      <c r="I82" s="275" t="str">
        <f t="shared" si="10"/>
        <v/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data!BS87</f>
        <v>0</v>
      </c>
      <c r="D83" s="275" t="s">
        <v>725</v>
      </c>
      <c r="E83" s="4" t="s">
        <v>725</v>
      </c>
      <c r="F83" s="238" t="str">
        <f t="shared" si="7"/>
        <v/>
      </c>
      <c r="G83" s="238" t="str">
        <f t="shared" si="8"/>
        <v/>
      </c>
      <c r="H83" s="6" t="str">
        <f t="shared" si="9"/>
        <v/>
      </c>
      <c r="I83" s="275" t="str">
        <f t="shared" si="10"/>
        <v/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data!BT87</f>
        <v>0</v>
      </c>
      <c r="D84" s="275" t="s">
        <v>725</v>
      </c>
      <c r="E84" s="4" t="s">
        <v>725</v>
      </c>
      <c r="F84" s="238" t="str">
        <f t="shared" si="7"/>
        <v/>
      </c>
      <c r="G84" s="238" t="str">
        <f t="shared" si="8"/>
        <v/>
      </c>
      <c r="H84" s="6" t="str">
        <f t="shared" si="9"/>
        <v/>
      </c>
      <c r="I84" s="275" t="str">
        <f t="shared" si="10"/>
        <v/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data!BU87</f>
        <v>0</v>
      </c>
      <c r="D85" s="275" t="s">
        <v>725</v>
      </c>
      <c r="E85" s="4" t="s">
        <v>725</v>
      </c>
      <c r="F85" s="238" t="str">
        <f t="shared" si="7"/>
        <v/>
      </c>
      <c r="G85" s="238" t="str">
        <f t="shared" si="8"/>
        <v/>
      </c>
      <c r="H85" s="6" t="str">
        <f t="shared" si="9"/>
        <v/>
      </c>
      <c r="I85" s="275" t="str">
        <f t="shared" si="10"/>
        <v/>
      </c>
      <c r="M85" s="7"/>
    </row>
    <row r="86" spans="1:13" x14ac:dyDescent="0.35">
      <c r="A86" s="1" t="s">
        <v>780</v>
      </c>
      <c r="B86" s="275">
        <f>'Prior Year'!BV86</f>
        <v>650379.75999999989</v>
      </c>
      <c r="C86" s="275">
        <f>data!BV87</f>
        <v>832355.75000000012</v>
      </c>
      <c r="D86" s="275" t="s">
        <v>725</v>
      </c>
      <c r="E86" s="4" t="s">
        <v>725</v>
      </c>
      <c r="F86" s="238" t="str">
        <f t="shared" si="7"/>
        <v/>
      </c>
      <c r="G86" s="238" t="str">
        <f t="shared" si="8"/>
        <v/>
      </c>
      <c r="H86" s="6" t="str">
        <f t="shared" si="9"/>
        <v/>
      </c>
      <c r="I86" s="275" t="str">
        <f t="shared" si="10"/>
        <v/>
      </c>
      <c r="M86" s="7"/>
    </row>
    <row r="87" spans="1:13" x14ac:dyDescent="0.35">
      <c r="A87" s="1" t="s">
        <v>781</v>
      </c>
      <c r="B87" s="275">
        <f>'Prior Year'!BW86</f>
        <v>0</v>
      </c>
      <c r="C87" s="275">
        <f>data!BW87</f>
        <v>0</v>
      </c>
      <c r="D87" s="275" t="s">
        <v>725</v>
      </c>
      <c r="E87" s="4" t="s">
        <v>725</v>
      </c>
      <c r="F87" s="238" t="str">
        <f t="shared" si="7"/>
        <v/>
      </c>
      <c r="G87" s="238" t="str">
        <f t="shared" si="8"/>
        <v/>
      </c>
      <c r="H87" s="6" t="str">
        <f t="shared" si="9"/>
        <v/>
      </c>
      <c r="I87" s="275" t="str">
        <f t="shared" si="10"/>
        <v/>
      </c>
      <c r="M87" s="7"/>
    </row>
    <row r="88" spans="1:13" x14ac:dyDescent="0.35">
      <c r="A88" s="1" t="s">
        <v>782</v>
      </c>
      <c r="B88" s="275">
        <f>'Prior Year'!BX86</f>
        <v>1024524.6499999999</v>
      </c>
      <c r="C88" s="275">
        <f>data!BX87</f>
        <v>1020853.46</v>
      </c>
      <c r="D88" s="275" t="s">
        <v>725</v>
      </c>
      <c r="E88" s="4" t="s">
        <v>725</v>
      </c>
      <c r="F88" s="238" t="str">
        <f t="shared" si="7"/>
        <v/>
      </c>
      <c r="G88" s="238" t="str">
        <f t="shared" si="8"/>
        <v/>
      </c>
      <c r="H88" s="6" t="str">
        <f t="shared" si="9"/>
        <v/>
      </c>
      <c r="I88" s="275" t="str">
        <f t="shared" si="10"/>
        <v/>
      </c>
      <c r="M88" s="7"/>
    </row>
    <row r="89" spans="1:13" x14ac:dyDescent="0.35">
      <c r="A89" s="1" t="s">
        <v>783</v>
      </c>
      <c r="B89" s="275">
        <f>'Prior Year'!BY86</f>
        <v>0</v>
      </c>
      <c r="C89" s="275">
        <f>data!BY87</f>
        <v>0</v>
      </c>
      <c r="D89" s="275" t="s">
        <v>725</v>
      </c>
      <c r="E89" s="4" t="s">
        <v>725</v>
      </c>
      <c r="F89" s="238" t="str">
        <f t="shared" si="7"/>
        <v/>
      </c>
      <c r="G89" s="238" t="str">
        <f t="shared" si="8"/>
        <v/>
      </c>
      <c r="H89" s="6" t="str">
        <f t="shared" si="9"/>
        <v/>
      </c>
      <c r="I89" s="275" t="str">
        <f t="shared" si="10"/>
        <v/>
      </c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data!BZ87</f>
        <v>0</v>
      </c>
      <c r="D90" s="275" t="s">
        <v>725</v>
      </c>
      <c r="E90" s="4" t="s">
        <v>725</v>
      </c>
      <c r="F90" s="238" t="str">
        <f t="shared" si="7"/>
        <v/>
      </c>
      <c r="G90" s="238" t="str">
        <f t="shared" si="8"/>
        <v/>
      </c>
      <c r="H90" s="6" t="str">
        <f t="shared" si="9"/>
        <v/>
      </c>
      <c r="I90" s="275" t="str">
        <f t="shared" si="10"/>
        <v/>
      </c>
      <c r="M90" s="7"/>
    </row>
    <row r="91" spans="1:13" x14ac:dyDescent="0.35">
      <c r="A91" s="1" t="s">
        <v>785</v>
      </c>
      <c r="B91" s="275">
        <f>'Prior Year'!CA86</f>
        <v>175511.41999999998</v>
      </c>
      <c r="C91" s="275">
        <f>data!CA87</f>
        <v>167281.06</v>
      </c>
      <c r="D91" s="275" t="s">
        <v>725</v>
      </c>
      <c r="E91" s="4" t="s">
        <v>725</v>
      </c>
      <c r="F91" s="238" t="str">
        <f t="shared" si="7"/>
        <v/>
      </c>
      <c r="G91" s="238" t="str">
        <f t="shared" si="8"/>
        <v/>
      </c>
      <c r="H91" s="6" t="str">
        <f t="shared" si="9"/>
        <v/>
      </c>
      <c r="I91" s="275" t="str">
        <f t="shared" si="10"/>
        <v/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data!CB87</f>
        <v>0</v>
      </c>
      <c r="D92" s="275" t="s">
        <v>725</v>
      </c>
      <c r="E92" s="4" t="s">
        <v>725</v>
      </c>
      <c r="F92" s="238" t="str">
        <f t="shared" si="7"/>
        <v/>
      </c>
      <c r="G92" s="238" t="str">
        <f t="shared" si="8"/>
        <v/>
      </c>
      <c r="H92" s="6" t="str">
        <f t="shared" si="9"/>
        <v/>
      </c>
      <c r="I92" s="275" t="str">
        <f t="shared" si="10"/>
        <v/>
      </c>
      <c r="M92" s="7"/>
    </row>
    <row r="93" spans="1:13" x14ac:dyDescent="0.35">
      <c r="A93" s="1" t="s">
        <v>787</v>
      </c>
      <c r="B93" s="275">
        <f>'Prior Year'!CC86</f>
        <v>-278720.10000000003</v>
      </c>
      <c r="C93" s="275">
        <f>data!CC87</f>
        <v>776124.92</v>
      </c>
      <c r="D93" s="275" t="s">
        <v>725</v>
      </c>
      <c r="E93" s="4" t="s">
        <v>725</v>
      </c>
      <c r="F93" s="238" t="str">
        <f t="shared" si="7"/>
        <v/>
      </c>
      <c r="G93" s="238" t="str">
        <f t="shared" si="8"/>
        <v/>
      </c>
      <c r="H93" s="6" t="str">
        <f t="shared" si="9"/>
        <v/>
      </c>
      <c r="I93" s="275" t="str">
        <f t="shared" si="10"/>
        <v/>
      </c>
      <c r="M93" s="7"/>
    </row>
    <row r="94" spans="1:13" x14ac:dyDescent="0.35">
      <c r="A94" s="1" t="s">
        <v>788</v>
      </c>
      <c r="B94" s="275">
        <f>'Prior Year'!CD86</f>
        <v>594964.13000000012</v>
      </c>
      <c r="C94" s="275">
        <f>data!CD87</f>
        <v>-242203.5</v>
      </c>
      <c r="D94" s="275" t="s">
        <v>725</v>
      </c>
      <c r="E94" s="4" t="s">
        <v>725</v>
      </c>
      <c r="F94" s="238" t="str">
        <f t="shared" si="7"/>
        <v/>
      </c>
      <c r="G94" s="238" t="str">
        <f t="shared" si="8"/>
        <v/>
      </c>
      <c r="H94" s="6" t="str">
        <f t="shared" si="9"/>
        <v/>
      </c>
      <c r="I94" s="275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3" t="s">
        <v>1348</v>
      </c>
    </row>
    <row r="3" spans="1:4" x14ac:dyDescent="0.35">
      <c r="A3" s="11" t="s">
        <v>789</v>
      </c>
    </row>
    <row r="4" spans="1:4" x14ac:dyDescent="0.35">
      <c r="A4" s="331" t="s">
        <v>1346</v>
      </c>
    </row>
    <row r="5" spans="1:4" x14ac:dyDescent="0.35">
      <c r="A5" s="332" t="s">
        <v>1344</v>
      </c>
    </row>
    <row r="6" spans="1:4" x14ac:dyDescent="0.35">
      <c r="A6" s="330"/>
    </row>
    <row r="7" spans="1:4" x14ac:dyDescent="0.35">
      <c r="A7" s="331" t="s">
        <v>1347</v>
      </c>
    </row>
    <row r="8" spans="1:4" x14ac:dyDescent="0.35">
      <c r="A8" s="332" t="s">
        <v>1345</v>
      </c>
    </row>
    <row r="11" spans="1:4" x14ac:dyDescent="0.35">
      <c r="A11" s="13" t="s">
        <v>790</v>
      </c>
      <c r="D11" s="276">
        <f>data!C382</f>
        <v>4292195.7899999991</v>
      </c>
    </row>
    <row r="12" spans="1:4" x14ac:dyDescent="0.35">
      <c r="A12" s="13" t="s">
        <v>791</v>
      </c>
      <c r="D12" s="276" t="str">
        <f>IF(OR(data!C382&gt;1000000,data!C382/(data!D362+data!D385)&gt;0.01),"Yes","No")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data!C416</f>
        <v>2574659.1</v>
      </c>
    </row>
    <row r="26" spans="1:4" x14ac:dyDescent="0.35">
      <c r="A26" s="13" t="s">
        <v>791</v>
      </c>
      <c r="D26" s="277" t="str">
        <f>IF(OR(data!C416&gt;1000000,data!C416/(data!D418)&gt;0.01),"Yes","No")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topLeftCell="A17" workbookViewId="0">
      <selection activeCell="D10" sqref="D10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"&amp;data!C98</f>
        <v>Fiscal Year Ended:  12/31/2022</v>
      </c>
      <c r="C4" s="78"/>
      <c r="D4" s="79"/>
      <c r="E4" s="80"/>
      <c r="F4" s="78" t="str">
        <f>"License Number:  "&amp;"H-"&amp;FIXED(data!C99,0)</f>
        <v>License Number:  H-153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"&amp;data!C100</f>
        <v xml:space="preserve">  Whitman Hospital and Medical Clinics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"&amp;data!C105</f>
        <v xml:space="preserve">  Whitman County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"&amp;data!C106</f>
        <v xml:space="preserve">  Hank Hanigan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"&amp;data!C107</f>
        <v xml:space="preserve">  Abby Smith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"&amp;data!C108</f>
        <v xml:space="preserve">  Georgie Leinweber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"&amp;data!C109</f>
        <v xml:space="preserve">  509-397-3435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"&amp;data!C110</f>
        <v xml:space="preserve">  509-397-2563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IF(data!C115&gt;0," X","")</f>
        <v/>
      </c>
      <c r="B16" s="81" t="s">
        <v>288</v>
      </c>
      <c r="C16" s="93" t="str">
        <f>IF(data!C119&gt;0," X","")</f>
        <v/>
      </c>
      <c r="D16" s="94" t="s">
        <v>805</v>
      </c>
      <c r="E16" s="278" t="str">
        <f>IF(data!C122&gt;0,"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IF(data!C116&gt;0," X","")</f>
        <v/>
      </c>
      <c r="B17" s="81" t="s">
        <v>290</v>
      </c>
      <c r="C17" s="93" t="str">
        <f>IF(data!C120&gt;0," X","")</f>
        <v/>
      </c>
      <c r="D17" s="94" t="s">
        <v>384</v>
      </c>
      <c r="E17" s="278" t="str">
        <f>IF(data!C123&gt;0,"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IF(data!C124&gt;0,"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IF(data!C117&gt;0," X","")</f>
        <v xml:space="preserve"> X</v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data!C129</f>
        <v>412</v>
      </c>
      <c r="G23" s="81">
        <f>data!D129</f>
        <v>1451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data!C130</f>
        <v>96</v>
      </c>
      <c r="G24" s="81">
        <f>data!D130</f>
        <v>734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data!C131</f>
        <v>0</v>
      </c>
      <c r="G25" s="81">
        <f>data!D131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data!C132</f>
        <v>36</v>
      </c>
      <c r="G26" s="81">
        <f>data!D132</f>
        <v>78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data!C134</f>
        <v>0</v>
      </c>
      <c r="E30" s="78" t="s">
        <v>321</v>
      </c>
      <c r="F30" s="81"/>
      <c r="G30" s="81">
        <f>data!C141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data!C135</f>
        <v>0</v>
      </c>
      <c r="E31" s="78" t="s">
        <v>322</v>
      </c>
      <c r="F31" s="81"/>
      <c r="G31" s="81">
        <f>data!C142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data!C136</f>
        <v>25</v>
      </c>
      <c r="E32" s="78" t="s">
        <v>815</v>
      </c>
      <c r="F32" s="81"/>
      <c r="G32" s="81">
        <f>data!C143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data!C137</f>
        <v>0</v>
      </c>
      <c r="E33" s="78" t="s">
        <v>817</v>
      </c>
      <c r="F33" s="81"/>
      <c r="G33" s="81">
        <f>data!C144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data!C138</f>
        <v>0</v>
      </c>
      <c r="E34" s="78" t="s">
        <v>324</v>
      </c>
      <c r="F34" s="81"/>
      <c r="G34" s="81">
        <f>data!E145</f>
        <v>25</v>
      </c>
    </row>
    <row r="35" spans="1:7" ht="20.149999999999999" customHeight="1" x14ac:dyDescent="0.35">
      <c r="A35" s="77"/>
      <c r="B35" s="97" t="s">
        <v>819</v>
      </c>
      <c r="C35" s="81"/>
      <c r="D35" s="81">
        <f>data!C139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data!C140</f>
        <v>0</v>
      </c>
      <c r="E36" s="78" t="s">
        <v>325</v>
      </c>
      <c r="F36" s="81"/>
      <c r="G36" s="81">
        <f>data!C146</f>
        <v>25</v>
      </c>
    </row>
    <row r="37" spans="1:7" ht="20.149999999999999" customHeight="1" x14ac:dyDescent="0.35">
      <c r="A37" s="77"/>
      <c r="E37" s="78" t="s">
        <v>326</v>
      </c>
      <c r="F37" s="81"/>
      <c r="G37" s="81">
        <f>data!C147</f>
        <v>5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data!C149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zoomScaleNormal="100" workbookViewId="0">
      <selection activeCell="J26" sqref="J26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"&amp;data!C100</f>
        <v>Hospital: Whitman Hospital and Medical Clinics</v>
      </c>
      <c r="G2" s="4" t="s">
        <v>824</v>
      </c>
    </row>
    <row r="3" spans="1:7" ht="20.149999999999999" customHeight="1" x14ac:dyDescent="0.35">
      <c r="G3" s="4" t="str">
        <f>"FYE: "&amp;data!C98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data!B156</f>
        <v>223</v>
      </c>
      <c r="C7" s="141">
        <f>data!B157</f>
        <v>749</v>
      </c>
      <c r="D7" s="141">
        <f>data!B158</f>
        <v>20987</v>
      </c>
      <c r="E7" s="141">
        <f>data!B159</f>
        <v>5544308.9299999997</v>
      </c>
      <c r="F7" s="141">
        <f>data!B160</f>
        <v>23503706.25</v>
      </c>
      <c r="G7" s="141">
        <f>data!B159+data!B160</f>
        <v>29048015.18</v>
      </c>
    </row>
    <row r="8" spans="1:7" ht="20.149999999999999" customHeight="1" x14ac:dyDescent="0.35">
      <c r="A8" s="77" t="s">
        <v>331</v>
      </c>
      <c r="B8" s="141">
        <f>data!C156</f>
        <v>6</v>
      </c>
      <c r="C8" s="141">
        <f>data!C157</f>
        <v>172</v>
      </c>
      <c r="D8" s="141">
        <f>data!C158</f>
        <v>10274</v>
      </c>
      <c r="E8" s="141">
        <f>data!C159</f>
        <v>1246121.8700000001</v>
      </c>
      <c r="F8" s="141">
        <f>data!C160</f>
        <v>11569693.4</v>
      </c>
      <c r="G8" s="141">
        <f>data!C159+data!C160</f>
        <v>12815815.27</v>
      </c>
    </row>
    <row r="9" spans="1:7" ht="20.149999999999999" customHeight="1" x14ac:dyDescent="0.35">
      <c r="A9" s="77" t="s">
        <v>829</v>
      </c>
      <c r="B9" s="141">
        <f>data!D156</f>
        <v>183</v>
      </c>
      <c r="C9" s="141">
        <f>data!D157</f>
        <v>530</v>
      </c>
      <c r="D9" s="141">
        <f>data!D158</f>
        <v>26889</v>
      </c>
      <c r="E9" s="141">
        <f>data!D159</f>
        <v>6924048.1799999997</v>
      </c>
      <c r="F9" s="141">
        <f>data!D160</f>
        <v>22204982.93</v>
      </c>
      <c r="G9" s="141">
        <f>data!D159+data!D160</f>
        <v>29129031.109999999</v>
      </c>
    </row>
    <row r="10" spans="1:7" ht="20.149999999999999" customHeight="1" x14ac:dyDescent="0.35">
      <c r="A10" s="92" t="s">
        <v>215</v>
      </c>
      <c r="B10" s="141">
        <f>data!E156</f>
        <v>412</v>
      </c>
      <c r="C10" s="141">
        <f>data!E157</f>
        <v>1451</v>
      </c>
      <c r="D10" s="141">
        <f>data!E158</f>
        <v>58150</v>
      </c>
      <c r="E10" s="141">
        <f>data!E159</f>
        <v>13714478.98</v>
      </c>
      <c r="F10" s="141">
        <f>data!E160</f>
        <v>57278382.579999998</v>
      </c>
      <c r="G10" s="141">
        <f>E10+F10</f>
        <v>70992861.560000002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data!B162</f>
        <v>96</v>
      </c>
      <c r="C16" s="141">
        <f>data!B163</f>
        <v>734</v>
      </c>
      <c r="D16" s="141">
        <f>data!B164</f>
        <v>0</v>
      </c>
      <c r="E16" s="141">
        <f>data!B165</f>
        <v>651781</v>
      </c>
      <c r="F16" s="141">
        <f>data!B166</f>
        <v>0</v>
      </c>
      <c r="G16" s="141">
        <f>data!C165+data!C166</f>
        <v>0</v>
      </c>
    </row>
    <row r="17" spans="1:7" ht="20.149999999999999" customHeight="1" x14ac:dyDescent="0.35">
      <c r="A17" s="77" t="s">
        <v>331</v>
      </c>
      <c r="B17" s="141">
        <f>data!C162</f>
        <v>0</v>
      </c>
      <c r="C17" s="141">
        <f>data!C163</f>
        <v>0</v>
      </c>
      <c r="D17" s="141">
        <f>data!C164</f>
        <v>0</v>
      </c>
      <c r="E17" s="141">
        <f>data!C165</f>
        <v>0</v>
      </c>
      <c r="F17" s="141">
        <f>data!C166</f>
        <v>0</v>
      </c>
      <c r="G17" s="141">
        <f>data!C165+data!C166</f>
        <v>0</v>
      </c>
    </row>
    <row r="18" spans="1:7" ht="20.149999999999999" customHeight="1" x14ac:dyDescent="0.35">
      <c r="A18" s="77" t="s">
        <v>829</v>
      </c>
      <c r="B18" s="141">
        <f>data!D162</f>
        <v>0</v>
      </c>
      <c r="C18" s="141">
        <f>data!D163</f>
        <v>0</v>
      </c>
      <c r="D18" s="141">
        <f>data!D164</f>
        <v>0</v>
      </c>
      <c r="E18" s="141">
        <f>data!D165</f>
        <v>0</v>
      </c>
      <c r="F18" s="141">
        <f>data!D166</f>
        <v>0</v>
      </c>
      <c r="G18" s="141">
        <f>data!D165+data!D166</f>
        <v>0</v>
      </c>
    </row>
    <row r="19" spans="1:7" ht="20.149999999999999" customHeight="1" x14ac:dyDescent="0.35">
      <c r="A19" s="92" t="s">
        <v>215</v>
      </c>
      <c r="B19" s="141">
        <f>data!E162</f>
        <v>96</v>
      </c>
      <c r="C19" s="141">
        <f>data!E163</f>
        <v>734</v>
      </c>
      <c r="D19" s="141">
        <f>data!E164</f>
        <v>0</v>
      </c>
      <c r="E19" s="141">
        <f>data!E165</f>
        <v>651781</v>
      </c>
      <c r="F19" s="141">
        <f>data!E166</f>
        <v>0</v>
      </c>
      <c r="G19" s="141">
        <f>data!E165+data!E166</f>
        <v>651781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data!B168</f>
        <v>0</v>
      </c>
      <c r="C25" s="141">
        <f>data!B169</f>
        <v>0</v>
      </c>
      <c r="D25" s="141">
        <f>data!B170</f>
        <v>0</v>
      </c>
      <c r="E25" s="141">
        <f>data!B171</f>
        <v>0</v>
      </c>
      <c r="F25" s="141">
        <f>data!B172</f>
        <v>0</v>
      </c>
      <c r="G25" s="141">
        <f>data!B171+data!B172</f>
        <v>0</v>
      </c>
    </row>
    <row r="26" spans="1:7" ht="20.149999999999999" customHeight="1" x14ac:dyDescent="0.35">
      <c r="A26" s="77" t="s">
        <v>331</v>
      </c>
      <c r="B26" s="141">
        <f>data!C168</f>
        <v>0</v>
      </c>
      <c r="C26" s="141">
        <f>data!C169</f>
        <v>0</v>
      </c>
      <c r="D26" s="141">
        <f>data!C170</f>
        <v>0</v>
      </c>
      <c r="E26" s="141">
        <f>data!C171</f>
        <v>0</v>
      </c>
      <c r="F26" s="141">
        <f>data!C172</f>
        <v>0</v>
      </c>
      <c r="G26" s="141">
        <f>data!C171+data!C172</f>
        <v>0</v>
      </c>
    </row>
    <row r="27" spans="1:7" ht="20.149999999999999" customHeight="1" x14ac:dyDescent="0.35">
      <c r="A27" s="77" t="s">
        <v>829</v>
      </c>
      <c r="B27" s="141">
        <f>data!D168</f>
        <v>0</v>
      </c>
      <c r="C27" s="141">
        <f>data!D169</f>
        <v>0</v>
      </c>
      <c r="D27" s="141">
        <f>data!D170</f>
        <v>0</v>
      </c>
      <c r="E27" s="141">
        <f>data!D171</f>
        <v>0</v>
      </c>
      <c r="F27" s="141">
        <f>data!D172</f>
        <v>0</v>
      </c>
      <c r="G27" s="141">
        <f>data!D171+data!D172</f>
        <v>0</v>
      </c>
    </row>
    <row r="28" spans="1:7" ht="20.149999999999999" customHeight="1" x14ac:dyDescent="0.35">
      <c r="A28" s="92" t="s">
        <v>215</v>
      </c>
      <c r="B28" s="141">
        <f>data!E168</f>
        <v>0</v>
      </c>
      <c r="C28" s="141">
        <f>data!E169</f>
        <v>0</v>
      </c>
      <c r="D28" s="141">
        <f>data!E170</f>
        <v>0</v>
      </c>
      <c r="E28" s="141">
        <f>data!E171</f>
        <v>0</v>
      </c>
      <c r="F28" s="141">
        <f>data!E172</f>
        <v>0</v>
      </c>
      <c r="G28" s="141">
        <f>data!E171+data!E172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data!B175</f>
        <v>10394467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data!C175</f>
        <v>6549399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zoomScaleNormal="100" workbookViewId="0">
      <selection activeCell="J26" sqref="J26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"&amp;data!C100</f>
        <v>Hospital: Whitman Hospital and Medical Clinics</v>
      </c>
      <c r="B3" s="83"/>
      <c r="C3" s="156" t="str">
        <f>"FYE: "&amp;data!C98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data!C183</f>
        <v>1370805.4900000005</v>
      </c>
    </row>
    <row r="7" spans="1:3" ht="20.149999999999999" customHeight="1" x14ac:dyDescent="0.35">
      <c r="A7" s="158">
        <v>3</v>
      </c>
      <c r="B7" s="97" t="s">
        <v>342</v>
      </c>
      <c r="C7" s="77">
        <f>data!C184</f>
        <v>39239.82</v>
      </c>
    </row>
    <row r="8" spans="1:3" ht="20.149999999999999" customHeight="1" x14ac:dyDescent="0.35">
      <c r="A8" s="158">
        <v>4</v>
      </c>
      <c r="B8" s="78" t="s">
        <v>343</v>
      </c>
      <c r="C8" s="77">
        <f>data!C185</f>
        <v>153177.06</v>
      </c>
    </row>
    <row r="9" spans="1:3" ht="20.149999999999999" customHeight="1" x14ac:dyDescent="0.35">
      <c r="A9" s="158">
        <v>5</v>
      </c>
      <c r="B9" s="78" t="s">
        <v>344</v>
      </c>
      <c r="C9" s="77">
        <f>data!C186</f>
        <v>3067027.6599999997</v>
      </c>
    </row>
    <row r="10" spans="1:3" ht="20.149999999999999" customHeight="1" x14ac:dyDescent="0.35">
      <c r="A10" s="158">
        <v>6</v>
      </c>
      <c r="B10" s="78" t="s">
        <v>345</v>
      </c>
      <c r="C10" s="77">
        <f>data!C187</f>
        <v>40436.120000000003</v>
      </c>
    </row>
    <row r="11" spans="1:3" ht="20.149999999999999" customHeight="1" x14ac:dyDescent="0.35">
      <c r="A11" s="158">
        <v>7</v>
      </c>
      <c r="B11" s="78" t="s">
        <v>346</v>
      </c>
      <c r="C11" s="77">
        <f>data!C188</f>
        <v>937608.67</v>
      </c>
    </row>
    <row r="12" spans="1:3" ht="20.149999999999999" customHeight="1" x14ac:dyDescent="0.35">
      <c r="A12" s="158">
        <v>8</v>
      </c>
      <c r="B12" s="78" t="s">
        <v>347</v>
      </c>
      <c r="C12" s="77">
        <f>data!C189</f>
        <v>-30773.599999999984</v>
      </c>
    </row>
    <row r="13" spans="1:3" ht="20.149999999999999" customHeight="1" x14ac:dyDescent="0.35">
      <c r="A13" s="158">
        <v>9</v>
      </c>
      <c r="B13" s="78" t="s">
        <v>347</v>
      </c>
      <c r="C13" s="77">
        <f>data!C190</f>
        <v>34488.54</v>
      </c>
    </row>
    <row r="14" spans="1:3" ht="20.149999999999999" customHeight="1" x14ac:dyDescent="0.35">
      <c r="A14" s="158">
        <v>10</v>
      </c>
      <c r="B14" s="78" t="s">
        <v>837</v>
      </c>
      <c r="C14" s="77">
        <f>data!D191</f>
        <v>5612009.7600000007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data!C193</f>
        <v>0</v>
      </c>
    </row>
    <row r="19" spans="1:3" ht="20.149999999999999" customHeight="1" x14ac:dyDescent="0.35">
      <c r="A19" s="77">
        <v>13</v>
      </c>
      <c r="B19" s="78" t="s">
        <v>839</v>
      </c>
      <c r="C19" s="77">
        <f>data!C194</f>
        <v>52986</v>
      </c>
    </row>
    <row r="20" spans="1:3" ht="20.149999999999999" customHeight="1" x14ac:dyDescent="0.35">
      <c r="A20" s="77">
        <v>14</v>
      </c>
      <c r="B20" s="78" t="s">
        <v>840</v>
      </c>
      <c r="C20" s="77">
        <f>data!D195</f>
        <v>52986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data!C197</f>
        <v>454228.77</v>
      </c>
    </row>
    <row r="26" spans="1:3" ht="20.149999999999999" customHeight="1" x14ac:dyDescent="0.35">
      <c r="A26" s="77">
        <v>18</v>
      </c>
      <c r="B26" s="78" t="s">
        <v>353</v>
      </c>
      <c r="C26" s="77">
        <f>data!C198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data!D199</f>
        <v>454228.77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data!C201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data!C202</f>
        <v>341806.17</v>
      </c>
    </row>
    <row r="33" spans="1:3" ht="20.149999999999999" customHeight="1" x14ac:dyDescent="0.35">
      <c r="A33" s="77">
        <v>23</v>
      </c>
      <c r="B33" s="78" t="s">
        <v>144</v>
      </c>
      <c r="C33" s="77">
        <f>data!C203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data!D204</f>
        <v>341806.17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data!C206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data!C207</f>
        <v>249512.81999999998</v>
      </c>
    </row>
    <row r="40" spans="1:3" ht="20.149999999999999" customHeight="1" x14ac:dyDescent="0.35">
      <c r="A40" s="77">
        <v>28</v>
      </c>
      <c r="B40" s="78" t="s">
        <v>848</v>
      </c>
      <c r="C40" s="77">
        <f>data!D208</f>
        <v>249512.81999999998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7" zoomScaleNormal="100" workbookViewId="0">
      <selection activeCell="D7" sqref="D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"&amp;data!C100</f>
        <v>Hospital: Whitman Hospital and Medical Clinics</v>
      </c>
      <c r="F3" s="156" t="str">
        <f>"FYE: "&amp;data!C98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data!B213</f>
        <v>397262</v>
      </c>
      <c r="D7" s="81">
        <f>data!C211</f>
        <v>0</v>
      </c>
      <c r="E7" s="81">
        <f>data!D211</f>
        <v>0</v>
      </c>
      <c r="F7" s="81">
        <f>data!E213</f>
        <v>397262</v>
      </c>
    </row>
    <row r="8" spans="1:6" ht="20.149999999999999" customHeight="1" x14ac:dyDescent="0.35">
      <c r="A8" s="77">
        <v>2</v>
      </c>
      <c r="B8" s="81" t="s">
        <v>367</v>
      </c>
      <c r="C8" s="81">
        <f>data!B214</f>
        <v>492258.88</v>
      </c>
      <c r="D8" s="81" t="str">
        <f>data!C212</f>
        <v>Additions</v>
      </c>
      <c r="E8" s="81" t="str">
        <f>data!D212</f>
        <v>Retirement</v>
      </c>
      <c r="F8" s="81">
        <f>data!E214</f>
        <v>492258.88</v>
      </c>
    </row>
    <row r="9" spans="1:6" ht="20.149999999999999" customHeight="1" x14ac:dyDescent="0.35">
      <c r="A9" s="77">
        <v>3</v>
      </c>
      <c r="B9" s="81" t="s">
        <v>368</v>
      </c>
      <c r="C9" s="81">
        <f>data!B215</f>
        <v>38138520.399999991</v>
      </c>
      <c r="D9" s="81">
        <f>data!C213</f>
        <v>0</v>
      </c>
      <c r="E9" s="81">
        <f>data!D213</f>
        <v>0</v>
      </c>
      <c r="F9" s="81">
        <f>data!E215</f>
        <v>40170349.399999991</v>
      </c>
    </row>
    <row r="10" spans="1:6" ht="20.149999999999999" customHeight="1" x14ac:dyDescent="0.35">
      <c r="A10" s="77">
        <v>4</v>
      </c>
      <c r="B10" s="81" t="s">
        <v>854</v>
      </c>
      <c r="C10" s="81">
        <f>data!B216</f>
        <v>0</v>
      </c>
      <c r="D10" s="81">
        <f>data!C214</f>
        <v>0</v>
      </c>
      <c r="E10" s="81">
        <f>data!D214</f>
        <v>0</v>
      </c>
      <c r="F10" s="81">
        <f>data!E216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data!B217</f>
        <v>5036751.71</v>
      </c>
      <c r="D11" s="81">
        <f>data!C215</f>
        <v>1597248</v>
      </c>
      <c r="E11" s="81">
        <f>data!D215</f>
        <v>-434581</v>
      </c>
      <c r="F11" s="81">
        <f>data!E217</f>
        <v>5279182.71</v>
      </c>
    </row>
    <row r="12" spans="1:6" ht="20.149999999999999" customHeight="1" x14ac:dyDescent="0.35">
      <c r="A12" s="77">
        <v>6</v>
      </c>
      <c r="B12" s="81" t="s">
        <v>856</v>
      </c>
      <c r="C12" s="81">
        <f>data!B218</f>
        <v>11973935.860000001</v>
      </c>
      <c r="D12" s="81">
        <f>data!C216</f>
        <v>0</v>
      </c>
      <c r="E12" s="81">
        <f>data!D216</f>
        <v>0</v>
      </c>
      <c r="F12" s="81">
        <f>data!E218</f>
        <v>12157539.860000001</v>
      </c>
    </row>
    <row r="13" spans="1:6" ht="20.149999999999999" customHeight="1" x14ac:dyDescent="0.35">
      <c r="A13" s="77">
        <v>7</v>
      </c>
      <c r="B13" s="81" t="s">
        <v>857</v>
      </c>
      <c r="C13" s="81">
        <f>data!B219</f>
        <v>0</v>
      </c>
      <c r="D13" s="81">
        <f>data!C217</f>
        <v>250905</v>
      </c>
      <c r="E13" s="81">
        <f>data!D217</f>
        <v>8474</v>
      </c>
      <c r="F13" s="81">
        <f>data!E219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data!B220</f>
        <v>0</v>
      </c>
      <c r="D14" s="81">
        <f>data!C218</f>
        <v>335644</v>
      </c>
      <c r="E14" s="81">
        <f>data!D218</f>
        <v>152040</v>
      </c>
      <c r="F14" s="81">
        <f>data!E220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data!B221</f>
        <v>434581</v>
      </c>
      <c r="D15" s="81">
        <f>data!C219</f>
        <v>0</v>
      </c>
      <c r="E15" s="81">
        <f>data!D219</f>
        <v>0</v>
      </c>
      <c r="F15" s="81">
        <f>data!E221</f>
        <v>132272</v>
      </c>
    </row>
    <row r="16" spans="1:6" ht="20.149999999999999" customHeight="1" x14ac:dyDescent="0.35">
      <c r="A16" s="77">
        <v>10</v>
      </c>
      <c r="B16" s="81" t="s">
        <v>587</v>
      </c>
      <c r="C16" s="81">
        <f>data!B222</f>
        <v>56473309.849999994</v>
      </c>
      <c r="D16" s="81">
        <f>data!C220</f>
        <v>0</v>
      </c>
      <c r="E16" s="81">
        <f>data!D220</f>
        <v>0</v>
      </c>
      <c r="F16" s="81">
        <f>data!E222</f>
        <v>58628864.849999994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data!B227</f>
        <v>441199.24</v>
      </c>
      <c r="D24" s="81">
        <f>data!C227</f>
        <v>12415</v>
      </c>
      <c r="E24" s="81">
        <f>data!D227</f>
        <v>0</v>
      </c>
      <c r="F24" s="81">
        <f>data!E227</f>
        <v>453614.24</v>
      </c>
    </row>
    <row r="25" spans="1:6" ht="20.149999999999999" customHeight="1" x14ac:dyDescent="0.35">
      <c r="A25" s="77">
        <v>13</v>
      </c>
      <c r="B25" s="81" t="s">
        <v>368</v>
      </c>
      <c r="C25" s="81">
        <f>data!B228</f>
        <v>22690789</v>
      </c>
      <c r="D25" s="81">
        <f>data!C228</f>
        <v>1737526</v>
      </c>
      <c r="E25" s="81">
        <f>data!D228</f>
        <v>0</v>
      </c>
      <c r="F25" s="81">
        <f>data!E228</f>
        <v>24428315</v>
      </c>
    </row>
    <row r="26" spans="1:6" ht="20.149999999999999" customHeight="1" x14ac:dyDescent="0.35">
      <c r="A26" s="77">
        <v>14</v>
      </c>
      <c r="B26" s="81" t="s">
        <v>854</v>
      </c>
      <c r="C26" s="81">
        <f>data!B229</f>
        <v>0</v>
      </c>
      <c r="D26" s="81">
        <f>data!C229</f>
        <v>0</v>
      </c>
      <c r="E26" s="81">
        <f>data!D229</f>
        <v>0</v>
      </c>
      <c r="F26" s="81">
        <f>data!E229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data!B230</f>
        <v>3445938.95</v>
      </c>
      <c r="D27" s="81">
        <f>data!C230</f>
        <v>309872</v>
      </c>
      <c r="E27" s="81">
        <f>data!D230</f>
        <v>8475</v>
      </c>
      <c r="F27" s="81">
        <f>data!E230</f>
        <v>3747335.95</v>
      </c>
    </row>
    <row r="28" spans="1:6" ht="20.149999999999999" customHeight="1" x14ac:dyDescent="0.35">
      <c r="A28" s="77">
        <v>16</v>
      </c>
      <c r="B28" s="81" t="s">
        <v>856</v>
      </c>
      <c r="C28" s="81">
        <f>data!B231</f>
        <v>9751216.1999999993</v>
      </c>
      <c r="D28" s="81">
        <f>data!C231</f>
        <v>573843</v>
      </c>
      <c r="E28" s="81">
        <f>data!D231</f>
        <v>152039</v>
      </c>
      <c r="F28" s="81">
        <f>data!E231</f>
        <v>10173020.199999999</v>
      </c>
    </row>
    <row r="29" spans="1:6" ht="20.149999999999999" customHeight="1" x14ac:dyDescent="0.35">
      <c r="A29" s="77">
        <v>17</v>
      </c>
      <c r="B29" s="81" t="s">
        <v>857</v>
      </c>
      <c r="C29" s="81">
        <f>data!B232</f>
        <v>0</v>
      </c>
      <c r="D29" s="81">
        <f>data!C232</f>
        <v>0</v>
      </c>
      <c r="E29" s="81">
        <f>data!D232</f>
        <v>0</v>
      </c>
      <c r="F29" s="81">
        <f>data!E232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data!B233</f>
        <v>0</v>
      </c>
      <c r="D30" s="81">
        <f>data!C233</f>
        <v>0</v>
      </c>
      <c r="E30" s="81">
        <f>data!D233</f>
        <v>0</v>
      </c>
      <c r="F30" s="81">
        <f>data!E233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data!B234</f>
        <v>0</v>
      </c>
      <c r="D31" s="81">
        <f>data!C234</f>
        <v>0</v>
      </c>
      <c r="E31" s="81">
        <f>data!D234</f>
        <v>0</v>
      </c>
      <c r="F31" s="81">
        <f>data!E234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data!B235</f>
        <v>36329143.390000001</v>
      </c>
      <c r="D32" s="81">
        <f>data!C235</f>
        <v>2633656</v>
      </c>
      <c r="E32" s="81">
        <f>data!D235</f>
        <v>160514</v>
      </c>
      <c r="F32" s="81">
        <f>data!E235</f>
        <v>38802285.390000001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zoomScaleNormal="100" workbookViewId="0">
      <selection activeCell="J26" sqref="J26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"&amp;data!C100</f>
        <v>Hospital: Whitman Hospital and Medical Clinics</v>
      </c>
      <c r="B2" s="83"/>
      <c r="C2" s="83"/>
      <c r="D2" s="156" t="str">
        <f>"FYE: "&amp;data!C98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data!D239</f>
        <v>857727.6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data!C241</f>
        <v>12041295.65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data!C242</f>
        <v>6528177.3099999996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data!C243</f>
        <v>0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data!C244</f>
        <v>0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data!C245</f>
        <v>5280171.0199999996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data!C246</f>
        <v>0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data!D247</f>
        <v>23849643.98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data!C249</f>
        <v>139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data!C251</f>
        <v>38342.089999999997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data!C252</f>
        <v>152870.20000000001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data!D254</f>
        <v>191212.29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data!C256</f>
        <v>118998.82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data!C257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data!D258</f>
        <v>118998.82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79"/>
  <sheetViews>
    <sheetView topLeftCell="A136" zoomScale="85" zoomScaleNormal="85" workbookViewId="0">
      <selection activeCell="J26" sqref="J26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"&amp;data!C100</f>
        <v>Hospital: Whitman Hospital and Medical Clinics</v>
      </c>
      <c r="B3" s="184"/>
      <c r="C3" s="156" t="str">
        <f>"FYE: "&amp;data!C98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data!C268</f>
        <v>29692804.079999998</v>
      </c>
    </row>
    <row r="7" spans="1:3" ht="20.149999999999999" customHeight="1" x14ac:dyDescent="0.35">
      <c r="A7" s="188">
        <v>3</v>
      </c>
      <c r="B7" s="190" t="s">
        <v>398</v>
      </c>
      <c r="C7" s="190">
        <f>data!C269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data!C270</f>
        <v>11843104.200000001</v>
      </c>
    </row>
    <row r="9" spans="1:3" ht="20.149999999999999" customHeight="1" x14ac:dyDescent="0.35">
      <c r="A9" s="188">
        <v>5</v>
      </c>
      <c r="B9" s="190" t="s">
        <v>875</v>
      </c>
      <c r="C9" s="190">
        <f>data!C271</f>
        <v>4894168.2699999996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data!C272</f>
        <v>630669.19999999995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data!C273</f>
        <v>0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data!C274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data!C275</f>
        <v>1135852.98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data!C276</f>
        <v>1200437.2000000002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data!C277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data!D278</f>
        <v>39608699.390000008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data!C280</f>
        <v>109179.41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data!C281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data!C282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data!D283</f>
        <v>109179.41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data!C285</f>
        <v>397262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data!C286</f>
        <v>492258.88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data!C287</f>
        <v>40170349.399999991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data!C288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data!C289</f>
        <v>5279182.71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data!C290</f>
        <v>12157539.860000001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data!C291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data!C292</f>
        <v>132272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data!C293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data!C294</f>
        <v>38802285.390000001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data!D295</f>
        <v>19826579.459999993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data!C297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data!C298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data!C299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data!C300</f>
        <v>1431655.92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data!D301</f>
        <v>1431655.92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data!C304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data!C305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data!C306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data!C307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data!D308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data!D310</f>
        <v>60976114.18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"&amp;data!C100</f>
        <v>Hospital: Whitman Hospital and Medical Clinics</v>
      </c>
      <c r="B55" s="184"/>
      <c r="C55" s="156" t="str">
        <f>"FYE: "&amp;data!C98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data!C316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data!C317</f>
        <v>1555985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data!C318</f>
        <v>3132987.92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data!C319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data!C320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data!C321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data!C322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data!C323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data!C324</f>
        <v>15497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data!C325</f>
        <v>1452349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data!D326</f>
        <v>6156818.9199999999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data!C328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data!C329</f>
        <v>163276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data!C330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data!D331</f>
        <v>163276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data!C333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data!C334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data!C335</f>
        <v>363511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data!C336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data!C337</f>
        <v>5404031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data!C338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data!C339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data!C340</f>
        <v>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data!D341</f>
        <v>5767542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data!D342</f>
        <v>1452349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data!D343</f>
        <v>4315193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data!C345</f>
        <v>50340826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data!C347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data!C348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data!C349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data!C350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data!C351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data!C345+data!C347+data!C348+data!C349+data!C350-data!C351</f>
        <v>50340826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data!D354</f>
        <v>60976114.18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"&amp;data!C100</f>
        <v>Hospital: Whitman Hospital and Medical Clinics</v>
      </c>
      <c r="B108" s="184"/>
      <c r="C108" s="156" t="str">
        <f>"FYE: "&amp;data!C98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data!C360</f>
        <v>14366259.98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data!C361</f>
        <v>57278382.579999998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data!D362</f>
        <v>71644642.560000002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data!C364</f>
        <v>857727.6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data!C365</f>
        <v>23849643.98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data!C366</f>
        <v>191212.29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data!C367</f>
        <v>118998.82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data!D368</f>
        <v>25017582.690000001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data!D369</f>
        <v>46627059.870000005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data!C372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data!C373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data!C374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data!C375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data!C376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data!C377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data!C378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data!C379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data!C380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data!C381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data!C382</f>
        <v>4292195.7899999991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data!C383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data!D385</f>
        <v>5298943.629999999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data!D386</f>
        <v>51926003.5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data!C391</f>
        <v>20169739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data!C392</f>
        <v>5612010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data!C393</f>
        <v>5145972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data!C394</f>
        <v>6071112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data!C395</f>
        <v>726819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data!C396</f>
        <v>6999925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data!C397</f>
        <v>2633655.6500000004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data!C398</f>
        <v>52986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data!C399</f>
        <v>454228.77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data!C400</f>
        <v>341806.17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data!C401</f>
        <v>249512.81999999998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data!C403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data!C404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data!C405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data!C406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data!C407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data!C408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data!C409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data!C410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data!C411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data!C412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data!C413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data!C414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data!C415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data!C416</f>
        <v>2574659.1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data!D418</f>
        <v>51032425.510000005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data!D419</f>
        <v>893577.98999999464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data!D422</f>
        <v>2055565.9399999997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data!D423</f>
        <v>2949143.9299999941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data!C424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data!C425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data!D426</f>
        <v>2949143.9299999941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0" fitToHeight="3" orientation="portrait" r:id="rId1"/>
  <headerFooter alignWithMargins="0"/>
  <rowBreaks count="2" manualBreakCount="2">
    <brk id="52" max="3" man="1"/>
    <brk id="105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332" zoomScale="65" zoomScaleNormal="65" workbookViewId="0">
      <selection activeCell="I373" sqref="I373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"&amp;data!C100</f>
        <v>Hospital: Whitman Hospital and Medical Clinics</v>
      </c>
      <c r="G4" s="286"/>
      <c r="H4" s="285" t="str">
        <f>"FYE: "&amp;data!C98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 t="str">
        <f>data!C61</f>
        <v/>
      </c>
      <c r="D9" s="287">
        <f>data!D61</f>
        <v>65</v>
      </c>
      <c r="E9" s="287">
        <f>data!E61</f>
        <v>1386</v>
      </c>
      <c r="F9" s="287" t="str">
        <f>data!F61</f>
        <v/>
      </c>
      <c r="G9" s="287" t="str">
        <f>data!G61</f>
        <v/>
      </c>
      <c r="H9" s="287">
        <f>data!H61</f>
        <v>0</v>
      </c>
      <c r="I9" s="287" t="str">
        <f>data!I61</f>
        <v/>
      </c>
    </row>
    <row r="10" spans="1:9" ht="20.149999999999999" customHeight="1" x14ac:dyDescent="0.35">
      <c r="A10" s="279">
        <v>5</v>
      </c>
      <c r="B10" s="287" t="s">
        <v>247</v>
      </c>
      <c r="C10" s="294">
        <f>data!C62</f>
        <v>0</v>
      </c>
      <c r="D10" s="294">
        <f>data!D62</f>
        <v>0</v>
      </c>
      <c r="E10" s="294">
        <f>data!E62</f>
        <v>22.847293269230757</v>
      </c>
      <c r="F10" s="294">
        <f>data!F62</f>
        <v>0</v>
      </c>
      <c r="G10" s="294">
        <f>data!G62</f>
        <v>9.4471153846153844E-2</v>
      </c>
      <c r="H10" s="294">
        <f>data!H62</f>
        <v>0</v>
      </c>
      <c r="I10" s="294">
        <f>data!I62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data!C63</f>
        <v>0</v>
      </c>
      <c r="D11" s="287">
        <f>data!D63</f>
        <v>0</v>
      </c>
      <c r="E11" s="287">
        <f>data!E63</f>
        <v>2150131.9900000002</v>
      </c>
      <c r="F11" s="287">
        <f>data!F63</f>
        <v>0</v>
      </c>
      <c r="G11" s="287">
        <f>data!G63</f>
        <v>11825.27</v>
      </c>
      <c r="H11" s="287">
        <f>data!H63</f>
        <v>0</v>
      </c>
      <c r="I11" s="287">
        <f>data!I63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data!C64</f>
        <v>0</v>
      </c>
      <c r="D12" s="287">
        <f>data!D64</f>
        <v>0</v>
      </c>
      <c r="E12" s="287">
        <f>data!E64</f>
        <v>160957</v>
      </c>
      <c r="F12" s="287">
        <f>data!F64</f>
        <v>0</v>
      </c>
      <c r="G12" s="287">
        <f>data!G64</f>
        <v>812</v>
      </c>
      <c r="H12" s="287">
        <f>data!H64</f>
        <v>0</v>
      </c>
      <c r="I12" s="287">
        <f>data!I64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data!C65</f>
        <v>0</v>
      </c>
      <c r="D13" s="287">
        <f>data!D65</f>
        <v>0</v>
      </c>
      <c r="E13" s="287">
        <f>data!E65</f>
        <v>323136</v>
      </c>
      <c r="F13" s="287">
        <f>data!F65</f>
        <v>0</v>
      </c>
      <c r="G13" s="287">
        <f>data!G65</f>
        <v>0</v>
      </c>
      <c r="H13" s="287">
        <f>data!H65</f>
        <v>0</v>
      </c>
      <c r="I13" s="287">
        <f>data!I65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data!C66</f>
        <v>0</v>
      </c>
      <c r="D14" s="287">
        <f>data!D66</f>
        <v>3115.49</v>
      </c>
      <c r="E14" s="287">
        <f>data!E66</f>
        <v>222775.55</v>
      </c>
      <c r="F14" s="287">
        <f>data!F66</f>
        <v>0</v>
      </c>
      <c r="G14" s="287">
        <f>data!G66</f>
        <v>907.11999999999989</v>
      </c>
      <c r="H14" s="287">
        <f>data!H66</f>
        <v>0</v>
      </c>
      <c r="I14" s="287">
        <f>data!I66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data!C67</f>
        <v>0</v>
      </c>
      <c r="D15" s="287">
        <f>data!D67</f>
        <v>0</v>
      </c>
      <c r="E15" s="287">
        <f>data!E67</f>
        <v>830.11</v>
      </c>
      <c r="F15" s="287">
        <f>data!F67</f>
        <v>0</v>
      </c>
      <c r="G15" s="287">
        <f>data!G67</f>
        <v>0</v>
      </c>
      <c r="H15" s="287">
        <f>data!H67</f>
        <v>0</v>
      </c>
      <c r="I15" s="287">
        <f>data!I67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data!C68</f>
        <v>0</v>
      </c>
      <c r="D16" s="287">
        <f>data!D68</f>
        <v>0</v>
      </c>
      <c r="E16" s="287">
        <f>data!E68</f>
        <v>386300.01</v>
      </c>
      <c r="F16" s="287">
        <f>data!F68</f>
        <v>0</v>
      </c>
      <c r="G16" s="287">
        <f>data!G68</f>
        <v>0</v>
      </c>
      <c r="H16" s="287">
        <f>data!H68</f>
        <v>0</v>
      </c>
      <c r="I16" s="287">
        <f>data!I68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data!C69</f>
        <v>0</v>
      </c>
      <c r="D17" s="287">
        <f>data!D69</f>
        <v>1872</v>
      </c>
      <c r="E17" s="287">
        <f>data!E69</f>
        <v>128342</v>
      </c>
      <c r="F17" s="287">
        <f>data!F69</f>
        <v>0</v>
      </c>
      <c r="G17" s="287">
        <f>data!G69</f>
        <v>0</v>
      </c>
      <c r="H17" s="287">
        <f>data!H69</f>
        <v>0</v>
      </c>
      <c r="I17" s="287">
        <f>data!I69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data!C70</f>
        <v>0</v>
      </c>
      <c r="D18" s="287">
        <f>data!D70</f>
        <v>0</v>
      </c>
      <c r="E18" s="287">
        <f>data!E70</f>
        <v>3896.79</v>
      </c>
      <c r="F18" s="287">
        <f>data!F70</f>
        <v>0</v>
      </c>
      <c r="G18" s="287">
        <f>data!G70</f>
        <v>0</v>
      </c>
      <c r="H18" s="287">
        <f>data!H70</f>
        <v>0</v>
      </c>
      <c r="I18" s="287">
        <f>data!I70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data!C71</f>
        <v>0</v>
      </c>
      <c r="D19" s="287">
        <f>data!D71</f>
        <v>0</v>
      </c>
      <c r="E19" s="287">
        <f>data!E71</f>
        <v>11643.9</v>
      </c>
      <c r="F19" s="287">
        <f>data!F71</f>
        <v>0</v>
      </c>
      <c r="G19" s="287">
        <f>data!G71</f>
        <v>2.5</v>
      </c>
      <c r="H19" s="287">
        <f>data!H71</f>
        <v>0</v>
      </c>
      <c r="I19" s="287">
        <f>data!I71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-data!C86</f>
        <v>0</v>
      </c>
      <c r="D20" s="287">
        <f>-data!D86</f>
        <v>0</v>
      </c>
      <c r="E20" s="287">
        <f>-data!E86</f>
        <v>0</v>
      </c>
      <c r="F20" s="287">
        <f>-data!F86</f>
        <v>0</v>
      </c>
      <c r="G20" s="287">
        <f>-data!G86</f>
        <v>0</v>
      </c>
      <c r="H20" s="287">
        <f>-data!H86</f>
        <v>0</v>
      </c>
      <c r="I20" s="287">
        <f>-data!I86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data!C87</f>
        <v>0</v>
      </c>
      <c r="D21" s="287">
        <f>data!D87</f>
        <v>4987.49</v>
      </c>
      <c r="E21" s="287">
        <f>data!E87</f>
        <v>3388013.35</v>
      </c>
      <c r="F21" s="287">
        <f>data!F87</f>
        <v>0</v>
      </c>
      <c r="G21" s="287">
        <f>data!G87</f>
        <v>13546.89</v>
      </c>
      <c r="H21" s="287">
        <f>data!H87</f>
        <v>0</v>
      </c>
      <c r="I21" s="287">
        <f>data!I87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+data!M670</f>
        <v>0</v>
      </c>
      <c r="D23" s="295">
        <f>+data!M671</f>
        <v>54667</v>
      </c>
      <c r="E23" s="295">
        <f>+data!M672</f>
        <v>2487518</v>
      </c>
      <c r="F23" s="295">
        <f>+data!M673</f>
        <v>0</v>
      </c>
      <c r="G23" s="295">
        <f>+data!M674</f>
        <v>3121</v>
      </c>
      <c r="H23" s="295">
        <f>+data!M675</f>
        <v>0</v>
      </c>
      <c r="I23" s="295">
        <f>+data!M676</f>
        <v>0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data!C89</f>
        <v>0</v>
      </c>
      <c r="D24" s="287">
        <f>data!D89</f>
        <v>183029</v>
      </c>
      <c r="E24" s="287">
        <f>data!E89</f>
        <v>2865686.2</v>
      </c>
      <c r="F24" s="287">
        <f>data!F89</f>
        <v>0</v>
      </c>
      <c r="G24" s="287">
        <f>data!G89</f>
        <v>0</v>
      </c>
      <c r="H24" s="287">
        <f>data!H89</f>
        <v>0</v>
      </c>
      <c r="I24" s="287">
        <f>data!I89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data!C90</f>
        <v>0</v>
      </c>
      <c r="D25" s="287">
        <f>data!D90</f>
        <v>212396.75</v>
      </c>
      <c r="E25" s="287">
        <f>data!E90</f>
        <v>3065776.75</v>
      </c>
      <c r="F25" s="287">
        <f>data!F90</f>
        <v>0</v>
      </c>
      <c r="G25" s="287">
        <f>data!G90</f>
        <v>0</v>
      </c>
      <c r="H25" s="287">
        <f>data!H90</f>
        <v>0</v>
      </c>
      <c r="I25" s="287">
        <f>data!I90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data!C91</f>
        <v>0</v>
      </c>
      <c r="D26" s="287">
        <f>data!D91</f>
        <v>395425.75</v>
      </c>
      <c r="E26" s="287">
        <f>data!E91</f>
        <v>5931462.9500000002</v>
      </c>
      <c r="F26" s="287">
        <f>data!F91</f>
        <v>0</v>
      </c>
      <c r="G26" s="287">
        <f>data!G91</f>
        <v>0</v>
      </c>
      <c r="H26" s="287">
        <f>data!H91</f>
        <v>0</v>
      </c>
      <c r="I26" s="287">
        <f>data!I91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data!C92</f>
        <v>0</v>
      </c>
      <c r="D28" s="287">
        <f>data!D92</f>
        <v>95</v>
      </c>
      <c r="E28" s="287">
        <f>data!E92</f>
        <v>6512</v>
      </c>
      <c r="F28" s="287">
        <f>data!F92</f>
        <v>0</v>
      </c>
      <c r="G28" s="287">
        <f>data!G92</f>
        <v>0</v>
      </c>
      <c r="H28" s="287">
        <f>data!H92</f>
        <v>0</v>
      </c>
      <c r="I28" s="287">
        <f>data!I92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data!C93</f>
        <v>0</v>
      </c>
      <c r="D29" s="287">
        <f>data!D93</f>
        <v>0</v>
      </c>
      <c r="E29" s="287">
        <f>data!E93</f>
        <v>5657.7566037735851</v>
      </c>
      <c r="F29" s="287">
        <f>data!F93</f>
        <v>0</v>
      </c>
      <c r="G29" s="287">
        <f>data!G93</f>
        <v>0</v>
      </c>
      <c r="H29" s="287">
        <f>data!H93</f>
        <v>0</v>
      </c>
      <c r="I29" s="287">
        <f>data!I93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data!C94</f>
        <v>0</v>
      </c>
      <c r="D30" s="287">
        <f>data!D94</f>
        <v>245</v>
      </c>
      <c r="E30" s="287">
        <f>data!E94</f>
        <v>5010</v>
      </c>
      <c r="F30" s="287">
        <f>data!F94</f>
        <v>0</v>
      </c>
      <c r="G30" s="287">
        <f>data!G94</f>
        <v>0</v>
      </c>
      <c r="H30" s="287">
        <f>data!H94</f>
        <v>0</v>
      </c>
      <c r="I30" s="287">
        <f>data!I94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data!C95</f>
        <v>0</v>
      </c>
      <c r="D31" s="287">
        <f>data!D95</f>
        <v>74</v>
      </c>
      <c r="E31" s="287">
        <f>data!E95</f>
        <v>1512</v>
      </c>
      <c r="F31" s="287">
        <f>data!F95</f>
        <v>0</v>
      </c>
      <c r="G31" s="287">
        <f>data!G95</f>
        <v>0</v>
      </c>
      <c r="H31" s="287">
        <f>data!H95</f>
        <v>0</v>
      </c>
      <c r="I31" s="287">
        <f>data!I95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data!C96</f>
        <v>0</v>
      </c>
      <c r="D32" s="294">
        <f>data!D96</f>
        <v>0</v>
      </c>
      <c r="E32" s="294">
        <f>data!E96</f>
        <v>22.847293269230757</v>
      </c>
      <c r="F32" s="294">
        <f>data!F96</f>
        <v>0</v>
      </c>
      <c r="G32" s="294">
        <f>data!G96</f>
        <v>0</v>
      </c>
      <c r="H32" s="294">
        <f>data!H96</f>
        <v>0</v>
      </c>
      <c r="I32" s="294">
        <f>data!I96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"&amp;data!C100</f>
        <v>Hospital: Whitman Hospital and Medical Clinics</v>
      </c>
      <c r="G36" s="286"/>
      <c r="H36" s="285" t="str">
        <f>"FYE: "&amp;data!C98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data!J61</f>
        <v>78</v>
      </c>
      <c r="D41" s="287" t="str">
        <f>data!K61</f>
        <v/>
      </c>
      <c r="E41" s="287">
        <f>data!L61</f>
        <v>734</v>
      </c>
      <c r="F41" s="287" t="str">
        <f>data!M61</f>
        <v/>
      </c>
      <c r="G41" s="287" t="str">
        <f>data!N61</f>
        <v/>
      </c>
      <c r="H41" s="287">
        <f>data!O61</f>
        <v>55</v>
      </c>
      <c r="I41" s="287">
        <f>data!P61</f>
        <v>72270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data!J62</f>
        <v>0</v>
      </c>
      <c r="D42" s="294">
        <f>data!K62</f>
        <v>0</v>
      </c>
      <c r="E42" s="294">
        <f>data!L62</f>
        <v>0</v>
      </c>
      <c r="F42" s="294">
        <f>data!M62</f>
        <v>0</v>
      </c>
      <c r="G42" s="294">
        <f>data!N62</f>
        <v>0</v>
      </c>
      <c r="H42" s="294">
        <f>data!O62</f>
        <v>4.915865384615385</v>
      </c>
      <c r="I42" s="294">
        <f>data!P62</f>
        <v>19.435312500000002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data!J63</f>
        <v>0</v>
      </c>
      <c r="D43" s="287">
        <f>data!K63</f>
        <v>0</v>
      </c>
      <c r="E43" s="287">
        <f>data!L63</f>
        <v>0</v>
      </c>
      <c r="F43" s="287">
        <f>data!M63</f>
        <v>0</v>
      </c>
      <c r="G43" s="287">
        <f>data!N63</f>
        <v>0</v>
      </c>
      <c r="H43" s="287">
        <f>data!O63</f>
        <v>632393.16</v>
      </c>
      <c r="I43" s="287">
        <f>data!P63</f>
        <v>1862649.66</v>
      </c>
    </row>
    <row r="44" spans="1:9" ht="20.149999999999999" customHeight="1" x14ac:dyDescent="0.35">
      <c r="A44" s="279">
        <v>7</v>
      </c>
      <c r="B44" s="287" t="s">
        <v>9</v>
      </c>
      <c r="C44" s="287">
        <f>data!J64</f>
        <v>0</v>
      </c>
      <c r="D44" s="287">
        <f>data!K64</f>
        <v>0</v>
      </c>
      <c r="E44" s="287">
        <f>data!L64</f>
        <v>0</v>
      </c>
      <c r="F44" s="287">
        <f>data!M64</f>
        <v>0</v>
      </c>
      <c r="G44" s="287">
        <f>data!N64</f>
        <v>0</v>
      </c>
      <c r="H44" s="287">
        <f>data!O64</f>
        <v>45550</v>
      </c>
      <c r="I44" s="287">
        <f>data!P64</f>
        <v>135322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data!J65</f>
        <v>0</v>
      </c>
      <c r="D45" s="287">
        <f>data!K65</f>
        <v>0</v>
      </c>
      <c r="E45" s="287">
        <f>data!L65</f>
        <v>0</v>
      </c>
      <c r="F45" s="287">
        <f>data!M65</f>
        <v>0</v>
      </c>
      <c r="G45" s="287">
        <f>data!N65</f>
        <v>0</v>
      </c>
      <c r="H45" s="287">
        <f>data!O65</f>
        <v>0</v>
      </c>
      <c r="I45" s="287">
        <f>data!P65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data!J66</f>
        <v>0</v>
      </c>
      <c r="D46" s="287">
        <f>data!K66</f>
        <v>0</v>
      </c>
      <c r="E46" s="287">
        <f>data!L66</f>
        <v>0</v>
      </c>
      <c r="F46" s="287">
        <f>data!M66</f>
        <v>0</v>
      </c>
      <c r="G46" s="287">
        <f>data!N66</f>
        <v>0</v>
      </c>
      <c r="H46" s="287">
        <f>data!O66</f>
        <v>36013.11</v>
      </c>
      <c r="I46" s="287">
        <f>data!P66</f>
        <v>1612619.01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data!J67</f>
        <v>0</v>
      </c>
      <c r="D47" s="287">
        <f>data!K67</f>
        <v>0</v>
      </c>
      <c r="E47" s="287">
        <f>data!L67</f>
        <v>0</v>
      </c>
      <c r="F47" s="287">
        <f>data!M67</f>
        <v>0</v>
      </c>
      <c r="G47" s="287">
        <f>data!N67</f>
        <v>0</v>
      </c>
      <c r="H47" s="287">
        <f>data!O67</f>
        <v>0</v>
      </c>
      <c r="I47" s="287">
        <f>data!P67</f>
        <v>672.21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data!J68</f>
        <v>0</v>
      </c>
      <c r="D48" s="287">
        <f>data!K68</f>
        <v>0</v>
      </c>
      <c r="E48" s="287">
        <f>data!L68</f>
        <v>0</v>
      </c>
      <c r="F48" s="287">
        <f>data!M68</f>
        <v>0</v>
      </c>
      <c r="G48" s="287">
        <f>data!N68</f>
        <v>0</v>
      </c>
      <c r="H48" s="287">
        <f>data!O68</f>
        <v>164449.28999999998</v>
      </c>
      <c r="I48" s="287">
        <f>data!P68</f>
        <v>212555.04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data!J69</f>
        <v>2877</v>
      </c>
      <c r="D49" s="287">
        <f>data!K69</f>
        <v>0</v>
      </c>
      <c r="E49" s="287">
        <f>data!L69</f>
        <v>52109</v>
      </c>
      <c r="F49" s="287">
        <f>data!M69</f>
        <v>0</v>
      </c>
      <c r="G49" s="287">
        <f>data!N69</f>
        <v>0</v>
      </c>
      <c r="H49" s="287">
        <f>data!O69</f>
        <v>20595</v>
      </c>
      <c r="I49" s="287">
        <f>data!P69</f>
        <v>128658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data!J70</f>
        <v>0</v>
      </c>
      <c r="D50" s="287">
        <f>data!K70</f>
        <v>0</v>
      </c>
      <c r="E50" s="287">
        <f>data!L70</f>
        <v>0</v>
      </c>
      <c r="F50" s="287">
        <f>data!M70</f>
        <v>0</v>
      </c>
      <c r="G50" s="287">
        <f>data!N70</f>
        <v>0</v>
      </c>
      <c r="H50" s="287">
        <f>data!O70</f>
        <v>0</v>
      </c>
      <c r="I50" s="287">
        <f>data!P70</f>
        <v>0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data!J71</f>
        <v>0</v>
      </c>
      <c r="D51" s="287">
        <f>data!K71</f>
        <v>0</v>
      </c>
      <c r="E51" s="287">
        <f>data!L71</f>
        <v>0</v>
      </c>
      <c r="F51" s="287">
        <f>data!M71</f>
        <v>0</v>
      </c>
      <c r="G51" s="287">
        <f>data!N71</f>
        <v>0</v>
      </c>
      <c r="H51" s="287">
        <f>data!O71</f>
        <v>284.29000000000002</v>
      </c>
      <c r="I51" s="287">
        <f>data!P71</f>
        <v>45221.619999999995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-data!J86</f>
        <v>0</v>
      </c>
      <c r="D52" s="287">
        <f>-data!K86</f>
        <v>0</v>
      </c>
      <c r="E52" s="287">
        <f>-data!L86</f>
        <v>0</v>
      </c>
      <c r="F52" s="287">
        <f>-data!M86</f>
        <v>0</v>
      </c>
      <c r="G52" s="287">
        <f>-data!N86</f>
        <v>0</v>
      </c>
      <c r="H52" s="287">
        <f>-data!O86</f>
        <v>0</v>
      </c>
      <c r="I52" s="287">
        <f>-data!P86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data!J87</f>
        <v>2877</v>
      </c>
      <c r="D53" s="287">
        <f>data!K87</f>
        <v>0</v>
      </c>
      <c r="E53" s="287">
        <f>data!L87</f>
        <v>52109</v>
      </c>
      <c r="F53" s="287">
        <f>data!M87</f>
        <v>0</v>
      </c>
      <c r="G53" s="287">
        <f>data!N87</f>
        <v>0</v>
      </c>
      <c r="H53" s="287">
        <f>data!O87</f>
        <v>899284.85000000009</v>
      </c>
      <c r="I53" s="287">
        <f>data!P87</f>
        <v>3997697.54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+data!M677</f>
        <v>27761</v>
      </c>
      <c r="D55" s="295">
        <f>+data!M678</f>
        <v>0</v>
      </c>
      <c r="E55" s="295">
        <f>+data!M679</f>
        <v>594962</v>
      </c>
      <c r="F55" s="295">
        <f>+data!M680</f>
        <v>0</v>
      </c>
      <c r="G55" s="295">
        <f>+data!M681</f>
        <v>0</v>
      </c>
      <c r="H55" s="295">
        <f>+data!M682</f>
        <v>331396</v>
      </c>
      <c r="I55" s="295">
        <f>+data!M683</f>
        <v>2695782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data!J89</f>
        <v>125648</v>
      </c>
      <c r="D56" s="287">
        <f>data!K89</f>
        <v>0</v>
      </c>
      <c r="E56" s="287">
        <f>data!L89</f>
        <v>651781</v>
      </c>
      <c r="F56" s="287">
        <f>data!M89</f>
        <v>0</v>
      </c>
      <c r="G56" s="287">
        <f>data!N89</f>
        <v>0</v>
      </c>
      <c r="H56" s="287">
        <f>data!O89</f>
        <v>148044</v>
      </c>
      <c r="I56" s="287">
        <f>data!P89</f>
        <v>5063487.6500000004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data!J90</f>
        <v>0</v>
      </c>
      <c r="D57" s="287">
        <f>data!K90</f>
        <v>0</v>
      </c>
      <c r="E57" s="287">
        <f>data!L90</f>
        <v>0</v>
      </c>
      <c r="F57" s="287">
        <f>data!M90</f>
        <v>0</v>
      </c>
      <c r="G57" s="287">
        <f>data!N90</f>
        <v>0</v>
      </c>
      <c r="H57" s="287">
        <f>data!O90</f>
        <v>623495</v>
      </c>
      <c r="I57" s="287">
        <f>data!P90</f>
        <v>7677936.5199999996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data!J91</f>
        <v>125648</v>
      </c>
      <c r="D58" s="287">
        <f>data!K91</f>
        <v>0</v>
      </c>
      <c r="E58" s="287">
        <f>data!L91</f>
        <v>651781</v>
      </c>
      <c r="F58" s="287">
        <f>data!M91</f>
        <v>0</v>
      </c>
      <c r="G58" s="287">
        <f>data!N91</f>
        <v>0</v>
      </c>
      <c r="H58" s="287">
        <f>data!O91</f>
        <v>771539</v>
      </c>
      <c r="I58" s="287">
        <f>data!P91</f>
        <v>12741424.17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data!J92</f>
        <v>146</v>
      </c>
      <c r="D60" s="287">
        <f>data!K92</f>
        <v>0</v>
      </c>
      <c r="E60" s="287">
        <f>data!L92</f>
        <v>2644</v>
      </c>
      <c r="F60" s="287">
        <f>data!M92</f>
        <v>0</v>
      </c>
      <c r="G60" s="287">
        <f>data!N92</f>
        <v>0</v>
      </c>
      <c r="H60" s="287">
        <f>data!O92</f>
        <v>1045</v>
      </c>
      <c r="I60" s="287">
        <f>data!P92</f>
        <v>6528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data!J93</f>
        <v>0</v>
      </c>
      <c r="D61" s="287">
        <f>data!K93</f>
        <v>0</v>
      </c>
      <c r="E61" s="287">
        <f>data!L93</f>
        <v>2996.2433962264149</v>
      </c>
      <c r="F61" s="287">
        <f>data!M93</f>
        <v>0</v>
      </c>
      <c r="G61" s="287">
        <f>data!N93</f>
        <v>0</v>
      </c>
      <c r="H61" s="287">
        <f>data!O93</f>
        <v>0</v>
      </c>
      <c r="I61" s="287">
        <f>data!P93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data!J94</f>
        <v>146</v>
      </c>
      <c r="D62" s="287">
        <f>data!K94</f>
        <v>0</v>
      </c>
      <c r="E62" s="287">
        <f>data!L94</f>
        <v>2769</v>
      </c>
      <c r="F62" s="287">
        <f>data!M94</f>
        <v>0</v>
      </c>
      <c r="G62" s="287">
        <f>data!N94</f>
        <v>0</v>
      </c>
      <c r="H62" s="287">
        <f>data!O94</f>
        <v>1045</v>
      </c>
      <c r="I62" s="287">
        <f>data!P94</f>
        <v>10258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data!J95</f>
        <v>90</v>
      </c>
      <c r="D63" s="287">
        <f>data!K95</f>
        <v>0</v>
      </c>
      <c r="E63" s="287">
        <f>data!L95</f>
        <v>835</v>
      </c>
      <c r="F63" s="287">
        <f>data!M95</f>
        <v>0</v>
      </c>
      <c r="G63" s="287">
        <f>data!N95</f>
        <v>0</v>
      </c>
      <c r="H63" s="287">
        <f>data!O95</f>
        <v>0</v>
      </c>
      <c r="I63" s="287">
        <f>data!P95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data!J96</f>
        <v>0</v>
      </c>
      <c r="D64" s="294">
        <f>data!K96</f>
        <v>0</v>
      </c>
      <c r="E64" s="294">
        <f>data!L96</f>
        <v>0</v>
      </c>
      <c r="F64" s="294">
        <f>data!M96</f>
        <v>0</v>
      </c>
      <c r="G64" s="294">
        <f>data!N96</f>
        <v>0</v>
      </c>
      <c r="H64" s="294">
        <f>data!O96</f>
        <v>4.915865384615385</v>
      </c>
      <c r="I64" s="294">
        <f>data!P96</f>
        <v>19.435312500000002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"&amp;data!C100</f>
        <v>Hospital: Whitman Hospital and Medical Clinics</v>
      </c>
      <c r="G68" s="286"/>
      <c r="H68" s="285" t="str">
        <f>"FYE: "&amp;data!C98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data!Q61</f>
        <v>30112</v>
      </c>
      <c r="D73" s="295">
        <f>data!R61</f>
        <v>88050</v>
      </c>
      <c r="E73" s="299"/>
      <c r="F73" s="299"/>
      <c r="G73" s="287">
        <f>data!U61</f>
        <v>89274</v>
      </c>
      <c r="H73" s="287">
        <f>data!V61</f>
        <v>1374</v>
      </c>
      <c r="I73" s="287" t="str">
        <f>data!W61</f>
        <v/>
      </c>
    </row>
    <row r="74" spans="1:9" ht="20.149999999999999" customHeight="1" x14ac:dyDescent="0.35">
      <c r="A74" s="279">
        <v>5</v>
      </c>
      <c r="B74" s="287" t="s">
        <v>247</v>
      </c>
      <c r="C74" s="294">
        <f>data!Q62</f>
        <v>0</v>
      </c>
      <c r="D74" s="294">
        <f>data!R62</f>
        <v>2.6153846153846154</v>
      </c>
      <c r="E74" s="294">
        <f>data!S62</f>
        <v>0</v>
      </c>
      <c r="F74" s="294">
        <f>data!T62</f>
        <v>0</v>
      </c>
      <c r="G74" s="294">
        <f>data!U62</f>
        <v>11.72551923076923</v>
      </c>
      <c r="H74" s="294">
        <f>data!V62</f>
        <v>0</v>
      </c>
      <c r="I74" s="294">
        <f>data!W62</f>
        <v>0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data!Q63</f>
        <v>0</v>
      </c>
      <c r="D75" s="287">
        <f>data!R63</f>
        <v>717031.24</v>
      </c>
      <c r="E75" s="287">
        <f>data!S63</f>
        <v>0</v>
      </c>
      <c r="F75" s="287">
        <f>data!T63</f>
        <v>0</v>
      </c>
      <c r="G75" s="287">
        <f>data!U63</f>
        <v>933968.69</v>
      </c>
      <c r="H75" s="287">
        <f>data!V63</f>
        <v>0</v>
      </c>
      <c r="I75" s="287">
        <f>data!W63</f>
        <v>0</v>
      </c>
    </row>
    <row r="76" spans="1:9" ht="20.149999999999999" customHeight="1" x14ac:dyDescent="0.35">
      <c r="A76" s="279">
        <v>7</v>
      </c>
      <c r="B76" s="287" t="s">
        <v>9</v>
      </c>
      <c r="C76" s="287">
        <f>data!Q64</f>
        <v>0</v>
      </c>
      <c r="D76" s="287">
        <f>data!R64</f>
        <v>40552</v>
      </c>
      <c r="E76" s="287">
        <f>data!S64</f>
        <v>0</v>
      </c>
      <c r="F76" s="287">
        <f>data!T64</f>
        <v>0</v>
      </c>
      <c r="G76" s="287">
        <f>data!U64</f>
        <v>67619</v>
      </c>
      <c r="H76" s="287">
        <f>data!V64</f>
        <v>0</v>
      </c>
      <c r="I76" s="287">
        <f>data!W64</f>
        <v>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data!Q65</f>
        <v>0</v>
      </c>
      <c r="D77" s="287">
        <f>data!R65</f>
        <v>4759.25</v>
      </c>
      <c r="E77" s="287">
        <f>data!S65</f>
        <v>0</v>
      </c>
      <c r="F77" s="287">
        <f>data!T65</f>
        <v>0</v>
      </c>
      <c r="G77" s="287">
        <f>data!U65</f>
        <v>35556</v>
      </c>
      <c r="H77" s="287">
        <f>data!V65</f>
        <v>0</v>
      </c>
      <c r="I77" s="287">
        <f>data!W65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data!Q66</f>
        <v>0</v>
      </c>
      <c r="D78" s="287">
        <f>data!R66</f>
        <v>33899.46</v>
      </c>
      <c r="E78" s="287">
        <f>data!S66</f>
        <v>0</v>
      </c>
      <c r="F78" s="287">
        <f>data!T66</f>
        <v>0</v>
      </c>
      <c r="G78" s="287">
        <f>data!U66</f>
        <v>504305.54000000004</v>
      </c>
      <c r="H78" s="287">
        <f>data!V66</f>
        <v>94.33</v>
      </c>
      <c r="I78" s="287">
        <f>data!W66</f>
        <v>0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data!Q67</f>
        <v>0</v>
      </c>
      <c r="D79" s="287">
        <f>data!R67</f>
        <v>0</v>
      </c>
      <c r="E79" s="287">
        <f>data!S67</f>
        <v>0</v>
      </c>
      <c r="F79" s="287">
        <f>data!T67</f>
        <v>0</v>
      </c>
      <c r="G79" s="287">
        <f>data!U67</f>
        <v>626.58000000000004</v>
      </c>
      <c r="H79" s="287">
        <f>data!V67</f>
        <v>0</v>
      </c>
      <c r="I79" s="287">
        <f>data!W67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data!Q68</f>
        <v>0</v>
      </c>
      <c r="D80" s="287">
        <f>data!R68</f>
        <v>0</v>
      </c>
      <c r="E80" s="287">
        <f>data!S68</f>
        <v>0</v>
      </c>
      <c r="F80" s="287">
        <f>data!T68</f>
        <v>0</v>
      </c>
      <c r="G80" s="287">
        <f>data!U68</f>
        <v>346107.89</v>
      </c>
      <c r="H80" s="287">
        <f>data!V68</f>
        <v>0</v>
      </c>
      <c r="I80" s="287">
        <f>data!W68</f>
        <v>0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data!Q69</f>
        <v>73513</v>
      </c>
      <c r="D81" s="287">
        <f>data!R69</f>
        <v>4612</v>
      </c>
      <c r="E81" s="287">
        <f>data!S69</f>
        <v>0</v>
      </c>
      <c r="F81" s="287">
        <f>data!T69</f>
        <v>0</v>
      </c>
      <c r="G81" s="287">
        <f>data!U69</f>
        <v>59934</v>
      </c>
      <c r="H81" s="287">
        <f>data!V69</f>
        <v>0</v>
      </c>
      <c r="I81" s="287">
        <f>data!W69</f>
        <v>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data!Q70</f>
        <v>0</v>
      </c>
      <c r="D82" s="287">
        <f>data!R70</f>
        <v>0</v>
      </c>
      <c r="E82" s="287">
        <f>data!S70</f>
        <v>0</v>
      </c>
      <c r="F82" s="287">
        <f>data!T70</f>
        <v>0</v>
      </c>
      <c r="G82" s="287">
        <f>data!U70</f>
        <v>0</v>
      </c>
      <c r="H82" s="287">
        <f>data!V70</f>
        <v>0</v>
      </c>
      <c r="I82" s="287">
        <f>data!W70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data!Q71</f>
        <v>0</v>
      </c>
      <c r="D83" s="287">
        <f>data!R71</f>
        <v>322.5</v>
      </c>
      <c r="E83" s="287">
        <f>data!S71</f>
        <v>0</v>
      </c>
      <c r="F83" s="287">
        <f>data!T71</f>
        <v>0</v>
      </c>
      <c r="G83" s="287">
        <f>data!U71</f>
        <v>62779.380000000005</v>
      </c>
      <c r="H83" s="287">
        <f>data!V71</f>
        <v>0</v>
      </c>
      <c r="I83" s="287">
        <f>data!W71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data!Q86</f>
        <v>0</v>
      </c>
      <c r="D84" s="287">
        <f>data!R86</f>
        <v>0</v>
      </c>
      <c r="E84" s="287">
        <f>data!S86</f>
        <v>0</v>
      </c>
      <c r="F84" s="287">
        <f>data!T86</f>
        <v>0</v>
      </c>
      <c r="G84" s="287">
        <f>data!U86</f>
        <v>0</v>
      </c>
      <c r="H84" s="287">
        <f>data!V86</f>
        <v>0</v>
      </c>
      <c r="I84" s="287">
        <f>data!W86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data!Q87</f>
        <v>73513</v>
      </c>
      <c r="D85" s="287">
        <f>data!R87</f>
        <v>801176.45</v>
      </c>
      <c r="E85" s="287">
        <f>data!S87</f>
        <v>0</v>
      </c>
      <c r="F85" s="287">
        <f>data!T87</f>
        <v>0</v>
      </c>
      <c r="G85" s="287">
        <f>data!U87</f>
        <v>2010897.08</v>
      </c>
      <c r="H85" s="287">
        <f>data!V87</f>
        <v>94.33</v>
      </c>
      <c r="I85" s="287">
        <f>data!W87</f>
        <v>0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+data!M684</f>
        <v>339273</v>
      </c>
      <c r="D87" s="295">
        <f>+data!M685</f>
        <v>444241</v>
      </c>
      <c r="E87" s="295">
        <f>+data!M686</f>
        <v>0</v>
      </c>
      <c r="F87" s="295">
        <f>+data!M687</f>
        <v>0</v>
      </c>
      <c r="G87" s="295">
        <f>+data!M688</f>
        <v>1402622</v>
      </c>
      <c r="H87" s="295">
        <f>+data!M689</f>
        <v>30493</v>
      </c>
      <c r="I87" s="295">
        <f>+data!M690</f>
        <v>0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data!Q89</f>
        <v>288069</v>
      </c>
      <c r="D88" s="287">
        <f>data!R89</f>
        <v>700289.03</v>
      </c>
      <c r="E88" s="287">
        <f>data!S89</f>
        <v>0</v>
      </c>
      <c r="F88" s="287">
        <f>data!T89</f>
        <v>0</v>
      </c>
      <c r="G88" s="287">
        <f>data!U89</f>
        <v>746746.88</v>
      </c>
      <c r="H88" s="287">
        <f>data!V89</f>
        <v>23936</v>
      </c>
      <c r="I88" s="287">
        <f>data!W89</f>
        <v>0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data!Q90</f>
        <v>1388021</v>
      </c>
      <c r="D89" s="287">
        <f>data!R90</f>
        <v>2433844.27</v>
      </c>
      <c r="E89" s="287">
        <f>data!S90</f>
        <v>0</v>
      </c>
      <c r="F89" s="287">
        <f>data!T90</f>
        <v>0</v>
      </c>
      <c r="G89" s="287">
        <f>data!U90</f>
        <v>6870234</v>
      </c>
      <c r="H89" s="287">
        <f>data!V90</f>
        <v>273037</v>
      </c>
      <c r="I89" s="287">
        <f>data!W90</f>
        <v>0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data!Q91</f>
        <v>1676090</v>
      </c>
      <c r="D90" s="287">
        <f>data!R91</f>
        <v>3134133.3</v>
      </c>
      <c r="E90" s="287">
        <f>data!S91</f>
        <v>0</v>
      </c>
      <c r="F90" s="287">
        <f>data!T91</f>
        <v>0</v>
      </c>
      <c r="G90" s="287">
        <f>data!U91</f>
        <v>7616980.8799999999</v>
      </c>
      <c r="H90" s="287">
        <f>data!V91</f>
        <v>296973</v>
      </c>
      <c r="I90" s="287">
        <f>data!W91</f>
        <v>0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data!Q92</f>
        <v>3730</v>
      </c>
      <c r="D92" s="287">
        <f>data!R92</f>
        <v>234</v>
      </c>
      <c r="E92" s="287">
        <f>data!S92</f>
        <v>0</v>
      </c>
      <c r="F92" s="287">
        <f>data!T92</f>
        <v>0</v>
      </c>
      <c r="G92" s="287">
        <f>data!U92</f>
        <v>3041</v>
      </c>
      <c r="H92" s="287">
        <f>data!V92</f>
        <v>0</v>
      </c>
      <c r="I92" s="287">
        <f>data!W92</f>
        <v>0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data!Q93</f>
        <v>0</v>
      </c>
      <c r="D93" s="287">
        <f>data!R93</f>
        <v>0</v>
      </c>
      <c r="E93" s="287">
        <f>data!S93</f>
        <v>0</v>
      </c>
      <c r="F93" s="287">
        <f>data!T93</f>
        <v>0</v>
      </c>
      <c r="G93" s="287">
        <f>data!U93</f>
        <v>0</v>
      </c>
      <c r="H93" s="287">
        <f>data!V93</f>
        <v>0</v>
      </c>
      <c r="I93" s="287">
        <f>data!W93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data!Q94</f>
        <v>0</v>
      </c>
      <c r="D94" s="287">
        <f>data!R94</f>
        <v>234</v>
      </c>
      <c r="E94" s="287">
        <f>data!S94</f>
        <v>0</v>
      </c>
      <c r="F94" s="287">
        <f>data!T94</f>
        <v>0</v>
      </c>
      <c r="G94" s="287">
        <f>data!U94</f>
        <v>2312</v>
      </c>
      <c r="H94" s="287">
        <f>data!V94</f>
        <v>0</v>
      </c>
      <c r="I94" s="287">
        <f>data!W94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data!Q95</f>
        <v>0</v>
      </c>
      <c r="D95" s="287">
        <f>data!R95</f>
        <v>0</v>
      </c>
      <c r="E95" s="287">
        <f>data!S95</f>
        <v>0</v>
      </c>
      <c r="F95" s="287">
        <f>data!T95</f>
        <v>0</v>
      </c>
      <c r="G95" s="287">
        <f>data!U95</f>
        <v>0</v>
      </c>
      <c r="H95" s="287">
        <f>data!V95</f>
        <v>0</v>
      </c>
      <c r="I95" s="287">
        <f>data!W95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data!Q96</f>
        <v>0</v>
      </c>
      <c r="D96" s="294">
        <f>data!R96</f>
        <v>0</v>
      </c>
      <c r="E96" s="294">
        <f>data!S96</f>
        <v>0</v>
      </c>
      <c r="F96" s="294">
        <f>data!T96</f>
        <v>0</v>
      </c>
      <c r="G96" s="294">
        <f>data!U96</f>
        <v>0</v>
      </c>
      <c r="H96" s="294">
        <f>data!V96</f>
        <v>0</v>
      </c>
      <c r="I96" s="294">
        <f>data!W96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"&amp;data!C100</f>
        <v>Hospital: Whitman Hospital and Medical Clinics</v>
      </c>
      <c r="G100" s="286"/>
      <c r="H100" s="285" t="str">
        <f>"FYE: "&amp;data!C98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 t="str">
        <f>data!X61</f>
        <v/>
      </c>
      <c r="D105" s="287" t="str">
        <f>data!Y61</f>
        <v/>
      </c>
      <c r="E105" s="287" t="str">
        <f>data!Z61</f>
        <v/>
      </c>
      <c r="F105" s="287" t="str">
        <f>data!AA61</f>
        <v/>
      </c>
      <c r="G105" s="299"/>
      <c r="H105" s="287">
        <f>data!AC61</f>
        <v>1690</v>
      </c>
      <c r="I105" s="287" t="str">
        <f>data!AD61</f>
        <v/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data!X62</f>
        <v>0</v>
      </c>
      <c r="D106" s="294">
        <f>data!Y62</f>
        <v>11.775562499999999</v>
      </c>
      <c r="E106" s="294">
        <f>data!Z62</f>
        <v>0</v>
      </c>
      <c r="F106" s="294">
        <f>data!AA62</f>
        <v>0</v>
      </c>
      <c r="G106" s="294">
        <f>data!AB62</f>
        <v>2.0625</v>
      </c>
      <c r="H106" s="294">
        <f>data!AC62</f>
        <v>4.1674278846153845</v>
      </c>
      <c r="I106" s="294">
        <f>data!AD62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data!X63</f>
        <v>0</v>
      </c>
      <c r="D107" s="287">
        <f>data!Y63</f>
        <v>1017580.16</v>
      </c>
      <c r="E107" s="287">
        <f>data!Z63</f>
        <v>0</v>
      </c>
      <c r="F107" s="287">
        <f>data!AA63</f>
        <v>0</v>
      </c>
      <c r="G107" s="287">
        <f>data!AB63</f>
        <v>257320.17</v>
      </c>
      <c r="H107" s="287">
        <f>data!AC63</f>
        <v>449635.32999999996</v>
      </c>
      <c r="I107" s="287">
        <f>data!AD63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data!X64</f>
        <v>0</v>
      </c>
      <c r="D108" s="287">
        <f>data!Y64</f>
        <v>74117</v>
      </c>
      <c r="E108" s="287">
        <f>data!Z64</f>
        <v>0</v>
      </c>
      <c r="F108" s="287">
        <f>data!AA64</f>
        <v>0</v>
      </c>
      <c r="G108" s="287">
        <f>data!AB64</f>
        <v>17114</v>
      </c>
      <c r="H108" s="287">
        <f>data!AC64</f>
        <v>33978</v>
      </c>
      <c r="I108" s="287">
        <f>data!AD64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data!X65</f>
        <v>0</v>
      </c>
      <c r="D109" s="287">
        <f>data!Y65</f>
        <v>0</v>
      </c>
      <c r="E109" s="287">
        <f>data!Z65</f>
        <v>0</v>
      </c>
      <c r="F109" s="287">
        <f>data!AA65</f>
        <v>0</v>
      </c>
      <c r="G109" s="287">
        <f>data!AB65</f>
        <v>0</v>
      </c>
      <c r="H109" s="287">
        <f>data!AC65</f>
        <v>0</v>
      </c>
      <c r="I109" s="287">
        <f>data!AD65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data!X66</f>
        <v>0</v>
      </c>
      <c r="D110" s="287">
        <f>data!Y66</f>
        <v>73887.13</v>
      </c>
      <c r="E110" s="287">
        <f>data!Z66</f>
        <v>0</v>
      </c>
      <c r="F110" s="287">
        <f>data!AA66</f>
        <v>0</v>
      </c>
      <c r="G110" s="287">
        <f>data!AB66</f>
        <v>1780139.8199999998</v>
      </c>
      <c r="H110" s="287">
        <f>data!AC66</f>
        <v>44619.319999999992</v>
      </c>
      <c r="I110" s="287">
        <f>data!AD66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data!X67</f>
        <v>0</v>
      </c>
      <c r="D111" s="287">
        <f>data!Y67</f>
        <v>1253.45</v>
      </c>
      <c r="E111" s="287">
        <f>data!Z67</f>
        <v>0</v>
      </c>
      <c r="F111" s="287">
        <f>data!AA67</f>
        <v>0</v>
      </c>
      <c r="G111" s="287">
        <f>data!AB67</f>
        <v>626.58000000000004</v>
      </c>
      <c r="H111" s="287">
        <f>data!AC67</f>
        <v>626.58000000000004</v>
      </c>
      <c r="I111" s="287">
        <f>data!AD67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data!X68</f>
        <v>0</v>
      </c>
      <c r="D112" s="287">
        <f>data!Y68</f>
        <v>66487.05</v>
      </c>
      <c r="E112" s="287">
        <f>data!Z68</f>
        <v>0</v>
      </c>
      <c r="F112" s="287">
        <f>data!AA68</f>
        <v>0</v>
      </c>
      <c r="G112" s="287">
        <f>data!AB68</f>
        <v>1583402.52</v>
      </c>
      <c r="H112" s="287">
        <f>data!AC68</f>
        <v>300087.5</v>
      </c>
      <c r="I112" s="287">
        <f>data!AD68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data!X69</f>
        <v>0</v>
      </c>
      <c r="D113" s="287">
        <f>data!Y69</f>
        <v>46512</v>
      </c>
      <c r="E113" s="287">
        <f>data!Z69</f>
        <v>0</v>
      </c>
      <c r="F113" s="287">
        <f>data!AA69</f>
        <v>0</v>
      </c>
      <c r="G113" s="287">
        <f>data!AB69</f>
        <v>15136</v>
      </c>
      <c r="H113" s="287">
        <f>data!AC69</f>
        <v>23532</v>
      </c>
      <c r="I113" s="287">
        <f>data!AD69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data!X70</f>
        <v>0</v>
      </c>
      <c r="D114" s="287">
        <f>data!Y70</f>
        <v>184.91</v>
      </c>
      <c r="E114" s="287">
        <f>data!Z70</f>
        <v>0</v>
      </c>
      <c r="F114" s="287">
        <f>data!AA70</f>
        <v>0</v>
      </c>
      <c r="G114" s="287">
        <f>data!AB70</f>
        <v>12009.82</v>
      </c>
      <c r="H114" s="287">
        <f>data!AC70</f>
        <v>0</v>
      </c>
      <c r="I114" s="287">
        <f>data!AD70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data!X71</f>
        <v>0</v>
      </c>
      <c r="D115" s="287">
        <f>data!Y71</f>
        <v>489303.18</v>
      </c>
      <c r="E115" s="287">
        <f>data!Z71</f>
        <v>0</v>
      </c>
      <c r="F115" s="287">
        <f>data!AA71</f>
        <v>0</v>
      </c>
      <c r="G115" s="287">
        <f>data!AB71</f>
        <v>7775.9</v>
      </c>
      <c r="H115" s="287">
        <f>data!AC71</f>
        <v>401.25</v>
      </c>
      <c r="I115" s="287">
        <f>data!AD71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-data!X86</f>
        <v>0</v>
      </c>
      <c r="D116" s="287">
        <f>-data!Y86</f>
        <v>0</v>
      </c>
      <c r="E116" s="287">
        <f>-data!Z86</f>
        <v>0</v>
      </c>
      <c r="F116" s="287">
        <f>-data!AA86</f>
        <v>0</v>
      </c>
      <c r="G116" s="287">
        <f>-data!AB86</f>
        <v>-6714.1</v>
      </c>
      <c r="H116" s="287">
        <f>-data!AC86</f>
        <v>0</v>
      </c>
      <c r="I116" s="287">
        <f>-data!AD86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data!X87</f>
        <v>0</v>
      </c>
      <c r="D117" s="287">
        <f>data!Y87</f>
        <v>1769324.88</v>
      </c>
      <c r="E117" s="287">
        <f>data!Z87</f>
        <v>0</v>
      </c>
      <c r="F117" s="287">
        <f>data!AA87</f>
        <v>0</v>
      </c>
      <c r="G117" s="287">
        <f>data!AB87</f>
        <v>3666810.7099999995</v>
      </c>
      <c r="H117" s="287">
        <f>data!AC87</f>
        <v>852879.97999999986</v>
      </c>
      <c r="I117" s="287">
        <f>data!AD87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+data!M691</f>
        <v>0</v>
      </c>
      <c r="D119" s="295">
        <f>+data!M692</f>
        <v>1520672</v>
      </c>
      <c r="E119" s="295">
        <f>+data!M693</f>
        <v>0</v>
      </c>
      <c r="F119" s="295">
        <f>+data!M694</f>
        <v>0</v>
      </c>
      <c r="G119" s="295">
        <f>+data!M695</f>
        <v>871735</v>
      </c>
      <c r="H119" s="295">
        <f>+data!M696</f>
        <v>237503</v>
      </c>
      <c r="I119" s="295">
        <f>+data!M697</f>
        <v>0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data!X89</f>
        <v>0</v>
      </c>
      <c r="D120" s="287">
        <f>data!Y89</f>
        <v>391355.45</v>
      </c>
      <c r="E120" s="287">
        <f>data!Z89</f>
        <v>0</v>
      </c>
      <c r="F120" s="287">
        <f>data!AA89</f>
        <v>0</v>
      </c>
      <c r="G120" s="287">
        <f>data!AB89</f>
        <v>753934.77</v>
      </c>
      <c r="H120" s="287">
        <f>data!AC89</f>
        <v>13433</v>
      </c>
      <c r="I120" s="287">
        <f>data!AD89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data!X90</f>
        <v>0</v>
      </c>
      <c r="D121" s="287">
        <f>data!Y90</f>
        <v>9157571</v>
      </c>
      <c r="E121" s="287">
        <f>data!Z90</f>
        <v>0</v>
      </c>
      <c r="F121" s="287">
        <f>data!AA90</f>
        <v>0</v>
      </c>
      <c r="G121" s="287">
        <f>data!AB90</f>
        <v>3423087.29</v>
      </c>
      <c r="H121" s="287">
        <f>data!AC90</f>
        <v>89486</v>
      </c>
      <c r="I121" s="287">
        <f>data!AD90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data!X91</f>
        <v>0</v>
      </c>
      <c r="D122" s="287">
        <f>data!Y91</f>
        <v>9548926.4499999993</v>
      </c>
      <c r="E122" s="287">
        <f>data!Z91</f>
        <v>0</v>
      </c>
      <c r="F122" s="287">
        <f>data!AA91</f>
        <v>0</v>
      </c>
      <c r="G122" s="287">
        <f>data!AB91</f>
        <v>4177022.06</v>
      </c>
      <c r="H122" s="287">
        <f>data!AC91</f>
        <v>102919</v>
      </c>
      <c r="I122" s="287">
        <f>data!AD91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data!X92</f>
        <v>0</v>
      </c>
      <c r="D124" s="287">
        <f>data!Y92</f>
        <v>2360</v>
      </c>
      <c r="E124" s="287">
        <f>data!Z92</f>
        <v>0</v>
      </c>
      <c r="F124" s="287">
        <f>data!AA92</f>
        <v>0</v>
      </c>
      <c r="G124" s="287">
        <f>data!AB92</f>
        <v>768</v>
      </c>
      <c r="H124" s="287">
        <f>data!AC92</f>
        <v>1194</v>
      </c>
      <c r="I124" s="287">
        <f>data!AD92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data!X93</f>
        <v>0</v>
      </c>
      <c r="D125" s="287">
        <f>data!Y93</f>
        <v>0</v>
      </c>
      <c r="E125" s="287">
        <f>data!Z93</f>
        <v>0</v>
      </c>
      <c r="F125" s="287">
        <f>data!AA93</f>
        <v>0</v>
      </c>
      <c r="G125" s="287">
        <f>data!AB93</f>
        <v>0</v>
      </c>
      <c r="H125" s="287">
        <f>data!AC93</f>
        <v>0</v>
      </c>
      <c r="I125" s="287">
        <f>data!AD93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data!X94</f>
        <v>0</v>
      </c>
      <c r="D126" s="287">
        <f>data!Y94</f>
        <v>2360</v>
      </c>
      <c r="E126" s="287">
        <f>data!Z94</f>
        <v>0</v>
      </c>
      <c r="F126" s="287">
        <f>data!AA94</f>
        <v>0</v>
      </c>
      <c r="G126" s="287">
        <f>data!AB94</f>
        <v>618</v>
      </c>
      <c r="H126" s="287">
        <f>data!AC94</f>
        <v>1194</v>
      </c>
      <c r="I126" s="287">
        <f>data!AD94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data!X95</f>
        <v>0</v>
      </c>
      <c r="D127" s="287">
        <f>data!Y95</f>
        <v>0</v>
      </c>
      <c r="E127" s="287">
        <f>data!Z95</f>
        <v>0</v>
      </c>
      <c r="F127" s="287">
        <f>data!AA95</f>
        <v>0</v>
      </c>
      <c r="G127" s="287">
        <f>data!AB95</f>
        <v>0</v>
      </c>
      <c r="H127" s="287">
        <f>data!AC95</f>
        <v>0</v>
      </c>
      <c r="I127" s="287">
        <f>data!AD95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data!X96</f>
        <v>0</v>
      </c>
      <c r="D128" s="294">
        <f>data!Y96</f>
        <v>0</v>
      </c>
      <c r="E128" s="294">
        <f>data!Z96</f>
        <v>0</v>
      </c>
      <c r="F128" s="294">
        <f>data!AA96</f>
        <v>0</v>
      </c>
      <c r="G128" s="294">
        <f>data!AB96</f>
        <v>0</v>
      </c>
      <c r="H128" s="294">
        <f>data!AC96</f>
        <v>0</v>
      </c>
      <c r="I128" s="294">
        <f>data!AD96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"&amp;data!C100</f>
        <v>Hospital: Whitman Hospital and Medical Clinics</v>
      </c>
      <c r="G132" s="286"/>
      <c r="H132" s="285" t="str">
        <f>"FYE: "&amp;data!C98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data!AE61</f>
        <v>8027</v>
      </c>
      <c r="D137" s="287" t="str">
        <f>data!AF61</f>
        <v/>
      </c>
      <c r="E137" s="287">
        <f>data!AG61</f>
        <v>3447</v>
      </c>
      <c r="F137" s="287" t="str">
        <f>data!AH61</f>
        <v/>
      </c>
      <c r="G137" s="287" t="str">
        <f>data!AI61</f>
        <v/>
      </c>
      <c r="H137" s="287">
        <f>data!AJ61</f>
        <v>36824</v>
      </c>
      <c r="I137" s="287">
        <f>data!AK61</f>
        <v>1636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data!AE62</f>
        <v>13.520427884615383</v>
      </c>
      <c r="D138" s="294">
        <f>data!AF62</f>
        <v>0</v>
      </c>
      <c r="E138" s="294">
        <f>data!AG62</f>
        <v>12.288620192307691</v>
      </c>
      <c r="F138" s="294">
        <f>data!AH62</f>
        <v>0</v>
      </c>
      <c r="G138" s="294">
        <f>data!AI62</f>
        <v>0</v>
      </c>
      <c r="H138" s="294">
        <f>data!AJ62</f>
        <v>44.850004807692301</v>
      </c>
      <c r="I138" s="294">
        <f>data!AK62</f>
        <v>1.8730769230769226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data!AE63</f>
        <v>1061952.77</v>
      </c>
      <c r="D139" s="287">
        <f>data!AF63</f>
        <v>0</v>
      </c>
      <c r="E139" s="287">
        <f>data!AG63</f>
        <v>1125312.45</v>
      </c>
      <c r="F139" s="287">
        <f>data!AH63</f>
        <v>0</v>
      </c>
      <c r="G139" s="287">
        <f>data!AI63</f>
        <v>0</v>
      </c>
      <c r="H139" s="287">
        <f>data!AJ63</f>
        <v>4378363.6300000008</v>
      </c>
      <c r="I139" s="287">
        <f>data!AK63</f>
        <v>165054.78999999998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data!AE64</f>
        <v>76342</v>
      </c>
      <c r="D140" s="287">
        <f>data!AF64</f>
        <v>0</v>
      </c>
      <c r="E140" s="287">
        <f>data!AG64</f>
        <v>81688</v>
      </c>
      <c r="F140" s="287">
        <f>data!AH64</f>
        <v>0</v>
      </c>
      <c r="G140" s="287">
        <f>data!AI64</f>
        <v>0</v>
      </c>
      <c r="H140" s="287">
        <f>data!AJ64</f>
        <v>235404</v>
      </c>
      <c r="I140" s="287">
        <f>data!AK64</f>
        <v>12795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data!AE65</f>
        <v>0</v>
      </c>
      <c r="D141" s="287">
        <f>data!AF65</f>
        <v>0</v>
      </c>
      <c r="E141" s="287">
        <f>data!AG65</f>
        <v>1410796.4</v>
      </c>
      <c r="F141" s="287">
        <f>data!AH65</f>
        <v>0</v>
      </c>
      <c r="G141" s="287">
        <f>data!AI65</f>
        <v>0</v>
      </c>
      <c r="H141" s="287">
        <f>data!AJ65</f>
        <v>3153972.26</v>
      </c>
      <c r="I141" s="287">
        <f>data!AK65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data!AE66</f>
        <v>56853.88</v>
      </c>
      <c r="D142" s="287">
        <f>data!AF66</f>
        <v>0</v>
      </c>
      <c r="E142" s="287">
        <f>data!AG66</f>
        <v>135304.72000000003</v>
      </c>
      <c r="F142" s="287">
        <f>data!AH66</f>
        <v>0</v>
      </c>
      <c r="G142" s="287">
        <f>data!AI66</f>
        <v>0</v>
      </c>
      <c r="H142" s="287">
        <f>data!AJ66</f>
        <v>646553.62000000011</v>
      </c>
      <c r="I142" s="287">
        <f>data!AK66</f>
        <v>6085.52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data!AE67</f>
        <v>2064.87</v>
      </c>
      <c r="D143" s="287">
        <f>data!AF67</f>
        <v>0</v>
      </c>
      <c r="E143" s="287">
        <f>data!AG67</f>
        <v>626.58000000000004</v>
      </c>
      <c r="F143" s="287">
        <f>data!AH67</f>
        <v>0</v>
      </c>
      <c r="G143" s="287">
        <f>data!AI67</f>
        <v>0</v>
      </c>
      <c r="H143" s="287">
        <f>data!AJ67</f>
        <v>6288.5499999999993</v>
      </c>
      <c r="I143" s="287">
        <f>data!AK67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data!AE68</f>
        <v>3561</v>
      </c>
      <c r="D144" s="287">
        <f>data!AF68</f>
        <v>0</v>
      </c>
      <c r="E144" s="287">
        <f>data!AG68</f>
        <v>23612.379999999997</v>
      </c>
      <c r="F144" s="287">
        <f>data!AH68</f>
        <v>0</v>
      </c>
      <c r="G144" s="287">
        <f>data!AI68</f>
        <v>0</v>
      </c>
      <c r="H144" s="287">
        <f>data!AJ68</f>
        <v>719542.39999999991</v>
      </c>
      <c r="I144" s="287">
        <f>data!AK68</f>
        <v>35200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data!AE69</f>
        <v>123790</v>
      </c>
      <c r="D145" s="287">
        <f>data!AF69</f>
        <v>0</v>
      </c>
      <c r="E145" s="287">
        <f>data!AG69</f>
        <v>40481</v>
      </c>
      <c r="F145" s="287">
        <f>data!AH69</f>
        <v>0</v>
      </c>
      <c r="G145" s="287">
        <f>data!AI69</f>
        <v>0</v>
      </c>
      <c r="H145" s="287">
        <f>data!AJ69</f>
        <v>179249</v>
      </c>
      <c r="I145" s="287">
        <f>data!AK69</f>
        <v>88393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data!AE70</f>
        <v>0</v>
      </c>
      <c r="D146" s="287">
        <f>data!AF70</f>
        <v>0</v>
      </c>
      <c r="E146" s="287">
        <f>data!AG70</f>
        <v>0</v>
      </c>
      <c r="F146" s="287">
        <f>data!AH70</f>
        <v>0</v>
      </c>
      <c r="G146" s="287">
        <f>data!AI70</f>
        <v>0</v>
      </c>
      <c r="H146" s="287">
        <f>data!AJ70</f>
        <v>23137.95</v>
      </c>
      <c r="I146" s="287">
        <f>data!AK70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data!AE71</f>
        <v>2549.7799999999997</v>
      </c>
      <c r="D147" s="287">
        <f>data!AF71</f>
        <v>0</v>
      </c>
      <c r="E147" s="287">
        <f>data!AG71</f>
        <v>6408.3600000000006</v>
      </c>
      <c r="F147" s="287">
        <f>data!AH71</f>
        <v>0</v>
      </c>
      <c r="G147" s="287">
        <f>data!AI71</f>
        <v>0</v>
      </c>
      <c r="H147" s="287">
        <f>data!AJ71</f>
        <v>14578.560000000001</v>
      </c>
      <c r="I147" s="287">
        <f>data!AK71</f>
        <v>100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-data!AE86</f>
        <v>-20974.59</v>
      </c>
      <c r="D148" s="287">
        <f>-data!AF86</f>
        <v>0</v>
      </c>
      <c r="E148" s="287">
        <f>-data!AG86</f>
        <v>0</v>
      </c>
      <c r="F148" s="287">
        <f>-data!AH86</f>
        <v>0</v>
      </c>
      <c r="G148" s="287">
        <f>-data!AI86</f>
        <v>0</v>
      </c>
      <c r="H148" s="287">
        <f>-data!AJ86</f>
        <v>0</v>
      </c>
      <c r="I148" s="287">
        <f>-data!AK86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data!AE87</f>
        <v>1306139.71</v>
      </c>
      <c r="D149" s="287">
        <f>data!AF87</f>
        <v>0</v>
      </c>
      <c r="E149" s="287">
        <f>data!AG87</f>
        <v>2824229.8899999997</v>
      </c>
      <c r="F149" s="287">
        <f>data!AH87</f>
        <v>0</v>
      </c>
      <c r="G149" s="287">
        <f>data!AI87</f>
        <v>0</v>
      </c>
      <c r="H149" s="287">
        <f>data!AJ87</f>
        <v>9357089.9700000025</v>
      </c>
      <c r="I149" s="287">
        <f>data!AK87</f>
        <v>307628.30999999994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+data!M698</f>
        <v>1093742</v>
      </c>
      <c r="D151" s="295">
        <f>+data!M699</f>
        <v>0</v>
      </c>
      <c r="E151" s="295">
        <f>+data!M700</f>
        <v>1265025</v>
      </c>
      <c r="F151" s="295">
        <f>+data!M701</f>
        <v>0</v>
      </c>
      <c r="G151" s="295">
        <f>+data!M702</f>
        <v>0</v>
      </c>
      <c r="H151" s="295">
        <f>+data!M703</f>
        <v>3175878</v>
      </c>
      <c r="I151" s="295">
        <f>+data!M704</f>
        <v>437233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data!AE89</f>
        <v>395881</v>
      </c>
      <c r="D152" s="287">
        <f>data!AF89</f>
        <v>0</v>
      </c>
      <c r="E152" s="287">
        <f>data!AG89</f>
        <v>52495</v>
      </c>
      <c r="F152" s="287">
        <f>data!AH89</f>
        <v>0</v>
      </c>
      <c r="G152" s="287">
        <f>data!AI89</f>
        <v>0</v>
      </c>
      <c r="H152" s="287">
        <f>data!AJ89</f>
        <v>1717116</v>
      </c>
      <c r="I152" s="287">
        <f>data!AK89</f>
        <v>182366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data!AE90</f>
        <v>2341471</v>
      </c>
      <c r="D153" s="287">
        <f>data!AF90</f>
        <v>0</v>
      </c>
      <c r="E153" s="287">
        <f>data!AG90</f>
        <v>6169762</v>
      </c>
      <c r="F153" s="287">
        <f>data!AH90</f>
        <v>0</v>
      </c>
      <c r="G153" s="287">
        <f>data!AI90</f>
        <v>0</v>
      </c>
      <c r="H153" s="287">
        <f>data!AJ90</f>
        <v>8596287</v>
      </c>
      <c r="I153" s="287">
        <f>data!AK90</f>
        <v>376905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data!AE91</f>
        <v>2737352</v>
      </c>
      <c r="D154" s="287">
        <f>data!AF91</f>
        <v>0</v>
      </c>
      <c r="E154" s="287">
        <f>data!AG91</f>
        <v>6222257</v>
      </c>
      <c r="F154" s="287">
        <f>data!AH91</f>
        <v>0</v>
      </c>
      <c r="G154" s="287">
        <f>data!AI91</f>
        <v>0</v>
      </c>
      <c r="H154" s="287">
        <f>data!AJ91</f>
        <v>10313403</v>
      </c>
      <c r="I154" s="287">
        <f>data!AK91</f>
        <v>559271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data!AE92</f>
        <v>6281</v>
      </c>
      <c r="D156" s="287">
        <f>data!AF92</f>
        <v>0</v>
      </c>
      <c r="E156" s="287">
        <f>data!AG92</f>
        <v>2054</v>
      </c>
      <c r="F156" s="287">
        <f>data!AH92</f>
        <v>0</v>
      </c>
      <c r="G156" s="287">
        <f>data!AI92</f>
        <v>0</v>
      </c>
      <c r="H156" s="287">
        <f>data!AJ92</f>
        <v>9095</v>
      </c>
      <c r="I156" s="287">
        <f>data!AK92</f>
        <v>4485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data!AE93</f>
        <v>0</v>
      </c>
      <c r="D157" s="287">
        <f>data!AF93</f>
        <v>0</v>
      </c>
      <c r="E157" s="287">
        <f>data!AG93</f>
        <v>0</v>
      </c>
      <c r="F157" s="287">
        <f>data!AH93</f>
        <v>0</v>
      </c>
      <c r="G157" s="287">
        <f>data!AI93</f>
        <v>0</v>
      </c>
      <c r="H157" s="287">
        <f>data!AJ93</f>
        <v>0</v>
      </c>
      <c r="I157" s="287">
        <f>data!AK93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data!AE94</f>
        <v>6281</v>
      </c>
      <c r="D158" s="287">
        <f>data!AF94</f>
        <v>0</v>
      </c>
      <c r="E158" s="287">
        <f>data!AG94</f>
        <v>2054</v>
      </c>
      <c r="F158" s="287">
        <f>data!AH94</f>
        <v>0</v>
      </c>
      <c r="G158" s="287">
        <f>data!AI94</f>
        <v>0</v>
      </c>
      <c r="H158" s="287">
        <f>data!AJ94</f>
        <v>3030</v>
      </c>
      <c r="I158" s="287">
        <f>data!AK94</f>
        <v>5926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data!AE95</f>
        <v>0</v>
      </c>
      <c r="D159" s="287">
        <f>data!AF95</f>
        <v>0</v>
      </c>
      <c r="E159" s="287">
        <f>data!AG95</f>
        <v>0</v>
      </c>
      <c r="F159" s="287">
        <f>data!AH95</f>
        <v>0</v>
      </c>
      <c r="G159" s="287">
        <f>data!AI95</f>
        <v>0</v>
      </c>
      <c r="H159" s="287">
        <f>data!AJ95</f>
        <v>0</v>
      </c>
      <c r="I159" s="287">
        <f>data!AK95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data!AE96</f>
        <v>0</v>
      </c>
      <c r="D160" s="294">
        <f>data!AF96</f>
        <v>0</v>
      </c>
      <c r="E160" s="294">
        <f>data!AG96</f>
        <v>12.288620192307691</v>
      </c>
      <c r="F160" s="294">
        <f>data!AH96</f>
        <v>0</v>
      </c>
      <c r="G160" s="294">
        <f>data!AI96</f>
        <v>0</v>
      </c>
      <c r="H160" s="294">
        <f>data!AJ96</f>
        <v>5.0508173076923075</v>
      </c>
      <c r="I160" s="294">
        <f>data!AK96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"&amp;data!C100</f>
        <v>Hospital: Whitman Hospital and Medical Clinics</v>
      </c>
      <c r="G164" s="286"/>
      <c r="H164" s="285" t="str">
        <f>"FYE: "&amp;data!C98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data!AL61</f>
        <v>98</v>
      </c>
      <c r="D169" s="287" t="str">
        <f>data!AM61</f>
        <v/>
      </c>
      <c r="E169" s="287" t="str">
        <f>data!AN61</f>
        <v/>
      </c>
      <c r="F169" s="287" t="str">
        <f>data!AO61</f>
        <v/>
      </c>
      <c r="G169" s="287" t="str">
        <f>data!AP61</f>
        <v/>
      </c>
      <c r="H169" s="287" t="str">
        <f>data!AQ61</f>
        <v/>
      </c>
      <c r="I169" s="287" t="str">
        <f>data!AR61</f>
        <v/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data!AL62</f>
        <v>0.38557692307692309</v>
      </c>
      <c r="D170" s="294">
        <f>data!AM62</f>
        <v>0</v>
      </c>
      <c r="E170" s="294">
        <f>data!AN62</f>
        <v>0</v>
      </c>
      <c r="F170" s="294">
        <f>data!AO62</f>
        <v>0</v>
      </c>
      <c r="G170" s="294">
        <f>data!AP62</f>
        <v>0</v>
      </c>
      <c r="H170" s="294">
        <f>data!AQ62</f>
        <v>0</v>
      </c>
      <c r="I170" s="294">
        <f>data!AR62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data!AL63</f>
        <v>36773.700000000004</v>
      </c>
      <c r="D171" s="287">
        <f>data!AM63</f>
        <v>0</v>
      </c>
      <c r="E171" s="287">
        <f>data!AN63</f>
        <v>0</v>
      </c>
      <c r="F171" s="287">
        <f>data!AO63</f>
        <v>0</v>
      </c>
      <c r="G171" s="287">
        <f>data!AP63</f>
        <v>0</v>
      </c>
      <c r="H171" s="287">
        <f>data!AQ63</f>
        <v>0</v>
      </c>
      <c r="I171" s="287">
        <f>data!AR63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data!AL64</f>
        <v>2795</v>
      </c>
      <c r="D172" s="287">
        <f>data!AM64</f>
        <v>0</v>
      </c>
      <c r="E172" s="287">
        <f>data!AN64</f>
        <v>0</v>
      </c>
      <c r="F172" s="287">
        <f>data!AO64</f>
        <v>0</v>
      </c>
      <c r="G172" s="287">
        <f>data!AP64</f>
        <v>0</v>
      </c>
      <c r="H172" s="287">
        <f>data!AQ64</f>
        <v>0</v>
      </c>
      <c r="I172" s="287">
        <f>data!AR64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data!AL65</f>
        <v>0</v>
      </c>
      <c r="D173" s="287">
        <f>data!AM65</f>
        <v>0</v>
      </c>
      <c r="E173" s="287">
        <f>data!AN65</f>
        <v>0</v>
      </c>
      <c r="F173" s="287">
        <f>data!AO65</f>
        <v>0</v>
      </c>
      <c r="G173" s="287">
        <f>data!AP65</f>
        <v>0</v>
      </c>
      <c r="H173" s="287">
        <f>data!AQ65</f>
        <v>0</v>
      </c>
      <c r="I173" s="287">
        <f>data!AR65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data!AL66</f>
        <v>2533.8100000000004</v>
      </c>
      <c r="D174" s="287">
        <f>data!AM66</f>
        <v>0</v>
      </c>
      <c r="E174" s="287">
        <f>data!AN66</f>
        <v>0</v>
      </c>
      <c r="F174" s="287">
        <f>data!AO66</f>
        <v>0</v>
      </c>
      <c r="G174" s="287">
        <f>data!AP66</f>
        <v>0</v>
      </c>
      <c r="H174" s="287">
        <f>data!AQ66</f>
        <v>0</v>
      </c>
      <c r="I174" s="287">
        <f>data!AR66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data!AL67</f>
        <v>0</v>
      </c>
      <c r="D175" s="287">
        <f>data!AM67</f>
        <v>0</v>
      </c>
      <c r="E175" s="287">
        <f>data!AN67</f>
        <v>0</v>
      </c>
      <c r="F175" s="287">
        <f>data!AO67</f>
        <v>0</v>
      </c>
      <c r="G175" s="287">
        <f>data!AP67</f>
        <v>0</v>
      </c>
      <c r="H175" s="287">
        <f>data!AQ67</f>
        <v>0</v>
      </c>
      <c r="I175" s="287">
        <f>data!AR67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data!AL68</f>
        <v>3094.3</v>
      </c>
      <c r="D176" s="287">
        <f>data!AM68</f>
        <v>0</v>
      </c>
      <c r="E176" s="287">
        <f>data!AN68</f>
        <v>0</v>
      </c>
      <c r="F176" s="287">
        <f>data!AO68</f>
        <v>0</v>
      </c>
      <c r="G176" s="287">
        <f>data!AP68</f>
        <v>0</v>
      </c>
      <c r="H176" s="287">
        <f>data!AQ68</f>
        <v>0</v>
      </c>
      <c r="I176" s="287">
        <f>data!AR68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data!AL69</f>
        <v>35397</v>
      </c>
      <c r="D177" s="287">
        <f>data!AM69</f>
        <v>0</v>
      </c>
      <c r="E177" s="287">
        <f>data!AN69</f>
        <v>0</v>
      </c>
      <c r="F177" s="287">
        <f>data!AO69</f>
        <v>0</v>
      </c>
      <c r="G177" s="287">
        <f>data!AP69</f>
        <v>0</v>
      </c>
      <c r="H177" s="287">
        <f>data!AQ69</f>
        <v>0</v>
      </c>
      <c r="I177" s="287">
        <f>data!AR69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data!AL70</f>
        <v>0</v>
      </c>
      <c r="D178" s="287">
        <f>data!AM70</f>
        <v>0</v>
      </c>
      <c r="E178" s="287">
        <f>data!AN70</f>
        <v>0</v>
      </c>
      <c r="F178" s="287">
        <f>data!AO70</f>
        <v>0</v>
      </c>
      <c r="G178" s="287">
        <f>data!AP70</f>
        <v>0</v>
      </c>
      <c r="H178" s="287">
        <f>data!AQ70</f>
        <v>0</v>
      </c>
      <c r="I178" s="287">
        <f>data!AR70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data!AL71</f>
        <v>50</v>
      </c>
      <c r="D179" s="287">
        <f>data!AM71</f>
        <v>0</v>
      </c>
      <c r="E179" s="287">
        <f>data!AN71</f>
        <v>0</v>
      </c>
      <c r="F179" s="287">
        <f>data!AO71</f>
        <v>0</v>
      </c>
      <c r="G179" s="287">
        <f>data!AP71</f>
        <v>0</v>
      </c>
      <c r="H179" s="287">
        <f>data!AQ71</f>
        <v>0</v>
      </c>
      <c r="I179" s="287">
        <f>data!AR71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data!AL72</f>
        <v>0</v>
      </c>
      <c r="D180" s="287">
        <f>data!AM72</f>
        <v>0</v>
      </c>
      <c r="E180" s="287">
        <f>data!AN72</f>
        <v>0</v>
      </c>
      <c r="F180" s="287">
        <f>data!AO72</f>
        <v>0</v>
      </c>
      <c r="G180" s="287">
        <f>data!AP72</f>
        <v>0</v>
      </c>
      <c r="H180" s="287">
        <f>data!AQ72</f>
        <v>0</v>
      </c>
      <c r="I180" s="287">
        <f>data!AR72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data!AL87</f>
        <v>80643.81</v>
      </c>
      <c r="D181" s="287">
        <f>data!AM87</f>
        <v>0</v>
      </c>
      <c r="E181" s="287">
        <f>data!AN87</f>
        <v>0</v>
      </c>
      <c r="F181" s="287">
        <f>data!AO87</f>
        <v>0</v>
      </c>
      <c r="G181" s="287">
        <f>data!AP87</f>
        <v>0</v>
      </c>
      <c r="H181" s="287">
        <f>data!AQ87</f>
        <v>0</v>
      </c>
      <c r="I181" s="287">
        <f>data!AR87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+data!M705</f>
        <v>103057</v>
      </c>
      <c r="D183" s="295">
        <f>+data!M706</f>
        <v>0</v>
      </c>
      <c r="E183" s="295">
        <f>+data!M707</f>
        <v>0</v>
      </c>
      <c r="F183" s="295">
        <f>+data!M708</f>
        <v>0</v>
      </c>
      <c r="G183" s="295">
        <f>+data!M709</f>
        <v>0</v>
      </c>
      <c r="H183" s="295">
        <f>+data!M710</f>
        <v>0</v>
      </c>
      <c r="I183" s="295">
        <f>+data!M711</f>
        <v>0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data!AL89</f>
        <v>18457</v>
      </c>
      <c r="D184" s="287">
        <f>data!AM89</f>
        <v>0</v>
      </c>
      <c r="E184" s="287">
        <f>data!AN89</f>
        <v>0</v>
      </c>
      <c r="F184" s="287">
        <f>data!AO89</f>
        <v>0</v>
      </c>
      <c r="G184" s="287">
        <f>data!AP89</f>
        <v>0</v>
      </c>
      <c r="H184" s="287">
        <f>data!AQ89</f>
        <v>0</v>
      </c>
      <c r="I184" s="287">
        <f>data!AR89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data!AL90</f>
        <v>12430</v>
      </c>
      <c r="D185" s="287">
        <f>data!AM90</f>
        <v>0</v>
      </c>
      <c r="E185" s="287">
        <f>data!AN90</f>
        <v>0</v>
      </c>
      <c r="F185" s="287">
        <f>data!AO90</f>
        <v>0</v>
      </c>
      <c r="G185" s="287">
        <f>data!AP90</f>
        <v>0</v>
      </c>
      <c r="H185" s="287">
        <f>data!AQ90</f>
        <v>0</v>
      </c>
      <c r="I185" s="287">
        <f>data!AR90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data!AL91</f>
        <v>30887</v>
      </c>
      <c r="D186" s="287">
        <f>data!AM91</f>
        <v>0</v>
      </c>
      <c r="E186" s="287">
        <f>data!AN91</f>
        <v>0</v>
      </c>
      <c r="F186" s="287">
        <f>data!AO91</f>
        <v>0</v>
      </c>
      <c r="G186" s="287">
        <f>data!AP91</f>
        <v>0</v>
      </c>
      <c r="H186" s="287">
        <f>data!AQ91</f>
        <v>0</v>
      </c>
      <c r="I186" s="287">
        <f>data!AR91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data!AL92</f>
        <v>1796</v>
      </c>
      <c r="D188" s="287">
        <f>data!AM92</f>
        <v>0</v>
      </c>
      <c r="E188" s="287">
        <f>data!AN92</f>
        <v>0</v>
      </c>
      <c r="F188" s="287">
        <f>data!AO92</f>
        <v>0</v>
      </c>
      <c r="G188" s="287">
        <f>data!AP92</f>
        <v>0</v>
      </c>
      <c r="H188" s="287">
        <f>data!AQ92</f>
        <v>0</v>
      </c>
      <c r="I188" s="287">
        <f>data!AR92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data!AL93</f>
        <v>0</v>
      </c>
      <c r="D189" s="287">
        <f>data!AM93</f>
        <v>0</v>
      </c>
      <c r="E189" s="287">
        <f>data!AN93</f>
        <v>0</v>
      </c>
      <c r="F189" s="287">
        <f>data!AO93</f>
        <v>0</v>
      </c>
      <c r="G189" s="287">
        <f>data!AP93</f>
        <v>0</v>
      </c>
      <c r="H189" s="287">
        <f>data!AQ93</f>
        <v>0</v>
      </c>
      <c r="I189" s="287">
        <f>data!AR93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data!AL94</f>
        <v>355</v>
      </c>
      <c r="D190" s="287">
        <f>data!AM94</f>
        <v>0</v>
      </c>
      <c r="E190" s="287">
        <f>data!AN94</f>
        <v>0</v>
      </c>
      <c r="F190" s="287">
        <f>data!AO94</f>
        <v>0</v>
      </c>
      <c r="G190" s="287">
        <f>data!AP94</f>
        <v>0</v>
      </c>
      <c r="H190" s="287">
        <f>data!AQ94</f>
        <v>0</v>
      </c>
      <c r="I190" s="287">
        <f>data!AR94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data!AL95</f>
        <v>0</v>
      </c>
      <c r="D191" s="287">
        <f>data!AM95</f>
        <v>0</v>
      </c>
      <c r="E191" s="287">
        <f>data!AN95</f>
        <v>0</v>
      </c>
      <c r="F191" s="287">
        <f>data!AO95</f>
        <v>0</v>
      </c>
      <c r="G191" s="287">
        <f>data!AP95</f>
        <v>0</v>
      </c>
      <c r="H191" s="287">
        <f>data!AQ95</f>
        <v>0</v>
      </c>
      <c r="I191" s="287">
        <f>data!AR95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data!AL96</f>
        <v>0</v>
      </c>
      <c r="D192" s="294">
        <f>data!AM96</f>
        <v>0</v>
      </c>
      <c r="E192" s="294">
        <f>data!AN96</f>
        <v>0</v>
      </c>
      <c r="F192" s="294">
        <f>data!AO96</f>
        <v>0</v>
      </c>
      <c r="G192" s="294">
        <f>data!AP96</f>
        <v>0</v>
      </c>
      <c r="H192" s="294">
        <f>data!AQ96</f>
        <v>0</v>
      </c>
      <c r="I192" s="294">
        <f>data!AR96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"&amp;data!C100</f>
        <v>Hospital: Whitman Hospital and Medical Clinics</v>
      </c>
      <c r="G196" s="286"/>
      <c r="H196" s="285" t="str">
        <f>"FYE: "&amp;data!C98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 t="str">
        <f>data!AS61</f>
        <v/>
      </c>
      <c r="D201" s="287" t="str">
        <f>data!AT61</f>
        <v/>
      </c>
      <c r="E201" s="287" t="str">
        <f>data!AU61</f>
        <v/>
      </c>
      <c r="F201" s="299"/>
      <c r="G201" s="299"/>
      <c r="H201" s="299"/>
      <c r="I201" s="287">
        <f>data!AY61</f>
        <v>8654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data!AS62</f>
        <v>0</v>
      </c>
      <c r="D202" s="294">
        <f>data!AT62</f>
        <v>0</v>
      </c>
      <c r="E202" s="294">
        <f>data!AU62</f>
        <v>0</v>
      </c>
      <c r="F202" s="294">
        <f>data!AV62</f>
        <v>0.62812500000000004</v>
      </c>
      <c r="G202" s="294">
        <f>data!AW62</f>
        <v>0</v>
      </c>
      <c r="H202" s="294">
        <f>data!AX62</f>
        <v>0</v>
      </c>
      <c r="I202" s="294">
        <f>data!AY62</f>
        <v>7.8823317307692324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data!AS63</f>
        <v>0</v>
      </c>
      <c r="D203" s="287">
        <f>data!AT63</f>
        <v>0</v>
      </c>
      <c r="E203" s="287">
        <f>data!AU63</f>
        <v>0</v>
      </c>
      <c r="F203" s="287">
        <f>data!AV63</f>
        <v>57738.18</v>
      </c>
      <c r="G203" s="287">
        <f>data!AW63</f>
        <v>0</v>
      </c>
      <c r="H203" s="287">
        <f>data!AX63</f>
        <v>0</v>
      </c>
      <c r="I203" s="287">
        <f>data!AY63</f>
        <v>431006.1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data!AS64</f>
        <v>0</v>
      </c>
      <c r="D204" s="287">
        <f>data!AT64</f>
        <v>0</v>
      </c>
      <c r="E204" s="287">
        <f>data!AU64</f>
        <v>0</v>
      </c>
      <c r="F204" s="287">
        <f>data!AV64</f>
        <v>3690</v>
      </c>
      <c r="G204" s="287">
        <f>data!AW64</f>
        <v>0</v>
      </c>
      <c r="H204" s="287">
        <f>data!AX64</f>
        <v>0</v>
      </c>
      <c r="I204" s="287">
        <f>data!AY64</f>
        <v>32139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data!AS65</f>
        <v>0</v>
      </c>
      <c r="D205" s="287">
        <f>data!AT65</f>
        <v>0</v>
      </c>
      <c r="E205" s="287">
        <f>data!AU65</f>
        <v>0</v>
      </c>
      <c r="F205" s="287">
        <f>data!AV65</f>
        <v>0</v>
      </c>
      <c r="G205" s="287">
        <f>data!AW65</f>
        <v>0</v>
      </c>
      <c r="H205" s="287">
        <f>data!AX65</f>
        <v>0</v>
      </c>
      <c r="I205" s="287">
        <f>data!AY65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data!AS66</f>
        <v>0</v>
      </c>
      <c r="D206" s="287">
        <f>data!AT66</f>
        <v>0</v>
      </c>
      <c r="E206" s="287">
        <f>data!AU66</f>
        <v>0</v>
      </c>
      <c r="F206" s="287">
        <f>data!AV66</f>
        <v>182615.39999999997</v>
      </c>
      <c r="G206" s="287">
        <f>data!AW66</f>
        <v>0</v>
      </c>
      <c r="H206" s="287">
        <f>data!AX66</f>
        <v>0</v>
      </c>
      <c r="I206" s="287">
        <f>data!AY66</f>
        <v>264669.86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data!AS67</f>
        <v>0</v>
      </c>
      <c r="D207" s="287">
        <f>data!AT67</f>
        <v>0</v>
      </c>
      <c r="E207" s="287">
        <f>data!AU67</f>
        <v>0</v>
      </c>
      <c r="F207" s="287">
        <f>data!AV67</f>
        <v>0</v>
      </c>
      <c r="G207" s="287">
        <f>data!AW67</f>
        <v>0</v>
      </c>
      <c r="H207" s="287">
        <f>data!AX67</f>
        <v>0</v>
      </c>
      <c r="I207" s="287">
        <f>data!AY67</f>
        <v>626.58000000000004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data!AS68</f>
        <v>0</v>
      </c>
      <c r="D208" s="287">
        <f>data!AT68</f>
        <v>0</v>
      </c>
      <c r="E208" s="287">
        <f>data!AU68</f>
        <v>0</v>
      </c>
      <c r="F208" s="287">
        <f>data!AV68</f>
        <v>286.75</v>
      </c>
      <c r="G208" s="287">
        <f>data!AW68</f>
        <v>0</v>
      </c>
      <c r="H208" s="287">
        <f>data!AX68</f>
        <v>0</v>
      </c>
      <c r="I208" s="287">
        <f>data!AY68</f>
        <v>86983.1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data!AS69</f>
        <v>0</v>
      </c>
      <c r="D209" s="287">
        <f>data!AT69</f>
        <v>0</v>
      </c>
      <c r="E209" s="287">
        <f>data!AU69</f>
        <v>0</v>
      </c>
      <c r="F209" s="287">
        <f>data!AV69</f>
        <v>0</v>
      </c>
      <c r="G209" s="287">
        <f>data!AW69</f>
        <v>0</v>
      </c>
      <c r="H209" s="287">
        <f>data!AX69</f>
        <v>0</v>
      </c>
      <c r="I209" s="287">
        <f>data!AY69</f>
        <v>53075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data!AS70</f>
        <v>0</v>
      </c>
      <c r="D210" s="287">
        <f>data!AT70</f>
        <v>0</v>
      </c>
      <c r="E210" s="287">
        <f>data!AU70</f>
        <v>0</v>
      </c>
      <c r="F210" s="287">
        <f>data!AV70</f>
        <v>0</v>
      </c>
      <c r="G210" s="287">
        <f>data!AW70</f>
        <v>0</v>
      </c>
      <c r="H210" s="287">
        <f>data!AX70</f>
        <v>0</v>
      </c>
      <c r="I210" s="287">
        <f>data!AY70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data!AS71</f>
        <v>0</v>
      </c>
      <c r="D211" s="287">
        <f>data!AT71</f>
        <v>0</v>
      </c>
      <c r="E211" s="287">
        <f>data!AU71</f>
        <v>0</v>
      </c>
      <c r="F211" s="287">
        <f>data!AV71</f>
        <v>20473.62</v>
      </c>
      <c r="G211" s="287">
        <f>data!AW71</f>
        <v>0</v>
      </c>
      <c r="H211" s="287">
        <f>data!AX71</f>
        <v>0</v>
      </c>
      <c r="I211" s="287">
        <f>data!AY71</f>
        <v>-967.02000000000044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-data!AS86</f>
        <v>0</v>
      </c>
      <c r="D212" s="287">
        <f>-data!AT86</f>
        <v>0</v>
      </c>
      <c r="E212" s="287">
        <f>-data!AU86</f>
        <v>0</v>
      </c>
      <c r="F212" s="287">
        <f>-data!AV86</f>
        <v>0</v>
      </c>
      <c r="G212" s="287">
        <f>-data!AW86</f>
        <v>0</v>
      </c>
      <c r="H212" s="287">
        <f>-data!AX86</f>
        <v>0</v>
      </c>
      <c r="I212" s="287">
        <f>-data!AY86</f>
        <v>-167480.97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data!AS87</f>
        <v>0</v>
      </c>
      <c r="D213" s="287">
        <f>data!AT87</f>
        <v>0</v>
      </c>
      <c r="E213" s="287">
        <f>data!AU87</f>
        <v>0</v>
      </c>
      <c r="F213" s="287">
        <f>data!AV87</f>
        <v>264803.94999999995</v>
      </c>
      <c r="G213" s="287">
        <f>data!AW87</f>
        <v>0</v>
      </c>
      <c r="H213" s="287">
        <f>data!AX87</f>
        <v>0</v>
      </c>
      <c r="I213" s="287">
        <f>data!AY87</f>
        <v>700051.64999999991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+data!M712</f>
        <v>0</v>
      </c>
      <c r="D215" s="295">
        <f>+data!M713</f>
        <v>0</v>
      </c>
      <c r="E215" s="295">
        <f>+data!M714</f>
        <v>0</v>
      </c>
      <c r="F215" s="295">
        <f>+data!M715</f>
        <v>521036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data!AS89</f>
        <v>0</v>
      </c>
      <c r="D216" s="287">
        <f>data!AT89</f>
        <v>0</v>
      </c>
      <c r="E216" s="287">
        <f>data!AU89</f>
        <v>0</v>
      </c>
      <c r="F216" s="287">
        <f>data!AV89</f>
        <v>44505</v>
      </c>
      <c r="G216" s="302" t="str">
        <f>IF(data!AW75&gt;0,data!AW75,"")</f>
        <v/>
      </c>
      <c r="H216" s="302" t="str">
        <f>IF(data!AX75&gt;0,data!AX75,"")</f>
        <v/>
      </c>
      <c r="I216" s="302" t="str">
        <f>IF(data!AY75&gt;0,data!AY75,"")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data!AS90</f>
        <v>0</v>
      </c>
      <c r="D217" s="287">
        <f>data!AT90</f>
        <v>0</v>
      </c>
      <c r="E217" s="287">
        <f>data!AU90</f>
        <v>0</v>
      </c>
      <c r="F217" s="287">
        <f>data!AV90</f>
        <v>4566642</v>
      </c>
      <c r="G217" s="302" t="str">
        <f>IF(data!AW76&gt;0,data!AW76,"")</f>
        <v/>
      </c>
      <c r="H217" s="302" t="str">
        <f>IF(data!AX76&gt;0,data!AX76,"")</f>
        <v/>
      </c>
      <c r="I217" s="302" t="str">
        <f>IF(data!AY76&gt;0,data!AY76,"")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data!AS91</f>
        <v>0</v>
      </c>
      <c r="D218" s="287">
        <f>data!AT91</f>
        <v>0</v>
      </c>
      <c r="E218" s="287">
        <f>data!AU91</f>
        <v>0</v>
      </c>
      <c r="F218" s="287">
        <f>data!AV91</f>
        <v>4611147</v>
      </c>
      <c r="G218" s="302" t="str">
        <f>IF(data!AW77&gt;0,data!AW77,"")</f>
        <v/>
      </c>
      <c r="H218" s="302" t="str">
        <f>IF(data!AX77&gt;0,data!AX77,"")</f>
        <v/>
      </c>
      <c r="I218" s="302" t="str">
        <f>IF(data!AY77&gt;0,data!AY77,"")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data!AS92</f>
        <v>0</v>
      </c>
      <c r="D220" s="287">
        <f>data!AT92</f>
        <v>0</v>
      </c>
      <c r="E220" s="287">
        <f>data!AU92</f>
        <v>0</v>
      </c>
      <c r="F220" s="287">
        <f>data!AV92</f>
        <v>0</v>
      </c>
      <c r="G220" s="287">
        <f>data!AW92</f>
        <v>0</v>
      </c>
      <c r="H220" s="287">
        <f>data!AX92</f>
        <v>0</v>
      </c>
      <c r="I220" s="287">
        <f>data!AY92</f>
        <v>2693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data!AS93</f>
        <v>0</v>
      </c>
      <c r="D221" s="287">
        <f>data!AT93</f>
        <v>0</v>
      </c>
      <c r="E221" s="287">
        <f>data!AU93</f>
        <v>0</v>
      </c>
      <c r="F221" s="287">
        <f>data!AV93</f>
        <v>0</v>
      </c>
      <c r="G221" s="287">
        <f>data!AW93</f>
        <v>0</v>
      </c>
      <c r="H221" s="302" t="str">
        <f>IF(data!AX79&gt;0,data!AX79,"")</f>
        <v/>
      </c>
      <c r="I221" s="302" t="str">
        <f>IF(data!AY79&gt;0,data!AY79,"")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data!AS94</f>
        <v>0</v>
      </c>
      <c r="D222" s="287">
        <f>data!AT94</f>
        <v>0</v>
      </c>
      <c r="E222" s="287">
        <f>data!AU94</f>
        <v>0</v>
      </c>
      <c r="F222" s="287">
        <f>data!AV94</f>
        <v>0</v>
      </c>
      <c r="G222" s="287">
        <f>data!AW94</f>
        <v>0</v>
      </c>
      <c r="H222" s="302" t="str">
        <f>IF(data!AX80&gt;0,data!AX80,"")</f>
        <v/>
      </c>
      <c r="I222" s="302" t="str">
        <f>IF(data!AY80&gt;0,data!AY80,"")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data!AS95</f>
        <v>0</v>
      </c>
      <c r="D223" s="287">
        <f>data!AT95</f>
        <v>0</v>
      </c>
      <c r="E223" s="287">
        <f>data!AU95</f>
        <v>0</v>
      </c>
      <c r="F223" s="287">
        <f>data!AV95</f>
        <v>0</v>
      </c>
      <c r="G223" s="287">
        <f>data!AW95</f>
        <v>0</v>
      </c>
      <c r="H223" s="302" t="str">
        <f>IF(data!AX81&gt;0,data!AX81,"")</f>
        <v/>
      </c>
      <c r="I223" s="302" t="str">
        <f>IF(data!AY81&gt;0,data!AY81,"")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data!AS96</f>
        <v>0</v>
      </c>
      <c r="D224" s="294">
        <f>data!AT96</f>
        <v>0</v>
      </c>
      <c r="E224" s="294">
        <f>data!AU96</f>
        <v>0</v>
      </c>
      <c r="F224" s="294">
        <f>data!AV96</f>
        <v>0.62812500000000004</v>
      </c>
      <c r="G224" s="302" t="str">
        <f>IF(data!AW82&gt;0,data!AW82,"")</f>
        <v/>
      </c>
      <c r="H224" s="302" t="str">
        <f>IF(data!AX82&gt;0,data!AX82,"")</f>
        <v/>
      </c>
      <c r="I224" s="302" t="str">
        <f>IF(data!AY82&gt;0,data!AY82,"")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"&amp;data!C100</f>
        <v>Hospital: Whitman Hospital and Medical Clinics</v>
      </c>
      <c r="G228" s="286"/>
      <c r="H228" s="285" t="str">
        <f>"FYE: "&amp;data!C98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data!AZ61</f>
        <v>0</v>
      </c>
      <c r="D233" s="287">
        <f>data!BA61</f>
        <v>0</v>
      </c>
      <c r="E233" s="299"/>
      <c r="F233" s="299"/>
      <c r="G233" s="299"/>
      <c r="H233" s="287">
        <f>data!BE61</f>
        <v>133630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data!AZ62</f>
        <v>0</v>
      </c>
      <c r="D234" s="294">
        <f>data!BA62</f>
        <v>0</v>
      </c>
      <c r="E234" s="294">
        <f>data!BB62</f>
        <v>2.3536057692307688</v>
      </c>
      <c r="F234" s="294">
        <f>data!BC62</f>
        <v>0</v>
      </c>
      <c r="G234" s="294">
        <f>data!BD62</f>
        <v>4.5047932692307686</v>
      </c>
      <c r="H234" s="294">
        <f>data!BE62</f>
        <v>5.090927884615386</v>
      </c>
      <c r="I234" s="294">
        <f>data!BF62</f>
        <v>8.7405913461538471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data!AZ63</f>
        <v>0</v>
      </c>
      <c r="D235" s="287">
        <f>data!BA63</f>
        <v>0</v>
      </c>
      <c r="E235" s="287">
        <f>data!BB63</f>
        <v>204180.6</v>
      </c>
      <c r="F235" s="287">
        <f>data!BC63</f>
        <v>0</v>
      </c>
      <c r="G235" s="287">
        <f>data!BD63</f>
        <v>245424.97</v>
      </c>
      <c r="H235" s="287">
        <f>data!BE63</f>
        <v>431531.58999999997</v>
      </c>
      <c r="I235" s="287">
        <f>data!BF63</f>
        <v>419396.61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data!AZ64</f>
        <v>0</v>
      </c>
      <c r="D236" s="287">
        <f>data!BA64</f>
        <v>0</v>
      </c>
      <c r="E236" s="287">
        <f>data!BB64</f>
        <v>14404</v>
      </c>
      <c r="F236" s="287">
        <f>data!BC64</f>
        <v>0</v>
      </c>
      <c r="G236" s="287">
        <f>data!BD64</f>
        <v>18766</v>
      </c>
      <c r="H236" s="287">
        <f>data!BE64</f>
        <v>32257</v>
      </c>
      <c r="I236" s="287">
        <f>data!BF64</f>
        <v>31752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data!AZ65</f>
        <v>0</v>
      </c>
      <c r="D237" s="287">
        <f>data!BA65</f>
        <v>0</v>
      </c>
      <c r="E237" s="287">
        <f>data!BB65</f>
        <v>0</v>
      </c>
      <c r="F237" s="287">
        <f>data!BC65</f>
        <v>0</v>
      </c>
      <c r="G237" s="287">
        <f>data!BD65</f>
        <v>0</v>
      </c>
      <c r="H237" s="287">
        <f>data!BE65</f>
        <v>0</v>
      </c>
      <c r="I237" s="287">
        <f>data!BF65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data!AZ66</f>
        <v>0</v>
      </c>
      <c r="D238" s="287">
        <f>data!BA66</f>
        <v>0</v>
      </c>
      <c r="E238" s="287">
        <f>data!BB66</f>
        <v>62393.08</v>
      </c>
      <c r="F238" s="287">
        <f>data!BC66</f>
        <v>0</v>
      </c>
      <c r="G238" s="287">
        <f>data!BD66</f>
        <v>149550.69</v>
      </c>
      <c r="H238" s="287">
        <f>data!BE66</f>
        <v>34248.020000000004</v>
      </c>
      <c r="I238" s="287">
        <f>data!BF66</f>
        <v>78857.579999999987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data!AZ67</f>
        <v>0</v>
      </c>
      <c r="D239" s="287">
        <f>data!BA67</f>
        <v>0</v>
      </c>
      <c r="E239" s="287">
        <f>data!BB67</f>
        <v>1253.1600000000001</v>
      </c>
      <c r="F239" s="287">
        <f>data!BC67</f>
        <v>0</v>
      </c>
      <c r="G239" s="287">
        <f>data!BD67</f>
        <v>626.58000000000004</v>
      </c>
      <c r="H239" s="287">
        <f>data!BE67</f>
        <v>614407.20999999985</v>
      </c>
      <c r="I239" s="287">
        <f>data!BF67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data!AZ68</f>
        <v>0</v>
      </c>
      <c r="D240" s="287">
        <f>data!BA68</f>
        <v>142589.37</v>
      </c>
      <c r="E240" s="287">
        <f>data!BB68</f>
        <v>-4583</v>
      </c>
      <c r="F240" s="287">
        <f>data!BC68</f>
        <v>0</v>
      </c>
      <c r="G240" s="287">
        <f>data!BD68</f>
        <v>18000</v>
      </c>
      <c r="H240" s="287">
        <f>data!BE68</f>
        <v>175066.57999999996</v>
      </c>
      <c r="I240" s="287">
        <f>data!BF68</f>
        <v>1513.93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data!AZ69</f>
        <v>0</v>
      </c>
      <c r="D241" s="287">
        <f>data!BA69</f>
        <v>0</v>
      </c>
      <c r="E241" s="287">
        <f>data!BB69</f>
        <v>1774</v>
      </c>
      <c r="F241" s="287">
        <f>data!BC69</f>
        <v>0</v>
      </c>
      <c r="G241" s="287">
        <f>data!BD69</f>
        <v>32480</v>
      </c>
      <c r="H241" s="287">
        <f>data!BE69</f>
        <v>1360739</v>
      </c>
      <c r="I241" s="287">
        <f>data!BF69</f>
        <v>41743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data!AZ70</f>
        <v>0</v>
      </c>
      <c r="D242" s="287">
        <f>data!BA70</f>
        <v>0</v>
      </c>
      <c r="E242" s="287">
        <f>data!BB70</f>
        <v>0</v>
      </c>
      <c r="F242" s="287">
        <f>data!BC70</f>
        <v>0</v>
      </c>
      <c r="G242" s="287">
        <f>data!BD70</f>
        <v>0</v>
      </c>
      <c r="H242" s="287">
        <f>data!BE70</f>
        <v>0</v>
      </c>
      <c r="I242" s="287">
        <f>data!BF70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data!AZ71</f>
        <v>0</v>
      </c>
      <c r="D243" s="287">
        <f>data!BA71</f>
        <v>0</v>
      </c>
      <c r="E243" s="287">
        <f>data!BB71</f>
        <v>229.05</v>
      </c>
      <c r="F243" s="287">
        <f>data!BC71</f>
        <v>0</v>
      </c>
      <c r="G243" s="287">
        <f>data!BD71</f>
        <v>161.58000000000001</v>
      </c>
      <c r="H243" s="287">
        <f>data!BE71</f>
        <v>300279.15999999992</v>
      </c>
      <c r="I243" s="287">
        <f>data!BF71</f>
        <v>1847.8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-data!AZ86</f>
        <v>0</v>
      </c>
      <c r="D244" s="287">
        <f>-data!BA86</f>
        <v>0</v>
      </c>
      <c r="E244" s="287">
        <f>-data!BB86</f>
        <v>0</v>
      </c>
      <c r="F244" s="287">
        <f>-data!BC86</f>
        <v>0</v>
      </c>
      <c r="G244" s="287">
        <f>-data!BD86</f>
        <v>0</v>
      </c>
      <c r="H244" s="287">
        <f>-data!BE86</f>
        <v>0</v>
      </c>
      <c r="I244" s="287">
        <f>-data!BF86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data!AZ87</f>
        <v>0</v>
      </c>
      <c r="D245" s="287">
        <f>data!BA87</f>
        <v>142589.37</v>
      </c>
      <c r="E245" s="287">
        <f>data!BB87</f>
        <v>279650.88999999996</v>
      </c>
      <c r="F245" s="287">
        <f>data!BC87</f>
        <v>0</v>
      </c>
      <c r="G245" s="287">
        <f>data!BD87</f>
        <v>465009.82</v>
      </c>
      <c r="H245" s="287">
        <f>data!BE87</f>
        <v>2948528.5599999996</v>
      </c>
      <c r="I245" s="287">
        <f>data!BF87</f>
        <v>575110.92000000004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IF(data!AZ75&gt;0,data!AZ75,"")</f>
        <v/>
      </c>
      <c r="D248" s="302" t="str">
        <f>IF(data!BA75&gt;0,data!BA75,"")</f>
        <v/>
      </c>
      <c r="E248" s="302" t="str">
        <f>IF(data!BB75&gt;0,data!BB75,"")</f>
        <v/>
      </c>
      <c r="F248" s="302" t="str">
        <f>IF(data!BC75&gt;0,data!BC75,"")</f>
        <v/>
      </c>
      <c r="G248" s="302" t="str">
        <f>IF(data!BD75&gt;0,data!BD75,"")</f>
        <v/>
      </c>
      <c r="H248" s="302" t="str">
        <f>IF(data!BE75&gt;0,data!BE75,"")</f>
        <v/>
      </c>
      <c r="I248" s="302" t="str">
        <f>IF(data!BF75&gt;0,data!BF75,"")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IF(data!AZ76&gt;0,data!AZ76,"")</f>
        <v/>
      </c>
      <c r="D249" s="302" t="str">
        <f>IF(data!BA76&gt;0,data!BA76,"")</f>
        <v/>
      </c>
      <c r="E249" s="302" t="str">
        <f>IF(data!BB76&gt;0,data!BB76,"")</f>
        <v/>
      </c>
      <c r="F249" s="302" t="str">
        <f>IF(data!BC76&gt;0,data!BC76,"")</f>
        <v/>
      </c>
      <c r="G249" s="302" t="str">
        <f>IF(data!BD76&gt;0,data!BD76,"")</f>
        <v/>
      </c>
      <c r="H249" s="302" t="str">
        <f>IF(data!BE76&gt;0,data!BE76,"")</f>
        <v/>
      </c>
      <c r="I249" s="302" t="str">
        <f>IF(data!BF76&gt;0,data!BF76,"")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IF(data!AZ77&gt;0,data!AZ77,"")</f>
        <v/>
      </c>
      <c r="D250" s="302" t="str">
        <f>IF(data!BA77&gt;0,data!BA77,"")</f>
        <v/>
      </c>
      <c r="E250" s="302" t="str">
        <f>IF(data!BB77&gt;0,data!BB77,"")</f>
        <v/>
      </c>
      <c r="F250" s="302" t="str">
        <f>IF(data!BC77&gt;0,data!BC77,"")</f>
        <v/>
      </c>
      <c r="G250" s="302" t="str">
        <f>IF(data!BD77&gt;0,data!BD77,"")</f>
        <v/>
      </c>
      <c r="H250" s="302" t="str">
        <f>IF(data!BE77&gt;0,data!BE77,"")</f>
        <v/>
      </c>
      <c r="I250" s="302" t="str">
        <f>IF(data!BF77&gt;0,data!BF77,"")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data!AZ92</f>
        <v>0</v>
      </c>
      <c r="D252" s="303">
        <f>data!BA92</f>
        <v>0</v>
      </c>
      <c r="E252" s="303">
        <f>data!BB92</f>
        <v>90</v>
      </c>
      <c r="F252" s="303">
        <f>data!BC92</f>
        <v>0</v>
      </c>
      <c r="G252" s="303">
        <f>data!BD92</f>
        <v>1648</v>
      </c>
      <c r="H252" s="303">
        <f>data!BE92</f>
        <v>69043</v>
      </c>
      <c r="I252" s="303">
        <f>data!BF92</f>
        <v>2118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data!AZ93</f>
        <v>0</v>
      </c>
      <c r="D253" s="303">
        <f>data!BA93</f>
        <v>0</v>
      </c>
      <c r="E253" s="303">
        <f>data!BB93</f>
        <v>0</v>
      </c>
      <c r="F253" s="303">
        <f>data!BC93</f>
        <v>0</v>
      </c>
      <c r="G253" s="302" t="str">
        <f>IF(data!BD79&gt;0,data!BD79,"")</f>
        <v/>
      </c>
      <c r="H253" s="302" t="str">
        <f>IF(data!BE79&gt;0,data!BE79,"")</f>
        <v/>
      </c>
      <c r="I253" s="303">
        <f>data!BF93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IF(data!AZ80&gt;0,data!AZ80,"")</f>
        <v/>
      </c>
      <c r="D254" s="303">
        <f>data!BA94</f>
        <v>0</v>
      </c>
      <c r="E254" s="303">
        <f>data!BB94</f>
        <v>90</v>
      </c>
      <c r="F254" s="303">
        <f>data!BC94</f>
        <v>0</v>
      </c>
      <c r="G254" s="302" t="str">
        <f>IF(data!BD80&gt;0,data!BD80,"")</f>
        <v/>
      </c>
      <c r="H254" s="302" t="str">
        <f>IF(data!BE80&gt;0,data!BE80,"")</f>
        <v/>
      </c>
      <c r="I254" s="302" t="str">
        <f>IF(data!BF80&gt;0,data!BF80,"")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IF(data!AZ81&gt;0,data!AZ81,"")</f>
        <v/>
      </c>
      <c r="D255" s="302" t="str">
        <f>IF(data!BA81&gt;0,data!BA81,"")</f>
        <v/>
      </c>
      <c r="E255" s="303">
        <f>data!BB95</f>
        <v>0</v>
      </c>
      <c r="F255" s="303">
        <f>data!BC95</f>
        <v>0</v>
      </c>
      <c r="G255" s="302" t="str">
        <f>IF(data!BD81&gt;0,data!BD81,"")</f>
        <v/>
      </c>
      <c r="H255" s="302" t="str">
        <f>IF(data!BE81&gt;0,data!BE81,"")</f>
        <v/>
      </c>
      <c r="I255" s="302" t="str">
        <f>IF(data!BF81&gt;0,data!BF81,"")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IF(data!AZ82&gt;0,data!AZ82,"")</f>
        <v/>
      </c>
      <c r="D256" s="302" t="str">
        <f>IF(data!BA82&gt;0,data!BA82,"")</f>
        <v/>
      </c>
      <c r="E256" s="302" t="str">
        <f>IF(data!BB82&gt;0,data!BB82,"")</f>
        <v/>
      </c>
      <c r="F256" s="302" t="str">
        <f>IF(data!BC82&gt;0,data!BC82,"")</f>
        <v/>
      </c>
      <c r="G256" s="302" t="str">
        <f>IF(data!BD82&gt;0,data!BD82,"")</f>
        <v/>
      </c>
      <c r="H256" s="302" t="str">
        <f>IF(data!BE82&gt;0,data!BE82,"")</f>
        <v/>
      </c>
      <c r="I256" s="302" t="str">
        <f>IF(data!BF82&gt;0,data!BF82,"")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"&amp;data!C100</f>
        <v>Hospital: Whitman Hospital and Medical Clinics</v>
      </c>
      <c r="G260" s="286"/>
      <c r="H260" s="285" t="str">
        <f>"FYE: "&amp;data!C98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data!BG62</f>
        <v>0</v>
      </c>
      <c r="D266" s="294">
        <f>data!BH62</f>
        <v>4.3324999999999996</v>
      </c>
      <c r="E266" s="294">
        <f>data!BI62</f>
        <v>0</v>
      </c>
      <c r="F266" s="294">
        <f>data!BJ62</f>
        <v>0</v>
      </c>
      <c r="G266" s="294">
        <f>data!BK62</f>
        <v>0</v>
      </c>
      <c r="H266" s="294">
        <f>data!BL62</f>
        <v>6.8437500000000018</v>
      </c>
      <c r="I266" s="294">
        <f>data!BM62</f>
        <v>2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data!BG63</f>
        <v>0</v>
      </c>
      <c r="D267" s="287">
        <f>data!BH63</f>
        <v>392670.92</v>
      </c>
      <c r="E267" s="287">
        <f>data!BI63</f>
        <v>0</v>
      </c>
      <c r="F267" s="287">
        <f>data!BJ63</f>
        <v>0</v>
      </c>
      <c r="G267" s="287">
        <f>data!BK63</f>
        <v>0</v>
      </c>
      <c r="H267" s="287">
        <f>data!BL63</f>
        <v>426354.83999999997</v>
      </c>
      <c r="I267" s="287">
        <f>data!BM63</f>
        <v>171031.24000000002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data!BG64</f>
        <v>0</v>
      </c>
      <c r="D268" s="287">
        <f>data!BH64</f>
        <v>28498</v>
      </c>
      <c r="E268" s="287">
        <f>data!BI64</f>
        <v>0</v>
      </c>
      <c r="F268" s="287">
        <f>data!BJ64</f>
        <v>0</v>
      </c>
      <c r="G268" s="287">
        <f>data!BK64</f>
        <v>0</v>
      </c>
      <c r="H268" s="287">
        <f>data!BL64</f>
        <v>31606</v>
      </c>
      <c r="I268" s="287">
        <f>data!BM64</f>
        <v>11389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data!BG65</f>
        <v>0</v>
      </c>
      <c r="D269" s="287">
        <f>data!BH65</f>
        <v>109651.04</v>
      </c>
      <c r="E269" s="287">
        <f>data!BI65</f>
        <v>0</v>
      </c>
      <c r="F269" s="287">
        <f>data!BJ65</f>
        <v>0</v>
      </c>
      <c r="G269" s="287">
        <f>data!BK65</f>
        <v>0</v>
      </c>
      <c r="H269" s="287">
        <f>data!BL65</f>
        <v>0</v>
      </c>
      <c r="I269" s="287">
        <f>data!BM65</f>
        <v>36601.699999999997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data!BG66</f>
        <v>0</v>
      </c>
      <c r="D270" s="287">
        <f>data!BH66</f>
        <v>50440.91</v>
      </c>
      <c r="E270" s="287">
        <f>data!BI66</f>
        <v>70.45</v>
      </c>
      <c r="F270" s="287">
        <f>data!BJ66</f>
        <v>0</v>
      </c>
      <c r="G270" s="287">
        <f>data!BK66</f>
        <v>0</v>
      </c>
      <c r="H270" s="287">
        <f>data!BL66</f>
        <v>22233.25</v>
      </c>
      <c r="I270" s="287">
        <f>data!BM66</f>
        <v>1884.8799999999999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data!BG67</f>
        <v>0</v>
      </c>
      <c r="D271" s="287">
        <f>data!BH67</f>
        <v>84325.99</v>
      </c>
      <c r="E271" s="287">
        <f>data!BI67</f>
        <v>0</v>
      </c>
      <c r="F271" s="287">
        <f>data!BJ67</f>
        <v>0</v>
      </c>
      <c r="G271" s="287">
        <f>data!BK67</f>
        <v>0</v>
      </c>
      <c r="H271" s="287">
        <f>data!BL67</f>
        <v>1253.1600000000001</v>
      </c>
      <c r="I271" s="287">
        <f>data!BM67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data!BG68</f>
        <v>0</v>
      </c>
      <c r="D272" s="287">
        <f>data!BH68</f>
        <v>1647948.25</v>
      </c>
      <c r="E272" s="287">
        <f>data!BI68</f>
        <v>274.89</v>
      </c>
      <c r="F272" s="287">
        <f>data!BJ68</f>
        <v>0</v>
      </c>
      <c r="G272" s="287">
        <f>data!BK68</f>
        <v>0</v>
      </c>
      <c r="H272" s="287">
        <f>data!BL68</f>
        <v>634095.04</v>
      </c>
      <c r="I272" s="287">
        <f>data!BM68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data!BG69</f>
        <v>0</v>
      </c>
      <c r="D273" s="287">
        <f>data!BH69</f>
        <v>0</v>
      </c>
      <c r="E273" s="287">
        <f>data!BI69</f>
        <v>0</v>
      </c>
      <c r="F273" s="287">
        <f>data!BJ69</f>
        <v>0</v>
      </c>
      <c r="G273" s="287">
        <f>data!BK69</f>
        <v>0</v>
      </c>
      <c r="H273" s="287">
        <f>data!BL69</f>
        <v>30194</v>
      </c>
      <c r="I273" s="287">
        <f>data!BM69</f>
        <v>11530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data!BG70</f>
        <v>0</v>
      </c>
      <c r="D274" s="287">
        <f>data!BH70</f>
        <v>0</v>
      </c>
      <c r="E274" s="287">
        <f>data!BI70</f>
        <v>0</v>
      </c>
      <c r="F274" s="287">
        <f>data!BJ70</f>
        <v>0</v>
      </c>
      <c r="G274" s="287">
        <f>data!BK70</f>
        <v>0</v>
      </c>
      <c r="H274" s="287">
        <f>data!BL70</f>
        <v>2719.25</v>
      </c>
      <c r="I274" s="287">
        <f>data!BM70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data!BG71</f>
        <v>0</v>
      </c>
      <c r="D275" s="287">
        <f>data!BH71</f>
        <v>48907.42</v>
      </c>
      <c r="E275" s="287">
        <f>data!BI71</f>
        <v>42142.92</v>
      </c>
      <c r="F275" s="287">
        <f>data!BJ71</f>
        <v>0</v>
      </c>
      <c r="G275" s="287">
        <f>data!BK71</f>
        <v>0</v>
      </c>
      <c r="H275" s="287">
        <f>data!BL71</f>
        <v>146.72999999999999</v>
      </c>
      <c r="I275" s="287">
        <f>data!BM71</f>
        <v>54069.09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-data!BG86</f>
        <v>0</v>
      </c>
      <c r="D276" s="287">
        <f>-data!BH86</f>
        <v>0</v>
      </c>
      <c r="E276" s="287">
        <f>-data!BI86</f>
        <v>0</v>
      </c>
      <c r="F276" s="287">
        <f>-data!BJ86</f>
        <v>0</v>
      </c>
      <c r="G276" s="287">
        <f>-data!BK86</f>
        <v>0</v>
      </c>
      <c r="H276" s="287">
        <f>-data!BL86</f>
        <v>0</v>
      </c>
      <c r="I276" s="287">
        <f>-data!BM86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data!BG87</f>
        <v>0</v>
      </c>
      <c r="D277" s="287">
        <f>data!BH87</f>
        <v>2362442.5299999998</v>
      </c>
      <c r="E277" s="287">
        <f>data!BI87</f>
        <v>42488.259999999995</v>
      </c>
      <c r="F277" s="287">
        <f>data!BJ87</f>
        <v>0</v>
      </c>
      <c r="G277" s="287">
        <f>data!BK87</f>
        <v>0</v>
      </c>
      <c r="H277" s="287">
        <f>data!BL87</f>
        <v>1148602.27</v>
      </c>
      <c r="I277" s="287">
        <f>data!BM87</f>
        <v>286505.91000000003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IF(data!BG75&gt;0,data!BG75,"")</f>
        <v/>
      </c>
      <c r="D280" s="302" t="str">
        <f>IF(data!BH75&gt;0,data!BH75,"")</f>
        <v/>
      </c>
      <c r="E280" s="302" t="str">
        <f>IF(data!BI75&gt;0,data!BI75,"")</f>
        <v/>
      </c>
      <c r="F280" s="302" t="str">
        <f>IF(data!BJ75&gt;0,data!BJ75,"")</f>
        <v/>
      </c>
      <c r="G280" s="302" t="str">
        <f>IF(data!BK75&gt;0,data!BK75,"")</f>
        <v/>
      </c>
      <c r="H280" s="302" t="str">
        <f>IF(data!BL75&gt;0,data!BL75,"")</f>
        <v/>
      </c>
      <c r="I280" s="302" t="str">
        <f>IF(data!BM75&gt;0,data!BM75,"")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IF(data!BG76&gt;0,data!BG76,"")</f>
        <v/>
      </c>
      <c r="D281" s="302" t="str">
        <f>IF(data!BH76&gt;0,data!BH76,"")</f>
        <v/>
      </c>
      <c r="E281" s="302" t="str">
        <f>IF(data!BI76&gt;0,data!BI76,"")</f>
        <v/>
      </c>
      <c r="F281" s="302" t="str">
        <f>IF(data!BJ76&gt;0,data!BJ76,"")</f>
        <v/>
      </c>
      <c r="G281" s="302" t="str">
        <f>IF(data!BK76&gt;0,data!BK76,"")</f>
        <v/>
      </c>
      <c r="H281" s="302" t="str">
        <f>IF(data!BL76&gt;0,data!BL76,"")</f>
        <v/>
      </c>
      <c r="I281" s="302" t="str">
        <f>IF(data!BM76&gt;0,data!BM76,"")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IF(data!BG77&gt;0,data!BG77,"")</f>
        <v/>
      </c>
      <c r="D282" s="302" t="str">
        <f>IF(data!BH77&gt;0,data!BH77,"")</f>
        <v/>
      </c>
      <c r="E282" s="302" t="str">
        <f>IF(data!BI77&gt;0,data!BI77,"")</f>
        <v/>
      </c>
      <c r="F282" s="302" t="str">
        <f>IF(data!BJ77&gt;0,data!BJ77,"")</f>
        <v/>
      </c>
      <c r="G282" s="302" t="str">
        <f>IF(data!BK77&gt;0,data!BK77,"")</f>
        <v/>
      </c>
      <c r="H282" s="302" t="str">
        <f>IF(data!BL77&gt;0,data!BL77,"")</f>
        <v/>
      </c>
      <c r="I282" s="302" t="str">
        <f>IF(data!BM77&gt;0,data!BM77,"")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data!BG92</f>
        <v>0</v>
      </c>
      <c r="D284" s="303">
        <f>data!BH92</f>
        <v>0</v>
      </c>
      <c r="E284" s="303">
        <f>data!BI92</f>
        <v>0</v>
      </c>
      <c r="F284" s="303">
        <f>data!BJ92</f>
        <v>0</v>
      </c>
      <c r="G284" s="303">
        <f>data!BK92</f>
        <v>0</v>
      </c>
      <c r="H284" s="303">
        <f>data!BL92</f>
        <v>1532</v>
      </c>
      <c r="I284" s="303">
        <f>data!BM92</f>
        <v>585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IF(data!BG79&gt;0,data!BG79,"")</f>
        <v/>
      </c>
      <c r="D285" s="303">
        <f>data!BH93</f>
        <v>0</v>
      </c>
      <c r="E285" s="303">
        <f>data!BI93</f>
        <v>0</v>
      </c>
      <c r="F285" s="302" t="str">
        <f>IF(data!BJ79&gt;0,data!BJ79,"")</f>
        <v/>
      </c>
      <c r="G285" s="303">
        <f>data!BK93</f>
        <v>0</v>
      </c>
      <c r="H285" s="303">
        <f>data!BL93</f>
        <v>0</v>
      </c>
      <c r="I285" s="303">
        <f>data!BM93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IF(data!BG80&gt;0,data!BG80,"")</f>
        <v/>
      </c>
      <c r="D286" s="303">
        <f>data!BH94</f>
        <v>0</v>
      </c>
      <c r="E286" s="303">
        <f>data!BI94</f>
        <v>0</v>
      </c>
      <c r="F286" s="302" t="str">
        <f>IF(data!BJ80&gt;0,data!BJ80,"")</f>
        <v/>
      </c>
      <c r="G286" s="303">
        <f>data!BK94</f>
        <v>0</v>
      </c>
      <c r="H286" s="303">
        <f>data!BL94</f>
        <v>0</v>
      </c>
      <c r="I286" s="303">
        <f>data!BM94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IF(data!BG81&gt;0,data!BG81,"")</f>
        <v/>
      </c>
      <c r="D287" s="303">
        <f>data!BH95</f>
        <v>0</v>
      </c>
      <c r="E287" s="303">
        <f>data!BI95</f>
        <v>0</v>
      </c>
      <c r="F287" s="302" t="str">
        <f>IF(data!BJ81&gt;0,data!BJ81,"")</f>
        <v/>
      </c>
      <c r="G287" s="303">
        <f>data!BK95</f>
        <v>0</v>
      </c>
      <c r="H287" s="303">
        <f>data!BL95</f>
        <v>0</v>
      </c>
      <c r="I287" s="303">
        <f>data!BM95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IF(data!BG82&gt;0,data!BG82,"")</f>
        <v/>
      </c>
      <c r="D288" s="302" t="str">
        <f>IF(data!BH82&gt;0,data!BH82,"")</f>
        <v/>
      </c>
      <c r="E288" s="302" t="str">
        <f>IF(data!BI82&gt;0,data!BI82,"")</f>
        <v/>
      </c>
      <c r="F288" s="302" t="str">
        <f>IF(data!BJ82&gt;0,data!BJ82,"")</f>
        <v/>
      </c>
      <c r="G288" s="302" t="str">
        <f>IF(data!BK82&gt;0,data!BK82,"")</f>
        <v/>
      </c>
      <c r="H288" s="302" t="str">
        <f>IF(data!BL82&gt;0,data!BL82,"")</f>
        <v/>
      </c>
      <c r="I288" s="302" t="str">
        <f>IF(data!BM82&gt;0,data!BM82,"")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"&amp;data!C100</f>
        <v>Hospital: Whitman Hospital and Medical Clinics</v>
      </c>
      <c r="G292" s="286"/>
      <c r="H292" s="285" t="str">
        <f>"FYE: "&amp;data!C98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data!BN62</f>
        <v>5.4360576923076929</v>
      </c>
      <c r="D298" s="294">
        <f>data!BO62</f>
        <v>7.5000000000000011E-2</v>
      </c>
      <c r="E298" s="294">
        <f>data!BP62</f>
        <v>0.26923076923076922</v>
      </c>
      <c r="F298" s="294">
        <f>data!BQ62</f>
        <v>0</v>
      </c>
      <c r="G298" s="294">
        <f>data!BR62</f>
        <v>3.180769230769231</v>
      </c>
      <c r="H298" s="294">
        <f>data!BS62</f>
        <v>0</v>
      </c>
      <c r="I298" s="294">
        <f>data!BT62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data!BN63</f>
        <v>853390.32</v>
      </c>
      <c r="D299" s="287">
        <f>data!BO63</f>
        <v>9489.869999999999</v>
      </c>
      <c r="E299" s="287">
        <f>data!BP63</f>
        <v>21630.100000000002</v>
      </c>
      <c r="F299" s="287">
        <f>data!BQ63</f>
        <v>0</v>
      </c>
      <c r="G299" s="287">
        <f>data!BR63</f>
        <v>229267.8</v>
      </c>
      <c r="H299" s="287">
        <f>data!BS63</f>
        <v>0</v>
      </c>
      <c r="I299" s="287">
        <f>data!BT63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data!BN64</f>
        <v>55728</v>
      </c>
      <c r="D300" s="287">
        <f>data!BO64</f>
        <v>628</v>
      </c>
      <c r="E300" s="287">
        <f>data!BP64</f>
        <v>1426</v>
      </c>
      <c r="F300" s="287">
        <f>data!BQ64</f>
        <v>0</v>
      </c>
      <c r="G300" s="287">
        <f>data!BR64</f>
        <v>4257409</v>
      </c>
      <c r="H300" s="287">
        <f>data!BS64</f>
        <v>0</v>
      </c>
      <c r="I300" s="287">
        <f>data!BT64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data!BN65</f>
        <v>33159.56</v>
      </c>
      <c r="D301" s="287">
        <f>data!BO65</f>
        <v>0</v>
      </c>
      <c r="E301" s="287">
        <f>data!BP65</f>
        <v>0</v>
      </c>
      <c r="F301" s="287">
        <f>data!BQ65</f>
        <v>0</v>
      </c>
      <c r="G301" s="287">
        <f>data!BR65</f>
        <v>34549.160000000003</v>
      </c>
      <c r="H301" s="287">
        <f>data!BS65</f>
        <v>0</v>
      </c>
      <c r="I301" s="287">
        <f>data!BT65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data!BN66</f>
        <v>16106.640000000003</v>
      </c>
      <c r="D302" s="287">
        <f>data!BO66</f>
        <v>11059.82</v>
      </c>
      <c r="E302" s="287">
        <f>data!BP66</f>
        <v>3822.3000000000006</v>
      </c>
      <c r="F302" s="287">
        <f>data!BQ66</f>
        <v>0</v>
      </c>
      <c r="G302" s="287">
        <f>data!BR66</f>
        <v>10492.990000000002</v>
      </c>
      <c r="H302" s="287">
        <f>data!BS66</f>
        <v>0</v>
      </c>
      <c r="I302" s="287">
        <f>data!BT66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data!BN67</f>
        <v>3748.48</v>
      </c>
      <c r="D303" s="287">
        <f>data!BO67</f>
        <v>544.53</v>
      </c>
      <c r="E303" s="287">
        <f>data!BP67</f>
        <v>0</v>
      </c>
      <c r="F303" s="287">
        <f>data!BQ67</f>
        <v>0</v>
      </c>
      <c r="G303" s="287">
        <f>data!BR67</f>
        <v>3503.07</v>
      </c>
      <c r="H303" s="287">
        <f>data!BS67</f>
        <v>0</v>
      </c>
      <c r="I303" s="287">
        <f>data!BT67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data!BN68</f>
        <v>76916.69</v>
      </c>
      <c r="D304" s="287">
        <f>data!BO68</f>
        <v>2387.8000000000002</v>
      </c>
      <c r="E304" s="287">
        <f>data!BP68</f>
        <v>100156.07</v>
      </c>
      <c r="F304" s="287">
        <f>data!BQ68</f>
        <v>0</v>
      </c>
      <c r="G304" s="287">
        <f>data!BR68</f>
        <v>27932.62</v>
      </c>
      <c r="H304" s="287">
        <f>data!BS68</f>
        <v>0</v>
      </c>
      <c r="I304" s="287">
        <f>data!BT68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data!BN69</f>
        <v>32972</v>
      </c>
      <c r="D305" s="287">
        <f>data!BO69</f>
        <v>0</v>
      </c>
      <c r="E305" s="287">
        <f>data!BP69</f>
        <v>0</v>
      </c>
      <c r="F305" s="287">
        <f>data!BQ69</f>
        <v>0</v>
      </c>
      <c r="G305" s="287">
        <f>data!BR69</f>
        <v>7095</v>
      </c>
      <c r="H305" s="287">
        <f>data!BS69</f>
        <v>0</v>
      </c>
      <c r="I305" s="287">
        <f>data!BT69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data!BN70</f>
        <v>10076.84</v>
      </c>
      <c r="D306" s="287">
        <f>data!BO70</f>
        <v>0</v>
      </c>
      <c r="E306" s="287">
        <f>data!BP70</f>
        <v>0</v>
      </c>
      <c r="F306" s="287">
        <f>data!BQ70</f>
        <v>0</v>
      </c>
      <c r="G306" s="287">
        <f>data!BR70</f>
        <v>0</v>
      </c>
      <c r="H306" s="287">
        <f>data!BS70</f>
        <v>0</v>
      </c>
      <c r="I306" s="287">
        <f>data!BT70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data!BN71</f>
        <v>123230.83</v>
      </c>
      <c r="D307" s="287">
        <f>data!BO71</f>
        <v>0</v>
      </c>
      <c r="E307" s="287">
        <f>data!BP71</f>
        <v>65326.719999999994</v>
      </c>
      <c r="F307" s="287">
        <f>data!BQ71</f>
        <v>0</v>
      </c>
      <c r="G307" s="287">
        <f>data!BR71</f>
        <v>140274.49</v>
      </c>
      <c r="H307" s="287">
        <f>data!BS71</f>
        <v>0</v>
      </c>
      <c r="I307" s="287">
        <f>data!BT71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-data!BN86</f>
        <v>0</v>
      </c>
      <c r="D308" s="287">
        <f>-data!BO86</f>
        <v>0</v>
      </c>
      <c r="E308" s="287">
        <f>-data!BP86</f>
        <v>0</v>
      </c>
      <c r="F308" s="287">
        <f>-data!BQ86</f>
        <v>0</v>
      </c>
      <c r="G308" s="287">
        <f>-data!BR86</f>
        <v>0</v>
      </c>
      <c r="H308" s="287">
        <f>-data!BS86</f>
        <v>0</v>
      </c>
      <c r="I308" s="287">
        <f>-data!BT86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data!BN87</f>
        <v>1205329.3600000001</v>
      </c>
      <c r="D309" s="287">
        <f>data!BO87</f>
        <v>24110.019999999997</v>
      </c>
      <c r="E309" s="287">
        <f>data!BP87</f>
        <v>192361.19</v>
      </c>
      <c r="F309" s="287">
        <f>data!BQ87</f>
        <v>0</v>
      </c>
      <c r="G309" s="287">
        <f>data!BR87</f>
        <v>4710524.1300000008</v>
      </c>
      <c r="H309" s="287">
        <f>data!BS87</f>
        <v>0</v>
      </c>
      <c r="I309" s="287">
        <f>data!BT87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IF(data!BN75&gt;0,data!BN75,"")</f>
        <v/>
      </c>
      <c r="D312" s="302" t="str">
        <f>IF(data!BO75&gt;0,data!BO75,"")</f>
        <v/>
      </c>
      <c r="E312" s="302" t="str">
        <f>IF(data!BP75&gt;0,data!BP75,"")</f>
        <v/>
      </c>
      <c r="F312" s="302" t="str">
        <f>IF(data!BQ75&gt;0,data!BQ75,"")</f>
        <v/>
      </c>
      <c r="G312" s="302" t="str">
        <f>IF(data!BR75&gt;0,data!BR75,"")</f>
        <v/>
      </c>
      <c r="H312" s="302" t="str">
        <f>IF(data!BS75&gt;0,data!BS75,"")</f>
        <v/>
      </c>
      <c r="I312" s="302" t="str">
        <f>IF(data!BT75&gt;0,data!BT75,"")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IF(data!BN76&gt;0,data!BN76,"")</f>
        <v/>
      </c>
      <c r="D313" s="302" t="str">
        <f>IF(data!BO76&gt;0,data!BO76,"")</f>
        <v/>
      </c>
      <c r="E313" s="302" t="str">
        <f>IF(data!BP76&gt;0,data!BP76,"")</f>
        <v/>
      </c>
      <c r="F313" s="302" t="str">
        <f>IF(data!BQ76&gt;0,data!BQ76,"")</f>
        <v/>
      </c>
      <c r="G313" s="302" t="str">
        <f>IF(data!BR76&gt;0,data!BR76,"")</f>
        <v/>
      </c>
      <c r="H313" s="302" t="str">
        <f>IF(data!BS76&gt;0,data!BS76,"")</f>
        <v/>
      </c>
      <c r="I313" s="302" t="str">
        <f>IF(data!BT76&gt;0,data!BT76,"")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IF(data!BN77&gt;0,data!BN77,"")</f>
        <v/>
      </c>
      <c r="D314" s="302" t="str">
        <f>IF(data!BO77&gt;0,data!BO77,"")</f>
        <v/>
      </c>
      <c r="E314" s="302" t="str">
        <f>IF(data!BP77&gt;0,data!BP77,"")</f>
        <v/>
      </c>
      <c r="F314" s="302" t="str">
        <f>IF(data!BQ77&gt;0,data!BQ77,"")</f>
        <v/>
      </c>
      <c r="G314" s="302" t="str">
        <f>IF(data!BR77&gt;0,data!BR77,"")</f>
        <v/>
      </c>
      <c r="H314" s="302" t="str">
        <f>IF(data!BS77&gt;0,data!BS77,"")</f>
        <v/>
      </c>
      <c r="I314" s="302" t="str">
        <f>IF(data!BT77&gt;0,data!BT77,"")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data!BN92</f>
        <v>1673</v>
      </c>
      <c r="D316" s="303">
        <f>data!BO92</f>
        <v>0</v>
      </c>
      <c r="E316" s="303">
        <f>data!BP92</f>
        <v>0</v>
      </c>
      <c r="F316" s="303">
        <f>data!BQ92</f>
        <v>0</v>
      </c>
      <c r="G316" s="303">
        <f>data!BR92</f>
        <v>360</v>
      </c>
      <c r="H316" s="303">
        <f>data!BS92</f>
        <v>0</v>
      </c>
      <c r="I316" s="303">
        <f>data!BT92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IF(data!BN79&gt;0,data!BN79,"")</f>
        <v/>
      </c>
      <c r="D317" s="302" t="str">
        <f>IF(data!BO79&gt;0,data!BO79,"")</f>
        <v/>
      </c>
      <c r="E317" s="302" t="str">
        <f>IF(data!BP79&gt;0,data!BP79,"")</f>
        <v/>
      </c>
      <c r="F317" s="302" t="str">
        <f>IF(data!BQ79&gt;0,data!BQ79,"")</f>
        <v/>
      </c>
      <c r="G317" s="303">
        <f>data!BR93</f>
        <v>0</v>
      </c>
      <c r="H317" s="303">
        <f>data!BS93</f>
        <v>0</v>
      </c>
      <c r="I317" s="303">
        <f>data!BT93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IF(data!BN80&gt;0,data!BN80,"")</f>
        <v/>
      </c>
      <c r="D318" s="302" t="str">
        <f>IF(data!BO80&gt;0,data!BO80,"")</f>
        <v/>
      </c>
      <c r="E318" s="302" t="str">
        <f>IF(data!BP80&gt;0,data!BP80,"")</f>
        <v/>
      </c>
      <c r="F318" s="302" t="str">
        <f>IF(data!BQ80&gt;0,data!BQ80,"")</f>
        <v/>
      </c>
      <c r="G318" s="302" t="str">
        <f>IF(data!BR80&gt;0,data!BR80,"")</f>
        <v/>
      </c>
      <c r="H318" s="303">
        <f>data!BS94</f>
        <v>0</v>
      </c>
      <c r="I318" s="303">
        <f>data!BT94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IF(data!BN81&gt;0,data!BN81,"")</f>
        <v/>
      </c>
      <c r="D319" s="302" t="str">
        <f>IF(data!BO81&gt;0,data!BO81,"")</f>
        <v/>
      </c>
      <c r="E319" s="302" t="str">
        <f>IF(data!BP81&gt;0,data!BP81,"")</f>
        <v/>
      </c>
      <c r="F319" s="302" t="str">
        <f>IF(data!BQ81&gt;0,data!BQ81,"")</f>
        <v/>
      </c>
      <c r="G319" s="302" t="str">
        <f>IF(data!BR81&gt;0,data!BR81,"")</f>
        <v/>
      </c>
      <c r="H319" s="303">
        <f>data!BS95</f>
        <v>0</v>
      </c>
      <c r="I319" s="303">
        <f>data!BT95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IF(data!BN82&gt;0,data!BN82,"")</f>
        <v/>
      </c>
      <c r="D320" s="305" t="str">
        <f>IF(data!BO82&gt;0,data!BO82,"")</f>
        <v/>
      </c>
      <c r="E320" s="305" t="str">
        <f>IF(data!BP82&gt;0,data!BP82,"")</f>
        <v/>
      </c>
      <c r="F320" s="305" t="str">
        <f>IF(data!BQ82&gt;0,data!BQ82,"")</f>
        <v/>
      </c>
      <c r="G320" s="305" t="str">
        <f>IF(data!BR82&gt;0,data!BR82,"")</f>
        <v/>
      </c>
      <c r="H320" s="305" t="str">
        <f>IF(data!BS82&gt;0,data!BS82,"")</f>
        <v/>
      </c>
      <c r="I320" s="305" t="str">
        <f>IF(data!BT82&gt;0,data!BT82,"")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"&amp;data!C100</f>
        <v>Hospital: Whitman Hospital and Medical Clinics</v>
      </c>
      <c r="G324" s="286"/>
      <c r="H324" s="285" t="str">
        <f>"FYE: "&amp;data!C98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data!BU62</f>
        <v>0</v>
      </c>
      <c r="D330" s="294">
        <f>data!BV62</f>
        <v>12.673639423076924</v>
      </c>
      <c r="E330" s="294">
        <f>data!BW62</f>
        <v>0</v>
      </c>
      <c r="F330" s="294">
        <f>data!BX62</f>
        <v>6.661177884615384</v>
      </c>
      <c r="G330" s="294">
        <f>data!BY62</f>
        <v>0</v>
      </c>
      <c r="H330" s="294">
        <f>data!BZ62</f>
        <v>0</v>
      </c>
      <c r="I330" s="294">
        <f>data!CA62</f>
        <v>0.11826923076923078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data!BU63</f>
        <v>0</v>
      </c>
      <c r="D331" s="306">
        <f>data!BV63</f>
        <v>659086.01</v>
      </c>
      <c r="E331" s="306">
        <f>data!BW63</f>
        <v>0</v>
      </c>
      <c r="F331" s="306">
        <f>data!BX63</f>
        <v>804397.60999999987</v>
      </c>
      <c r="G331" s="306">
        <f>data!BY63</f>
        <v>0</v>
      </c>
      <c r="H331" s="306">
        <f>data!BZ63</f>
        <v>0</v>
      </c>
      <c r="I331" s="306">
        <f>data!CA63</f>
        <v>13147.15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data!BU64</f>
        <v>0</v>
      </c>
      <c r="D332" s="306">
        <f>data!BV64</f>
        <v>46812</v>
      </c>
      <c r="E332" s="306">
        <f>data!BW64</f>
        <v>0</v>
      </c>
      <c r="F332" s="306">
        <f>data!BX64</f>
        <v>59304</v>
      </c>
      <c r="G332" s="306">
        <f>data!BY64</f>
        <v>0</v>
      </c>
      <c r="H332" s="306">
        <f>data!BZ64</f>
        <v>0</v>
      </c>
      <c r="I332" s="306">
        <f>data!CA64</f>
        <v>1156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data!BU65</f>
        <v>0</v>
      </c>
      <c r="D333" s="306">
        <f>data!BV65</f>
        <v>0</v>
      </c>
      <c r="E333" s="306">
        <f>data!BW65</f>
        <v>0</v>
      </c>
      <c r="F333" s="306">
        <f>data!BX65</f>
        <v>3790</v>
      </c>
      <c r="G333" s="306">
        <f>data!BY65</f>
        <v>0</v>
      </c>
      <c r="H333" s="306">
        <f>data!BZ65</f>
        <v>0</v>
      </c>
      <c r="I333" s="306">
        <f>data!CA65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data!BU66</f>
        <v>0</v>
      </c>
      <c r="D334" s="306">
        <f>data!BV66</f>
        <v>5950.5199999999995</v>
      </c>
      <c r="E334" s="306">
        <f>data!BW66</f>
        <v>0</v>
      </c>
      <c r="F334" s="306">
        <f>data!BX66</f>
        <v>11830.06</v>
      </c>
      <c r="G334" s="306">
        <f>data!BY66</f>
        <v>0</v>
      </c>
      <c r="H334" s="306">
        <f>data!BZ66</f>
        <v>0</v>
      </c>
      <c r="I334" s="306">
        <f>data!CA66</f>
        <v>3259.19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data!BU67</f>
        <v>0</v>
      </c>
      <c r="D335" s="306">
        <f>data!BV67</f>
        <v>626.58000000000004</v>
      </c>
      <c r="E335" s="306">
        <f>data!BW67</f>
        <v>0</v>
      </c>
      <c r="F335" s="306">
        <f>data!BX67</f>
        <v>2286.4300000000003</v>
      </c>
      <c r="G335" s="306">
        <f>data!BY67</f>
        <v>0</v>
      </c>
      <c r="H335" s="306">
        <f>data!BZ67</f>
        <v>0</v>
      </c>
      <c r="I335" s="306">
        <f>data!CA67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data!BU68</f>
        <v>0</v>
      </c>
      <c r="D336" s="306">
        <f>data!BV68</f>
        <v>92584.060000000012</v>
      </c>
      <c r="E336" s="306">
        <f>data!BW68</f>
        <v>0</v>
      </c>
      <c r="F336" s="306">
        <f>data!BX68</f>
        <v>137460.97</v>
      </c>
      <c r="G336" s="306">
        <f>data!BY68</f>
        <v>0</v>
      </c>
      <c r="H336" s="306">
        <f>data!BZ68</f>
        <v>0</v>
      </c>
      <c r="I336" s="306">
        <f>data!CA68</f>
        <v>15910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data!BU69</f>
        <v>0</v>
      </c>
      <c r="D337" s="306">
        <f>data!BV69</f>
        <v>31829</v>
      </c>
      <c r="E337" s="306">
        <f>data!BW69</f>
        <v>0</v>
      </c>
      <c r="F337" s="306">
        <f>data!BX69</f>
        <v>0</v>
      </c>
      <c r="G337" s="306">
        <f>data!BY69</f>
        <v>0</v>
      </c>
      <c r="H337" s="306">
        <f>data!BZ69</f>
        <v>0</v>
      </c>
      <c r="I337" s="306">
        <f>data!CA69</f>
        <v>5223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data!BU70</f>
        <v>0</v>
      </c>
      <c r="D338" s="306">
        <f>data!BV70</f>
        <v>960.4</v>
      </c>
      <c r="E338" s="306">
        <f>data!BW70</f>
        <v>0</v>
      </c>
      <c r="F338" s="306">
        <f>data!BX70</f>
        <v>0</v>
      </c>
      <c r="G338" s="306">
        <f>data!BY70</f>
        <v>0</v>
      </c>
      <c r="H338" s="306">
        <f>data!BZ70</f>
        <v>0</v>
      </c>
      <c r="I338" s="306">
        <f>data!CA70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data!BU71</f>
        <v>0</v>
      </c>
      <c r="D339" s="306">
        <f>data!BV71</f>
        <v>0</v>
      </c>
      <c r="E339" s="306">
        <f>data!BW71</f>
        <v>0</v>
      </c>
      <c r="F339" s="306">
        <f>data!BX71</f>
        <v>1784.39</v>
      </c>
      <c r="G339" s="306">
        <f>data!BY71</f>
        <v>0</v>
      </c>
      <c r="H339" s="306">
        <f>data!BZ71</f>
        <v>0</v>
      </c>
      <c r="I339" s="306">
        <f>data!CA71</f>
        <v>128585.72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-data!BU86</f>
        <v>0</v>
      </c>
      <c r="D340" s="287">
        <f>-data!BV86</f>
        <v>-5492.82</v>
      </c>
      <c r="E340" s="287">
        <f>-data!BW86</f>
        <v>0</v>
      </c>
      <c r="F340" s="287">
        <f>-data!BX86</f>
        <v>0</v>
      </c>
      <c r="G340" s="287">
        <f>-data!BY86</f>
        <v>0</v>
      </c>
      <c r="H340" s="287">
        <f>-data!BZ86</f>
        <v>0</v>
      </c>
      <c r="I340" s="287">
        <f>-data!CA86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data!BU87</f>
        <v>0</v>
      </c>
      <c r="D341" s="287">
        <f>data!BV87</f>
        <v>832355.75000000012</v>
      </c>
      <c r="E341" s="287">
        <f>data!BW87</f>
        <v>0</v>
      </c>
      <c r="F341" s="287">
        <f>data!BX87</f>
        <v>1020853.46</v>
      </c>
      <c r="G341" s="287">
        <f>data!BY87</f>
        <v>0</v>
      </c>
      <c r="H341" s="287">
        <f>data!BZ87</f>
        <v>0</v>
      </c>
      <c r="I341" s="287">
        <f>data!CA87</f>
        <v>167281.06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IF(data!BU75&gt;0,data!BU75,"")</f>
        <v/>
      </c>
      <c r="D344" s="302" t="str">
        <f>IF(data!BV75&gt;0,data!BV75,"")</f>
        <v/>
      </c>
      <c r="E344" s="302" t="str">
        <f>IF(data!BW75&gt;0,data!BW75,"")</f>
        <v/>
      </c>
      <c r="F344" s="302" t="str">
        <f>IF(data!BX75&gt;0,data!BX75,"")</f>
        <v/>
      </c>
      <c r="G344" s="302" t="str">
        <f>IF(data!BY75&gt;0,data!BY75,"")</f>
        <v/>
      </c>
      <c r="H344" s="302" t="str">
        <f>IF(data!BZ75&gt;0,data!BZ75,"")</f>
        <v/>
      </c>
      <c r="I344" s="302" t="str">
        <f>IF(data!CA75&gt;0,data!CA75,"")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IF(data!BU76&gt;0,data!BU76,"")</f>
        <v/>
      </c>
      <c r="D345" s="302" t="str">
        <f>IF(data!BV76&gt;0,data!BV76,"")</f>
        <v/>
      </c>
      <c r="E345" s="302" t="str">
        <f>IF(data!BW76&gt;0,data!BW76,"")</f>
        <v/>
      </c>
      <c r="F345" s="302" t="str">
        <f>IF(data!BX76&gt;0,data!BX76,"")</f>
        <v/>
      </c>
      <c r="G345" s="302" t="str">
        <f>IF(data!BY76&gt;0,data!BY76,"")</f>
        <v/>
      </c>
      <c r="H345" s="302" t="str">
        <f>IF(data!BZ76&gt;0,data!BZ76,"")</f>
        <v/>
      </c>
      <c r="I345" s="302" t="str">
        <f>IF(data!CA76&gt;0,data!CA76,"")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IF(data!BU77&gt;0,data!BU77,"")</f>
        <v/>
      </c>
      <c r="D346" s="302" t="str">
        <f>IF(data!BV77&gt;0,data!BV77,"")</f>
        <v/>
      </c>
      <c r="E346" s="302" t="str">
        <f>IF(data!BW77&gt;0,data!BW77,"")</f>
        <v/>
      </c>
      <c r="F346" s="302" t="str">
        <f>IF(data!BX77&gt;0,data!BX77,"")</f>
        <v/>
      </c>
      <c r="G346" s="302" t="str">
        <f>IF(data!BY77&gt;0,data!BY77,"")</f>
        <v/>
      </c>
      <c r="H346" s="302" t="str">
        <f>IF(data!BZ77&gt;0,data!BZ77,"")</f>
        <v/>
      </c>
      <c r="I346" s="302" t="str">
        <f>IF(data!CA77&gt;0,data!CA77,"")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data!BU92</f>
        <v>0</v>
      </c>
      <c r="D348" s="303">
        <f>data!BV92</f>
        <v>1615</v>
      </c>
      <c r="E348" s="303">
        <f>data!BW92</f>
        <v>0</v>
      </c>
      <c r="F348" s="303">
        <f>data!BX92</f>
        <v>0</v>
      </c>
      <c r="G348" s="303">
        <f>data!BY92</f>
        <v>0</v>
      </c>
      <c r="H348" s="303">
        <f>data!BZ92</f>
        <v>0</v>
      </c>
      <c r="I348" s="303">
        <f>data!CA92</f>
        <v>265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data!BU93</f>
        <v>0</v>
      </c>
      <c r="D349" s="303">
        <f>data!BV93</f>
        <v>0</v>
      </c>
      <c r="E349" s="303">
        <f>data!BW93</f>
        <v>0</v>
      </c>
      <c r="F349" s="303">
        <f>data!BX93</f>
        <v>0</v>
      </c>
      <c r="G349" s="303">
        <f>data!BY93</f>
        <v>0</v>
      </c>
      <c r="H349" s="303">
        <f>data!BZ93</f>
        <v>0</v>
      </c>
      <c r="I349" s="303">
        <f>data!CA93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data!BU94</f>
        <v>0</v>
      </c>
      <c r="D350" s="303">
        <f>data!BV94</f>
        <v>1459</v>
      </c>
      <c r="E350" s="303">
        <f>data!BW94</f>
        <v>0</v>
      </c>
      <c r="F350" s="303">
        <f>data!BX94</f>
        <v>0</v>
      </c>
      <c r="G350" s="303">
        <f>data!BY94</f>
        <v>0</v>
      </c>
      <c r="H350" s="303">
        <f>data!BZ94</f>
        <v>0</v>
      </c>
      <c r="I350" s="303">
        <f>data!CA94</f>
        <v>115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data!BU95</f>
        <v>0</v>
      </c>
      <c r="D351" s="303">
        <f>data!BV95</f>
        <v>0</v>
      </c>
      <c r="E351" s="303">
        <f>data!BW95</f>
        <v>0</v>
      </c>
      <c r="F351" s="303">
        <f>data!BX95</f>
        <v>0</v>
      </c>
      <c r="G351" s="303">
        <f>data!BY95</f>
        <v>0</v>
      </c>
      <c r="H351" s="303">
        <f>data!BZ95</f>
        <v>0</v>
      </c>
      <c r="I351" s="303">
        <f>data!CA95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IF(data!BU82&gt;0,data!BU82,"")</f>
        <v/>
      </c>
      <c r="D352" s="305" t="str">
        <f>IF(data!BV82&gt;0,data!BV82,"")</f>
        <v/>
      </c>
      <c r="E352" s="305" t="str">
        <f>IF(data!BW82&gt;0,data!BW82,"")</f>
        <v/>
      </c>
      <c r="F352" s="305" t="str">
        <f>IF(data!BX82&gt;0,data!BX82,"")</f>
        <v/>
      </c>
      <c r="G352" s="305" t="str">
        <f>IF(data!BY82&gt;0,data!BY82,"")</f>
        <v/>
      </c>
      <c r="H352" s="305" t="str">
        <f>IF(data!BZ82&gt;0,data!BZ82,"")</f>
        <v/>
      </c>
      <c r="I352" s="305" t="str">
        <f>IF(data!CA82&gt;0,data!CA82,"")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"&amp;data!C100</f>
        <v>Hospital: Whitman Hospital and Medical Clinics</v>
      </c>
      <c r="G356" s="286"/>
      <c r="H356" s="285" t="str">
        <f>"FYE: "&amp;data!C98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data!CB62</f>
        <v>0</v>
      </c>
      <c r="D362" s="294">
        <f>data!CC62</f>
        <v>0</v>
      </c>
      <c r="E362" s="309"/>
      <c r="F362" s="297"/>
      <c r="G362" s="297"/>
      <c r="H362" s="297"/>
      <c r="I362" s="310">
        <f>data!CE62</f>
        <v>223.3478125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data!CB63</f>
        <v>0</v>
      </c>
      <c r="D363" s="306">
        <f>data!CC63</f>
        <v>0</v>
      </c>
      <c r="E363" s="311"/>
      <c r="F363" s="311"/>
      <c r="G363" s="311"/>
      <c r="H363" s="311"/>
      <c r="I363" s="306">
        <f>data!CE63</f>
        <v>20169736.919999998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data!CB64</f>
        <v>0</v>
      </c>
      <c r="D364" s="306">
        <f>data!CC64</f>
        <v>0</v>
      </c>
      <c r="E364" s="311"/>
      <c r="F364" s="311"/>
      <c r="G364" s="311"/>
      <c r="H364" s="311"/>
      <c r="I364" s="306">
        <f>data!CE64</f>
        <v>5612009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data!CB65</f>
        <v>0</v>
      </c>
      <c r="D365" s="306">
        <f>data!CC65</f>
        <v>0</v>
      </c>
      <c r="E365" s="311"/>
      <c r="F365" s="311"/>
      <c r="G365" s="311"/>
      <c r="H365" s="311"/>
      <c r="I365" s="306">
        <f>data!CE65</f>
        <v>5145971.37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data!CB66</f>
        <v>0</v>
      </c>
      <c r="D366" s="306">
        <f>data!CC66</f>
        <v>1925.31</v>
      </c>
      <c r="E366" s="311"/>
      <c r="F366" s="311"/>
      <c r="G366" s="311"/>
      <c r="H366" s="311"/>
      <c r="I366" s="306">
        <f>data!CE66</f>
        <v>6071118.3799999999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data!CB67</f>
        <v>0</v>
      </c>
      <c r="D367" s="306">
        <f>data!CC67</f>
        <v>0</v>
      </c>
      <c r="E367" s="311"/>
      <c r="F367" s="311"/>
      <c r="G367" s="311"/>
      <c r="H367" s="311"/>
      <c r="I367" s="306">
        <f>data!CE67</f>
        <v>726817.2799999998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data!CB68</f>
        <v>0</v>
      </c>
      <c r="D368" s="306">
        <f>data!CC68</f>
        <v>0</v>
      </c>
      <c r="E368" s="311"/>
      <c r="F368" s="311"/>
      <c r="G368" s="311"/>
      <c r="H368" s="311"/>
      <c r="I368" s="306">
        <f>data!CE68</f>
        <v>6999922.4999999991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data!CB69</f>
        <v>0</v>
      </c>
      <c r="D369" s="306">
        <f>data!CC69</f>
        <v>0</v>
      </c>
      <c r="E369" s="311"/>
      <c r="F369" s="311"/>
      <c r="G369" s="311"/>
      <c r="H369" s="311"/>
      <c r="I369" s="306">
        <f>data!CE69</f>
        <v>2633656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data!CB70</f>
        <v>0</v>
      </c>
      <c r="D370" s="306">
        <f>data!CC70</f>
        <v>0</v>
      </c>
      <c r="E370" s="311"/>
      <c r="F370" s="311"/>
      <c r="G370" s="311"/>
      <c r="H370" s="311"/>
      <c r="I370" s="306">
        <f>data!CE70</f>
        <v>52985.96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data!CB71</f>
        <v>0</v>
      </c>
      <c r="D371" s="306">
        <f>data!CC71</f>
        <v>796034.94</v>
      </c>
      <c r="E371" s="306">
        <f>data!CD71</f>
        <v>0</v>
      </c>
      <c r="F371" s="311"/>
      <c r="G371" s="311"/>
      <c r="H371" s="311"/>
      <c r="I371" s="306">
        <f>data!CE71</f>
        <v>2828649.97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-data!CB86</f>
        <v>0</v>
      </c>
      <c r="D372" s="287">
        <f>-data!CC86</f>
        <v>-21835.329999999998</v>
      </c>
      <c r="E372" s="287">
        <f>-data!CD86</f>
        <v>-242203.5</v>
      </c>
      <c r="F372" s="297"/>
      <c r="G372" s="297"/>
      <c r="H372" s="297"/>
      <c r="I372" s="287">
        <f>-data!CE86</f>
        <v>-464701.31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data!CB87</f>
        <v>0</v>
      </c>
      <c r="D373" s="306">
        <f>data!CC87</f>
        <v>776124.92</v>
      </c>
      <c r="E373" s="287">
        <f>data!CD87</f>
        <v>-242203.5</v>
      </c>
      <c r="F373" s="311"/>
      <c r="G373" s="311"/>
      <c r="H373" s="311"/>
      <c r="I373" s="287">
        <f>data!CE87</f>
        <v>49311464.760000005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data!CE88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IF(data!CB75&gt;0,data!CB75,"")</f>
        <v/>
      </c>
      <c r="D376" s="302" t="str">
        <f>IF(data!CC75&gt;0,data!CC75,"")</f>
        <v/>
      </c>
      <c r="E376" s="297"/>
      <c r="F376" s="297"/>
      <c r="G376" s="297"/>
      <c r="H376" s="297"/>
      <c r="I376" s="303">
        <f>data!CE89</f>
        <v>14366259.98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IF(data!CB76&gt;0,data!CB76,"")</f>
        <v/>
      </c>
      <c r="D377" s="302" t="str">
        <f>IF(data!CC76&gt;0,data!CC76,"")</f>
        <v/>
      </c>
      <c r="E377" s="297"/>
      <c r="F377" s="297"/>
      <c r="G377" s="297"/>
      <c r="H377" s="297"/>
      <c r="I377" s="303">
        <f>data!CE90</f>
        <v>57278382.579999998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IF(data!CB77&gt;0,data!CB77,"")</f>
        <v/>
      </c>
      <c r="D378" s="302" t="str">
        <f>IF(data!CC77&gt;0,data!CC77,"")</f>
        <v/>
      </c>
      <c r="E378" s="297"/>
      <c r="F378" s="297"/>
      <c r="G378" s="297"/>
      <c r="H378" s="297"/>
      <c r="I378" s="303">
        <f>data!CE91</f>
        <v>71644642.560000002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data!CB92</f>
        <v>0</v>
      </c>
      <c r="D380" s="303">
        <f>data!CC92</f>
        <v>0</v>
      </c>
      <c r="E380" s="297"/>
      <c r="F380" s="297"/>
      <c r="G380" s="297"/>
      <c r="H380" s="297"/>
      <c r="I380" s="287">
        <f>data!CE92</f>
        <v>133630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data!CB93</f>
        <v>0</v>
      </c>
      <c r="D381" s="302" t="str">
        <f>IF(data!CC79&gt;0,data!CC79,"")</f>
        <v/>
      </c>
      <c r="E381" s="297"/>
      <c r="F381" s="297"/>
      <c r="G381" s="297"/>
      <c r="H381" s="297"/>
      <c r="I381" s="287">
        <f>data!CE93</f>
        <v>8654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data!CB94</f>
        <v>0</v>
      </c>
      <c r="D382" s="302" t="str">
        <f>IF(data!CC80&gt;0,data!CC80,"")</f>
        <v/>
      </c>
      <c r="E382" s="297"/>
      <c r="F382" s="297"/>
      <c r="G382" s="297"/>
      <c r="H382" s="297"/>
      <c r="I382" s="287">
        <f>data!CE94</f>
        <v>45501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data!CB95</f>
        <v>0</v>
      </c>
      <c r="D383" s="302" t="str">
        <f>IF(data!CC81&gt;0,data!CC81,"")</f>
        <v/>
      </c>
      <c r="E383" s="297"/>
      <c r="F383" s="297"/>
      <c r="G383" s="297"/>
      <c r="H383" s="297"/>
      <c r="I383" s="287">
        <f>data!CE95</f>
        <v>2511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IF(data!CB82&gt;0,data!CB82,"")</f>
        <v/>
      </c>
      <c r="D384" s="302" t="str">
        <f>IF(data!CC82&gt;0,data!CC82,"")</f>
        <v/>
      </c>
      <c r="E384" s="309"/>
      <c r="F384" s="297"/>
      <c r="G384" s="297"/>
      <c r="H384" s="297"/>
      <c r="I384" s="294">
        <f>data!CE96</f>
        <v>65.166033653846142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6" transitionEvaluation="1" transitionEntry="1" codeName="Sheet12">
    <tabColor rgb="FF92D050"/>
    <pageSetUpPr autoPageBreaks="0" fitToPage="1"/>
  </sheetPr>
  <dimension ref="A1:CF717"/>
  <sheetViews>
    <sheetView topLeftCell="A6" zoomScale="70" zoomScaleNormal="70" workbookViewId="0">
      <selection activeCell="H62" sqref="H62"/>
    </sheetView>
  </sheetViews>
  <sheetFormatPr defaultColWidth="11.75" defaultRowHeight="14.5" x14ac:dyDescent="0.35"/>
  <cols>
    <col min="1" max="1" width="44.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4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5" t="s">
        <v>18</v>
      </c>
      <c r="B37" s="336"/>
      <c r="C37" s="337"/>
      <c r="D37" s="336"/>
      <c r="E37" s="336"/>
      <c r="F37" s="336"/>
      <c r="G37" s="336"/>
    </row>
    <row r="38" spans="1:83" x14ac:dyDescent="0.35">
      <c r="A38" s="338" t="s">
        <v>1342</v>
      </c>
      <c r="B38" s="339"/>
      <c r="C38" s="337"/>
      <c r="D38" s="336"/>
      <c r="E38" s="336"/>
      <c r="F38" s="336"/>
      <c r="G38" s="336"/>
    </row>
    <row r="39" spans="1:83" x14ac:dyDescent="0.35">
      <c r="A39" s="340" t="s">
        <v>1340</v>
      </c>
      <c r="B39" s="339"/>
      <c r="C39" s="337"/>
      <c r="D39" s="336"/>
      <c r="E39" s="336"/>
      <c r="F39" s="336"/>
      <c r="G39" s="336"/>
    </row>
    <row r="40" spans="1:83" x14ac:dyDescent="0.35">
      <c r="A40" s="341" t="s">
        <v>1343</v>
      </c>
      <c r="B40" s="336"/>
      <c r="C40" s="337"/>
      <c r="D40" s="336"/>
      <c r="E40" s="336"/>
      <c r="F40" s="336"/>
      <c r="G40" s="336"/>
    </row>
    <row r="41" spans="1:83" x14ac:dyDescent="0.35">
      <c r="A41" s="340" t="s">
        <v>1341</v>
      </c>
      <c r="B41" s="336"/>
      <c r="C41" s="337"/>
      <c r="D41" s="336"/>
      <c r="E41" s="336"/>
      <c r="F41" s="336"/>
      <c r="G41" s="336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>
        <v>0</v>
      </c>
      <c r="C48" s="213">
        <v>0</v>
      </c>
      <c r="D48" s="213">
        <v>62.57</v>
      </c>
      <c r="E48" s="213">
        <v>123234.02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37890.86</v>
      </c>
      <c r="P48" s="213">
        <v>93686.399999999994</v>
      </c>
      <c r="Q48" s="213">
        <v>0</v>
      </c>
      <c r="R48" s="213">
        <v>35436.15</v>
      </c>
      <c r="S48" s="213">
        <v>0</v>
      </c>
      <c r="T48" s="213">
        <v>0</v>
      </c>
      <c r="U48" s="213">
        <v>54130.29</v>
      </c>
      <c r="V48" s="213">
        <v>0</v>
      </c>
      <c r="W48" s="213">
        <v>0</v>
      </c>
      <c r="X48" s="213">
        <v>0</v>
      </c>
      <c r="Y48" s="213">
        <v>67069</v>
      </c>
      <c r="Z48" s="213">
        <v>0</v>
      </c>
      <c r="AA48" s="213">
        <v>0</v>
      </c>
      <c r="AB48" s="213">
        <v>16386.650000000001</v>
      </c>
      <c r="AC48" s="213">
        <v>40497.5</v>
      </c>
      <c r="AD48" s="213">
        <v>0</v>
      </c>
      <c r="AE48" s="213">
        <v>70602.39</v>
      </c>
      <c r="AF48" s="213">
        <v>0</v>
      </c>
      <c r="AG48" s="213">
        <v>69556.55</v>
      </c>
      <c r="AH48" s="213">
        <v>0</v>
      </c>
      <c r="AI48" s="213">
        <v>0</v>
      </c>
      <c r="AJ48" s="213">
        <v>221151.87999999998</v>
      </c>
      <c r="AK48" s="213">
        <v>12649.86</v>
      </c>
      <c r="AL48" s="213">
        <v>775.54</v>
      </c>
      <c r="AM48" s="213">
        <v>0</v>
      </c>
      <c r="AN48" s="213">
        <v>0</v>
      </c>
      <c r="AO48" s="213">
        <v>0</v>
      </c>
      <c r="AP48" s="213">
        <v>0</v>
      </c>
      <c r="AQ48" s="213">
        <v>0</v>
      </c>
      <c r="AR48" s="213">
        <v>0</v>
      </c>
      <c r="AS48" s="213">
        <v>0</v>
      </c>
      <c r="AT48" s="213">
        <v>0</v>
      </c>
      <c r="AU48" s="213">
        <v>0</v>
      </c>
      <c r="AV48" s="213">
        <v>2902.77</v>
      </c>
      <c r="AW48" s="213">
        <v>0</v>
      </c>
      <c r="AX48" s="213">
        <v>0</v>
      </c>
      <c r="AY48" s="213">
        <v>34946.410000000003</v>
      </c>
      <c r="AZ48" s="213">
        <v>0</v>
      </c>
      <c r="BA48" s="213">
        <v>0</v>
      </c>
      <c r="BB48" s="213">
        <v>13427.98</v>
      </c>
      <c r="BC48" s="213">
        <v>0</v>
      </c>
      <c r="BD48" s="213">
        <v>14926.66</v>
      </c>
      <c r="BE48" s="213">
        <v>24944.739999999998</v>
      </c>
      <c r="BF48" s="213">
        <v>30269.23</v>
      </c>
      <c r="BG48" s="213">
        <v>0</v>
      </c>
      <c r="BH48" s="213">
        <v>16443.43</v>
      </c>
      <c r="BI48" s="213">
        <v>0</v>
      </c>
      <c r="BJ48" s="213">
        <v>0</v>
      </c>
      <c r="BK48" s="213">
        <v>0</v>
      </c>
      <c r="BL48" s="213">
        <v>30527</v>
      </c>
      <c r="BM48" s="213">
        <v>10518.05</v>
      </c>
      <c r="BN48" s="213">
        <v>51121.03</v>
      </c>
      <c r="BO48" s="213">
        <v>3359.15</v>
      </c>
      <c r="BP48" s="213">
        <v>1976.73</v>
      </c>
      <c r="BQ48" s="213">
        <v>0</v>
      </c>
      <c r="BR48" s="213">
        <v>3502350.35</v>
      </c>
      <c r="BS48" s="213">
        <v>0</v>
      </c>
      <c r="BT48" s="213">
        <v>0</v>
      </c>
      <c r="BU48" s="213">
        <v>0</v>
      </c>
      <c r="BV48" s="213">
        <v>36177.39</v>
      </c>
      <c r="BW48" s="213">
        <v>0</v>
      </c>
      <c r="BX48" s="213">
        <v>66567.569999999992</v>
      </c>
      <c r="BY48" s="213">
        <v>0</v>
      </c>
      <c r="BZ48" s="213">
        <v>0</v>
      </c>
      <c r="CA48" s="213">
        <v>6209.17</v>
      </c>
      <c r="CB48" s="213">
        <v>0</v>
      </c>
      <c r="CC48" s="213">
        <v>0</v>
      </c>
      <c r="CD48" s="20"/>
      <c r="CE48" s="32">
        <f>SUM(C48:CC48)</f>
        <v>4689797.32</v>
      </c>
    </row>
    <row r="49" spans="1:83" x14ac:dyDescent="0.35">
      <c r="A49" s="32" t="s">
        <v>217</v>
      </c>
      <c r="B49" s="215"/>
      <c r="C49" s="270" t="b">
        <f>IF($B$49,(ROUND((($B$49/$CE$62)*C62),0)))</f>
        <v>0</v>
      </c>
      <c r="D49" s="270" t="b">
        <f t="shared" ref="D49:BO49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t="shared" ref="BP49:CD49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 spans="1:83" x14ac:dyDescent="0.35">
      <c r="A50" s="20" t="s">
        <v>218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2602348</v>
      </c>
      <c r="C53" s="270">
        <f>IF($B$53,ROUND(($B$53/($CE$91+$CF$91)*C91),0))</f>
        <v>0</v>
      </c>
      <c r="D53" s="270">
        <f t="shared" ref="D53:BO53" si="2">IF($B$53,ROUND(($B$53/($CE$91+$CF$91)*D91),0))</f>
        <v>1811</v>
      </c>
      <c r="E53" s="270">
        <f t="shared" si="2"/>
        <v>100741</v>
      </c>
      <c r="F53" s="270">
        <f t="shared" si="2"/>
        <v>0</v>
      </c>
      <c r="G53" s="270">
        <f t="shared" si="2"/>
        <v>0</v>
      </c>
      <c r="H53" s="270">
        <f t="shared" si="2"/>
        <v>0</v>
      </c>
      <c r="I53" s="270">
        <f t="shared" si="2"/>
        <v>0</v>
      </c>
      <c r="J53" s="270">
        <f t="shared" si="2"/>
        <v>2784</v>
      </c>
      <c r="K53" s="270">
        <f t="shared" si="2"/>
        <v>0</v>
      </c>
      <c r="L53" s="270">
        <f t="shared" si="2"/>
        <v>50409</v>
      </c>
      <c r="M53" s="270">
        <f t="shared" si="2"/>
        <v>0</v>
      </c>
      <c r="N53" s="270">
        <f t="shared" si="2"/>
        <v>0</v>
      </c>
      <c r="O53" s="270">
        <f t="shared" si="2"/>
        <v>19923</v>
      </c>
      <c r="P53" s="270">
        <f t="shared" si="2"/>
        <v>124459</v>
      </c>
      <c r="Q53" s="270">
        <f t="shared" si="2"/>
        <v>71114</v>
      </c>
      <c r="R53" s="270">
        <f t="shared" si="2"/>
        <v>4461</v>
      </c>
      <c r="S53" s="270">
        <f t="shared" si="2"/>
        <v>0</v>
      </c>
      <c r="T53" s="270">
        <f t="shared" si="2"/>
        <v>0</v>
      </c>
      <c r="U53" s="270">
        <f t="shared" si="2"/>
        <v>62744</v>
      </c>
      <c r="V53" s="270">
        <f t="shared" si="2"/>
        <v>0</v>
      </c>
      <c r="W53" s="270">
        <f t="shared" si="2"/>
        <v>0</v>
      </c>
      <c r="X53" s="270">
        <f t="shared" si="2"/>
        <v>0</v>
      </c>
      <c r="Y53" s="270">
        <f t="shared" si="2"/>
        <v>58893</v>
      </c>
      <c r="Z53" s="270">
        <f t="shared" si="2"/>
        <v>0</v>
      </c>
      <c r="AA53" s="270">
        <f t="shared" si="2"/>
        <v>0</v>
      </c>
      <c r="AB53" s="270">
        <f t="shared" si="2"/>
        <v>14642</v>
      </c>
      <c r="AC53" s="270">
        <f t="shared" si="2"/>
        <v>22764</v>
      </c>
      <c r="AD53" s="270">
        <f t="shared" si="2"/>
        <v>0</v>
      </c>
      <c r="AE53" s="270">
        <f t="shared" si="2"/>
        <v>119750</v>
      </c>
      <c r="AF53" s="270">
        <f t="shared" si="2"/>
        <v>0</v>
      </c>
      <c r="AG53" s="270">
        <f t="shared" si="2"/>
        <v>39160</v>
      </c>
      <c r="AH53" s="270">
        <f t="shared" si="2"/>
        <v>0</v>
      </c>
      <c r="AI53" s="270">
        <f t="shared" si="2"/>
        <v>0</v>
      </c>
      <c r="AJ53" s="270">
        <f t="shared" si="2"/>
        <v>168004</v>
      </c>
      <c r="AK53" s="270">
        <f t="shared" si="2"/>
        <v>85508</v>
      </c>
      <c r="AL53" s="270">
        <f t="shared" si="2"/>
        <v>34241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51343</v>
      </c>
      <c r="AZ53" s="270">
        <f t="shared" si="2"/>
        <v>0</v>
      </c>
      <c r="BA53" s="270">
        <f t="shared" si="2"/>
        <v>0</v>
      </c>
      <c r="BB53" s="270">
        <f t="shared" si="2"/>
        <v>1716</v>
      </c>
      <c r="BC53" s="270">
        <f t="shared" si="2"/>
        <v>0</v>
      </c>
      <c r="BD53" s="270">
        <f t="shared" si="2"/>
        <v>31420</v>
      </c>
      <c r="BE53" s="270">
        <f t="shared" si="2"/>
        <v>1312956</v>
      </c>
      <c r="BF53" s="270">
        <f t="shared" si="2"/>
        <v>40380</v>
      </c>
      <c r="BG53" s="270">
        <f t="shared" si="2"/>
        <v>0</v>
      </c>
      <c r="BH53" s="270">
        <f t="shared" si="2"/>
        <v>0</v>
      </c>
      <c r="BI53" s="270">
        <f t="shared" si="2"/>
        <v>0</v>
      </c>
      <c r="BJ53" s="270">
        <f t="shared" si="2"/>
        <v>0</v>
      </c>
      <c r="BK53" s="270">
        <f t="shared" si="2"/>
        <v>0</v>
      </c>
      <c r="BL53" s="270">
        <f t="shared" si="2"/>
        <v>29208</v>
      </c>
      <c r="BM53" s="270">
        <f t="shared" si="2"/>
        <v>11153</v>
      </c>
      <c r="BN53" s="270">
        <f t="shared" si="2"/>
        <v>105107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6864</v>
      </c>
      <c r="BS53" s="270">
        <f t="shared" si="3"/>
        <v>0</v>
      </c>
      <c r="BT53" s="270">
        <f t="shared" si="3"/>
        <v>0</v>
      </c>
      <c r="BU53" s="270">
        <f t="shared" si="3"/>
        <v>0</v>
      </c>
      <c r="BV53" s="270">
        <f t="shared" si="3"/>
        <v>30791</v>
      </c>
      <c r="BW53" s="270">
        <f t="shared" si="3"/>
        <v>0</v>
      </c>
      <c r="BX53" s="270">
        <f t="shared" si="3"/>
        <v>0</v>
      </c>
      <c r="BY53" s="270">
        <f t="shared" si="3"/>
        <v>0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0</v>
      </c>
      <c r="CD53" s="270">
        <f t="shared" si="3"/>
        <v>0</v>
      </c>
      <c r="CE53" s="32">
        <f>SUM(C53:CD53)</f>
        <v>2602346</v>
      </c>
    </row>
    <row r="54" spans="1:83" x14ac:dyDescent="0.35">
      <c r="A54" s="20" t="s">
        <v>218</v>
      </c>
      <c r="B54" s="270">
        <f>B52+B53</f>
        <v>2602348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 t="s">
        <v>282</v>
      </c>
      <c r="D60" s="213">
        <v>89</v>
      </c>
      <c r="E60" s="213">
        <v>1521</v>
      </c>
      <c r="F60" s="213" t="s">
        <v>282</v>
      </c>
      <c r="G60" s="213" t="s">
        <v>282</v>
      </c>
      <c r="H60" s="213">
        <v>0</v>
      </c>
      <c r="I60" s="213" t="s">
        <v>282</v>
      </c>
      <c r="J60" s="213">
        <v>55</v>
      </c>
      <c r="K60" s="213" t="s">
        <v>282</v>
      </c>
      <c r="L60" s="213">
        <v>923</v>
      </c>
      <c r="M60" s="213" t="s">
        <v>282</v>
      </c>
      <c r="N60" s="213" t="s">
        <v>282</v>
      </c>
      <c r="O60" s="213">
        <v>33</v>
      </c>
      <c r="P60" s="214">
        <v>100029</v>
      </c>
      <c r="Q60" s="214">
        <v>25376</v>
      </c>
      <c r="R60" s="214">
        <v>53190</v>
      </c>
      <c r="S60" s="263"/>
      <c r="T60" s="263"/>
      <c r="U60" s="227">
        <v>85844</v>
      </c>
      <c r="V60" s="214">
        <v>1298</v>
      </c>
      <c r="W60" s="214" t="s">
        <v>282</v>
      </c>
      <c r="X60" s="214" t="s">
        <v>282</v>
      </c>
      <c r="Y60" s="214" t="s">
        <v>282</v>
      </c>
      <c r="Z60" s="214" t="s">
        <v>282</v>
      </c>
      <c r="AA60" s="214" t="s">
        <v>282</v>
      </c>
      <c r="AB60" s="263"/>
      <c r="AC60" s="214">
        <v>1775</v>
      </c>
      <c r="AD60" s="214" t="s">
        <v>282</v>
      </c>
      <c r="AE60" s="214">
        <v>8139</v>
      </c>
      <c r="AF60" s="214" t="s">
        <v>282</v>
      </c>
      <c r="AG60" s="214">
        <v>3286</v>
      </c>
      <c r="AH60" s="214" t="s">
        <v>282</v>
      </c>
      <c r="AI60" s="214" t="s">
        <v>282</v>
      </c>
      <c r="AJ60" s="214">
        <v>37613</v>
      </c>
      <c r="AK60" s="214">
        <v>1566</v>
      </c>
      <c r="AL60" s="214">
        <v>124</v>
      </c>
      <c r="AM60" s="214" t="s">
        <v>282</v>
      </c>
      <c r="AN60" s="214" t="s">
        <v>282</v>
      </c>
      <c r="AO60" s="214" t="s">
        <v>282</v>
      </c>
      <c r="AP60" s="214" t="s">
        <v>282</v>
      </c>
      <c r="AQ60" s="214" t="s">
        <v>282</v>
      </c>
      <c r="AR60" s="214" t="s">
        <v>282</v>
      </c>
      <c r="AS60" s="214" t="s">
        <v>282</v>
      </c>
      <c r="AT60" s="214" t="s">
        <v>282</v>
      </c>
      <c r="AU60" s="214" t="s">
        <v>282</v>
      </c>
      <c r="AV60" s="263"/>
      <c r="AW60" s="263"/>
      <c r="AX60" s="263"/>
      <c r="AY60" s="214">
        <v>8620</v>
      </c>
      <c r="AZ60" s="214"/>
      <c r="BA60" s="263"/>
      <c r="BB60" s="263"/>
      <c r="BC60" s="263"/>
      <c r="BD60" s="263"/>
      <c r="BE60" s="214">
        <v>136496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0</v>
      </c>
      <c r="D61" s="243">
        <v>0.01</v>
      </c>
      <c r="E61" s="243">
        <v>19.98</v>
      </c>
      <c r="F61" s="243">
        <v>0</v>
      </c>
      <c r="G61" s="243">
        <v>0</v>
      </c>
      <c r="H61" s="243">
        <v>0</v>
      </c>
      <c r="I61" s="243">
        <v>0</v>
      </c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4.5199999999999996</v>
      </c>
      <c r="P61" s="244">
        <v>13.620000000000001</v>
      </c>
      <c r="Q61" s="244">
        <v>0</v>
      </c>
      <c r="R61" s="244">
        <v>3</v>
      </c>
      <c r="S61" s="245">
        <v>0</v>
      </c>
      <c r="T61" s="245">
        <v>0</v>
      </c>
      <c r="U61" s="246">
        <v>10.8</v>
      </c>
      <c r="V61" s="244">
        <v>0</v>
      </c>
      <c r="W61" s="244">
        <v>0</v>
      </c>
      <c r="X61" s="244">
        <v>0</v>
      </c>
      <c r="Y61" s="244">
        <v>11.72</v>
      </c>
      <c r="Z61" s="244">
        <v>0</v>
      </c>
      <c r="AA61" s="244">
        <v>0</v>
      </c>
      <c r="AB61" s="245">
        <v>2.08</v>
      </c>
      <c r="AC61" s="244">
        <v>5.39</v>
      </c>
      <c r="AD61" s="244">
        <v>0</v>
      </c>
      <c r="AE61" s="244">
        <v>13.190000000000001</v>
      </c>
      <c r="AF61" s="244">
        <v>0</v>
      </c>
      <c r="AG61" s="244">
        <v>11.44</v>
      </c>
      <c r="AH61" s="244">
        <v>0</v>
      </c>
      <c r="AI61" s="244">
        <v>0</v>
      </c>
      <c r="AJ61" s="244">
        <v>43.569999999999993</v>
      </c>
      <c r="AK61" s="244">
        <v>1.88</v>
      </c>
      <c r="AL61" s="244">
        <v>0.12</v>
      </c>
      <c r="AM61" s="244">
        <v>0</v>
      </c>
      <c r="AN61" s="244">
        <v>0</v>
      </c>
      <c r="AO61" s="244">
        <v>0</v>
      </c>
      <c r="AP61" s="244">
        <v>0</v>
      </c>
      <c r="AQ61" s="244">
        <v>0</v>
      </c>
      <c r="AR61" s="244">
        <v>0</v>
      </c>
      <c r="AS61" s="244">
        <v>0</v>
      </c>
      <c r="AT61" s="244">
        <v>0</v>
      </c>
      <c r="AU61" s="244">
        <v>0</v>
      </c>
      <c r="AV61" s="245">
        <v>0.45</v>
      </c>
      <c r="AW61" s="245">
        <v>0</v>
      </c>
      <c r="AX61" s="245">
        <v>0</v>
      </c>
      <c r="AY61" s="244">
        <v>8.4</v>
      </c>
      <c r="AZ61" s="244">
        <v>0</v>
      </c>
      <c r="BA61" s="245">
        <v>0</v>
      </c>
      <c r="BB61" s="245">
        <v>2.3199999999999998</v>
      </c>
      <c r="BC61" s="245">
        <v>0</v>
      </c>
      <c r="BD61" s="245">
        <v>4.1100000000000003</v>
      </c>
      <c r="BE61" s="244">
        <v>4.3900000000000006</v>
      </c>
      <c r="BF61" s="245">
        <v>9.2200000000000006</v>
      </c>
      <c r="BG61" s="245">
        <v>0</v>
      </c>
      <c r="BH61" s="245">
        <v>3</v>
      </c>
      <c r="BI61" s="245">
        <v>0</v>
      </c>
      <c r="BJ61" s="245">
        <v>0</v>
      </c>
      <c r="BK61" s="245">
        <v>0</v>
      </c>
      <c r="BL61" s="245">
        <v>8.6300000000000008</v>
      </c>
      <c r="BM61" s="245">
        <v>2</v>
      </c>
      <c r="BN61" s="245">
        <v>5.24</v>
      </c>
      <c r="BO61" s="245">
        <v>0.4</v>
      </c>
      <c r="BP61" s="245">
        <v>0.38</v>
      </c>
      <c r="BQ61" s="245">
        <v>0</v>
      </c>
      <c r="BR61" s="245">
        <v>4.03</v>
      </c>
      <c r="BS61" s="245">
        <v>0</v>
      </c>
      <c r="BT61" s="245">
        <v>0</v>
      </c>
      <c r="BU61" s="245">
        <v>0</v>
      </c>
      <c r="BV61" s="245">
        <v>11.17</v>
      </c>
      <c r="BW61" s="245">
        <v>0</v>
      </c>
      <c r="BX61" s="245">
        <v>7.71</v>
      </c>
      <c r="BY61" s="245">
        <v>0</v>
      </c>
      <c r="BZ61" s="245">
        <v>0</v>
      </c>
      <c r="CA61" s="245">
        <v>0.74</v>
      </c>
      <c r="CB61" s="245">
        <v>0</v>
      </c>
      <c r="CC61" s="245">
        <v>0</v>
      </c>
      <c r="CD61" s="247" t="s">
        <v>233</v>
      </c>
      <c r="CE61" s="268">
        <f t="shared" ref="CE61:CE69" si="4">SUM(C61:CD61)</f>
        <v>213.51000000000002</v>
      </c>
    </row>
    <row r="62" spans="1:83" x14ac:dyDescent="0.35">
      <c r="A62" s="39" t="s">
        <v>248</v>
      </c>
      <c r="B62" s="20"/>
      <c r="C62" s="213">
        <v>0</v>
      </c>
      <c r="D62" s="213">
        <v>935.56000000000006</v>
      </c>
      <c r="E62" s="213">
        <v>1648838.4400000002</v>
      </c>
      <c r="F62" s="213">
        <v>0</v>
      </c>
      <c r="G62" s="213">
        <v>0</v>
      </c>
      <c r="H62" s="213">
        <v>0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515703.57</v>
      </c>
      <c r="P62" s="214">
        <v>1244918.6299999999</v>
      </c>
      <c r="Q62" s="214">
        <v>0</v>
      </c>
      <c r="R62" s="214">
        <v>632513.32999999996</v>
      </c>
      <c r="S62" s="228">
        <v>0</v>
      </c>
      <c r="T62" s="228">
        <v>0</v>
      </c>
      <c r="U62" s="227">
        <v>774709.49</v>
      </c>
      <c r="V62" s="214">
        <v>0</v>
      </c>
      <c r="W62" s="214">
        <v>0</v>
      </c>
      <c r="X62" s="214">
        <v>0</v>
      </c>
      <c r="Y62" s="214">
        <v>934199.3</v>
      </c>
      <c r="Z62" s="214">
        <v>0</v>
      </c>
      <c r="AA62" s="214">
        <v>0</v>
      </c>
      <c r="AB62" s="240">
        <v>248663.44</v>
      </c>
      <c r="AC62" s="214">
        <v>525156.57000000007</v>
      </c>
      <c r="AD62" s="214">
        <v>0</v>
      </c>
      <c r="AE62" s="214">
        <v>989965.31000000017</v>
      </c>
      <c r="AF62" s="214">
        <v>0</v>
      </c>
      <c r="AG62" s="214">
        <v>929190.27</v>
      </c>
      <c r="AH62" s="214">
        <v>0</v>
      </c>
      <c r="AI62" s="214">
        <v>0</v>
      </c>
      <c r="AJ62" s="214">
        <v>3815681.08</v>
      </c>
      <c r="AK62" s="214">
        <v>172945.45</v>
      </c>
      <c r="AL62" s="214">
        <v>10137.57</v>
      </c>
      <c r="AM62" s="214">
        <v>0</v>
      </c>
      <c r="AN62" s="214">
        <v>0</v>
      </c>
      <c r="AO62" s="214">
        <v>0</v>
      </c>
      <c r="AP62" s="214">
        <v>0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43811.5</v>
      </c>
      <c r="AW62" s="228">
        <v>0</v>
      </c>
      <c r="AX62" s="228">
        <v>0</v>
      </c>
      <c r="AY62" s="214">
        <v>462251.37</v>
      </c>
      <c r="AZ62" s="214">
        <v>0</v>
      </c>
      <c r="BA62" s="228">
        <v>0</v>
      </c>
      <c r="BB62" s="228">
        <v>185513.41</v>
      </c>
      <c r="BC62" s="228">
        <v>0</v>
      </c>
      <c r="BD62" s="228">
        <v>199159.56999999998</v>
      </c>
      <c r="BE62" s="214">
        <v>337415.64</v>
      </c>
      <c r="BF62" s="228">
        <v>402507.32999999996</v>
      </c>
      <c r="BG62" s="228">
        <v>0</v>
      </c>
      <c r="BH62" s="228">
        <v>237103.77000000002</v>
      </c>
      <c r="BI62" s="228">
        <v>0</v>
      </c>
      <c r="BJ62" s="228">
        <v>0</v>
      </c>
      <c r="BK62" s="228">
        <v>0</v>
      </c>
      <c r="BL62" s="228">
        <v>423558.41000000003</v>
      </c>
      <c r="BM62" s="228">
        <v>155049.63999999998</v>
      </c>
      <c r="BN62" s="228">
        <v>848023.23</v>
      </c>
      <c r="BO62" s="228">
        <v>48294.22</v>
      </c>
      <c r="BP62" s="228">
        <v>30833.56</v>
      </c>
      <c r="BQ62" s="228">
        <v>0</v>
      </c>
      <c r="BR62" s="228">
        <v>345005.08999999997</v>
      </c>
      <c r="BS62" s="228">
        <v>0</v>
      </c>
      <c r="BT62" s="228">
        <v>0</v>
      </c>
      <c r="BU62" s="228">
        <v>0</v>
      </c>
      <c r="BV62" s="228">
        <v>520028.69999999995</v>
      </c>
      <c r="BW62" s="228">
        <v>0</v>
      </c>
      <c r="BX62" s="228">
        <v>881342.04999999993</v>
      </c>
      <c r="BY62" s="228">
        <v>0</v>
      </c>
      <c r="BZ62" s="228">
        <v>0</v>
      </c>
      <c r="CA62" s="228">
        <v>83396.509999999995</v>
      </c>
      <c r="CB62" s="228">
        <v>0</v>
      </c>
      <c r="CC62" s="228">
        <v>0</v>
      </c>
      <c r="CD62" s="29" t="s">
        <v>233</v>
      </c>
      <c r="CE62" s="32">
        <f t="shared" si="4"/>
        <v>17646852.010000005</v>
      </c>
    </row>
    <row r="63" spans="1:83" x14ac:dyDescent="0.35">
      <c r="A63" s="39" t="s">
        <v>9</v>
      </c>
      <c r="B63" s="20"/>
      <c r="C63" s="269">
        <f>ROUND(C48+C49,0)</f>
        <v>0</v>
      </c>
      <c r="D63" s="269">
        <f t="shared" ref="D63:BO63" si="5">ROUND(D48+D49,0)</f>
        <v>63</v>
      </c>
      <c r="E63" s="269">
        <f t="shared" si="5"/>
        <v>123234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37891</v>
      </c>
      <c r="P63" s="269">
        <f t="shared" si="5"/>
        <v>93686</v>
      </c>
      <c r="Q63" s="269">
        <f t="shared" si="5"/>
        <v>0</v>
      </c>
      <c r="R63" s="269">
        <f t="shared" si="5"/>
        <v>35436</v>
      </c>
      <c r="S63" s="269">
        <f t="shared" si="5"/>
        <v>0</v>
      </c>
      <c r="T63" s="269">
        <f t="shared" si="5"/>
        <v>0</v>
      </c>
      <c r="U63" s="269">
        <f t="shared" si="5"/>
        <v>54130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67069</v>
      </c>
      <c r="Z63" s="269">
        <f t="shared" si="5"/>
        <v>0</v>
      </c>
      <c r="AA63" s="269">
        <f t="shared" si="5"/>
        <v>0</v>
      </c>
      <c r="AB63" s="269">
        <f t="shared" si="5"/>
        <v>16387</v>
      </c>
      <c r="AC63" s="269">
        <f t="shared" si="5"/>
        <v>40498</v>
      </c>
      <c r="AD63" s="269">
        <f t="shared" si="5"/>
        <v>0</v>
      </c>
      <c r="AE63" s="269">
        <f t="shared" si="5"/>
        <v>70602</v>
      </c>
      <c r="AF63" s="269">
        <f t="shared" si="5"/>
        <v>0</v>
      </c>
      <c r="AG63" s="269">
        <f t="shared" si="5"/>
        <v>69557</v>
      </c>
      <c r="AH63" s="269">
        <f t="shared" si="5"/>
        <v>0</v>
      </c>
      <c r="AI63" s="269">
        <f t="shared" si="5"/>
        <v>0</v>
      </c>
      <c r="AJ63" s="269">
        <f t="shared" si="5"/>
        <v>221152</v>
      </c>
      <c r="AK63" s="269">
        <f t="shared" si="5"/>
        <v>12650</v>
      </c>
      <c r="AL63" s="269">
        <f t="shared" si="5"/>
        <v>776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2903</v>
      </c>
      <c r="AW63" s="269">
        <f t="shared" si="5"/>
        <v>0</v>
      </c>
      <c r="AX63" s="269">
        <f t="shared" si="5"/>
        <v>0</v>
      </c>
      <c r="AY63" s="269">
        <f t="shared" si="5"/>
        <v>34946</v>
      </c>
      <c r="AZ63" s="269">
        <f t="shared" si="5"/>
        <v>0</v>
      </c>
      <c r="BA63" s="269">
        <f t="shared" si="5"/>
        <v>0</v>
      </c>
      <c r="BB63" s="269">
        <f t="shared" si="5"/>
        <v>13428</v>
      </c>
      <c r="BC63" s="269">
        <f t="shared" si="5"/>
        <v>0</v>
      </c>
      <c r="BD63" s="269">
        <f t="shared" si="5"/>
        <v>14927</v>
      </c>
      <c r="BE63" s="269">
        <f t="shared" si="5"/>
        <v>24945</v>
      </c>
      <c r="BF63" s="269">
        <f t="shared" si="5"/>
        <v>30269</v>
      </c>
      <c r="BG63" s="269">
        <f t="shared" si="5"/>
        <v>0</v>
      </c>
      <c r="BH63" s="269">
        <f t="shared" si="5"/>
        <v>16443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30527</v>
      </c>
      <c r="BM63" s="269">
        <f t="shared" si="5"/>
        <v>10518</v>
      </c>
      <c r="BN63" s="269">
        <f t="shared" si="5"/>
        <v>51121</v>
      </c>
      <c r="BO63" s="269">
        <f t="shared" si="5"/>
        <v>3359</v>
      </c>
      <c r="BP63" s="269">
        <f t="shared" ref="BP63:CC63" si="6">ROUND(BP48+BP49,0)</f>
        <v>1977</v>
      </c>
      <c r="BQ63" s="269">
        <f t="shared" si="6"/>
        <v>0</v>
      </c>
      <c r="BR63" s="269">
        <f t="shared" si="6"/>
        <v>3502350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36177</v>
      </c>
      <c r="BW63" s="269">
        <f t="shared" si="6"/>
        <v>0</v>
      </c>
      <c r="BX63" s="269">
        <f t="shared" si="6"/>
        <v>66568</v>
      </c>
      <c r="BY63" s="269">
        <f t="shared" si="6"/>
        <v>0</v>
      </c>
      <c r="BZ63" s="269">
        <f t="shared" si="6"/>
        <v>0</v>
      </c>
      <c r="CA63" s="269">
        <f t="shared" si="6"/>
        <v>6209</v>
      </c>
      <c r="CB63" s="269">
        <f t="shared" si="6"/>
        <v>0</v>
      </c>
      <c r="CC63" s="269">
        <f t="shared" si="6"/>
        <v>0</v>
      </c>
      <c r="CD63" s="29" t="s">
        <v>233</v>
      </c>
      <c r="CE63" s="32">
        <f t="shared" si="4"/>
        <v>4689798</v>
      </c>
    </row>
    <row r="64" spans="1:83" x14ac:dyDescent="0.35">
      <c r="A64" s="39" t="s">
        <v>249</v>
      </c>
      <c r="B64" s="20"/>
      <c r="C64" s="213">
        <v>0</v>
      </c>
      <c r="D64" s="213">
        <v>0</v>
      </c>
      <c r="E64" s="213">
        <v>323136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0</v>
      </c>
      <c r="P64" s="214">
        <v>0</v>
      </c>
      <c r="Q64" s="214">
        <v>0</v>
      </c>
      <c r="R64" s="214">
        <v>0</v>
      </c>
      <c r="S64" s="228">
        <v>0</v>
      </c>
      <c r="T64" s="228">
        <v>0</v>
      </c>
      <c r="U64" s="227">
        <v>32154.12</v>
      </c>
      <c r="V64" s="214">
        <v>0</v>
      </c>
      <c r="W64" s="214">
        <v>0</v>
      </c>
      <c r="X64" s="214">
        <v>0</v>
      </c>
      <c r="Y64" s="214">
        <v>0</v>
      </c>
      <c r="Z64" s="214">
        <v>0</v>
      </c>
      <c r="AA64" s="214">
        <v>0</v>
      </c>
      <c r="AB64" s="240">
        <v>0</v>
      </c>
      <c r="AC64" s="214">
        <v>0</v>
      </c>
      <c r="AD64" s="214">
        <v>0</v>
      </c>
      <c r="AE64" s="214">
        <v>0</v>
      </c>
      <c r="AF64" s="214">
        <v>0</v>
      </c>
      <c r="AG64" s="214">
        <v>1398064.67</v>
      </c>
      <c r="AH64" s="214">
        <v>0</v>
      </c>
      <c r="AI64" s="214">
        <v>0</v>
      </c>
      <c r="AJ64" s="214">
        <v>2963253.96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44904.15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0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63250</v>
      </c>
      <c r="BN64" s="228">
        <v>68010.899999999994</v>
      </c>
      <c r="BO64" s="228">
        <v>0</v>
      </c>
      <c r="BP64" s="228">
        <v>0</v>
      </c>
      <c r="BQ64" s="228">
        <v>0</v>
      </c>
      <c r="BR64" s="228">
        <v>10989</v>
      </c>
      <c r="BS64" s="228">
        <v>0</v>
      </c>
      <c r="BT64" s="228">
        <v>0</v>
      </c>
      <c r="BU64" s="228">
        <v>0</v>
      </c>
      <c r="BV64" s="228">
        <v>0</v>
      </c>
      <c r="BW64" s="228">
        <v>0</v>
      </c>
      <c r="BX64" s="228">
        <v>4965</v>
      </c>
      <c r="BY64" s="228">
        <v>0</v>
      </c>
      <c r="BZ64" s="228">
        <v>0</v>
      </c>
      <c r="CA64" s="228">
        <v>0</v>
      </c>
      <c r="CB64" s="228">
        <v>0</v>
      </c>
      <c r="CC64" s="228">
        <v>0</v>
      </c>
      <c r="CD64" s="29" t="s">
        <v>233</v>
      </c>
      <c r="CE64" s="32">
        <f t="shared" si="4"/>
        <v>4908727.8000000007</v>
      </c>
    </row>
    <row r="65" spans="1:83" x14ac:dyDescent="0.35">
      <c r="A65" s="39" t="s">
        <v>250</v>
      </c>
      <c r="B65" s="20"/>
      <c r="C65" s="213">
        <v>0</v>
      </c>
      <c r="D65" s="213">
        <v>7953.0599999999995</v>
      </c>
      <c r="E65" s="213">
        <v>222049.36</v>
      </c>
      <c r="F65" s="213">
        <v>0</v>
      </c>
      <c r="G65" s="213">
        <v>0</v>
      </c>
      <c r="H65" s="213">
        <v>0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18548.45</v>
      </c>
      <c r="P65" s="214">
        <v>1597469.1600000001</v>
      </c>
      <c r="Q65" s="214">
        <v>27.26</v>
      </c>
      <c r="R65" s="214">
        <v>50458.67</v>
      </c>
      <c r="S65" s="228">
        <v>0</v>
      </c>
      <c r="T65" s="228">
        <v>0</v>
      </c>
      <c r="U65" s="227">
        <v>452689.95</v>
      </c>
      <c r="V65" s="214">
        <v>0</v>
      </c>
      <c r="W65" s="214">
        <v>0</v>
      </c>
      <c r="X65" s="214">
        <v>0</v>
      </c>
      <c r="Y65" s="214">
        <v>84010.139999999985</v>
      </c>
      <c r="Z65" s="214">
        <v>0</v>
      </c>
      <c r="AA65" s="214">
        <v>0</v>
      </c>
      <c r="AB65" s="240">
        <v>1659143.4900000002</v>
      </c>
      <c r="AC65" s="214">
        <v>62888.2</v>
      </c>
      <c r="AD65" s="214">
        <v>0</v>
      </c>
      <c r="AE65" s="214">
        <v>60967.67</v>
      </c>
      <c r="AF65" s="214">
        <v>0</v>
      </c>
      <c r="AG65" s="214">
        <v>130736.06999999999</v>
      </c>
      <c r="AH65" s="214">
        <v>0</v>
      </c>
      <c r="AI65" s="214">
        <v>0</v>
      </c>
      <c r="AJ65" s="214">
        <v>963627.64999999967</v>
      </c>
      <c r="AK65" s="214">
        <v>6760.11</v>
      </c>
      <c r="AL65" s="214">
        <v>7.35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67360.37000000001</v>
      </c>
      <c r="AW65" s="228">
        <v>0</v>
      </c>
      <c r="AX65" s="228">
        <v>0</v>
      </c>
      <c r="AY65" s="214">
        <v>216686.84</v>
      </c>
      <c r="AZ65" s="214">
        <v>0</v>
      </c>
      <c r="BA65" s="228">
        <v>0</v>
      </c>
      <c r="BB65" s="228">
        <v>1125.17</v>
      </c>
      <c r="BC65" s="228">
        <v>0</v>
      </c>
      <c r="BD65" s="228">
        <v>51653.67</v>
      </c>
      <c r="BE65" s="214">
        <v>22395.550000000003</v>
      </c>
      <c r="BF65" s="228">
        <v>69683.13</v>
      </c>
      <c r="BG65" s="228">
        <v>0</v>
      </c>
      <c r="BH65" s="228">
        <v>-985.48</v>
      </c>
      <c r="BI65" s="228">
        <v>91.59</v>
      </c>
      <c r="BJ65" s="228">
        <v>0</v>
      </c>
      <c r="BK65" s="228">
        <v>0</v>
      </c>
      <c r="BL65" s="228">
        <v>14357.880000000001</v>
      </c>
      <c r="BM65" s="228">
        <v>1920.5</v>
      </c>
      <c r="BN65" s="228">
        <v>9330.4599999999991</v>
      </c>
      <c r="BO65" s="228">
        <v>13942.630000000001</v>
      </c>
      <c r="BP65" s="228">
        <v>3675.4700000000003</v>
      </c>
      <c r="BQ65" s="228">
        <v>0</v>
      </c>
      <c r="BR65" s="228">
        <v>58276.41</v>
      </c>
      <c r="BS65" s="228">
        <v>0</v>
      </c>
      <c r="BT65" s="228">
        <v>0</v>
      </c>
      <c r="BU65" s="228">
        <v>0</v>
      </c>
      <c r="BV65" s="228">
        <v>3556.5</v>
      </c>
      <c r="BW65" s="228">
        <v>0</v>
      </c>
      <c r="BX65" s="228">
        <v>15937.99</v>
      </c>
      <c r="BY65" s="228">
        <v>0</v>
      </c>
      <c r="BZ65" s="228">
        <v>0</v>
      </c>
      <c r="CA65" s="228">
        <v>10018.34</v>
      </c>
      <c r="CB65" s="228">
        <v>0</v>
      </c>
      <c r="CC65" s="228">
        <v>1016.49</v>
      </c>
      <c r="CD65" s="29" t="s">
        <v>233</v>
      </c>
      <c r="CE65" s="32">
        <f t="shared" si="4"/>
        <v>5877380.0999999996</v>
      </c>
    </row>
    <row r="66" spans="1:83" x14ac:dyDescent="0.35">
      <c r="A66" s="39" t="s">
        <v>251</v>
      </c>
      <c r="B66" s="20"/>
      <c r="C66" s="213">
        <v>0</v>
      </c>
      <c r="D66" s="213">
        <v>0</v>
      </c>
      <c r="E66" s="213">
        <v>678.35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573.92999999999995</v>
      </c>
      <c r="P66" s="214">
        <v>767.28</v>
      </c>
      <c r="Q66" s="214">
        <v>0</v>
      </c>
      <c r="R66" s="214">
        <v>0</v>
      </c>
      <c r="S66" s="228">
        <v>0</v>
      </c>
      <c r="T66" s="228">
        <v>0</v>
      </c>
      <c r="U66" s="227">
        <v>678.35</v>
      </c>
      <c r="V66" s="214">
        <v>0</v>
      </c>
      <c r="W66" s="214">
        <v>0</v>
      </c>
      <c r="X66" s="214">
        <v>0</v>
      </c>
      <c r="Y66" s="214">
        <v>1408.86</v>
      </c>
      <c r="Z66" s="214">
        <v>0</v>
      </c>
      <c r="AA66" s="214">
        <v>0</v>
      </c>
      <c r="AB66" s="240">
        <v>678.35</v>
      </c>
      <c r="AC66" s="214">
        <v>678.35</v>
      </c>
      <c r="AD66" s="214">
        <v>0</v>
      </c>
      <c r="AE66" s="214">
        <v>2044.45</v>
      </c>
      <c r="AF66" s="214">
        <v>0</v>
      </c>
      <c r="AG66" s="214">
        <v>678.35</v>
      </c>
      <c r="AH66" s="214">
        <v>0</v>
      </c>
      <c r="AI66" s="214">
        <v>0</v>
      </c>
      <c r="AJ66" s="214">
        <v>6714.85</v>
      </c>
      <c r="AK66" s="214">
        <v>0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0</v>
      </c>
      <c r="AW66" s="228">
        <v>0</v>
      </c>
      <c r="AX66" s="228">
        <v>0</v>
      </c>
      <c r="AY66" s="214">
        <v>678.35</v>
      </c>
      <c r="AZ66" s="214">
        <v>0</v>
      </c>
      <c r="BA66" s="228">
        <v>0</v>
      </c>
      <c r="BB66" s="228">
        <v>1315.23</v>
      </c>
      <c r="BC66" s="228">
        <v>0</v>
      </c>
      <c r="BD66" s="228">
        <v>773.19</v>
      </c>
      <c r="BE66" s="214">
        <v>523146.83999999991</v>
      </c>
      <c r="BF66" s="228">
        <v>0</v>
      </c>
      <c r="BG66" s="228">
        <v>0</v>
      </c>
      <c r="BH66" s="228">
        <v>118596.86</v>
      </c>
      <c r="BI66" s="228">
        <v>0</v>
      </c>
      <c r="BJ66" s="228">
        <v>0</v>
      </c>
      <c r="BK66" s="228">
        <v>0</v>
      </c>
      <c r="BL66" s="228">
        <v>887.47</v>
      </c>
      <c r="BM66" s="228">
        <v>0</v>
      </c>
      <c r="BN66" s="228">
        <v>3852.54</v>
      </c>
      <c r="BO66" s="228">
        <v>305.47000000000003</v>
      </c>
      <c r="BP66" s="228">
        <v>284.95</v>
      </c>
      <c r="BQ66" s="228">
        <v>0</v>
      </c>
      <c r="BR66" s="228">
        <v>2277.46</v>
      </c>
      <c r="BS66" s="228">
        <v>0</v>
      </c>
      <c r="BT66" s="228">
        <v>0</v>
      </c>
      <c r="BU66" s="228">
        <v>0</v>
      </c>
      <c r="BV66" s="228">
        <v>626.22</v>
      </c>
      <c r="BW66" s="228">
        <v>0</v>
      </c>
      <c r="BX66" s="228">
        <v>1754.9499999999998</v>
      </c>
      <c r="BY66" s="228">
        <v>0</v>
      </c>
      <c r="BZ66" s="228">
        <v>0</v>
      </c>
      <c r="CA66" s="228">
        <v>260.74</v>
      </c>
      <c r="CB66" s="228">
        <v>0</v>
      </c>
      <c r="CC66" s="228">
        <v>0</v>
      </c>
      <c r="CD66" s="29" t="s">
        <v>233</v>
      </c>
      <c r="CE66" s="32">
        <f t="shared" si="4"/>
        <v>669661.38999999966</v>
      </c>
    </row>
    <row r="67" spans="1:83" x14ac:dyDescent="0.35">
      <c r="A67" s="39" t="s">
        <v>252</v>
      </c>
      <c r="B67" s="20"/>
      <c r="C67" s="213">
        <v>0</v>
      </c>
      <c r="D67" s="213">
        <v>0</v>
      </c>
      <c r="E67" s="213">
        <v>605071.1</v>
      </c>
      <c r="F67" s="213">
        <v>0</v>
      </c>
      <c r="G67" s="213">
        <v>0</v>
      </c>
      <c r="H67" s="213">
        <v>0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27602.81</v>
      </c>
      <c r="P67" s="214">
        <v>609486.7300000001</v>
      </c>
      <c r="Q67" s="214">
        <v>0</v>
      </c>
      <c r="R67" s="214">
        <v>900</v>
      </c>
      <c r="S67" s="228">
        <v>0</v>
      </c>
      <c r="T67" s="228">
        <v>0</v>
      </c>
      <c r="U67" s="227">
        <v>376284.82</v>
      </c>
      <c r="V67" s="214">
        <v>0</v>
      </c>
      <c r="W67" s="214">
        <v>0</v>
      </c>
      <c r="X67" s="214">
        <v>0</v>
      </c>
      <c r="Y67" s="214">
        <v>53305.19</v>
      </c>
      <c r="Z67" s="214">
        <v>0</v>
      </c>
      <c r="AA67" s="214">
        <v>0</v>
      </c>
      <c r="AB67" s="240">
        <v>1288849.33</v>
      </c>
      <c r="AC67" s="214">
        <v>73153</v>
      </c>
      <c r="AD67" s="214">
        <v>0</v>
      </c>
      <c r="AE67" s="214">
        <v>3193.73</v>
      </c>
      <c r="AF67" s="214">
        <v>0</v>
      </c>
      <c r="AG67" s="214">
        <v>4732.83</v>
      </c>
      <c r="AH67" s="214">
        <v>0</v>
      </c>
      <c r="AI67" s="214">
        <v>0</v>
      </c>
      <c r="AJ67" s="214">
        <v>1566656.7699999998</v>
      </c>
      <c r="AK67" s="214">
        <v>14140</v>
      </c>
      <c r="AL67" s="214">
        <v>0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0</v>
      </c>
      <c r="AW67" s="228">
        <v>0</v>
      </c>
      <c r="AX67" s="228">
        <v>0</v>
      </c>
      <c r="AY67" s="214">
        <v>12422.92</v>
      </c>
      <c r="AZ67" s="214">
        <v>0</v>
      </c>
      <c r="BA67" s="228">
        <v>98945.67</v>
      </c>
      <c r="BB67" s="228">
        <v>54996</v>
      </c>
      <c r="BC67" s="228">
        <v>0</v>
      </c>
      <c r="BD67" s="228">
        <v>12529.05</v>
      </c>
      <c r="BE67" s="214">
        <v>79579.22</v>
      </c>
      <c r="BF67" s="228">
        <v>1283.28</v>
      </c>
      <c r="BG67" s="228">
        <v>0</v>
      </c>
      <c r="BH67" s="228">
        <v>1570068.14</v>
      </c>
      <c r="BI67" s="228">
        <v>0</v>
      </c>
      <c r="BJ67" s="228">
        <v>0</v>
      </c>
      <c r="BK67" s="228">
        <v>0</v>
      </c>
      <c r="BL67" s="228">
        <v>553796.46</v>
      </c>
      <c r="BM67" s="228">
        <v>0</v>
      </c>
      <c r="BN67" s="228">
        <v>12714.11</v>
      </c>
      <c r="BO67" s="228">
        <v>5344.58</v>
      </c>
      <c r="BP67" s="228">
        <v>144679.57</v>
      </c>
      <c r="BQ67" s="228">
        <v>0</v>
      </c>
      <c r="BR67" s="228">
        <v>133557.76999999999</v>
      </c>
      <c r="BS67" s="228">
        <v>0</v>
      </c>
      <c r="BT67" s="228">
        <v>0</v>
      </c>
      <c r="BU67" s="228">
        <v>0</v>
      </c>
      <c r="BV67" s="228">
        <v>65786.87</v>
      </c>
      <c r="BW67" s="228">
        <v>0</v>
      </c>
      <c r="BX67" s="228">
        <v>52802.76</v>
      </c>
      <c r="BY67" s="228">
        <v>0</v>
      </c>
      <c r="BZ67" s="228">
        <v>0</v>
      </c>
      <c r="CA67" s="228">
        <v>32954.769999999997</v>
      </c>
      <c r="CB67" s="228">
        <v>0</v>
      </c>
      <c r="CC67" s="228">
        <v>0</v>
      </c>
      <c r="CD67" s="29" t="s">
        <v>233</v>
      </c>
      <c r="CE67" s="32">
        <f t="shared" si="4"/>
        <v>7454837.4799999995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1811</v>
      </c>
      <c r="E68" s="32">
        <f t="shared" si="7"/>
        <v>100741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2784</v>
      </c>
      <c r="K68" s="32">
        <f t="shared" si="7"/>
        <v>0</v>
      </c>
      <c r="L68" s="32">
        <f t="shared" si="7"/>
        <v>50409</v>
      </c>
      <c r="M68" s="32">
        <f t="shared" si="7"/>
        <v>0</v>
      </c>
      <c r="N68" s="32">
        <f t="shared" si="7"/>
        <v>0</v>
      </c>
      <c r="O68" s="32">
        <f t="shared" si="7"/>
        <v>19923</v>
      </c>
      <c r="P68" s="32">
        <f t="shared" si="7"/>
        <v>124459</v>
      </c>
      <c r="Q68" s="32">
        <f t="shared" si="7"/>
        <v>71114</v>
      </c>
      <c r="R68" s="32">
        <f t="shared" si="7"/>
        <v>4461</v>
      </c>
      <c r="S68" s="32">
        <f t="shared" si="7"/>
        <v>0</v>
      </c>
      <c r="T68" s="32">
        <f t="shared" si="7"/>
        <v>0</v>
      </c>
      <c r="U68" s="32">
        <f t="shared" si="7"/>
        <v>62744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58893</v>
      </c>
      <c r="Z68" s="32">
        <f t="shared" si="7"/>
        <v>0</v>
      </c>
      <c r="AA68" s="32">
        <f t="shared" si="7"/>
        <v>0</v>
      </c>
      <c r="AB68" s="32">
        <f t="shared" si="7"/>
        <v>14642</v>
      </c>
      <c r="AC68" s="32">
        <f t="shared" si="7"/>
        <v>22764</v>
      </c>
      <c r="AD68" s="32">
        <f t="shared" si="7"/>
        <v>0</v>
      </c>
      <c r="AE68" s="32">
        <f t="shared" si="7"/>
        <v>119750</v>
      </c>
      <c r="AF68" s="32">
        <f t="shared" si="7"/>
        <v>0</v>
      </c>
      <c r="AG68" s="32">
        <f t="shared" si="7"/>
        <v>39160</v>
      </c>
      <c r="AH68" s="32">
        <f t="shared" si="7"/>
        <v>0</v>
      </c>
      <c r="AI68" s="32">
        <f t="shared" si="7"/>
        <v>0</v>
      </c>
      <c r="AJ68" s="32">
        <f t="shared" si="7"/>
        <v>168004</v>
      </c>
      <c r="AK68" s="32">
        <f t="shared" si="7"/>
        <v>85508</v>
      </c>
      <c r="AL68" s="32">
        <f t="shared" si="7"/>
        <v>34241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51343</v>
      </c>
      <c r="AZ68" s="32">
        <f t="shared" si="7"/>
        <v>0</v>
      </c>
      <c r="BA68" s="32">
        <f t="shared" si="7"/>
        <v>0</v>
      </c>
      <c r="BB68" s="32">
        <f t="shared" si="7"/>
        <v>1716</v>
      </c>
      <c r="BC68" s="32">
        <f t="shared" si="7"/>
        <v>0</v>
      </c>
      <c r="BD68" s="32">
        <f t="shared" si="7"/>
        <v>31420</v>
      </c>
      <c r="BE68" s="32">
        <f t="shared" si="7"/>
        <v>1312956</v>
      </c>
      <c r="BF68" s="32">
        <f t="shared" si="7"/>
        <v>40380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29208</v>
      </c>
      <c r="BM68" s="32">
        <f t="shared" si="7"/>
        <v>11153</v>
      </c>
      <c r="BN68" s="32">
        <f t="shared" si="7"/>
        <v>105107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6864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30791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2602346</v>
      </c>
    </row>
    <row r="69" spans="1:83" x14ac:dyDescent="0.35">
      <c r="A69" s="39" t="s">
        <v>253</v>
      </c>
      <c r="B69" s="32"/>
      <c r="C69" s="213">
        <v>0</v>
      </c>
      <c r="D69" s="213">
        <v>0</v>
      </c>
      <c r="E69" s="213">
        <v>12689.15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4">
        <v>0</v>
      </c>
      <c r="Q69" s="214">
        <v>0</v>
      </c>
      <c r="R69" s="214">
        <v>0</v>
      </c>
      <c r="S69" s="228">
        <v>0</v>
      </c>
      <c r="T69" s="228">
        <v>0</v>
      </c>
      <c r="U69" s="227">
        <v>0</v>
      </c>
      <c r="V69" s="214">
        <v>0</v>
      </c>
      <c r="W69" s="214">
        <v>0</v>
      </c>
      <c r="X69" s="214">
        <v>0</v>
      </c>
      <c r="Y69" s="214">
        <v>0</v>
      </c>
      <c r="Z69" s="214">
        <v>0</v>
      </c>
      <c r="AA69" s="214">
        <v>0</v>
      </c>
      <c r="AB69" s="240">
        <v>0</v>
      </c>
      <c r="AC69" s="214">
        <v>0</v>
      </c>
      <c r="AD69" s="214">
        <v>0</v>
      </c>
      <c r="AE69" s="214">
        <v>0</v>
      </c>
      <c r="AF69" s="214">
        <v>0</v>
      </c>
      <c r="AG69" s="214">
        <v>0</v>
      </c>
      <c r="AH69" s="214">
        <v>0</v>
      </c>
      <c r="AI69" s="214">
        <v>0</v>
      </c>
      <c r="AJ69" s="214">
        <v>26282.340000000004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0</v>
      </c>
      <c r="AW69" s="228">
        <v>0</v>
      </c>
      <c r="AX69" s="228">
        <v>0</v>
      </c>
      <c r="AY69" s="214">
        <v>0</v>
      </c>
      <c r="AZ69" s="214">
        <v>0</v>
      </c>
      <c r="BA69" s="228">
        <v>0</v>
      </c>
      <c r="BB69" s="228">
        <v>0</v>
      </c>
      <c r="BC69" s="228">
        <v>0</v>
      </c>
      <c r="BD69" s="228">
        <v>0</v>
      </c>
      <c r="BE69" s="214">
        <v>0</v>
      </c>
      <c r="BF69" s="228">
        <v>0</v>
      </c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2638.17</v>
      </c>
      <c r="BM69" s="228">
        <v>0</v>
      </c>
      <c r="BN69" s="228">
        <v>8730.44</v>
      </c>
      <c r="BO69" s="228">
        <v>0</v>
      </c>
      <c r="BP69" s="228">
        <v>0</v>
      </c>
      <c r="BQ69" s="228">
        <v>0</v>
      </c>
      <c r="BR69" s="228">
        <v>0</v>
      </c>
      <c r="BS69" s="228">
        <v>0</v>
      </c>
      <c r="BT69" s="228">
        <v>0</v>
      </c>
      <c r="BU69" s="228">
        <v>0</v>
      </c>
      <c r="BV69" s="228">
        <v>872.74</v>
      </c>
      <c r="BW69" s="228">
        <v>0</v>
      </c>
      <c r="BX69" s="228">
        <v>0</v>
      </c>
      <c r="BY69" s="228">
        <v>0</v>
      </c>
      <c r="BZ69" s="228">
        <v>0</v>
      </c>
      <c r="CA69" s="228">
        <v>0</v>
      </c>
      <c r="CB69" s="228">
        <v>0</v>
      </c>
      <c r="CC69" s="228">
        <v>0</v>
      </c>
      <c r="CD69" s="29" t="s">
        <v>233</v>
      </c>
      <c r="CE69" s="32">
        <f t="shared" si="4"/>
        <v>51212.840000000004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13636.4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712.48</v>
      </c>
      <c r="P70" s="32">
        <f t="shared" si="9"/>
        <v>26325.77</v>
      </c>
      <c r="Q70" s="32">
        <f t="shared" si="9"/>
        <v>0</v>
      </c>
      <c r="R70" s="32">
        <f t="shared" si="9"/>
        <v>437.88</v>
      </c>
      <c r="S70" s="32">
        <f t="shared" si="9"/>
        <v>0</v>
      </c>
      <c r="T70" s="32">
        <f t="shared" si="9"/>
        <v>0</v>
      </c>
      <c r="U70" s="32">
        <f t="shared" si="9"/>
        <v>63080.2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404907.81</v>
      </c>
      <c r="Z70" s="32">
        <f t="shared" si="9"/>
        <v>0</v>
      </c>
      <c r="AA70" s="32">
        <f t="shared" si="9"/>
        <v>0</v>
      </c>
      <c r="AB70" s="32">
        <f t="shared" si="9"/>
        <v>1862.37</v>
      </c>
      <c r="AC70" s="32">
        <f t="shared" si="9"/>
        <v>795.16000000000008</v>
      </c>
      <c r="AD70" s="32">
        <f t="shared" si="9"/>
        <v>0</v>
      </c>
      <c r="AE70" s="32">
        <f t="shared" si="9"/>
        <v>2678.92</v>
      </c>
      <c r="AF70" s="32">
        <f t="shared" si="9"/>
        <v>0</v>
      </c>
      <c r="AG70" s="32">
        <f t="shared" si="9"/>
        <v>14065.45</v>
      </c>
      <c r="AH70" s="32">
        <f t="shared" si="9"/>
        <v>0</v>
      </c>
      <c r="AI70" s="32">
        <f t="shared" si="9"/>
        <v>0</v>
      </c>
      <c r="AJ70" s="32">
        <f t="shared" si="9"/>
        <v>11165.529999999999</v>
      </c>
      <c r="AK70" s="32">
        <f t="shared" si="9"/>
        <v>87.8</v>
      </c>
      <c r="AL70" s="32">
        <f t="shared" si="9"/>
        <v>43.9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1505.6799999999985</v>
      </c>
      <c r="AZ70" s="32">
        <f t="shared" si="9"/>
        <v>0</v>
      </c>
      <c r="BA70" s="32">
        <f t="shared" si="9"/>
        <v>0</v>
      </c>
      <c r="BB70" s="32">
        <f t="shared" si="9"/>
        <v>161.44999999999999</v>
      </c>
      <c r="BC70" s="32">
        <f t="shared" si="9"/>
        <v>0</v>
      </c>
      <c r="BD70" s="32">
        <f t="shared" si="9"/>
        <v>135.64000000000001</v>
      </c>
      <c r="BE70" s="32">
        <f t="shared" si="9"/>
        <v>341726.89</v>
      </c>
      <c r="BF70" s="32">
        <f t="shared" si="9"/>
        <v>518.13</v>
      </c>
      <c r="BG70" s="32">
        <f t="shared" si="9"/>
        <v>0</v>
      </c>
      <c r="BH70" s="32">
        <f t="shared" si="9"/>
        <v>26230.23</v>
      </c>
      <c r="BI70" s="32">
        <f t="shared" si="9"/>
        <v>17201.82</v>
      </c>
      <c r="BJ70" s="32">
        <f t="shared" si="9"/>
        <v>0</v>
      </c>
      <c r="BK70" s="32">
        <f t="shared" si="9"/>
        <v>0</v>
      </c>
      <c r="BL70" s="32">
        <f t="shared" si="9"/>
        <v>261.86</v>
      </c>
      <c r="BM70" s="32">
        <f t="shared" si="9"/>
        <v>43223</v>
      </c>
      <c r="BN70" s="32">
        <f t="shared" si="9"/>
        <v>146946.53999999998</v>
      </c>
      <c r="BO70" s="32">
        <f t="shared" ref="BO70:CD70" si="10">SUM(BO71:BO84)</f>
        <v>0</v>
      </c>
      <c r="BP70" s="32">
        <f t="shared" si="10"/>
        <v>76384.090000000011</v>
      </c>
      <c r="BQ70" s="32">
        <f t="shared" si="10"/>
        <v>0</v>
      </c>
      <c r="BR70" s="32">
        <f t="shared" si="10"/>
        <v>272104.09999999998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1153.9000000000001</v>
      </c>
      <c r="BY70" s="32">
        <f t="shared" si="10"/>
        <v>0</v>
      </c>
      <c r="BZ70" s="32">
        <f t="shared" si="10"/>
        <v>0</v>
      </c>
      <c r="CA70" s="32">
        <f t="shared" si="10"/>
        <v>42972.06</v>
      </c>
      <c r="CB70" s="32">
        <f t="shared" si="10"/>
        <v>0</v>
      </c>
      <c r="CC70" s="32">
        <f t="shared" si="10"/>
        <v>-248725.32</v>
      </c>
      <c r="CD70" s="32">
        <f t="shared" si="10"/>
        <v>831911.63000000012</v>
      </c>
      <c r="CE70" s="32">
        <f>SUM(CE71:CE85)</f>
        <v>5970485.3700000001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0</v>
      </c>
      <c r="D84" s="24">
        <v>0</v>
      </c>
      <c r="E84" s="30">
        <v>13636.4</v>
      </c>
      <c r="F84" s="30">
        <v>0</v>
      </c>
      <c r="G84" s="24">
        <v>0</v>
      </c>
      <c r="H84" s="24">
        <v>0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712.48</v>
      </c>
      <c r="P84" s="30">
        <v>26325.77</v>
      </c>
      <c r="Q84" s="30">
        <v>0</v>
      </c>
      <c r="R84" s="31">
        <v>437.88</v>
      </c>
      <c r="S84" s="30">
        <v>0</v>
      </c>
      <c r="T84" s="24">
        <v>0</v>
      </c>
      <c r="U84" s="30">
        <v>63080.2</v>
      </c>
      <c r="V84" s="30">
        <v>0</v>
      </c>
      <c r="W84" s="24">
        <v>0</v>
      </c>
      <c r="X84" s="30">
        <v>0</v>
      </c>
      <c r="Y84" s="30">
        <v>404907.81</v>
      </c>
      <c r="Z84" s="30">
        <v>0</v>
      </c>
      <c r="AA84" s="30">
        <v>0</v>
      </c>
      <c r="AB84" s="30">
        <v>1862.37</v>
      </c>
      <c r="AC84" s="30">
        <v>795.16000000000008</v>
      </c>
      <c r="AD84" s="30">
        <v>0</v>
      </c>
      <c r="AE84" s="30">
        <v>2678.92</v>
      </c>
      <c r="AF84" s="30">
        <v>0</v>
      </c>
      <c r="AG84" s="30">
        <v>14065.45</v>
      </c>
      <c r="AH84" s="30">
        <v>0</v>
      </c>
      <c r="AI84" s="30">
        <v>0</v>
      </c>
      <c r="AJ84" s="30">
        <v>11165.529999999999</v>
      </c>
      <c r="AK84" s="30">
        <v>87.8</v>
      </c>
      <c r="AL84" s="30">
        <v>43.9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1505.6799999999985</v>
      </c>
      <c r="AZ84" s="30">
        <v>0</v>
      </c>
      <c r="BA84" s="30">
        <v>0</v>
      </c>
      <c r="BB84" s="30">
        <v>161.44999999999999</v>
      </c>
      <c r="BC84" s="30">
        <v>0</v>
      </c>
      <c r="BD84" s="30">
        <v>135.64000000000001</v>
      </c>
      <c r="BE84" s="30">
        <v>341726.89</v>
      </c>
      <c r="BF84" s="30">
        <v>518.13</v>
      </c>
      <c r="BG84" s="30">
        <v>0</v>
      </c>
      <c r="BH84" s="31">
        <v>26230.23</v>
      </c>
      <c r="BI84" s="30">
        <v>17201.82</v>
      </c>
      <c r="BJ84" s="30">
        <v>0</v>
      </c>
      <c r="BK84" s="30">
        <v>0</v>
      </c>
      <c r="BL84" s="30">
        <v>261.86</v>
      </c>
      <c r="BM84" s="30">
        <v>43223</v>
      </c>
      <c r="BN84" s="30">
        <v>146946.53999999998</v>
      </c>
      <c r="BO84" s="30">
        <v>0</v>
      </c>
      <c r="BP84" s="30">
        <v>76384.090000000011</v>
      </c>
      <c r="BQ84" s="30">
        <v>0</v>
      </c>
      <c r="BR84" s="30">
        <v>272104.09999999998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1153.9000000000001</v>
      </c>
      <c r="BY84" s="30">
        <v>0</v>
      </c>
      <c r="BZ84" s="30">
        <v>0</v>
      </c>
      <c r="CA84" s="30">
        <v>42972.06</v>
      </c>
      <c r="CB84" s="30">
        <v>0</v>
      </c>
      <c r="CC84" s="30">
        <v>-248725.32</v>
      </c>
      <c r="CD84" s="35">
        <v>831911.63000000012</v>
      </c>
      <c r="CE84" s="32">
        <f t="shared" si="11"/>
        <v>2093511.37</v>
      </c>
    </row>
    <row r="85" spans="1:84" x14ac:dyDescent="0.35">
      <c r="A85" s="39" t="s">
        <v>269</v>
      </c>
      <c r="B85" s="20"/>
      <c r="C85" s="213">
        <v>0</v>
      </c>
      <c r="D85" s="213">
        <v>0</v>
      </c>
      <c r="E85" s="213">
        <v>0</v>
      </c>
      <c r="F85" s="213">
        <v>0</v>
      </c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0</v>
      </c>
      <c r="P85" s="213">
        <v>0</v>
      </c>
      <c r="Q85" s="213">
        <v>0</v>
      </c>
      <c r="R85" s="213">
        <v>0</v>
      </c>
      <c r="S85" s="213">
        <v>0</v>
      </c>
      <c r="T85" s="213">
        <v>0</v>
      </c>
      <c r="U85" s="213">
        <v>0</v>
      </c>
      <c r="V85" s="213">
        <v>0</v>
      </c>
      <c r="W85" s="213">
        <v>0</v>
      </c>
      <c r="X85" s="213">
        <v>0</v>
      </c>
      <c r="Y85" s="213">
        <v>0</v>
      </c>
      <c r="Z85" s="213">
        <v>0</v>
      </c>
      <c r="AA85" s="213">
        <v>0</v>
      </c>
      <c r="AB85" s="213">
        <v>3418153.65</v>
      </c>
      <c r="AC85" s="213">
        <v>0</v>
      </c>
      <c r="AD85" s="213">
        <v>0</v>
      </c>
      <c r="AE85" s="213">
        <v>11491.83</v>
      </c>
      <c r="AF85" s="213">
        <v>0</v>
      </c>
      <c r="AG85" s="213">
        <v>0</v>
      </c>
      <c r="AH85" s="213">
        <v>0</v>
      </c>
      <c r="AI85" s="213">
        <v>0</v>
      </c>
      <c r="AJ85" s="213">
        <v>20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0</v>
      </c>
      <c r="AW85" s="213">
        <v>0</v>
      </c>
      <c r="AX85" s="213">
        <v>0</v>
      </c>
      <c r="AY85" s="213">
        <v>171590.48</v>
      </c>
      <c r="AZ85" s="213">
        <v>0</v>
      </c>
      <c r="BA85" s="213">
        <v>0</v>
      </c>
      <c r="BB85" s="213">
        <v>0</v>
      </c>
      <c r="BC85" s="213">
        <v>0</v>
      </c>
      <c r="BD85" s="213">
        <v>0</v>
      </c>
      <c r="BE85" s="213">
        <v>0</v>
      </c>
      <c r="BF85" s="213">
        <v>0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0</v>
      </c>
      <c r="BO85" s="213">
        <v>0</v>
      </c>
      <c r="BP85" s="213">
        <v>0</v>
      </c>
      <c r="BQ85" s="213">
        <v>0</v>
      </c>
      <c r="BR85" s="213">
        <v>0</v>
      </c>
      <c r="BS85" s="213">
        <v>0</v>
      </c>
      <c r="BT85" s="213">
        <v>0</v>
      </c>
      <c r="BU85" s="213">
        <v>0</v>
      </c>
      <c r="BV85" s="213">
        <v>7459.27</v>
      </c>
      <c r="BW85" s="213">
        <v>0</v>
      </c>
      <c r="BX85" s="213">
        <v>0</v>
      </c>
      <c r="BY85" s="213">
        <v>0</v>
      </c>
      <c r="BZ85" s="213">
        <v>0</v>
      </c>
      <c r="CA85" s="213">
        <v>300</v>
      </c>
      <c r="CB85" s="213">
        <v>0</v>
      </c>
      <c r="CC85" s="213">
        <v>31011.27</v>
      </c>
      <c r="CD85" s="35">
        <v>236947.5</v>
      </c>
      <c r="CE85" s="32">
        <f t="shared" si="11"/>
        <v>3876974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10762.619999999999</v>
      </c>
      <c r="E86" s="32">
        <f t="shared" si="12"/>
        <v>3050073.8000000003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2784</v>
      </c>
      <c r="K86" s="32">
        <f t="shared" si="12"/>
        <v>0</v>
      </c>
      <c r="L86" s="32">
        <f t="shared" si="12"/>
        <v>50409</v>
      </c>
      <c r="M86" s="32">
        <f t="shared" si="12"/>
        <v>0</v>
      </c>
      <c r="N86" s="32">
        <f t="shared" si="12"/>
        <v>0</v>
      </c>
      <c r="O86" s="32">
        <f t="shared" si="12"/>
        <v>620955.24000000011</v>
      </c>
      <c r="P86" s="32">
        <f t="shared" si="12"/>
        <v>3697112.57</v>
      </c>
      <c r="Q86" s="32">
        <f t="shared" si="12"/>
        <v>71141.259999999995</v>
      </c>
      <c r="R86" s="32">
        <f t="shared" si="12"/>
        <v>724206.88</v>
      </c>
      <c r="S86" s="32">
        <f t="shared" si="12"/>
        <v>0</v>
      </c>
      <c r="T86" s="32">
        <f t="shared" si="12"/>
        <v>0</v>
      </c>
      <c r="U86" s="32">
        <f t="shared" si="12"/>
        <v>1816470.9300000002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1603793.3</v>
      </c>
      <c r="Z86" s="32">
        <f t="shared" si="12"/>
        <v>0</v>
      </c>
      <c r="AA86" s="32">
        <f t="shared" si="12"/>
        <v>0</v>
      </c>
      <c r="AB86" s="32">
        <f t="shared" si="12"/>
        <v>-187927.66999999946</v>
      </c>
      <c r="AC86" s="32">
        <f t="shared" si="12"/>
        <v>725933.28</v>
      </c>
      <c r="AD86" s="32">
        <f t="shared" si="12"/>
        <v>0</v>
      </c>
      <c r="AE86" s="32">
        <f t="shared" si="12"/>
        <v>1237710.2499999998</v>
      </c>
      <c r="AF86" s="32">
        <f t="shared" si="12"/>
        <v>0</v>
      </c>
      <c r="AG86" s="32">
        <f t="shared" si="12"/>
        <v>2586184.64</v>
      </c>
      <c r="AH86" s="32">
        <f t="shared" si="12"/>
        <v>0</v>
      </c>
      <c r="AI86" s="32">
        <f t="shared" si="12"/>
        <v>0</v>
      </c>
      <c r="AJ86" s="32">
        <f t="shared" si="12"/>
        <v>9742518.1799999978</v>
      </c>
      <c r="AK86" s="32">
        <f t="shared" si="12"/>
        <v>292091.36</v>
      </c>
      <c r="AL86" s="32">
        <f t="shared" si="12"/>
        <v>45205.82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158979.02000000002</v>
      </c>
      <c r="AW86" s="32">
        <f t="shared" si="12"/>
        <v>0</v>
      </c>
      <c r="AX86" s="32">
        <f t="shared" si="12"/>
        <v>0</v>
      </c>
      <c r="AY86" s="32">
        <f t="shared" si="12"/>
        <v>608243.68000000005</v>
      </c>
      <c r="AZ86" s="32">
        <f t="shared" si="12"/>
        <v>0</v>
      </c>
      <c r="BA86" s="32">
        <f t="shared" si="12"/>
        <v>98945.67</v>
      </c>
      <c r="BB86" s="32">
        <f t="shared" si="12"/>
        <v>258255.26000000004</v>
      </c>
      <c r="BC86" s="32">
        <f t="shared" si="12"/>
        <v>0</v>
      </c>
      <c r="BD86" s="32">
        <f t="shared" si="12"/>
        <v>310598.12</v>
      </c>
      <c r="BE86" s="32">
        <f t="shared" si="12"/>
        <v>2642165.14</v>
      </c>
      <c r="BF86" s="32">
        <f t="shared" si="12"/>
        <v>544640.87</v>
      </c>
      <c r="BG86" s="32">
        <f t="shared" si="12"/>
        <v>0</v>
      </c>
      <c r="BH86" s="32">
        <f t="shared" si="12"/>
        <v>1967456.52</v>
      </c>
      <c r="BI86" s="32">
        <f t="shared" si="12"/>
        <v>17293.41</v>
      </c>
      <c r="BJ86" s="32">
        <f t="shared" si="12"/>
        <v>0</v>
      </c>
      <c r="BK86" s="32">
        <f t="shared" si="12"/>
        <v>0</v>
      </c>
      <c r="BL86" s="32">
        <f t="shared" si="12"/>
        <v>1055235.25</v>
      </c>
      <c r="BM86" s="32">
        <f t="shared" si="12"/>
        <v>285114.14</v>
      </c>
      <c r="BN86" s="32">
        <f t="shared" si="12"/>
        <v>1253836.22</v>
      </c>
      <c r="BO86" s="32">
        <f t="shared" si="12"/>
        <v>71245.900000000009</v>
      </c>
      <c r="BP86" s="32">
        <f t="shared" ref="BP86:CD86" si="13">SUM(BP62:BP70)-BP85</f>
        <v>257834.64</v>
      </c>
      <c r="BQ86" s="32">
        <f t="shared" si="13"/>
        <v>0</v>
      </c>
      <c r="BR86" s="32">
        <f t="shared" si="13"/>
        <v>4331423.83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650379.75999999989</v>
      </c>
      <c r="BW86" s="32">
        <f t="shared" si="13"/>
        <v>0</v>
      </c>
      <c r="BX86" s="32">
        <f t="shared" si="13"/>
        <v>1024524.6499999999</v>
      </c>
      <c r="BY86" s="32">
        <f t="shared" si="13"/>
        <v>0</v>
      </c>
      <c r="BZ86" s="32">
        <f t="shared" si="13"/>
        <v>0</v>
      </c>
      <c r="CA86" s="32">
        <f t="shared" si="13"/>
        <v>175511.41999999998</v>
      </c>
      <c r="CB86" s="32">
        <f t="shared" si="13"/>
        <v>0</v>
      </c>
      <c r="CC86" s="32">
        <f t="shared" si="13"/>
        <v>-278720.10000000003</v>
      </c>
      <c r="CD86" s="32">
        <f t="shared" si="13"/>
        <v>594964.13000000012</v>
      </c>
      <c r="CE86" s="32">
        <f t="shared" si="11"/>
        <v>42117352.990000002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1004773.83</v>
      </c>
    </row>
    <row r="88" spans="1:84" x14ac:dyDescent="0.35">
      <c r="A88" s="26" t="s">
        <v>272</v>
      </c>
      <c r="B88" s="20"/>
      <c r="C88" s="213">
        <v>0</v>
      </c>
      <c r="D88" s="213">
        <v>220806.25</v>
      </c>
      <c r="E88" s="213">
        <v>2570547.25</v>
      </c>
      <c r="F88" s="213">
        <v>0</v>
      </c>
      <c r="G88" s="213">
        <v>0</v>
      </c>
      <c r="H88" s="213">
        <v>0</v>
      </c>
      <c r="I88" s="213">
        <v>0</v>
      </c>
      <c r="J88" s="213">
        <v>61722.25</v>
      </c>
      <c r="K88" s="213">
        <v>0</v>
      </c>
      <c r="L88" s="213">
        <v>660684</v>
      </c>
      <c r="M88" s="213">
        <v>0</v>
      </c>
      <c r="N88" s="213">
        <v>0</v>
      </c>
      <c r="O88" s="213">
        <v>74848.5</v>
      </c>
      <c r="P88" s="213">
        <v>3236727.37</v>
      </c>
      <c r="Q88" s="213">
        <v>133731</v>
      </c>
      <c r="R88" s="213">
        <v>546769.65</v>
      </c>
      <c r="S88" s="213">
        <v>0</v>
      </c>
      <c r="T88" s="213">
        <v>0</v>
      </c>
      <c r="U88" s="213">
        <v>760514.58</v>
      </c>
      <c r="V88" s="213">
        <v>21901</v>
      </c>
      <c r="W88" s="213">
        <v>0</v>
      </c>
      <c r="X88" s="213">
        <v>0</v>
      </c>
      <c r="Y88" s="213">
        <v>502257.1</v>
      </c>
      <c r="Z88" s="213">
        <v>0</v>
      </c>
      <c r="AA88" s="213">
        <v>0</v>
      </c>
      <c r="AB88" s="213">
        <v>1000526.27</v>
      </c>
      <c r="AC88" s="213">
        <v>13657.5</v>
      </c>
      <c r="AD88" s="213">
        <v>0</v>
      </c>
      <c r="AE88" s="213">
        <v>417765.75</v>
      </c>
      <c r="AF88" s="213">
        <v>0</v>
      </c>
      <c r="AG88" s="213">
        <v>10050</v>
      </c>
      <c r="AH88" s="213">
        <v>0</v>
      </c>
      <c r="AI88" s="213">
        <v>0</v>
      </c>
      <c r="AJ88" s="213">
        <v>1631241.25</v>
      </c>
      <c r="AK88" s="213">
        <v>229338.75</v>
      </c>
      <c r="AL88" s="213">
        <v>7216.25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26257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12126561.720000001</v>
      </c>
    </row>
    <row r="89" spans="1:84" x14ac:dyDescent="0.35">
      <c r="A89" s="26" t="s">
        <v>273</v>
      </c>
      <c r="B89" s="20"/>
      <c r="C89" s="213">
        <v>0</v>
      </c>
      <c r="D89" s="213">
        <v>31738</v>
      </c>
      <c r="E89" s="213">
        <v>2031736.75</v>
      </c>
      <c r="F89" s="213">
        <v>0</v>
      </c>
      <c r="G89" s="213">
        <v>0</v>
      </c>
      <c r="H89" s="213">
        <v>0</v>
      </c>
      <c r="I89" s="213">
        <v>0</v>
      </c>
      <c r="J89" s="213">
        <v>121</v>
      </c>
      <c r="K89" s="213">
        <v>0</v>
      </c>
      <c r="L89" s="213">
        <v>0</v>
      </c>
      <c r="M89" s="213">
        <v>0</v>
      </c>
      <c r="N89" s="213">
        <v>0</v>
      </c>
      <c r="O89" s="213">
        <v>367352.75</v>
      </c>
      <c r="P89" s="213">
        <v>7485319.9199999999</v>
      </c>
      <c r="Q89" s="213">
        <v>754096.75</v>
      </c>
      <c r="R89" s="213">
        <v>2246744.2400000002</v>
      </c>
      <c r="S89" s="213">
        <v>0</v>
      </c>
      <c r="T89" s="213">
        <v>0</v>
      </c>
      <c r="U89" s="213">
        <v>6556422.0499999998</v>
      </c>
      <c r="V89" s="213">
        <v>252178</v>
      </c>
      <c r="W89" s="213">
        <v>0</v>
      </c>
      <c r="X89" s="213">
        <v>0</v>
      </c>
      <c r="Y89" s="213">
        <v>8794895.5</v>
      </c>
      <c r="Z89" s="213">
        <v>0</v>
      </c>
      <c r="AA89" s="213">
        <v>0</v>
      </c>
      <c r="AB89" s="213">
        <v>3845387.48</v>
      </c>
      <c r="AC89" s="213">
        <v>63578.75</v>
      </c>
      <c r="AD89" s="213">
        <v>0</v>
      </c>
      <c r="AE89" s="213">
        <v>2416345.75</v>
      </c>
      <c r="AF89" s="213">
        <v>0</v>
      </c>
      <c r="AG89" s="213">
        <v>4742991.5</v>
      </c>
      <c r="AH89" s="213">
        <v>0</v>
      </c>
      <c r="AI89" s="213">
        <v>0</v>
      </c>
      <c r="AJ89" s="213">
        <v>8000417.3700000001</v>
      </c>
      <c r="AK89" s="213">
        <v>283547.75</v>
      </c>
      <c r="AL89" s="213">
        <v>30033.75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2666707.5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50569614.809999995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252544.25</v>
      </c>
      <c r="E90" s="32">
        <f t="shared" si="15"/>
        <v>4602284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61843.25</v>
      </c>
      <c r="K90" s="32">
        <f t="shared" si="15"/>
        <v>0</v>
      </c>
      <c r="L90" s="32">
        <f t="shared" si="15"/>
        <v>660684</v>
      </c>
      <c r="M90" s="32">
        <f t="shared" si="15"/>
        <v>0</v>
      </c>
      <c r="N90" s="32">
        <f t="shared" si="15"/>
        <v>0</v>
      </c>
      <c r="O90" s="32">
        <f t="shared" si="15"/>
        <v>442201.25</v>
      </c>
      <c r="P90" s="32">
        <f t="shared" si="15"/>
        <v>10722047.289999999</v>
      </c>
      <c r="Q90" s="32">
        <f t="shared" si="15"/>
        <v>887827.75</v>
      </c>
      <c r="R90" s="32">
        <f t="shared" si="15"/>
        <v>2793513.89</v>
      </c>
      <c r="S90" s="32">
        <f t="shared" si="15"/>
        <v>0</v>
      </c>
      <c r="T90" s="32">
        <f t="shared" si="15"/>
        <v>0</v>
      </c>
      <c r="U90" s="32">
        <f t="shared" si="15"/>
        <v>7316936.6299999999</v>
      </c>
      <c r="V90" s="32">
        <f t="shared" si="15"/>
        <v>274079</v>
      </c>
      <c r="W90" s="32">
        <f t="shared" si="15"/>
        <v>0</v>
      </c>
      <c r="X90" s="32">
        <f t="shared" si="15"/>
        <v>0</v>
      </c>
      <c r="Y90" s="32">
        <f t="shared" si="15"/>
        <v>9297152.5999999996</v>
      </c>
      <c r="Z90" s="32">
        <f t="shared" si="15"/>
        <v>0</v>
      </c>
      <c r="AA90" s="32">
        <f t="shared" si="15"/>
        <v>0</v>
      </c>
      <c r="AB90" s="32">
        <f t="shared" si="15"/>
        <v>4845913.75</v>
      </c>
      <c r="AC90" s="32">
        <f t="shared" si="15"/>
        <v>77236.25</v>
      </c>
      <c r="AD90" s="32">
        <f t="shared" si="15"/>
        <v>0</v>
      </c>
      <c r="AE90" s="32">
        <f t="shared" si="15"/>
        <v>2834111.5</v>
      </c>
      <c r="AF90" s="32">
        <f t="shared" si="15"/>
        <v>0</v>
      </c>
      <c r="AG90" s="32">
        <f t="shared" si="15"/>
        <v>4753041.5</v>
      </c>
      <c r="AH90" s="32">
        <f t="shared" si="15"/>
        <v>0</v>
      </c>
      <c r="AI90" s="32">
        <f t="shared" si="15"/>
        <v>0</v>
      </c>
      <c r="AJ90" s="32">
        <f t="shared" si="15"/>
        <v>9631658.620000001</v>
      </c>
      <c r="AK90" s="32">
        <f t="shared" si="15"/>
        <v>512886.5</v>
      </c>
      <c r="AL90" s="32">
        <f t="shared" si="15"/>
        <v>37250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2692964.5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62696176.530000001</v>
      </c>
    </row>
    <row r="91" spans="1:84" x14ac:dyDescent="0.35">
      <c r="A91" s="39" t="s">
        <v>275</v>
      </c>
      <c r="B91" s="32"/>
      <c r="C91" s="213"/>
      <c r="D91" s="213">
        <v>95</v>
      </c>
      <c r="E91" s="213">
        <v>5284</v>
      </c>
      <c r="F91" s="213">
        <v>0</v>
      </c>
      <c r="G91" s="213">
        <v>0</v>
      </c>
      <c r="H91" s="213">
        <v>0</v>
      </c>
      <c r="I91" s="213">
        <v>0</v>
      </c>
      <c r="J91" s="213">
        <v>146</v>
      </c>
      <c r="K91" s="213">
        <v>0</v>
      </c>
      <c r="L91" s="213">
        <v>2644</v>
      </c>
      <c r="M91" s="213">
        <v>0</v>
      </c>
      <c r="N91" s="213">
        <v>0</v>
      </c>
      <c r="O91" s="213">
        <v>1045</v>
      </c>
      <c r="P91" s="213">
        <v>6528</v>
      </c>
      <c r="Q91" s="213">
        <v>3730</v>
      </c>
      <c r="R91" s="213">
        <v>234</v>
      </c>
      <c r="S91" s="213">
        <v>0</v>
      </c>
      <c r="T91" s="213">
        <v>0</v>
      </c>
      <c r="U91" s="213">
        <v>3291</v>
      </c>
      <c r="V91" s="213">
        <v>0</v>
      </c>
      <c r="W91" s="213">
        <v>0</v>
      </c>
      <c r="X91" s="213">
        <v>0</v>
      </c>
      <c r="Y91" s="213">
        <v>3089</v>
      </c>
      <c r="Z91" s="213">
        <v>0</v>
      </c>
      <c r="AA91" s="213">
        <v>0</v>
      </c>
      <c r="AB91" s="213">
        <v>768</v>
      </c>
      <c r="AC91" s="213">
        <v>1194</v>
      </c>
      <c r="AD91" s="213">
        <v>0</v>
      </c>
      <c r="AE91" s="213">
        <v>6281</v>
      </c>
      <c r="AF91" s="213">
        <v>0</v>
      </c>
      <c r="AG91" s="213">
        <v>2054</v>
      </c>
      <c r="AH91" s="213">
        <v>0</v>
      </c>
      <c r="AI91" s="213">
        <v>0</v>
      </c>
      <c r="AJ91" s="213">
        <v>8812</v>
      </c>
      <c r="AK91" s="213">
        <v>4485</v>
      </c>
      <c r="AL91" s="213">
        <v>1796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0</v>
      </c>
      <c r="AW91" s="213">
        <v>0</v>
      </c>
      <c r="AX91" s="213">
        <v>0</v>
      </c>
      <c r="AY91" s="213">
        <v>2693</v>
      </c>
      <c r="AZ91" s="213">
        <v>0</v>
      </c>
      <c r="BA91" s="213">
        <v>0</v>
      </c>
      <c r="BB91" s="213">
        <v>90</v>
      </c>
      <c r="BC91" s="213">
        <v>0</v>
      </c>
      <c r="BD91" s="213">
        <v>1648</v>
      </c>
      <c r="BE91" s="213">
        <v>68866</v>
      </c>
      <c r="BF91" s="213">
        <v>2118</v>
      </c>
      <c r="BG91" s="213">
        <v>0</v>
      </c>
      <c r="BH91" s="213">
        <v>0</v>
      </c>
      <c r="BI91" s="213">
        <v>0</v>
      </c>
      <c r="BJ91" s="213">
        <v>0</v>
      </c>
      <c r="BK91" s="213">
        <v>0</v>
      </c>
      <c r="BL91" s="213">
        <v>1532</v>
      </c>
      <c r="BM91" s="213">
        <v>585</v>
      </c>
      <c r="BN91" s="213">
        <v>5513</v>
      </c>
      <c r="BO91" s="213">
        <v>0</v>
      </c>
      <c r="BP91" s="213">
        <v>0</v>
      </c>
      <c r="BQ91" s="213">
        <v>0</v>
      </c>
      <c r="BR91" s="213">
        <v>360</v>
      </c>
      <c r="BS91" s="213">
        <v>0</v>
      </c>
      <c r="BT91" s="213">
        <v>0</v>
      </c>
      <c r="BU91" s="213">
        <v>0</v>
      </c>
      <c r="BV91" s="213">
        <v>1615</v>
      </c>
      <c r="BW91" s="213">
        <v>0</v>
      </c>
      <c r="BX91" s="213">
        <v>0</v>
      </c>
      <c r="BY91" s="213">
        <v>0</v>
      </c>
      <c r="BZ91" s="213">
        <v>0</v>
      </c>
      <c r="CA91" s="213">
        <v>0</v>
      </c>
      <c r="CB91" s="213">
        <v>0</v>
      </c>
      <c r="CC91" s="213"/>
      <c r="CD91" s="233" t="s">
        <v>233</v>
      </c>
      <c r="CE91" s="32">
        <f t="shared" si="14"/>
        <v>136496</v>
      </c>
      <c r="CF91" s="32">
        <f>BE60-CE91</f>
        <v>0</v>
      </c>
    </row>
    <row r="92" spans="1:84" x14ac:dyDescent="0.35">
      <c r="A92" s="26" t="s">
        <v>276</v>
      </c>
      <c r="B92" s="20"/>
      <c r="C92" s="213"/>
      <c r="D92" s="213"/>
      <c r="E92" s="213">
        <v>5364.5744680851067</v>
      </c>
      <c r="F92" s="213"/>
      <c r="G92" s="213"/>
      <c r="H92" s="213"/>
      <c r="I92" s="213"/>
      <c r="J92" s="213"/>
      <c r="K92" s="213"/>
      <c r="L92" s="213">
        <v>3255.4255319148938</v>
      </c>
      <c r="M92" s="213"/>
      <c r="N92" s="213"/>
      <c r="O92" s="213"/>
      <c r="P92" s="213"/>
      <c r="Q92" s="213"/>
      <c r="R92" s="213"/>
      <c r="S92" s="213">
        <v>0</v>
      </c>
      <c r="T92" s="213">
        <v>0</v>
      </c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8620</v>
      </c>
      <c r="CF92" s="32">
        <f>AY60-CE92</f>
        <v>0</v>
      </c>
    </row>
    <row r="93" spans="1:84" x14ac:dyDescent="0.35">
      <c r="A93" s="26" t="s">
        <v>277</v>
      </c>
      <c r="B93" s="20"/>
      <c r="C93" s="213"/>
      <c r="D93" s="213">
        <v>287</v>
      </c>
      <c r="E93" s="213">
        <v>4792</v>
      </c>
      <c r="F93" s="213">
        <v>0</v>
      </c>
      <c r="G93" s="213">
        <v>0</v>
      </c>
      <c r="H93" s="213">
        <v>0</v>
      </c>
      <c r="I93" s="213">
        <v>0</v>
      </c>
      <c r="J93" s="213">
        <v>146</v>
      </c>
      <c r="K93" s="213">
        <v>0</v>
      </c>
      <c r="L93" s="213">
        <v>2944</v>
      </c>
      <c r="M93" s="213">
        <v>0</v>
      </c>
      <c r="N93" s="213">
        <v>0</v>
      </c>
      <c r="O93" s="213">
        <v>1045</v>
      </c>
      <c r="P93" s="213">
        <v>10258</v>
      </c>
      <c r="Q93" s="213">
        <v>0</v>
      </c>
      <c r="R93" s="213">
        <v>234</v>
      </c>
      <c r="S93" s="213">
        <v>0</v>
      </c>
      <c r="T93" s="213">
        <v>0</v>
      </c>
      <c r="U93" s="213">
        <v>3291</v>
      </c>
      <c r="V93" s="213">
        <v>0</v>
      </c>
      <c r="W93" s="213">
        <v>0</v>
      </c>
      <c r="X93" s="213">
        <v>0</v>
      </c>
      <c r="Y93" s="213">
        <v>2360</v>
      </c>
      <c r="Z93" s="213">
        <v>0</v>
      </c>
      <c r="AA93" s="213">
        <v>0</v>
      </c>
      <c r="AB93" s="213">
        <v>618</v>
      </c>
      <c r="AC93" s="213">
        <v>1194</v>
      </c>
      <c r="AD93" s="213">
        <v>0</v>
      </c>
      <c r="AE93" s="213">
        <v>6281</v>
      </c>
      <c r="AF93" s="213">
        <v>0</v>
      </c>
      <c r="AG93" s="213">
        <v>2054</v>
      </c>
      <c r="AH93" s="213">
        <v>0</v>
      </c>
      <c r="AI93" s="213">
        <v>0</v>
      </c>
      <c r="AJ93" s="213">
        <v>2777</v>
      </c>
      <c r="AK93" s="213">
        <v>5820</v>
      </c>
      <c r="AL93" s="213">
        <v>461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0</v>
      </c>
      <c r="AW93" s="213"/>
      <c r="AX93" s="265" t="s">
        <v>233</v>
      </c>
      <c r="AY93" s="265" t="s">
        <v>233</v>
      </c>
      <c r="AZ93" s="229" t="s">
        <v>233</v>
      </c>
      <c r="BA93" s="213"/>
      <c r="BB93" s="213">
        <v>90</v>
      </c>
      <c r="BC93" s="213">
        <v>0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0</v>
      </c>
      <c r="BT93" s="213">
        <v>0</v>
      </c>
      <c r="BU93" s="213">
        <v>0</v>
      </c>
      <c r="BV93" s="213">
        <v>1459</v>
      </c>
      <c r="BW93" s="213">
        <v>0</v>
      </c>
      <c r="BX93" s="213">
        <v>0</v>
      </c>
      <c r="BY93" s="213">
        <v>0</v>
      </c>
      <c r="BZ93" s="213">
        <v>0</v>
      </c>
      <c r="CA93" s="213">
        <v>115</v>
      </c>
      <c r="CB93" s="213">
        <v>0</v>
      </c>
      <c r="CC93" s="229" t="s">
        <v>233</v>
      </c>
      <c r="CD93" s="229" t="s">
        <v>233</v>
      </c>
      <c r="CE93" s="32">
        <f t="shared" si="14"/>
        <v>46226</v>
      </c>
      <c r="CF93" s="20"/>
    </row>
    <row r="94" spans="1:84" x14ac:dyDescent="0.35">
      <c r="A94" s="26" t="s">
        <v>278</v>
      </c>
      <c r="B94" s="20"/>
      <c r="C94" s="213"/>
      <c r="D94" s="213">
        <v>102</v>
      </c>
      <c r="E94" s="213">
        <v>1709</v>
      </c>
      <c r="F94" s="213">
        <v>0</v>
      </c>
      <c r="G94" s="213">
        <v>0</v>
      </c>
      <c r="H94" s="213">
        <v>0</v>
      </c>
      <c r="I94" s="213">
        <v>0</v>
      </c>
      <c r="J94" s="213">
        <v>63</v>
      </c>
      <c r="K94" s="213">
        <v>0</v>
      </c>
      <c r="L94" s="213">
        <v>1050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0</v>
      </c>
      <c r="AC94" s="213">
        <v>0</v>
      </c>
      <c r="AD94" s="213">
        <v>0</v>
      </c>
      <c r="AE94" s="213">
        <v>0</v>
      </c>
      <c r="AF94" s="213">
        <v>0</v>
      </c>
      <c r="AG94" s="213">
        <v>0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>
        <v>0</v>
      </c>
      <c r="BC94" s="213">
        <v>0</v>
      </c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2924</v>
      </c>
      <c r="CF94" s="32">
        <f>BA60</f>
        <v>0</v>
      </c>
    </row>
    <row r="95" spans="1:84" x14ac:dyDescent="0.35">
      <c r="A95" s="26" t="s">
        <v>279</v>
      </c>
      <c r="B95" s="20"/>
      <c r="C95" s="243"/>
      <c r="D95" s="243">
        <v>0.01</v>
      </c>
      <c r="E95" s="243">
        <v>19.98</v>
      </c>
      <c r="F95" s="243">
        <v>0</v>
      </c>
      <c r="G95" s="243">
        <v>0</v>
      </c>
      <c r="H95" s="243">
        <v>0</v>
      </c>
      <c r="I95" s="243">
        <v>0</v>
      </c>
      <c r="J95" s="243">
        <v>0</v>
      </c>
      <c r="K95" s="243">
        <v>0</v>
      </c>
      <c r="L95" s="243">
        <v>0</v>
      </c>
      <c r="M95" s="243">
        <v>0</v>
      </c>
      <c r="N95" s="243">
        <v>0</v>
      </c>
      <c r="O95" s="243">
        <v>4.5199999999999996</v>
      </c>
      <c r="P95" s="244">
        <v>13.620000000000001</v>
      </c>
      <c r="Q95" s="244">
        <v>0</v>
      </c>
      <c r="R95" s="244">
        <v>0</v>
      </c>
      <c r="S95" s="245">
        <v>0</v>
      </c>
      <c r="T95" s="245">
        <v>0</v>
      </c>
      <c r="U95" s="246">
        <v>0</v>
      </c>
      <c r="V95" s="244">
        <v>0</v>
      </c>
      <c r="W95" s="244">
        <v>0</v>
      </c>
      <c r="X95" s="244">
        <v>0</v>
      </c>
      <c r="Y95" s="244">
        <v>0</v>
      </c>
      <c r="Z95" s="244">
        <v>0</v>
      </c>
      <c r="AA95" s="244">
        <v>0</v>
      </c>
      <c r="AB95" s="245">
        <v>0</v>
      </c>
      <c r="AC95" s="244">
        <v>0</v>
      </c>
      <c r="AD95" s="244">
        <v>0</v>
      </c>
      <c r="AE95" s="244">
        <v>0</v>
      </c>
      <c r="AF95" s="244">
        <v>0</v>
      </c>
      <c r="AG95" s="244">
        <v>11.44</v>
      </c>
      <c r="AH95" s="244">
        <v>0</v>
      </c>
      <c r="AI95" s="244">
        <v>0</v>
      </c>
      <c r="AJ95" s="244">
        <v>10.93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0</v>
      </c>
      <c r="AS95" s="244">
        <v>0</v>
      </c>
      <c r="AT95" s="244">
        <v>0</v>
      </c>
      <c r="AU95" s="244">
        <v>0</v>
      </c>
      <c r="AV95" s="245">
        <v>0.45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60.95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99111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1374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1369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1370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1371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3" t="s">
        <v>1372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3" t="s">
        <v>1373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444</v>
      </c>
      <c r="D128" s="220">
        <v>1610</v>
      </c>
      <c r="E128" s="20"/>
    </row>
    <row r="129" spans="1:5" x14ac:dyDescent="0.35">
      <c r="A129" s="20" t="s">
        <v>311</v>
      </c>
      <c r="B129" s="46" t="s">
        <v>284</v>
      </c>
      <c r="C129" s="216">
        <v>107</v>
      </c>
      <c r="D129" s="220">
        <v>923</v>
      </c>
      <c r="E129" s="20"/>
    </row>
    <row r="130" spans="1:5" x14ac:dyDescent="0.35">
      <c r="A130" s="20" t="s">
        <v>312</v>
      </c>
      <c r="B130" s="46" t="s">
        <v>284</v>
      </c>
      <c r="C130" s="216">
        <v>0</v>
      </c>
      <c r="D130" s="220">
        <v>0</v>
      </c>
      <c r="E130" s="20"/>
    </row>
    <row r="131" spans="1:5" x14ac:dyDescent="0.35">
      <c r="A131" s="20" t="s">
        <v>313</v>
      </c>
      <c r="B131" s="46" t="s">
        <v>284</v>
      </c>
      <c r="C131" s="216">
        <v>69</v>
      </c>
      <c r="D131" s="220">
        <v>55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25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25</v>
      </c>
    </row>
    <row r="145" spans="1:6" x14ac:dyDescent="0.35">
      <c r="A145" s="20" t="s">
        <v>325</v>
      </c>
      <c r="B145" s="46" t="s">
        <v>284</v>
      </c>
      <c r="C145" s="47">
        <v>25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5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273</v>
      </c>
      <c r="C155" s="50">
        <v>26</v>
      </c>
      <c r="D155" s="50">
        <v>145</v>
      </c>
      <c r="E155" s="32">
        <f>SUM(B155:D155)</f>
        <v>444</v>
      </c>
    </row>
    <row r="156" spans="1:6" x14ac:dyDescent="0.35">
      <c r="A156" s="20" t="s">
        <v>227</v>
      </c>
      <c r="B156" s="50">
        <v>993</v>
      </c>
      <c r="C156" s="50">
        <v>155</v>
      </c>
      <c r="D156" s="50">
        <v>462</v>
      </c>
      <c r="E156" s="32">
        <f>SUM(B156:D156)</f>
        <v>1610</v>
      </c>
    </row>
    <row r="157" spans="1:6" x14ac:dyDescent="0.35">
      <c r="A157" s="20" t="s">
        <v>332</v>
      </c>
      <c r="B157" s="50">
        <v>19480</v>
      </c>
      <c r="C157" s="50">
        <v>9825</v>
      </c>
      <c r="D157" s="50">
        <v>28970</v>
      </c>
      <c r="E157" s="32">
        <f>SUM(B157:D157)</f>
        <v>58275</v>
      </c>
    </row>
    <row r="158" spans="1:6" x14ac:dyDescent="0.35">
      <c r="A158" s="20" t="s">
        <v>272</v>
      </c>
      <c r="B158" s="50">
        <v>6503882.8300000001</v>
      </c>
      <c r="C158" s="50">
        <v>1197295.1100000001</v>
      </c>
      <c r="D158" s="50">
        <v>3763947.5300000012</v>
      </c>
      <c r="E158" s="32">
        <f>SUM(B158:D158)</f>
        <v>11465125.470000003</v>
      </c>
      <c r="F158" s="18"/>
    </row>
    <row r="159" spans="1:6" x14ac:dyDescent="0.35">
      <c r="A159" s="20" t="s">
        <v>273</v>
      </c>
      <c r="B159" s="50">
        <v>21318511.030000001</v>
      </c>
      <c r="C159" s="50">
        <v>9960150.870000001</v>
      </c>
      <c r="D159" s="50">
        <v>19290952.909999996</v>
      </c>
      <c r="E159" s="32">
        <f>SUM(B159:D159)</f>
        <v>50569614.810000002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>
        <v>107</v>
      </c>
      <c r="C161" s="50">
        <v>0</v>
      </c>
      <c r="D161" s="50">
        <v>0</v>
      </c>
      <c r="E161" s="32">
        <f>SUM(B161:D161)</f>
        <v>107</v>
      </c>
    </row>
    <row r="162" spans="1:5" x14ac:dyDescent="0.35">
      <c r="A162" s="20" t="s">
        <v>227</v>
      </c>
      <c r="B162" s="50">
        <v>903</v>
      </c>
      <c r="C162" s="50">
        <v>6</v>
      </c>
      <c r="D162" s="50">
        <v>14</v>
      </c>
      <c r="E162" s="32">
        <f>SUM(B162:D162)</f>
        <v>923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>
        <v>624613</v>
      </c>
      <c r="C164" s="50">
        <v>4524</v>
      </c>
      <c r="D164" s="50">
        <v>32299.25</v>
      </c>
      <c r="E164" s="32">
        <f>SUM(B164:D164)</f>
        <v>661436.25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>
        <v>9848435</v>
      </c>
      <c r="C174" s="50">
        <v>6115727</v>
      </c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1212945.44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29149.57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149988.13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2404716.2000000002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30042.04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674155.67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173877.4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14922.87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4689797.3200000012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/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51212.840000000004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51212.840000000004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305378.13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0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305378.13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/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277808.18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277808.18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248725.32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248725.32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397261.84</v>
      </c>
      <c r="C212" s="216">
        <v>0</v>
      </c>
      <c r="D212" s="220">
        <v>0</v>
      </c>
      <c r="E212" s="32">
        <f t="shared" ref="E212:E220" si="16">SUM(B212:C212)-D212</f>
        <v>397261.84</v>
      </c>
    </row>
    <row r="213" spans="1:5" x14ac:dyDescent="0.35">
      <c r="A213" s="20" t="s">
        <v>367</v>
      </c>
      <c r="B213" s="220">
        <v>492258.88</v>
      </c>
      <c r="C213" s="216"/>
      <c r="D213" s="220"/>
      <c r="E213" s="32">
        <f t="shared" si="16"/>
        <v>492258.88</v>
      </c>
    </row>
    <row r="214" spans="1:5" x14ac:dyDescent="0.35">
      <c r="A214" s="20" t="s">
        <v>368</v>
      </c>
      <c r="B214" s="220">
        <v>37787473.399999991</v>
      </c>
      <c r="C214" s="216">
        <v>351047</v>
      </c>
      <c r="D214" s="220"/>
      <c r="E214" s="32">
        <f t="shared" si="16"/>
        <v>38138520.399999991</v>
      </c>
    </row>
    <row r="215" spans="1:5" x14ac:dyDescent="0.35">
      <c r="A215" s="20" t="s">
        <v>369</v>
      </c>
      <c r="B215" s="220">
        <v>0</v>
      </c>
      <c r="C215" s="216">
        <v>0</v>
      </c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4433146.71</v>
      </c>
      <c r="C216" s="216">
        <v>603605</v>
      </c>
      <c r="D216" s="220"/>
      <c r="E216" s="32">
        <f t="shared" si="16"/>
        <v>5036751.71</v>
      </c>
    </row>
    <row r="217" spans="1:5" x14ac:dyDescent="0.35">
      <c r="A217" s="20" t="s">
        <v>371</v>
      </c>
      <c r="B217" s="220">
        <v>11138795.860000001</v>
      </c>
      <c r="C217" s="216">
        <v>1060187</v>
      </c>
      <c r="D217" s="220">
        <v>225047</v>
      </c>
      <c r="E217" s="32">
        <f t="shared" si="16"/>
        <v>11973935.860000001</v>
      </c>
    </row>
    <row r="218" spans="1:5" x14ac:dyDescent="0.35">
      <c r="A218" s="20" t="s">
        <v>372</v>
      </c>
      <c r="B218" s="220">
        <v>0</v>
      </c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0</v>
      </c>
      <c r="C219" s="216"/>
      <c r="D219" s="220"/>
      <c r="E219" s="32">
        <f t="shared" si="16"/>
        <v>0</v>
      </c>
    </row>
    <row r="220" spans="1:5" x14ac:dyDescent="0.35">
      <c r="A220" s="20" t="s">
        <v>374</v>
      </c>
      <c r="B220" s="220">
        <v>357963</v>
      </c>
      <c r="C220" s="216">
        <v>76618</v>
      </c>
      <c r="D220" s="220"/>
      <c r="E220" s="32">
        <f t="shared" si="16"/>
        <v>434581</v>
      </c>
    </row>
    <row r="221" spans="1:5" x14ac:dyDescent="0.35">
      <c r="A221" s="20" t="s">
        <v>215</v>
      </c>
      <c r="B221" s="32">
        <f>SUM(B212:B220)</f>
        <v>54606899.68999999</v>
      </c>
      <c r="C221" s="266">
        <f>SUM(C212:C220)</f>
        <v>2091457</v>
      </c>
      <c r="D221" s="32">
        <f>SUM(D212:D220)</f>
        <v>225047</v>
      </c>
      <c r="E221" s="32">
        <f>SUM(E212:E220)</f>
        <v>56473309.68999999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428785.24</v>
      </c>
      <c r="C226" s="216">
        <v>12414</v>
      </c>
      <c r="D226" s="220"/>
      <c r="E226" s="32">
        <f t="shared" ref="E226:E233" si="17">SUM(B226:C226)-D226</f>
        <v>441199.24</v>
      </c>
    </row>
    <row r="227" spans="1:5" x14ac:dyDescent="0.35">
      <c r="A227" s="20" t="s">
        <v>368</v>
      </c>
      <c r="B227" s="220">
        <v>21098580</v>
      </c>
      <c r="C227" s="216">
        <v>1592313</v>
      </c>
      <c r="D227" s="220">
        <v>104</v>
      </c>
      <c r="E227" s="32">
        <f t="shared" si="17"/>
        <v>22690789</v>
      </c>
    </row>
    <row r="228" spans="1:5" x14ac:dyDescent="0.35">
      <c r="A228" s="20" t="s">
        <v>369</v>
      </c>
      <c r="B228" s="220">
        <v>0</v>
      </c>
      <c r="C228" s="216">
        <v>0</v>
      </c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3108014.95</v>
      </c>
      <c r="C229" s="216">
        <v>340581</v>
      </c>
      <c r="D229" s="220">
        <v>2657</v>
      </c>
      <c r="E229" s="32">
        <f t="shared" si="17"/>
        <v>3445938.95</v>
      </c>
    </row>
    <row r="230" spans="1:5" x14ac:dyDescent="0.35">
      <c r="A230" s="20" t="s">
        <v>371</v>
      </c>
      <c r="B230" s="220">
        <v>9305770.1999999993</v>
      </c>
      <c r="C230" s="216">
        <v>657040</v>
      </c>
      <c r="D230" s="220">
        <v>211594</v>
      </c>
      <c r="E230" s="32">
        <f t="shared" si="17"/>
        <v>9751216.1999999993</v>
      </c>
    </row>
    <row r="231" spans="1:5" x14ac:dyDescent="0.35">
      <c r="A231" s="20" t="s">
        <v>372</v>
      </c>
      <c r="B231" s="220">
        <v>0</v>
      </c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0</v>
      </c>
      <c r="C232" s="216"/>
      <c r="D232" s="220"/>
      <c r="E232" s="32">
        <f t="shared" si="17"/>
        <v>0</v>
      </c>
    </row>
    <row r="233" spans="1:5" x14ac:dyDescent="0.35">
      <c r="A233" s="20" t="s">
        <v>374</v>
      </c>
      <c r="B233" s="220">
        <v>0</v>
      </c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33941150.390000001</v>
      </c>
      <c r="C234" s="266">
        <f>SUM(C225:C233)</f>
        <v>2602348</v>
      </c>
      <c r="D234" s="32">
        <f>SUM(D225:D233)</f>
        <v>214355</v>
      </c>
      <c r="E234" s="32">
        <f>SUM(E225:E233)</f>
        <v>36329143.390000001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6" t="s">
        <v>377</v>
      </c>
      <c r="C237" s="346"/>
      <c r="D237" s="38"/>
      <c r="E237" s="38"/>
    </row>
    <row r="238" spans="1:5" x14ac:dyDescent="0.35">
      <c r="A238" s="56" t="s">
        <v>377</v>
      </c>
      <c r="B238" s="38"/>
      <c r="C238" s="216">
        <v>602004.35</v>
      </c>
      <c r="D238" s="40">
        <f>C238</f>
        <v>602004.35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7911927.21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6054450.1699999999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/>
      <c r="D242" s="20"/>
      <c r="E242" s="20"/>
    </row>
    <row r="243" spans="1:5" x14ac:dyDescent="0.35">
      <c r="A243" s="20" t="s">
        <v>382</v>
      </c>
      <c r="B243" s="46" t="s">
        <v>284</v>
      </c>
      <c r="C243" s="216"/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5213335.41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/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19179712.789999999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136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41201.549999999996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219847.81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261049.36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233517.66999999998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233517.66999999998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20276284.170000002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26972496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>
        <v>0</v>
      </c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9694478.7600000016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3951702.27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1000500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/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1229650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612029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35557451.49000001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>
        <v>124012</v>
      </c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124012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397261.84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492258.88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38138520.399999991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0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5036751.71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11973935.860000001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0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434581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56473309.68999999</v>
      </c>
      <c r="E292" s="20"/>
    </row>
    <row r="293" spans="1:5" x14ac:dyDescent="0.35">
      <c r="A293" s="20" t="s">
        <v>416</v>
      </c>
      <c r="B293" s="46" t="s">
        <v>284</v>
      </c>
      <c r="C293" s="47">
        <v>36329143.390000001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20144166.29999999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1689783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1689783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57515412.789999999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417486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2726607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0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21166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2453157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5618416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>
        <v>451151</v>
      </c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451151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454389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6497746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0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6952135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2453157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4498978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47391683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57960228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57515412.789999999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12126561.720000001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50569614.810000002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62696176.530000001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602004.35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19179712.789999999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261049.36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233517.66999999998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20276284.170000002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42419892.359999999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3876974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3876974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>
        <v>1004773.83</v>
      </c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4881747.83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47301640.189999998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17646852.009999998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4689797.32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4908727.8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5877380.1000000006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669661.3899999999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7454837.4800000004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2602348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51212.840000000004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305378.13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277808.18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248725.32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1261599.7399999867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1261599.7399999867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45994328.309999987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1307311.8800000101</v>
      </c>
      <c r="E418" s="32"/>
    </row>
    <row r="419" spans="1:13" x14ac:dyDescent="0.35">
      <c r="A419" s="32" t="s">
        <v>508</v>
      </c>
      <c r="B419" s="20"/>
      <c r="C419" s="236">
        <v>5809413.1699999999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5809413.1699999999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7116725.0500000101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7116725.0500000101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67630</v>
      </c>
      <c r="E613" s="258">
        <f>SUM(C625:D648)+SUM(C669:D714)</f>
        <v>40620520.910090044</v>
      </c>
      <c r="F613" s="258">
        <f>CE65-(AX65+BD65+BE65+BG65+BJ65+BN65+BP65+BQ65+CB65+CC65+CD65)</f>
        <v>5789308.46</v>
      </c>
      <c r="G613" s="256">
        <f>CE92-(AX92+AY92+BD92+BE92+BG92+BJ92+BN92+BP92+BQ92+CB92+CC92+CD92)</f>
        <v>8620</v>
      </c>
      <c r="H613" s="261">
        <f>CE61-(AX61+AY61+AZ61+BD61+BE61+BG61+BJ61+BN61+BO61+BP61+BQ61+BR61+CB61+CC61+CD61)</f>
        <v>186.56000000000003</v>
      </c>
      <c r="I613" s="256">
        <f>CE93-(AX93+AY93+AZ93+BD93+BE93+BF93+BG93+BJ93+BN93+BO93+BP93+BQ93+BR93+CB93+CC93+CD93)</f>
        <v>46226</v>
      </c>
      <c r="J613" s="256">
        <f>CE94-(AX94+AY94+AZ94+BA94+BD94+BE94+BF94+BG94+BJ94+BN94+BO94+BP94+BQ94+BR94+CB94+CC94+CD94)</f>
        <v>2924</v>
      </c>
      <c r="K613" s="256">
        <f>CE90-(AW90+AX90+AY90+AZ90+BA90+BB90+BC90+BD90+BE90+BF90+BG90+BH90+BI90+BJ90+BK90+BL90+BM90+BN90+BO90+BP90+BQ90+BR90+BS90+BT90+BU90+BV90+BW90+BX90+CB90+CC90+CD90)</f>
        <v>62696176.530000001</v>
      </c>
      <c r="L613" s="262">
        <f>CE95-(AW95+AX95+AY95+AZ95+BA95+BB95+BC95+BD95+BE95+BF95+BG95+BH95+BI95+BJ95+BK95+BL95+BM95+BN95+BO95+BP95+BQ95+BR95+BS95+BT95+BU95+BV95+BW95+BX95+BY95+BZ95+CA95+CB95+CC95+CD95)</f>
        <v>60.95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2642165.14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594964.13000000012</v>
      </c>
      <c r="D616" s="256">
        <f>SUM(C615:C616)</f>
        <v>3237129.2700000005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1253836.22</v>
      </c>
      <c r="D620" s="256">
        <f>(D616/D613)*BN91</f>
        <v>263881.31990995124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-278720.10000000003</v>
      </c>
      <c r="D621" s="256">
        <f>(D616/D613)*CC91</f>
        <v>0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257834.64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1496832.079909951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310598.12</v>
      </c>
      <c r="D625" s="256">
        <f>(D616/D613)*BD91</f>
        <v>78881.99078752035</v>
      </c>
      <c r="E625" s="258">
        <f>(E624/E613)*SUM(C625:D625)</f>
        <v>14352.014973023886</v>
      </c>
      <c r="F625" s="258">
        <f>SUM(C625:E625)</f>
        <v>403832.12576054427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608243.68000000005</v>
      </c>
      <c r="D626" s="256">
        <f>(D616/D613)*AY91</f>
        <v>128901.21431480114</v>
      </c>
      <c r="E626" s="258">
        <f>(E624/E613)*SUM(C626:D626)</f>
        <v>27163.170255607114</v>
      </c>
      <c r="F626" s="258">
        <f>(F625/F613)*AY65</f>
        <v>15114.949881515715</v>
      </c>
      <c r="G626" s="256">
        <f>SUM(C626:F626)</f>
        <v>779423.01445192401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4331423.83</v>
      </c>
      <c r="D627" s="256">
        <f>(D616/D613)*BR91</f>
        <v>17231.502841934056</v>
      </c>
      <c r="E627" s="258">
        <f>(E624/E613)*SUM(C627:D627)</f>
        <v>160244.29674540236</v>
      </c>
      <c r="F627" s="258">
        <f>(F625/F613)*BR65</f>
        <v>4065.0600489843373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71245.900000000009</v>
      </c>
      <c r="D628" s="256">
        <f>(D616/D613)*BO91</f>
        <v>0</v>
      </c>
      <c r="E628" s="258">
        <f>(E624/E613)*SUM(C628:D628)</f>
        <v>2625.351578284819</v>
      </c>
      <c r="F628" s="258">
        <f>(F625/F613)*BO65</f>
        <v>972.56554051237015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4587808.5067551183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544640.87</v>
      </c>
      <c r="D630" s="256">
        <f>(D616/D613)*BF91</f>
        <v>101378.6750533787</v>
      </c>
      <c r="E630" s="258">
        <f>(E624/E613)*SUM(C630:D630)</f>
        <v>23805.277668030412</v>
      </c>
      <c r="F630" s="258">
        <f>(F625/F613)*BF65</f>
        <v>4860.7336630925265</v>
      </c>
      <c r="G630" s="256">
        <f>(G626/G613)*BF92</f>
        <v>0</v>
      </c>
      <c r="H630" s="258">
        <f>(H629/H613)*BF61</f>
        <v>226734.53276309062</v>
      </c>
      <c r="I630" s="256">
        <f>SUM(C630:H630)</f>
        <v>901420.0891475922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98945.67</v>
      </c>
      <c r="D631" s="256">
        <f>(D616/D613)*BA91</f>
        <v>0</v>
      </c>
      <c r="E631" s="258">
        <f>(E624/E613)*SUM(C631:D631)</f>
        <v>3646.0648388040408</v>
      </c>
      <c r="F631" s="258">
        <f>(F625/F613)*BA65</f>
        <v>0</v>
      </c>
      <c r="G631" s="256">
        <f>(G626/G613)*BA92</f>
        <v>0</v>
      </c>
      <c r="H631" s="258">
        <f>(H629/H613)*BA61</f>
        <v>0</v>
      </c>
      <c r="I631" s="256">
        <f>(I630/I613)*BA93</f>
        <v>0</v>
      </c>
      <c r="J631" s="256">
        <f>SUM(C631:I631)</f>
        <v>102591.73483880404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258255.26000000004</v>
      </c>
      <c r="D633" s="256">
        <f>(D616/D613)*BB91</f>
        <v>4307.875710483514</v>
      </c>
      <c r="E633" s="258">
        <f>(E624/E613)*SUM(C633:D633)</f>
        <v>9675.2310341637749</v>
      </c>
      <c r="F633" s="258">
        <f>(F625/F613)*BB65</f>
        <v>78.486022308438478</v>
      </c>
      <c r="G633" s="256">
        <f>(G626/G613)*BB92</f>
        <v>0</v>
      </c>
      <c r="H633" s="258">
        <f>(H629/H613)*BB61</f>
        <v>57052.507159476161</v>
      </c>
      <c r="I633" s="256">
        <f>(I630/I613)*BB93</f>
        <v>1755.0254839978215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17293.41</v>
      </c>
      <c r="D635" s="256">
        <f>(D616/D613)*BI91</f>
        <v>0</v>
      </c>
      <c r="E635" s="258">
        <f>(E624/E613)*SUM(C635:D635)</f>
        <v>637.24763442424705</v>
      </c>
      <c r="F635" s="258">
        <f>(F625/F613)*BI65</f>
        <v>6.388843270998942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0</v>
      </c>
      <c r="D636" s="256">
        <f>(D616/D613)*BK91</f>
        <v>0</v>
      </c>
      <c r="E636" s="258">
        <f>(E624/E613)*SUM(C636:D636)</f>
        <v>0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1967456.52</v>
      </c>
      <c r="D637" s="256">
        <f>(D616/D613)*BH91</f>
        <v>0</v>
      </c>
      <c r="E637" s="258">
        <f>(E624/E613)*SUM(C637:D637)</f>
        <v>72499.120370277538</v>
      </c>
      <c r="F637" s="258">
        <f>(F625/F613)*BH65</f>
        <v>-68.741972559275439</v>
      </c>
      <c r="G637" s="256">
        <f>(G626/G613)*BH92</f>
        <v>0</v>
      </c>
      <c r="H637" s="258">
        <f>(H629/H613)*BH61</f>
        <v>73774.793740701934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1055235.25</v>
      </c>
      <c r="D638" s="256">
        <f>(D616/D613)*BL91</f>
        <v>73329.617649563821</v>
      </c>
      <c r="E638" s="258">
        <f>(E624/E613)*SUM(C638:D638)</f>
        <v>41586.667534280285</v>
      </c>
      <c r="F638" s="258">
        <f>(F625/F613)*BL65</f>
        <v>1001.5312263763543</v>
      </c>
      <c r="G638" s="256">
        <f>(G626/G613)*BL92</f>
        <v>0</v>
      </c>
      <c r="H638" s="258">
        <f>(H629/H613)*BL61</f>
        <v>212225.48999408592</v>
      </c>
      <c r="I638" s="256">
        <f>(I630/I613)*BL93</f>
        <v>0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285114.14</v>
      </c>
      <c r="D639" s="256">
        <f>(D616/D613)*BM91</f>
        <v>28001.192118142841</v>
      </c>
      <c r="E639" s="258">
        <f>(E624/E613)*SUM(C639:D639)</f>
        <v>11538.037014923546</v>
      </c>
      <c r="F639" s="258">
        <f>(F625/F613)*BM65</f>
        <v>133.96411728303818</v>
      </c>
      <c r="G639" s="256">
        <f>(G626/G613)*BM92</f>
        <v>0</v>
      </c>
      <c r="H639" s="258">
        <f>(H629/H613)*BM61</f>
        <v>49183.195827134623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650379.75999999989</v>
      </c>
      <c r="D643" s="256">
        <f>(D616/D613)*BV91</f>
        <v>77302.436360343054</v>
      </c>
      <c r="E643" s="258">
        <f>(E624/E613)*SUM(C643:D643)</f>
        <v>26814.477783344577</v>
      </c>
      <c r="F643" s="258">
        <f>(F625/F613)*BV65</f>
        <v>248.0829904280788</v>
      </c>
      <c r="G643" s="256">
        <f>(G626/G613)*BV92</f>
        <v>0</v>
      </c>
      <c r="H643" s="258">
        <f>(H629/H613)*BV61</f>
        <v>274688.14869454689</v>
      </c>
      <c r="I643" s="256">
        <f>(I630/I613)*BV93</f>
        <v>28450.91312392024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0</v>
      </c>
      <c r="D644" s="256">
        <f>(D616/D613)*BW91</f>
        <v>0</v>
      </c>
      <c r="E644" s="258">
        <f>(E624/E613)*SUM(C644:D644)</f>
        <v>0</v>
      </c>
      <c r="F644" s="258">
        <f>(F625/F613)*BW65</f>
        <v>0</v>
      </c>
      <c r="G644" s="256">
        <f>(G626/G613)*BW92</f>
        <v>0</v>
      </c>
      <c r="H644" s="258">
        <f>(H629/H613)*BW61</f>
        <v>0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1024524.6499999999</v>
      </c>
      <c r="D645" s="256">
        <f>(D616/D613)*BX91</f>
        <v>0</v>
      </c>
      <c r="E645" s="258">
        <f>(E624/E613)*SUM(C645:D645)</f>
        <v>37752.872893306157</v>
      </c>
      <c r="F645" s="258">
        <f>(F625/F613)*BX65</f>
        <v>1111.7515030543555</v>
      </c>
      <c r="G645" s="256">
        <f>(G626/G613)*BX92</f>
        <v>0</v>
      </c>
      <c r="H645" s="258">
        <f>(H629/H613)*BX61</f>
        <v>189601.21991360397</v>
      </c>
      <c r="I645" s="256">
        <f>(I630/I613)*BX93</f>
        <v>0</v>
      </c>
      <c r="J645" s="256">
        <f>(J631/J613)*BX94</f>
        <v>0</v>
      </c>
      <c r="K645" s="258">
        <f>SUM(C632:J645)</f>
        <v>6530946.5227708826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0</v>
      </c>
      <c r="D646" s="256">
        <f>(D616/D613)*BY91</f>
        <v>0</v>
      </c>
      <c r="E646" s="258">
        <f>(E624/E613)*SUM(C646:D646)</f>
        <v>0</v>
      </c>
      <c r="F646" s="258">
        <f>(F625/F613)*BY65</f>
        <v>0</v>
      </c>
      <c r="G646" s="256">
        <f>(G626/G613)*BY92</f>
        <v>0</v>
      </c>
      <c r="H646" s="258">
        <f>(H629/H613)*BY61</f>
        <v>0</v>
      </c>
      <c r="I646" s="256">
        <f>(I630/I613)*BY93</f>
        <v>0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175511.41999999998</v>
      </c>
      <c r="D648" s="256">
        <f>(D616/D613)*CA91</f>
        <v>0</v>
      </c>
      <c r="E648" s="258">
        <f>(E624/E613)*SUM(C648:D648)</f>
        <v>6467.4484216496612</v>
      </c>
      <c r="F648" s="258">
        <f>(F625/F613)*CA65</f>
        <v>698.82742761851227</v>
      </c>
      <c r="G648" s="256">
        <f>(G626/G613)*CA92</f>
        <v>0</v>
      </c>
      <c r="H648" s="258">
        <f>(H629/H613)*CA61</f>
        <v>18197.782456039811</v>
      </c>
      <c r="I648" s="256">
        <f>(I630/I613)*CA93</f>
        <v>2242.5325628861051</v>
      </c>
      <c r="J648" s="256">
        <f>(J631/J613)*CA94</f>
        <v>0</v>
      </c>
      <c r="K648" s="258">
        <v>0</v>
      </c>
      <c r="L648" s="258">
        <f>SUM(C646:K648)</f>
        <v>203118.01086819408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15868948.51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0</v>
      </c>
      <c r="D669" s="256">
        <f>(D616/D613)*C91</f>
        <v>0</v>
      </c>
      <c r="E669" s="258">
        <f>(E624/E613)*SUM(C669:D669)</f>
        <v>0</v>
      </c>
      <c r="F669" s="258">
        <f>(F625/F613)*C65</f>
        <v>0</v>
      </c>
      <c r="G669" s="256">
        <f>(G626/G613)*C92</f>
        <v>0</v>
      </c>
      <c r="H669" s="258">
        <f>(H629/H613)*C61</f>
        <v>0</v>
      </c>
      <c r="I669" s="256">
        <f>(I630/I613)*C93</f>
        <v>0</v>
      </c>
      <c r="J669" s="256">
        <f>(J631/J613)*C94</f>
        <v>0</v>
      </c>
      <c r="K669" s="256">
        <f>(K645/K613)*C90</f>
        <v>0</v>
      </c>
      <c r="L669" s="256">
        <f>(L648/L613)*C95</f>
        <v>0</v>
      </c>
      <c r="M669" s="231">
        <f t="shared" ref="M669:M714" si="18">ROUND(SUM(D669:L669),0)</f>
        <v>0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10762.619999999999</v>
      </c>
      <c r="D670" s="256">
        <f>(D616/D613)*D91</f>
        <v>4547.2021388437088</v>
      </c>
      <c r="E670" s="258">
        <f>(E624/E613)*SUM(C670:D670)</f>
        <v>564.15408768045859</v>
      </c>
      <c r="F670" s="258">
        <f>(F625/F613)*D65</f>
        <v>554.76420859101256</v>
      </c>
      <c r="G670" s="256">
        <f>(G626/G613)*D92</f>
        <v>0</v>
      </c>
      <c r="H670" s="258">
        <f>(H629/H613)*D61</f>
        <v>245.91597913567313</v>
      </c>
      <c r="I670" s="256">
        <f>(I630/I613)*D93</f>
        <v>5596.5812656374974</v>
      </c>
      <c r="J670" s="256">
        <f>(J631/J613)*D94</f>
        <v>3578.7814478652576</v>
      </c>
      <c r="K670" s="256">
        <f>(K645/K613)*D90</f>
        <v>26307.074572467242</v>
      </c>
      <c r="L670" s="256">
        <f>(L648/L613)*D95</f>
        <v>33.325350429564246</v>
      </c>
      <c r="M670" s="231">
        <f t="shared" si="18"/>
        <v>41428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3050073.8000000003</v>
      </c>
      <c r="D671" s="256">
        <f>(D616/D613)*E91</f>
        <v>252920.16949105432</v>
      </c>
      <c r="E671" s="258">
        <f>(E624/E613)*SUM(C671:D671)</f>
        <v>121712.55371703605</v>
      </c>
      <c r="F671" s="258">
        <f>(F625/F613)*E65</f>
        <v>15489.011458299176</v>
      </c>
      <c r="G671" s="256">
        <f>(G626/G613)*E92</f>
        <v>485066.45048337826</v>
      </c>
      <c r="H671" s="258">
        <f>(H629/H613)*E61</f>
        <v>491340.1263130749</v>
      </c>
      <c r="I671" s="256">
        <f>(I630/I613)*E93</f>
        <v>93445.35688130623</v>
      </c>
      <c r="J671" s="256">
        <f>(J631/J613)*E94</f>
        <v>59962.132298056131</v>
      </c>
      <c r="K671" s="256">
        <f>(K645/K613)*E90</f>
        <v>479411.54230069713</v>
      </c>
      <c r="L671" s="256">
        <f>(L648/L613)*E95</f>
        <v>66584.050158269369</v>
      </c>
      <c r="M671" s="231">
        <f t="shared" si="18"/>
        <v>2065931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0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2784</v>
      </c>
      <c r="D676" s="256">
        <f>(D616/D613)*J91</f>
        <v>6988.3317081177001</v>
      </c>
      <c r="E676" s="258">
        <f>(E624/E613)*SUM(C676:D676)</f>
        <v>360.10221603530283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2847.0413407075771</v>
      </c>
      <c r="J676" s="256">
        <f>(J631/J613)*J94</f>
        <v>2210.4238354461886</v>
      </c>
      <c r="K676" s="256">
        <f>(K645/K613)*J90</f>
        <v>6442.0987195461184</v>
      </c>
      <c r="L676" s="256">
        <f>(L648/L613)*J95</f>
        <v>0</v>
      </c>
      <c r="M676" s="231">
        <f t="shared" si="18"/>
        <v>18848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50409</v>
      </c>
      <c r="D678" s="256">
        <f>(D616/D613)*L91</f>
        <v>126555.81531687123</v>
      </c>
      <c r="E678" s="258">
        <f>(E624/E613)*SUM(C678:D678)</f>
        <v>6521.00481842505</v>
      </c>
      <c r="F678" s="258">
        <f>(F625/F613)*L65</f>
        <v>0</v>
      </c>
      <c r="G678" s="256">
        <f>(G626/G613)*L92</f>
        <v>294356.56396854576</v>
      </c>
      <c r="H678" s="258">
        <f>(H629/H613)*L61</f>
        <v>0</v>
      </c>
      <c r="I678" s="256">
        <f>(I630/I613)*L93</f>
        <v>57408.833609884292</v>
      </c>
      <c r="J678" s="256">
        <f>(J631/J613)*L94</f>
        <v>36840.397257436474</v>
      </c>
      <c r="K678" s="256">
        <f>(K645/K613)*L90</f>
        <v>68822.248999278134</v>
      </c>
      <c r="L678" s="256">
        <f>(L648/L613)*L95</f>
        <v>0</v>
      </c>
      <c r="M678" s="231">
        <f t="shared" si="18"/>
        <v>590505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620955.24000000011</v>
      </c>
      <c r="D681" s="256">
        <f>(D616/D613)*O91</f>
        <v>50019.223527280803</v>
      </c>
      <c r="E681" s="258">
        <f>(E624/E613)*SUM(C681:D681)</f>
        <v>24724.845455109087</v>
      </c>
      <c r="F681" s="258">
        <f>(F625/F613)*O65</f>
        <v>1293.8436507256285</v>
      </c>
      <c r="G681" s="256">
        <f>(G626/G613)*O92</f>
        <v>0</v>
      </c>
      <c r="H681" s="258">
        <f>(H629/H613)*O61</f>
        <v>111154.02256932424</v>
      </c>
      <c r="I681" s="256">
        <f>(I630/I613)*O93</f>
        <v>20377.795897530261</v>
      </c>
      <c r="J681" s="256">
        <f>(J631/J613)*O94</f>
        <v>0</v>
      </c>
      <c r="K681" s="256">
        <f>(K645/K613)*O90</f>
        <v>46063.298846789148</v>
      </c>
      <c r="L681" s="256">
        <f>(L648/L613)*O95</f>
        <v>15063.058394163038</v>
      </c>
      <c r="M681" s="231">
        <f t="shared" si="18"/>
        <v>268696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3697112.57</v>
      </c>
      <c r="D682" s="256">
        <f>(D616/D613)*P91</f>
        <v>312464.58486707089</v>
      </c>
      <c r="E682" s="258">
        <f>(E624/E613)*SUM(C682:D682)</f>
        <v>147749.55066586309</v>
      </c>
      <c r="F682" s="258">
        <f>(F625/F613)*P65</f>
        <v>111431.1616278451</v>
      </c>
      <c r="G682" s="256">
        <f>(G626/G613)*P92</f>
        <v>0</v>
      </c>
      <c r="H682" s="258">
        <f>(H629/H613)*P61</f>
        <v>334937.56358278682</v>
      </c>
      <c r="I682" s="256">
        <f>(I630/I613)*P93</f>
        <v>200033.90460944059</v>
      </c>
      <c r="J682" s="256">
        <f>(J631/J613)*P94</f>
        <v>0</v>
      </c>
      <c r="K682" s="256">
        <f>(K645/K613)*P90</f>
        <v>1116896.138508599</v>
      </c>
      <c r="L682" s="256">
        <f>(L648/L613)*P95</f>
        <v>45389.127285066505</v>
      </c>
      <c r="M682" s="231">
        <f t="shared" si="18"/>
        <v>2268902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71141.259999999995</v>
      </c>
      <c r="D683" s="256">
        <f>(D616/D613)*Q91</f>
        <v>178537.51555670562</v>
      </c>
      <c r="E683" s="258">
        <f>(E624/E613)*SUM(C683:D683)</f>
        <v>9200.4531835799389</v>
      </c>
      <c r="F683" s="258">
        <f>(F625/F613)*Q65</f>
        <v>1.9015161870011046</v>
      </c>
      <c r="G683" s="256">
        <f>(G626/G613)*Q92</f>
        <v>0</v>
      </c>
      <c r="H683" s="258">
        <f>(H629/H613)*Q61</f>
        <v>0</v>
      </c>
      <c r="I683" s="256">
        <f>(I630/I613)*Q93</f>
        <v>0</v>
      </c>
      <c r="J683" s="256">
        <f>(J631/J613)*Q94</f>
        <v>0</v>
      </c>
      <c r="K683" s="256">
        <f>(K645/K613)*Q90</f>
        <v>92483.399747789954</v>
      </c>
      <c r="L683" s="256">
        <f>(L648/L613)*Q95</f>
        <v>0</v>
      </c>
      <c r="M683" s="231">
        <f t="shared" si="18"/>
        <v>280223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724206.88</v>
      </c>
      <c r="D684" s="256">
        <f>(D616/D613)*R91</f>
        <v>11200.476847257136</v>
      </c>
      <c r="E684" s="258">
        <f>(E624/E613)*SUM(C684:D684)</f>
        <v>27099.143459219591</v>
      </c>
      <c r="F684" s="258">
        <f>(F625/F613)*R65</f>
        <v>3519.735061612143</v>
      </c>
      <c r="G684" s="256">
        <f>(G626/G613)*R92</f>
        <v>0</v>
      </c>
      <c r="H684" s="258">
        <f>(H629/H613)*R61</f>
        <v>73774.793740701934</v>
      </c>
      <c r="I684" s="256">
        <f>(I630/I613)*R93</f>
        <v>4563.0662583943358</v>
      </c>
      <c r="J684" s="256">
        <f>(J631/J613)*R94</f>
        <v>0</v>
      </c>
      <c r="K684" s="256">
        <f>(K645/K613)*R90</f>
        <v>290995.25419190124</v>
      </c>
      <c r="L684" s="256">
        <f>(L648/L613)*R95</f>
        <v>0</v>
      </c>
      <c r="M684" s="231">
        <f t="shared" si="18"/>
        <v>411152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0</v>
      </c>
      <c r="D685" s="256">
        <f>(D616/D613)*S91</f>
        <v>0</v>
      </c>
      <c r="E685" s="258">
        <f>(E624/E613)*SUM(C685:D685)</f>
        <v>0</v>
      </c>
      <c r="F685" s="258">
        <f>(F625/F613)*S65</f>
        <v>0</v>
      </c>
      <c r="G685" s="256">
        <f>(G626/G613)*S92</f>
        <v>0</v>
      </c>
      <c r="H685" s="258">
        <f>(H629/H613)*S61</f>
        <v>0</v>
      </c>
      <c r="I685" s="256">
        <f>(I630/I613)*S93</f>
        <v>0</v>
      </c>
      <c r="J685" s="256">
        <f>(J631/J613)*S94</f>
        <v>0</v>
      </c>
      <c r="K685" s="256">
        <f>(K645/K613)*S90</f>
        <v>0</v>
      </c>
      <c r="L685" s="256">
        <f>(L648/L613)*S95</f>
        <v>0</v>
      </c>
      <c r="M685" s="231">
        <f t="shared" si="18"/>
        <v>0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8"/>
        <v>0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1816470.9300000002</v>
      </c>
      <c r="D687" s="256">
        <f>(D616/D613)*U91</f>
        <v>157524.65514668048</v>
      </c>
      <c r="E687" s="258">
        <f>(E624/E613)*SUM(C687:D687)</f>
        <v>72740.079429021207</v>
      </c>
      <c r="F687" s="258">
        <f>(F625/F613)*U65</f>
        <v>31577.30255384155</v>
      </c>
      <c r="G687" s="256">
        <f>(G626/G613)*U92</f>
        <v>0</v>
      </c>
      <c r="H687" s="258">
        <f>(H629/H613)*U61</f>
        <v>265589.25746652699</v>
      </c>
      <c r="I687" s="256">
        <f>(I630/I613)*U93</f>
        <v>64175.431864853672</v>
      </c>
      <c r="J687" s="256">
        <f>(J631/J613)*U94</f>
        <v>0</v>
      </c>
      <c r="K687" s="256">
        <f>(K645/K613)*U90</f>
        <v>762191.96266566019</v>
      </c>
      <c r="L687" s="256">
        <f>(L648/L613)*U95</f>
        <v>0</v>
      </c>
      <c r="M687" s="231">
        <f t="shared" si="18"/>
        <v>1353799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0</v>
      </c>
      <c r="D688" s="256">
        <f>(D616/D613)*V91</f>
        <v>0</v>
      </c>
      <c r="E688" s="258">
        <f>(E624/E613)*SUM(C688:D688)</f>
        <v>0</v>
      </c>
      <c r="F688" s="258">
        <f>(F625/F613)*V65</f>
        <v>0</v>
      </c>
      <c r="G688" s="256">
        <f>(G626/G613)*V92</f>
        <v>0</v>
      </c>
      <c r="H688" s="258">
        <f>(H629/H613)*V61</f>
        <v>0</v>
      </c>
      <c r="I688" s="256">
        <f>(I630/I613)*V93</f>
        <v>0</v>
      </c>
      <c r="J688" s="256">
        <f>(J631/J613)*V94</f>
        <v>0</v>
      </c>
      <c r="K688" s="256">
        <f>(K645/K613)*V90</f>
        <v>28550.310259478287</v>
      </c>
      <c r="L688" s="256">
        <f>(L648/L613)*V95</f>
        <v>0</v>
      </c>
      <c r="M688" s="231">
        <f t="shared" si="18"/>
        <v>28550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0</v>
      </c>
      <c r="D689" s="256">
        <f>(D616/D613)*W91</f>
        <v>0</v>
      </c>
      <c r="E689" s="258">
        <f>(E624/E613)*SUM(C689:D689)</f>
        <v>0</v>
      </c>
      <c r="F689" s="258">
        <f>(F625/F613)*W65</f>
        <v>0</v>
      </c>
      <c r="G689" s="256">
        <f>(G626/G613)*W92</f>
        <v>0</v>
      </c>
      <c r="H689" s="258">
        <f>(H629/H613)*W61</f>
        <v>0</v>
      </c>
      <c r="I689" s="256">
        <f>(I630/I613)*W93</f>
        <v>0</v>
      </c>
      <c r="J689" s="256">
        <f>(J631/J613)*W94</f>
        <v>0</v>
      </c>
      <c r="K689" s="256">
        <f>(K645/K613)*W90</f>
        <v>0</v>
      </c>
      <c r="L689" s="256">
        <f>(L648/L613)*W95</f>
        <v>0</v>
      </c>
      <c r="M689" s="231">
        <f t="shared" si="18"/>
        <v>0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0</v>
      </c>
      <c r="D690" s="256">
        <f>(D616/D613)*X91</f>
        <v>0</v>
      </c>
      <c r="E690" s="258">
        <f>(E624/E613)*SUM(C690:D690)</f>
        <v>0</v>
      </c>
      <c r="F690" s="258">
        <f>(F625/F613)*X65</f>
        <v>0</v>
      </c>
      <c r="G690" s="256">
        <f>(G626/G613)*X92</f>
        <v>0</v>
      </c>
      <c r="H690" s="258">
        <f>(H629/H613)*X61</f>
        <v>0</v>
      </c>
      <c r="I690" s="256">
        <f>(I630/I613)*X93</f>
        <v>0</v>
      </c>
      <c r="J690" s="256">
        <f>(J631/J613)*X94</f>
        <v>0</v>
      </c>
      <c r="K690" s="256">
        <f>(K645/K613)*X90</f>
        <v>0</v>
      </c>
      <c r="L690" s="256">
        <f>(L648/L613)*X95</f>
        <v>0</v>
      </c>
      <c r="M690" s="231">
        <f t="shared" si="18"/>
        <v>0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1603793.3</v>
      </c>
      <c r="D691" s="256">
        <f>(D616/D613)*Y91</f>
        <v>147855.86744092862</v>
      </c>
      <c r="E691" s="258">
        <f>(E624/E613)*SUM(C691:D691)</f>
        <v>64546.800676843588</v>
      </c>
      <c r="F691" s="258">
        <f>(F625/F613)*Y65</f>
        <v>5860.1115584089848</v>
      </c>
      <c r="G691" s="256">
        <f>(G626/G613)*Y92</f>
        <v>0</v>
      </c>
      <c r="H691" s="258">
        <f>(H629/H613)*Y61</f>
        <v>288213.52754700888</v>
      </c>
      <c r="I691" s="256">
        <f>(I630/I613)*Y93</f>
        <v>46020.668247053982</v>
      </c>
      <c r="J691" s="256">
        <f>(J631/J613)*Y94</f>
        <v>0</v>
      </c>
      <c r="K691" s="256">
        <f>(K645/K613)*Y90</f>
        <v>968467.45376229193</v>
      </c>
      <c r="L691" s="256">
        <f>(L648/L613)*Y95</f>
        <v>0</v>
      </c>
      <c r="M691" s="231">
        <f t="shared" si="18"/>
        <v>1520964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8"/>
        <v>0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0</v>
      </c>
      <c r="D693" s="256">
        <f>(D616/D613)*AA91</f>
        <v>0</v>
      </c>
      <c r="E693" s="258">
        <f>(E624/E613)*SUM(C693:D693)</f>
        <v>0</v>
      </c>
      <c r="F693" s="258">
        <f>(F625/F613)*AA65</f>
        <v>0</v>
      </c>
      <c r="G693" s="256">
        <f>(G626/G613)*AA92</f>
        <v>0</v>
      </c>
      <c r="H693" s="258">
        <f>(H629/H613)*AA61</f>
        <v>0</v>
      </c>
      <c r="I693" s="256">
        <f>(I630/I613)*AA93</f>
        <v>0</v>
      </c>
      <c r="J693" s="256">
        <f>(J631/J613)*AA94</f>
        <v>0</v>
      </c>
      <c r="K693" s="256">
        <f>(K645/K613)*AA90</f>
        <v>0</v>
      </c>
      <c r="L693" s="256">
        <f>(L648/L613)*AA95</f>
        <v>0</v>
      </c>
      <c r="M693" s="231">
        <f t="shared" si="18"/>
        <v>0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-187927.66999999946</v>
      </c>
      <c r="D694" s="256">
        <f>(D616/D613)*AB91</f>
        <v>36760.539396125983</v>
      </c>
      <c r="E694" s="258">
        <f>(E624/E613)*SUM(C694:D694)</f>
        <v>-5570.3818032429444</v>
      </c>
      <c r="F694" s="258">
        <f>(F625/F613)*AB65</f>
        <v>115733.24294910145</v>
      </c>
      <c r="G694" s="256">
        <f>(G626/G613)*AB92</f>
        <v>0</v>
      </c>
      <c r="H694" s="258">
        <f>(H629/H613)*AB61</f>
        <v>51150.523660220009</v>
      </c>
      <c r="I694" s="256">
        <f>(I630/I613)*AB93</f>
        <v>12051.174990118374</v>
      </c>
      <c r="J694" s="256">
        <f>(J631/J613)*AB94</f>
        <v>0</v>
      </c>
      <c r="K694" s="256">
        <f>(K645/K613)*AB90</f>
        <v>504790.00964383228</v>
      </c>
      <c r="L694" s="256">
        <f>(L648/L613)*AB95</f>
        <v>0</v>
      </c>
      <c r="M694" s="231">
        <f t="shared" si="18"/>
        <v>714915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725933.28</v>
      </c>
      <c r="D695" s="256">
        <f>(D616/D613)*AC91</f>
        <v>57151.151092414621</v>
      </c>
      <c r="E695" s="258">
        <f>(E624/E613)*SUM(C695:D695)</f>
        <v>28856.003602996661</v>
      </c>
      <c r="F695" s="258">
        <f>(F625/F613)*AC65</f>
        <v>4386.7545954278376</v>
      </c>
      <c r="G695" s="256">
        <f>(G626/G613)*AC92</f>
        <v>0</v>
      </c>
      <c r="H695" s="258">
        <f>(H629/H613)*AC61</f>
        <v>132548.7127541278</v>
      </c>
      <c r="I695" s="256">
        <f>(I630/I613)*AC93</f>
        <v>23283.338087704429</v>
      </c>
      <c r="J695" s="256">
        <f>(J631/J613)*AC94</f>
        <v>0</v>
      </c>
      <c r="K695" s="256">
        <f>(K645/K613)*AC90</f>
        <v>8045.5594948121889</v>
      </c>
      <c r="L695" s="256">
        <f>(L648/L613)*AC95</f>
        <v>0</v>
      </c>
      <c r="M695" s="231">
        <f t="shared" si="18"/>
        <v>254272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1237710.2499999998</v>
      </c>
      <c r="D697" s="256">
        <f>(D616/D613)*AE91</f>
        <v>300641.85930607724</v>
      </c>
      <c r="E697" s="258">
        <f>(E624/E613)*SUM(C697:D697)</f>
        <v>56686.983224641539</v>
      </c>
      <c r="F697" s="258">
        <f>(F625/F613)*AE65</f>
        <v>4252.7883855004266</v>
      </c>
      <c r="G697" s="256">
        <f>(G626/G613)*AE92</f>
        <v>0</v>
      </c>
      <c r="H697" s="258">
        <f>(H629/H613)*AE61</f>
        <v>324363.17647995288</v>
      </c>
      <c r="I697" s="256">
        <f>(I630/I613)*AE93</f>
        <v>122481.2784998924</v>
      </c>
      <c r="J697" s="256">
        <f>(J631/J613)*AE94</f>
        <v>0</v>
      </c>
      <c r="K697" s="256">
        <f>(K645/K613)*AE90</f>
        <v>295224.23328659037</v>
      </c>
      <c r="L697" s="256">
        <f>(L648/L613)*AE95</f>
        <v>0</v>
      </c>
      <c r="M697" s="231">
        <f t="shared" si="18"/>
        <v>1103650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2586184.64</v>
      </c>
      <c r="D699" s="256">
        <f>(D616/D613)*AG91</f>
        <v>98315.296770368193</v>
      </c>
      <c r="E699" s="258">
        <f>(E624/E613)*SUM(C699:D699)</f>
        <v>98921.568060836929</v>
      </c>
      <c r="F699" s="258">
        <f>(F625/F613)*AG65</f>
        <v>9119.4700414493564</v>
      </c>
      <c r="G699" s="256">
        <f>(G626/G613)*AG92</f>
        <v>0</v>
      </c>
      <c r="H699" s="258">
        <f>(H629/H613)*AG61</f>
        <v>281327.88013121003</v>
      </c>
      <c r="I699" s="256">
        <f>(I630/I613)*AG93</f>
        <v>40053.581601461388</v>
      </c>
      <c r="J699" s="256">
        <f>(J631/J613)*AG94</f>
        <v>0</v>
      </c>
      <c r="K699" s="256">
        <f>(K645/K613)*AG90</f>
        <v>495115.67650632141</v>
      </c>
      <c r="L699" s="256">
        <f>(L648/L613)*AG95</f>
        <v>38124.200891421497</v>
      </c>
      <c r="M699" s="231">
        <f t="shared" si="18"/>
        <v>1060978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9742518.1799999978</v>
      </c>
      <c r="D702" s="256">
        <f>(D616/D613)*AJ91</f>
        <v>421788.89734200807</v>
      </c>
      <c r="E702" s="258">
        <f>(E624/E613)*SUM(C702:D702)</f>
        <v>374546.17918604979</v>
      </c>
      <c r="F702" s="258">
        <f>(F625/F613)*AJ65</f>
        <v>67217.665983743005</v>
      </c>
      <c r="G702" s="256">
        <f>(G626/G613)*AJ92</f>
        <v>0</v>
      </c>
      <c r="H702" s="258">
        <f>(H629/H613)*AJ61</f>
        <v>1071455.9210941277</v>
      </c>
      <c r="I702" s="256">
        <f>(I630/I613)*AJ93</f>
        <v>54152.286322910557</v>
      </c>
      <c r="J702" s="256">
        <f>(J631/J613)*AJ94</f>
        <v>0</v>
      </c>
      <c r="K702" s="256">
        <f>(K645/K613)*AJ90</f>
        <v>1003312.3366415468</v>
      </c>
      <c r="L702" s="256">
        <f>(L648/L613)*AJ95</f>
        <v>36424.608019513718</v>
      </c>
      <c r="M702" s="231">
        <f t="shared" si="18"/>
        <v>3028898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292091.36</v>
      </c>
      <c r="D703" s="256">
        <f>(D616/D613)*AK91</f>
        <v>214675.80623909511</v>
      </c>
      <c r="E703" s="258">
        <f>(E624/E613)*SUM(C703:D703)</f>
        <v>18673.944461488074</v>
      </c>
      <c r="F703" s="258">
        <f>(F625/F613)*AK65</f>
        <v>471.5502050956726</v>
      </c>
      <c r="G703" s="256">
        <f>(G626/G613)*AK92</f>
        <v>0</v>
      </c>
      <c r="H703" s="258">
        <f>(H629/H613)*AK61</f>
        <v>46232.20407750654</v>
      </c>
      <c r="I703" s="256">
        <f>(I630/I613)*AK93</f>
        <v>113491.64796519245</v>
      </c>
      <c r="J703" s="256">
        <f>(J631/J613)*AK94</f>
        <v>0</v>
      </c>
      <c r="K703" s="256">
        <f>(K645/K613)*AK90</f>
        <v>53426.452602709112</v>
      </c>
      <c r="L703" s="256">
        <f>(L648/L613)*AK95</f>
        <v>0</v>
      </c>
      <c r="M703" s="231">
        <f t="shared" si="18"/>
        <v>446972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45205.82</v>
      </c>
      <c r="D704" s="256">
        <f>(D616/D613)*AL91</f>
        <v>85966.053066982116</v>
      </c>
      <c r="E704" s="258">
        <f>(E624/E613)*SUM(C704:D704)</f>
        <v>4833.5733562629894</v>
      </c>
      <c r="F704" s="258">
        <f>(F625/F613)*AL65</f>
        <v>0.51269787140345258</v>
      </c>
      <c r="G704" s="256">
        <f>(G626/G613)*AL92</f>
        <v>0</v>
      </c>
      <c r="H704" s="258">
        <f>(H629/H613)*AL61</f>
        <v>2950.9917496280773</v>
      </c>
      <c r="I704" s="256">
        <f>(I630/I613)*AL93</f>
        <v>8989.6305346999525</v>
      </c>
      <c r="J704" s="256">
        <f>(J631/J613)*AL94</f>
        <v>0</v>
      </c>
      <c r="K704" s="256">
        <f>(K645/K613)*AL90</f>
        <v>3880.2646578744311</v>
      </c>
      <c r="L704" s="256">
        <f>(L648/L613)*AL95</f>
        <v>0</v>
      </c>
      <c r="M704" s="231">
        <f t="shared" si="18"/>
        <v>106621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158979.02000000002</v>
      </c>
      <c r="D714" s="256">
        <f>(D616/D613)*AV91</f>
        <v>0</v>
      </c>
      <c r="E714" s="258">
        <f>(E624/E613)*SUM(C714:D714)</f>
        <v>5858.24336658213</v>
      </c>
      <c r="F714" s="258">
        <f>(F625/F613)*AV65</f>
        <v>4698.7099749590461</v>
      </c>
      <c r="G714" s="256">
        <f>(G626/G613)*AV92</f>
        <v>0</v>
      </c>
      <c r="H714" s="258">
        <f>(H629/H613)*AV61</f>
        <v>11066.21906110529</v>
      </c>
      <c r="I714" s="256">
        <f>(I630/I613)*AV93</f>
        <v>0</v>
      </c>
      <c r="J714" s="256">
        <f>(J631/J613)*AV94</f>
        <v>0</v>
      </c>
      <c r="K714" s="256">
        <f>(K645/K613)*AV90</f>
        <v>280521.20736269769</v>
      </c>
      <c r="L714" s="256">
        <f>(L648/L613)*AV95</f>
        <v>1499.6407693303911</v>
      </c>
      <c r="M714" s="231">
        <f t="shared" si="18"/>
        <v>303644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42117352.990000002</v>
      </c>
      <c r="D716" s="231">
        <f>SUM(D617:D648)+SUM(D669:D714)</f>
        <v>3237129.2700000005</v>
      </c>
      <c r="E716" s="231">
        <f>SUM(E625:E648)+SUM(E669:E714)</f>
        <v>1496832.079909951</v>
      </c>
      <c r="F716" s="231">
        <f>SUM(F626:F649)+SUM(F669:F714)</f>
        <v>403832.12576054427</v>
      </c>
      <c r="G716" s="231">
        <f>SUM(G627:G648)+SUM(G669:G714)</f>
        <v>779423.01445192401</v>
      </c>
      <c r="H716" s="231">
        <f>SUM(H630:H648)+SUM(H669:H714)</f>
        <v>4587808.5067551173</v>
      </c>
      <c r="I716" s="231">
        <f>SUM(I631:I648)+SUM(I669:I714)</f>
        <v>901420.0891475922</v>
      </c>
      <c r="J716" s="231">
        <f>SUM(J632:J648)+SUM(J669:J714)</f>
        <v>102591.73483880406</v>
      </c>
      <c r="K716" s="231">
        <f>SUM(K669:K714)</f>
        <v>6530946.5227708817</v>
      </c>
      <c r="L716" s="231">
        <f>SUM(L669:L714)</f>
        <v>203118.01086819405</v>
      </c>
      <c r="M716" s="231">
        <f>SUM(M669:M714)</f>
        <v>15868948</v>
      </c>
      <c r="N716" s="250" t="s">
        <v>669</v>
      </c>
    </row>
    <row r="717" spans="1:14" s="231" customFormat="1" ht="12.65" customHeight="1" x14ac:dyDescent="0.3">
      <c r="C717" s="253">
        <f>CE86</f>
        <v>42117352.990000002</v>
      </c>
      <c r="D717" s="231">
        <f>D616</f>
        <v>3237129.2700000005</v>
      </c>
      <c r="E717" s="231">
        <f>E624</f>
        <v>1496832.079909951</v>
      </c>
      <c r="F717" s="231">
        <f>F625</f>
        <v>403832.12576054427</v>
      </c>
      <c r="G717" s="231">
        <f>G626</f>
        <v>779423.01445192401</v>
      </c>
      <c r="H717" s="231">
        <f>H629</f>
        <v>4587808.5067551183</v>
      </c>
      <c r="I717" s="231">
        <f>I630</f>
        <v>901420.0891475922</v>
      </c>
      <c r="J717" s="231">
        <f>J631</f>
        <v>102591.73483880404</v>
      </c>
      <c r="K717" s="231">
        <f>K645</f>
        <v>6530946.5227708826</v>
      </c>
      <c r="L717" s="231">
        <f>L648</f>
        <v>203118.01086819408</v>
      </c>
      <c r="M717" s="231">
        <f>C649</f>
        <v>15868948.51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L3" sqref="L3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RIGHT(data!C98,4)</f>
        <v>2022</v>
      </c>
      <c r="B2" s="225" t="str">
        <f>RIGHT(data!C99,3)</f>
        <v>153</v>
      </c>
      <c r="C2" s="12" t="str">
        <f>SUBSTITUTE(LEFT(data!C100,49),",","")</f>
        <v>Whitman Hospital and Medical Clinics</v>
      </c>
      <c r="D2" s="12" t="str">
        <f>LEFT(data!C101,49)</f>
        <v>1200 W. Fairview St.</v>
      </c>
      <c r="E2" s="12" t="str">
        <f>RIGHT(data!C102,100)</f>
        <v>Colfax</v>
      </c>
      <c r="F2" s="12" t="str">
        <f>RIGHT(data!C103,100)</f>
        <v>WA</v>
      </c>
      <c r="G2" s="12" t="str">
        <f>RIGHT(data!C104,100)</f>
        <v>99111</v>
      </c>
      <c r="H2" s="12" t="str">
        <f>RIGHT(data!C105,100)</f>
        <v>Whitman County</v>
      </c>
      <c r="I2" s="12" t="str">
        <f>LEFT(data!C106,49)</f>
        <v>Hank Hanigan</v>
      </c>
      <c r="J2" s="12" t="str">
        <f>LEFT(data!C107,49)</f>
        <v>Abby Smith</v>
      </c>
      <c r="K2" s="12" t="str">
        <f>LEFT(data!C109,49)</f>
        <v>509-397-3435</v>
      </c>
      <c r="L2" s="12" t="str">
        <f>LEFT(data!C110,49)</f>
        <v>509-397-2563</v>
      </c>
      <c r="M2" s="12" t="str">
        <f>LEFT(data!C111,49)</f>
        <v>Holger Kleiner</v>
      </c>
      <c r="N2" s="12" t="str">
        <f>LEFT(data!C112,49)</f>
        <v>holger.kleiner@whmc.org</v>
      </c>
    </row>
  </sheetData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RIGHT(data!C99,3)</f>
        <v>153</v>
      </c>
      <c r="B2" s="224" t="str">
        <f>RIGHT(data!C98,4)</f>
        <v>2022</v>
      </c>
      <c r="C2" s="16" t="s">
        <v>1123</v>
      </c>
      <c r="D2" s="223">
        <f>ROUND(data!C183,0)</f>
        <v>1370805</v>
      </c>
      <c r="E2" s="223">
        <f>ROUND(data!C184,0)</f>
        <v>39240</v>
      </c>
      <c r="F2" s="223">
        <f>ROUND(data!C185,0)</f>
        <v>153177</v>
      </c>
      <c r="G2" s="223">
        <f>ROUND(data!C186,0)</f>
        <v>3067028</v>
      </c>
      <c r="H2" s="223">
        <f>ROUND(data!C187,0)</f>
        <v>40436</v>
      </c>
      <c r="I2" s="223">
        <f>ROUND(data!C188,0)</f>
        <v>937609</v>
      </c>
      <c r="J2" s="223">
        <f>ROUND(data!C189+data!C190,0)</f>
        <v>3715</v>
      </c>
      <c r="K2" s="223">
        <f>ROUND(data!C193,0)</f>
        <v>0</v>
      </c>
      <c r="L2" s="223">
        <f>ROUND(data!C194,0)</f>
        <v>52986</v>
      </c>
      <c r="M2" s="223">
        <f>ROUND(data!C197,0)</f>
        <v>454229</v>
      </c>
      <c r="N2" s="223">
        <f>ROUND(data!C198,0)</f>
        <v>0</v>
      </c>
      <c r="O2" s="223">
        <f>ROUND(data!C201,0)</f>
        <v>0</v>
      </c>
      <c r="P2" s="223">
        <f>ROUND(data!C202,0)</f>
        <v>341806</v>
      </c>
      <c r="Q2" s="223">
        <f>ROUND(data!C203,0)</f>
        <v>0</v>
      </c>
      <c r="R2" s="223">
        <f>ROUND(data!C206,0)</f>
        <v>0</v>
      </c>
      <c r="S2" s="223">
        <f>ROUND(data!C207,0)</f>
        <v>249513</v>
      </c>
      <c r="T2" s="223">
        <f>ROUND(data!B213,0)</f>
        <v>397262</v>
      </c>
      <c r="U2" s="223">
        <f>ROUND(data!C213,0)</f>
        <v>0</v>
      </c>
      <c r="V2" s="223">
        <f>ROUND(data!D213,0)</f>
        <v>0</v>
      </c>
      <c r="W2" s="223">
        <f>ROUND(data!B214,0)</f>
        <v>492259</v>
      </c>
      <c r="X2" s="223">
        <f>ROUND(data!C214,0)</f>
        <v>0</v>
      </c>
      <c r="Y2" s="223">
        <f>ROUND(data!D214,0)</f>
        <v>0</v>
      </c>
      <c r="Z2" s="223">
        <f>ROUND(data!B215,0)</f>
        <v>38138520</v>
      </c>
      <c r="AA2" s="223">
        <f>ROUND(data!C215,0)</f>
        <v>1597248</v>
      </c>
      <c r="AB2" s="223">
        <f>ROUND(data!D215,0)</f>
        <v>-434581</v>
      </c>
      <c r="AC2" s="223">
        <f>ROUND(data!B216,0)</f>
        <v>0</v>
      </c>
      <c r="AD2" s="223">
        <f>ROUND(data!C216,0)</f>
        <v>0</v>
      </c>
      <c r="AE2" s="223">
        <f>ROUND(data!D216,0)</f>
        <v>0</v>
      </c>
      <c r="AF2" s="223">
        <f>ROUND(data!B217,0)</f>
        <v>5036752</v>
      </c>
      <c r="AG2" s="223">
        <f>ROUND(data!C217,0)</f>
        <v>250905</v>
      </c>
      <c r="AH2" s="223">
        <f>ROUND(data!D217,0)</f>
        <v>8474</v>
      </c>
      <c r="AI2" s="223">
        <f>ROUND(data!B218,0)</f>
        <v>11973936</v>
      </c>
      <c r="AJ2" s="223">
        <f>ROUND(data!C218,0)</f>
        <v>335644</v>
      </c>
      <c r="AK2" s="223">
        <f>ROUND(data!D218,0)</f>
        <v>152040</v>
      </c>
      <c r="AL2" s="223">
        <f>ROUND(data!B219,0)</f>
        <v>0</v>
      </c>
      <c r="AM2" s="223">
        <f>ROUND(data!C219,0)</f>
        <v>0</v>
      </c>
      <c r="AN2" s="223">
        <f>ROUND(data!D219,0)</f>
        <v>0</v>
      </c>
      <c r="AO2" s="223">
        <f>ROUND(data!B220,0)</f>
        <v>0</v>
      </c>
      <c r="AP2" s="223">
        <f>ROUND(data!C220,0)</f>
        <v>0</v>
      </c>
      <c r="AQ2" s="223">
        <f>ROUND(data!D220,0)</f>
        <v>0</v>
      </c>
      <c r="AR2" s="223">
        <f>ROUND(data!B221,0)</f>
        <v>434581</v>
      </c>
      <c r="AS2" s="223">
        <f>ROUND(data!C221,0)</f>
        <v>132272</v>
      </c>
      <c r="AT2" s="223">
        <f>ROUND(data!D221,0)</f>
        <v>434581</v>
      </c>
      <c r="AU2" s="223">
        <v>0</v>
      </c>
      <c r="AV2" s="223">
        <v>0</v>
      </c>
      <c r="AW2" s="223">
        <v>0</v>
      </c>
      <c r="AX2" s="223">
        <f>ROUND(data!B227,0)</f>
        <v>441199</v>
      </c>
      <c r="AY2" s="223">
        <f>ROUND(data!C227,0)</f>
        <v>12415</v>
      </c>
      <c r="AZ2" s="223">
        <f>ROUND(data!D227,0)</f>
        <v>0</v>
      </c>
      <c r="BA2" s="223">
        <f>ROUND(data!B228,0)</f>
        <v>22690789</v>
      </c>
      <c r="BB2" s="223">
        <f>ROUND(data!C228,0)</f>
        <v>1737526</v>
      </c>
      <c r="BC2" s="223">
        <f>ROUND(data!D228,0)</f>
        <v>0</v>
      </c>
      <c r="BD2" s="223">
        <f>ROUND(data!B229,0)</f>
        <v>0</v>
      </c>
      <c r="BE2" s="223">
        <f>ROUND(data!C229,0)</f>
        <v>0</v>
      </c>
      <c r="BF2" s="223">
        <f>ROUND(data!D229,0)</f>
        <v>0</v>
      </c>
      <c r="BG2" s="223">
        <f>ROUND(data!B230,0)</f>
        <v>3445939</v>
      </c>
      <c r="BH2" s="223">
        <f>ROUND(data!C230,0)</f>
        <v>309872</v>
      </c>
      <c r="BI2" s="223">
        <f>ROUND(data!D230,0)</f>
        <v>8475</v>
      </c>
      <c r="BJ2" s="223">
        <f>ROUND(data!B231,0)</f>
        <v>9751216</v>
      </c>
      <c r="BK2" s="223">
        <f>ROUND(data!C231,0)</f>
        <v>573843</v>
      </c>
      <c r="BL2" s="223">
        <f>ROUND(data!D231,0)</f>
        <v>152039</v>
      </c>
      <c r="BM2" s="223">
        <f>ROUND(data!B232,0)</f>
        <v>0</v>
      </c>
      <c r="BN2" s="223">
        <f>ROUND(data!C232,0)</f>
        <v>0</v>
      </c>
      <c r="BO2" s="223">
        <f>ROUND(data!D232,0)</f>
        <v>0</v>
      </c>
      <c r="BP2" s="223">
        <f>ROUND(data!B233,0)</f>
        <v>0</v>
      </c>
      <c r="BQ2" s="223">
        <f>ROUND(data!C233,0)</f>
        <v>0</v>
      </c>
      <c r="BR2" s="223">
        <f>ROUND(data!D233,0)</f>
        <v>0</v>
      </c>
      <c r="BS2" s="223">
        <f>ROUND(data!B234,0)</f>
        <v>0</v>
      </c>
      <c r="BT2" s="223">
        <f>ROUND(data!C234,0)</f>
        <v>0</v>
      </c>
      <c r="BU2" s="223">
        <f>ROUND(data!D234,0)</f>
        <v>0</v>
      </c>
      <c r="BV2" s="223">
        <f>ROUND(data!C241,0)</f>
        <v>12041296</v>
      </c>
      <c r="BW2" s="223">
        <f>ROUND(data!C242,0)</f>
        <v>6528177</v>
      </c>
      <c r="BX2" s="223">
        <f>ROUND(data!C243,0)</f>
        <v>0</v>
      </c>
      <c r="BY2" s="223">
        <f>ROUND(data!C244,0)</f>
        <v>0</v>
      </c>
      <c r="BZ2" s="223">
        <f>ROUND(data!C245,0)</f>
        <v>5280171</v>
      </c>
      <c r="CA2" s="223">
        <f>ROUND(data!C246,0)</f>
        <v>0</v>
      </c>
      <c r="CB2" s="223">
        <f>ROUND(data!C249,0)</f>
        <v>139</v>
      </c>
      <c r="CC2" s="223">
        <f>ROUND(data!C251,0)</f>
        <v>38342</v>
      </c>
      <c r="CD2" s="223">
        <f>ROUND(data!C252,0)</f>
        <v>152870</v>
      </c>
      <c r="CE2" s="223">
        <f>ROUND(data!C256+data!C257,0)</f>
        <v>118999</v>
      </c>
      <c r="CF2" s="223">
        <f>data!D239</f>
        <v>857727.6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RIGHT(data!C99,3)</f>
        <v>153</v>
      </c>
      <c r="B2" s="16" t="str">
        <f>RIGHT(data!C98,4)</f>
        <v>2022</v>
      </c>
      <c r="C2" s="16" t="s">
        <v>1123</v>
      </c>
      <c r="D2" s="222">
        <f>ROUND(data!C129,0)</f>
        <v>412</v>
      </c>
      <c r="E2" s="222">
        <f>ROUND(data!C130,0)</f>
        <v>96</v>
      </c>
      <c r="F2" s="222">
        <f>ROUND(data!C131,0)</f>
        <v>0</v>
      </c>
      <c r="G2" s="222">
        <f>ROUND(data!C132,0)</f>
        <v>36</v>
      </c>
      <c r="H2" s="222">
        <f>ROUND(data!D129,0)</f>
        <v>1451</v>
      </c>
      <c r="I2" s="222">
        <f>ROUND(data!D130,0)</f>
        <v>734</v>
      </c>
      <c r="J2" s="222">
        <f>ROUND(data!D131,0)</f>
        <v>0</v>
      </c>
      <c r="K2" s="222">
        <f>ROUND(data!D132,0)</f>
        <v>78</v>
      </c>
      <c r="L2" s="222">
        <f>ROUND(data!C134,0)</f>
        <v>0</v>
      </c>
      <c r="M2" s="222">
        <f>ROUND(data!C135,0)</f>
        <v>0</v>
      </c>
      <c r="N2" s="222">
        <f>ROUND(data!C136,0)</f>
        <v>25</v>
      </c>
      <c r="O2" s="222">
        <f>ROUND(data!C137,0)</f>
        <v>0</v>
      </c>
      <c r="P2" s="222">
        <f>ROUND(data!C138,0)</f>
        <v>0</v>
      </c>
      <c r="Q2" s="222">
        <f>ROUND(data!C139,0)</f>
        <v>0</v>
      </c>
      <c r="R2" s="222">
        <f>ROUND(data!C140,0)</f>
        <v>0</v>
      </c>
      <c r="S2" s="222">
        <f>ROUND(data!C141,0)</f>
        <v>0</v>
      </c>
      <c r="T2" s="222">
        <f>ROUND(data!C142,0)</f>
        <v>0</v>
      </c>
      <c r="U2" s="222">
        <f>ROUND(data!C143,0)</f>
        <v>0</v>
      </c>
      <c r="V2" s="222">
        <f>ROUND(data!C144,0)</f>
        <v>0</v>
      </c>
      <c r="W2" s="222">
        <f>ROUND(data!C146,0)</f>
        <v>25</v>
      </c>
      <c r="X2" s="222">
        <f>ROUND(data!C147,0)</f>
        <v>5</v>
      </c>
      <c r="Y2" s="222">
        <f>ROUND(data!B156,0)</f>
        <v>223</v>
      </c>
      <c r="Z2" s="222">
        <f>ROUND(data!B157,0)</f>
        <v>749</v>
      </c>
      <c r="AA2" s="222">
        <f>ROUND(data!B158,0)</f>
        <v>20987</v>
      </c>
      <c r="AB2" s="222">
        <f>ROUND(data!B159,0)</f>
        <v>5544309</v>
      </c>
      <c r="AC2" s="222">
        <f>ROUND(data!B160,0)</f>
        <v>23503706</v>
      </c>
      <c r="AD2" s="222">
        <f>ROUND(data!C156,0)</f>
        <v>6</v>
      </c>
      <c r="AE2" s="222">
        <f>ROUND(data!C157,0)</f>
        <v>172</v>
      </c>
      <c r="AF2" s="222">
        <f>ROUND(data!C158,0)</f>
        <v>10274</v>
      </c>
      <c r="AG2" s="222">
        <f>ROUND(data!C159,0)</f>
        <v>1246122</v>
      </c>
      <c r="AH2" s="222">
        <f>ROUND(data!C160,0)</f>
        <v>11569693</v>
      </c>
      <c r="AI2" s="222">
        <f>ROUND(data!D156,0)</f>
        <v>183</v>
      </c>
      <c r="AJ2" s="222">
        <f>ROUND(data!D157,0)</f>
        <v>530</v>
      </c>
      <c r="AK2" s="222">
        <f>ROUND(data!D158,0)</f>
        <v>26889</v>
      </c>
      <c r="AL2" s="222">
        <f>ROUND(data!D159,0)</f>
        <v>6924048</v>
      </c>
      <c r="AM2" s="222">
        <f>ROUND(data!D160,0)</f>
        <v>22204983</v>
      </c>
      <c r="AN2" s="222">
        <f>ROUND(data!B162,0)</f>
        <v>96</v>
      </c>
      <c r="AO2" s="222">
        <f>ROUND(data!B163,0)</f>
        <v>734</v>
      </c>
      <c r="AP2" s="222">
        <f>ROUND(data!B164,0)</f>
        <v>0</v>
      </c>
      <c r="AQ2" s="222">
        <f>ROUND(data!B165,0)</f>
        <v>651781</v>
      </c>
      <c r="AR2" s="222">
        <f>ROUND(data!B166,0)</f>
        <v>0</v>
      </c>
      <c r="AS2" s="222">
        <f>ROUND(data!C162,0)</f>
        <v>0</v>
      </c>
      <c r="AT2" s="222">
        <f>ROUND(data!C163,0)</f>
        <v>0</v>
      </c>
      <c r="AU2" s="222">
        <f>ROUND(data!C164,0)</f>
        <v>0</v>
      </c>
      <c r="AV2" s="222">
        <f>ROUND(data!C165,0)</f>
        <v>0</v>
      </c>
      <c r="AW2" s="222">
        <f>ROUND(data!C166,0)</f>
        <v>0</v>
      </c>
      <c r="AX2" s="222">
        <f>ROUND(data!D162,0)</f>
        <v>0</v>
      </c>
      <c r="AY2" s="222">
        <f>ROUND(data!D163,0)</f>
        <v>0</v>
      </c>
      <c r="AZ2" s="222">
        <f>ROUND(data!D164,0)</f>
        <v>0</v>
      </c>
      <c r="BA2" s="222">
        <f>ROUND(data!D165,0)</f>
        <v>0</v>
      </c>
      <c r="BB2" s="222">
        <f>ROUND(data!D166,0)</f>
        <v>0</v>
      </c>
      <c r="BC2" s="222">
        <f>ROUND(data!B168,0)</f>
        <v>0</v>
      </c>
      <c r="BD2" s="222">
        <f>ROUND(data!B169,0)</f>
        <v>0</v>
      </c>
      <c r="BE2" s="222">
        <f>ROUND(data!B170,0)</f>
        <v>0</v>
      </c>
      <c r="BF2" s="222">
        <f>ROUND(data!B171,0)</f>
        <v>0</v>
      </c>
      <c r="BG2" s="222">
        <f>ROUND(data!B172,0)</f>
        <v>0</v>
      </c>
      <c r="BH2" s="222">
        <f>ROUND(data!C168,0)</f>
        <v>0</v>
      </c>
      <c r="BI2" s="222">
        <f>ROUND(data!C169,0)</f>
        <v>0</v>
      </c>
      <c r="BJ2" s="222">
        <f>ROUND(data!C170,0)</f>
        <v>0</v>
      </c>
      <c r="BK2" s="222">
        <f>ROUND(data!C171,0)</f>
        <v>0</v>
      </c>
      <c r="BL2" s="222">
        <f>ROUND(data!C172,0)</f>
        <v>0</v>
      </c>
      <c r="BM2" s="222">
        <f>ROUND(data!D168,0)</f>
        <v>0</v>
      </c>
      <c r="BN2" s="222">
        <f>ROUND(data!D169,0)</f>
        <v>0</v>
      </c>
      <c r="BO2" s="222">
        <f>ROUND(data!D170,0)</f>
        <v>0</v>
      </c>
      <c r="BP2" s="222">
        <f>ROUND(data!D171,0)</f>
        <v>0</v>
      </c>
      <c r="BQ2" s="222">
        <f>ROUND(data!D172,0)</f>
        <v>0</v>
      </c>
      <c r="BR2" s="222">
        <f>ROUND(data!B175,0)</f>
        <v>10394467</v>
      </c>
      <c r="BS2" s="222">
        <f>ROUND(data!C175,0)</f>
        <v>6549399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RIGHT(data!C99,3)</f>
        <v>153</v>
      </c>
      <c r="B2" s="224" t="str">
        <f>RIGHT(data!C98,4)</f>
        <v>2022</v>
      </c>
      <c r="C2" s="16" t="s">
        <v>1123</v>
      </c>
      <c r="D2" s="222">
        <f>ROUND(data!C268,0)</f>
        <v>29692804</v>
      </c>
      <c r="E2" s="222">
        <f>ROUND(data!C269,0)</f>
        <v>0</v>
      </c>
      <c r="F2" s="222">
        <f>ROUND(data!C270,0)</f>
        <v>11843104</v>
      </c>
      <c r="G2" s="222">
        <f>ROUND(data!C271,0)</f>
        <v>4894168</v>
      </c>
      <c r="H2" s="222">
        <f>ROUND(data!C272,0)</f>
        <v>630669</v>
      </c>
      <c r="I2" s="222">
        <f>ROUND(data!C273,0)</f>
        <v>0</v>
      </c>
      <c r="J2" s="222">
        <f>ROUND(data!C274,0)</f>
        <v>0</v>
      </c>
      <c r="K2" s="222">
        <f>ROUND(data!C275,0)</f>
        <v>1135853</v>
      </c>
      <c r="L2" s="222">
        <f>ROUND(data!C276,0)</f>
        <v>1200437</v>
      </c>
      <c r="M2" s="222">
        <f>ROUND(data!C277,0)</f>
        <v>0</v>
      </c>
      <c r="N2" s="222">
        <f>ROUND(data!C280,0)</f>
        <v>109179</v>
      </c>
      <c r="O2" s="222">
        <f>ROUND(data!C281,0)</f>
        <v>0</v>
      </c>
      <c r="P2" s="222">
        <f>ROUND(data!C282,0)</f>
        <v>0</v>
      </c>
      <c r="Q2" s="222">
        <f>ROUND(data!C285,0)</f>
        <v>397262</v>
      </c>
      <c r="R2" s="222">
        <f>ROUND(data!C286,0)</f>
        <v>492259</v>
      </c>
      <c r="S2" s="222">
        <f>ROUND(data!C287,0)</f>
        <v>40170349</v>
      </c>
      <c r="T2" s="222">
        <f>ROUND(data!C288,0)</f>
        <v>0</v>
      </c>
      <c r="U2" s="222">
        <f>ROUND(data!C289,0)</f>
        <v>5279183</v>
      </c>
      <c r="V2" s="222">
        <f>ROUND(data!C290,0)</f>
        <v>12157540</v>
      </c>
      <c r="W2" s="222">
        <f>ROUND(data!C291,0)</f>
        <v>0</v>
      </c>
      <c r="X2" s="222">
        <f>ROUND(data!C292,0)</f>
        <v>132272</v>
      </c>
      <c r="Y2" s="222">
        <f>ROUND(data!C293,0)</f>
        <v>0</v>
      </c>
      <c r="Z2" s="222">
        <f>ROUND(data!C294,0)</f>
        <v>38802285</v>
      </c>
      <c r="AA2" s="222">
        <f>ROUND(data!C297,0)</f>
        <v>0</v>
      </c>
      <c r="AB2" s="222">
        <f>ROUND(data!C298,0)</f>
        <v>0</v>
      </c>
      <c r="AC2" s="222">
        <f>ROUND(data!C299,0)</f>
        <v>0</v>
      </c>
      <c r="AD2" s="222">
        <f>ROUND(data!C300,0)</f>
        <v>1431656</v>
      </c>
      <c r="AE2" s="222">
        <f>ROUND(data!C304,0)</f>
        <v>0</v>
      </c>
      <c r="AF2" s="222">
        <f>ROUND(data!C305,0)</f>
        <v>0</v>
      </c>
      <c r="AG2" s="222">
        <f>ROUND(data!C306,0)</f>
        <v>0</v>
      </c>
      <c r="AH2" s="222">
        <f>ROUND(data!C307,0)</f>
        <v>0</v>
      </c>
      <c r="AI2" s="222">
        <f>ROUND(data!C316,0)</f>
        <v>0</v>
      </c>
      <c r="AJ2" s="222">
        <f>ROUND(data!C317,0)</f>
        <v>1555985</v>
      </c>
      <c r="AK2" s="222">
        <f>ROUND(data!C318,0)</f>
        <v>3132988</v>
      </c>
      <c r="AL2" s="222">
        <f>ROUND(data!C319,0)</f>
        <v>0</v>
      </c>
      <c r="AM2" s="222">
        <f>ROUND(data!C320,0)</f>
        <v>0</v>
      </c>
      <c r="AN2" s="222">
        <f>ROUND(data!C321,0)</f>
        <v>0</v>
      </c>
      <c r="AO2" s="222">
        <f>ROUND(data!C322,0)</f>
        <v>0</v>
      </c>
      <c r="AP2" s="222">
        <f>ROUND(data!C323,0)</f>
        <v>0</v>
      </c>
      <c r="AQ2" s="222">
        <f>ROUND(data!C324,0)</f>
        <v>15497</v>
      </c>
      <c r="AR2" s="222">
        <f>ROUND(data!C325,0)</f>
        <v>1452349</v>
      </c>
      <c r="AS2" s="222">
        <f>ROUND(data!C328,0)</f>
        <v>0</v>
      </c>
      <c r="AT2" s="222">
        <f>ROUND(data!C329,0)</f>
        <v>163276</v>
      </c>
      <c r="AU2" s="222">
        <f>ROUND(data!C330,0)</f>
        <v>0</v>
      </c>
      <c r="AV2" s="222">
        <f>ROUND(data!C333,0)</f>
        <v>0</v>
      </c>
      <c r="AW2" s="222">
        <f>ROUND(data!C334,0)</f>
        <v>0</v>
      </c>
      <c r="AX2" s="222">
        <f>ROUND(data!C335,0)</f>
        <v>363511</v>
      </c>
      <c r="AY2" s="222">
        <f>ROUND(data!C336,0)</f>
        <v>0</v>
      </c>
      <c r="AZ2" s="222">
        <f>ROUND(data!C337,0)</f>
        <v>5404031</v>
      </c>
      <c r="BA2" s="222">
        <f>ROUND(data!C338,0)</f>
        <v>0</v>
      </c>
      <c r="BB2" s="222">
        <f>ROUND(data!C339,0)</f>
        <v>0</v>
      </c>
      <c r="BC2" s="222">
        <f>ROUND(data!C340,0)</f>
        <v>0</v>
      </c>
      <c r="BD2" s="222">
        <f>ROUND(data!C341,0)</f>
        <v>0</v>
      </c>
      <c r="BE2" s="222">
        <f>ROUND(data!C345,0)</f>
        <v>50340826</v>
      </c>
      <c r="BF2" s="222">
        <f>ROUND(data!C347,0)</f>
        <v>0</v>
      </c>
      <c r="BG2" s="222">
        <f>ROUND(data!C348,0)</f>
        <v>0</v>
      </c>
      <c r="BH2" s="222">
        <f>ROUND(data!C349,0)</f>
        <v>0</v>
      </c>
      <c r="BI2" s="222">
        <f>ROUND(data!C350,0)</f>
        <v>0</v>
      </c>
      <c r="BJ2" s="222">
        <f>ROUND(data!C351,0)</f>
        <v>0</v>
      </c>
      <c r="BK2" s="222">
        <f>ROUND(data!CE62,2)</f>
        <v>223.35</v>
      </c>
      <c r="BL2" s="222">
        <f>ROUND(data!C360,0)</f>
        <v>14366260</v>
      </c>
      <c r="BM2" s="222">
        <f>ROUND(data!C361,0)</f>
        <v>57278383</v>
      </c>
      <c r="BN2" s="222">
        <f>ROUND(data!C365,0)</f>
        <v>23849644</v>
      </c>
      <c r="BO2" s="222">
        <f>ROUND(data!C366,0)</f>
        <v>191212</v>
      </c>
      <c r="BP2" s="222">
        <f>ROUND(data!C367,0)</f>
        <v>118999</v>
      </c>
      <c r="BQ2" s="222">
        <f>ROUND(data!D383,0)</f>
        <v>4292196</v>
      </c>
      <c r="BR2" s="222">
        <f>ROUND(data!C372,0)</f>
        <v>0</v>
      </c>
      <c r="BS2" s="222">
        <f>ROUND(data!C373,0)</f>
        <v>0</v>
      </c>
      <c r="BT2" s="222">
        <f>ROUND(data!C374,0)</f>
        <v>0</v>
      </c>
      <c r="BU2" s="222">
        <f>ROUND(data!C375,0)</f>
        <v>0</v>
      </c>
      <c r="BV2" s="222">
        <f>ROUND(data!C376,0)</f>
        <v>0</v>
      </c>
      <c r="BW2" s="222">
        <f>ROUND(data!C377,0)</f>
        <v>0</v>
      </c>
      <c r="BX2" s="222">
        <f>ROUND(data!C378,0)</f>
        <v>0</v>
      </c>
      <c r="BY2" s="222">
        <f>ROUND(data!C379,0)</f>
        <v>0</v>
      </c>
      <c r="BZ2" s="222">
        <f>ROUND(data!C380,0)</f>
        <v>0</v>
      </c>
      <c r="CA2" s="222">
        <f>ROUND(data!C381,0)</f>
        <v>0</v>
      </c>
      <c r="CB2" s="222">
        <f>ROUND(data!C382,0)</f>
        <v>4292196</v>
      </c>
      <c r="CC2" s="222">
        <f>ROUND(data!C384,0)</f>
        <v>1006748</v>
      </c>
      <c r="CD2" s="222">
        <f>ROUND(data!C391,0)</f>
        <v>20169739</v>
      </c>
      <c r="CE2" s="222">
        <f>ROUND(data!C392,0)</f>
        <v>5612010</v>
      </c>
      <c r="CF2" s="222">
        <f>ROUND(data!C393,0)</f>
        <v>5145972</v>
      </c>
      <c r="CG2" s="222">
        <f>ROUND(data!C394,0)</f>
        <v>6071112</v>
      </c>
      <c r="CH2" s="222">
        <f>ROUND(data!C395,0)</f>
        <v>726819</v>
      </c>
      <c r="CI2" s="222">
        <f>ROUND(data!C396,0)</f>
        <v>6999925</v>
      </c>
      <c r="CJ2" s="222">
        <f>ROUND(data!C397,0)</f>
        <v>2633656</v>
      </c>
      <c r="CK2" s="222">
        <f>ROUND(data!C398,0)</f>
        <v>52986</v>
      </c>
      <c r="CL2" s="222">
        <f>ROUND(data!C399,0)</f>
        <v>454229</v>
      </c>
      <c r="CM2" s="222">
        <f>ROUND(data!C400,0)</f>
        <v>341806</v>
      </c>
      <c r="CN2" s="222">
        <f>ROUND(data!C401,0)</f>
        <v>249513</v>
      </c>
      <c r="CO2" s="222">
        <f>ROUND(data!C364,0)</f>
        <v>857728</v>
      </c>
      <c r="CP2" s="222">
        <f>ROUND(data!D417,0)</f>
        <v>2574659</v>
      </c>
      <c r="CQ2" s="65">
        <f>ROUND(data!C403,0)</f>
        <v>0</v>
      </c>
      <c r="CR2" s="65">
        <f>ROUND(data!C404,0)</f>
        <v>0</v>
      </c>
      <c r="CS2" s="65">
        <f>ROUND(data!C405,0)</f>
        <v>0</v>
      </c>
      <c r="CT2" s="65">
        <f>ROUND(data!C406,0)</f>
        <v>0</v>
      </c>
      <c r="CU2" s="65">
        <f>ROUND(data!C407,0)</f>
        <v>0</v>
      </c>
      <c r="CV2" s="65">
        <f>ROUND(data!C408,0)</f>
        <v>0</v>
      </c>
      <c r="CW2" s="65">
        <f>ROUND(data!C409,0)</f>
        <v>0</v>
      </c>
      <c r="CX2" s="65">
        <f>ROUND(data!C410,0)</f>
        <v>0</v>
      </c>
      <c r="CY2" s="65">
        <f>ROUND(data!C411,0)</f>
        <v>0</v>
      </c>
      <c r="CZ2" s="65">
        <f>ROUND(data!C412,0)</f>
        <v>0</v>
      </c>
      <c r="DA2" s="65">
        <f>ROUND(data!C413,0)</f>
        <v>0</v>
      </c>
      <c r="DB2" s="65">
        <f>ROUND(data!C414,0)</f>
        <v>0</v>
      </c>
      <c r="DC2" s="65">
        <f>ROUND(data!C415,0)</f>
        <v>0</v>
      </c>
      <c r="DD2" s="65">
        <f>ROUND(data!C416,0)</f>
        <v>2574659</v>
      </c>
      <c r="DE2" s="65">
        <f>ROUND(data!C421,0)</f>
        <v>0</v>
      </c>
      <c r="DF2" s="222">
        <f>ROUND(data!D422,0)</f>
        <v>2055566</v>
      </c>
      <c r="DG2" s="222">
        <f>ROUND(data!C424,0)</f>
        <v>0</v>
      </c>
      <c r="DH2" s="222">
        <f>ROUND(data!C425,0)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RIGHT(data!$C$99,3)</f>
        <v>153</v>
      </c>
      <c r="B2" s="224" t="str">
        <f>RIGHT(data!$C$98,4)</f>
        <v>2022</v>
      </c>
      <c r="C2" s="16" t="str">
        <f>data!C$57</f>
        <v>6010</v>
      </c>
      <c r="D2" s="16" t="s">
        <v>1123</v>
      </c>
      <c r="E2" s="222" t="e">
        <f>ROUND(data!C61,0)</f>
        <v>#VALUE!</v>
      </c>
      <c r="F2" s="212">
        <f>ROUND(data!C62,2)</f>
        <v>0</v>
      </c>
      <c r="G2" s="222">
        <f>ROUND(data!C63,0)</f>
        <v>0</v>
      </c>
      <c r="H2" s="222">
        <f>ROUND(data!C64,0)</f>
        <v>0</v>
      </c>
      <c r="I2" s="222">
        <f>ROUND(data!C65,0)</f>
        <v>0</v>
      </c>
      <c r="J2" s="222">
        <f>ROUND(data!C66,0)</f>
        <v>0</v>
      </c>
      <c r="K2" s="222">
        <f>ROUND(data!C67,0)</f>
        <v>0</v>
      </c>
      <c r="L2" s="222">
        <f>ROUND(data!C68,0)</f>
        <v>0</v>
      </c>
      <c r="M2" s="66">
        <f>ROUND(data!C69,0)</f>
        <v>0</v>
      </c>
      <c r="N2" s="222">
        <f>ROUND(data!C70,0)</f>
        <v>0</v>
      </c>
      <c r="O2" s="222">
        <f>ROUND(data!C71,0)</f>
        <v>0</v>
      </c>
      <c r="P2" s="222">
        <f>ROUND(data!C72,0)</f>
        <v>0</v>
      </c>
      <c r="Q2" s="222">
        <f>ROUND(data!C73,0)</f>
        <v>0</v>
      </c>
      <c r="R2" s="222">
        <f>ROUND(data!C74,0)</f>
        <v>0</v>
      </c>
      <c r="S2" s="222">
        <f>ROUND(data!C75,0)</f>
        <v>0</v>
      </c>
      <c r="T2" s="222">
        <f>ROUND(data!C76,0)</f>
        <v>0</v>
      </c>
      <c r="U2" s="222">
        <f>ROUND(data!C77,0)</f>
        <v>0</v>
      </c>
      <c r="V2" s="222">
        <f>ROUND(data!C78,0)</f>
        <v>0</v>
      </c>
      <c r="W2" s="222">
        <f>ROUND(data!C79,0)</f>
        <v>0</v>
      </c>
      <c r="X2" s="222">
        <f>ROUND(data!C80,0)</f>
        <v>0</v>
      </c>
      <c r="Y2" s="222">
        <f>ROUND(data!C81,0)</f>
        <v>0</v>
      </c>
      <c r="Z2" s="222">
        <f>ROUND(data!C82,0)</f>
        <v>0</v>
      </c>
      <c r="AA2" s="222">
        <f>ROUND(data!C83,0)</f>
        <v>0</v>
      </c>
      <c r="AB2" s="222">
        <f>ROUND(data!C84,0)</f>
        <v>0</v>
      </c>
      <c r="AC2" s="222">
        <f>ROUND(data!C85,0)</f>
        <v>0</v>
      </c>
      <c r="AD2" s="222">
        <f>ROUND(data!C86,0)</f>
        <v>0</v>
      </c>
      <c r="AE2" s="222">
        <f>ROUND(data!C91,0)</f>
        <v>0</v>
      </c>
      <c r="AF2" s="222">
        <f>ROUND(data!C89,0)</f>
        <v>0</v>
      </c>
      <c r="AG2" s="222">
        <f>IF(data!C92&gt;0,ROUND(data!C92,0),0)</f>
        <v>0</v>
      </c>
      <c r="AH2" s="222">
        <f>IF(data!C93&gt;0,ROUND(data!C93,0),0)</f>
        <v>0</v>
      </c>
      <c r="AI2" s="222">
        <f>IF(data!C94&gt;0,ROUND(data!C94,0),0)</f>
        <v>0</v>
      </c>
      <c r="AJ2" s="222">
        <f>IF(data!C95&gt;0,ROUND(data!C95,0),0)</f>
        <v>0</v>
      </c>
      <c r="AK2" s="212">
        <f>IF(data!C96&gt;0,ROUND(data!C96,2),0)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RIGHT(data!$C$99,3)</f>
        <v>153</v>
      </c>
      <c r="B3" s="224" t="str">
        <f>RIGHT(data!$C$98,4)</f>
        <v>2022</v>
      </c>
      <c r="C3" s="16" t="str">
        <f>data!D$57</f>
        <v>6030</v>
      </c>
      <c r="D3" s="16" t="s">
        <v>1123</v>
      </c>
      <c r="E3" s="222">
        <f>ROUND(data!D61,0)</f>
        <v>65</v>
      </c>
      <c r="F3" s="212">
        <f>ROUND(data!D62,2)</f>
        <v>0</v>
      </c>
      <c r="G3" s="222">
        <f>ROUND(data!D63,0)</f>
        <v>0</v>
      </c>
      <c r="H3" s="222">
        <f>ROUND(data!D64,0)</f>
        <v>0</v>
      </c>
      <c r="I3" s="222">
        <f>ROUND(data!D65,0)</f>
        <v>0</v>
      </c>
      <c r="J3" s="222">
        <f>ROUND(data!D66,0)</f>
        <v>3115</v>
      </c>
      <c r="K3" s="222">
        <f>ROUND(data!D67,0)</f>
        <v>0</v>
      </c>
      <c r="L3" s="222">
        <f>ROUND(data!D68,0)</f>
        <v>0</v>
      </c>
      <c r="M3" s="66">
        <f>ROUND(data!D69,0)</f>
        <v>1872</v>
      </c>
      <c r="N3" s="222">
        <f>ROUND(data!D70,0)</f>
        <v>0</v>
      </c>
      <c r="O3" s="222">
        <f>ROUND(data!D71,0)</f>
        <v>0</v>
      </c>
      <c r="P3" s="222">
        <f>ROUND(data!D72,0)</f>
        <v>0</v>
      </c>
      <c r="Q3" s="222">
        <f>ROUND(data!D73,0)</f>
        <v>0</v>
      </c>
      <c r="R3" s="222">
        <f>ROUND(data!D74,0)</f>
        <v>0</v>
      </c>
      <c r="S3" s="222">
        <f>ROUND(data!D75,0)</f>
        <v>0</v>
      </c>
      <c r="T3" s="222">
        <f>ROUND(data!D76,0)</f>
        <v>0</v>
      </c>
      <c r="U3" s="222">
        <f>ROUND(data!D77,0)</f>
        <v>0</v>
      </c>
      <c r="V3" s="222">
        <f>ROUND(data!D78,0)</f>
        <v>0</v>
      </c>
      <c r="W3" s="222">
        <f>ROUND(data!D79,0)</f>
        <v>0</v>
      </c>
      <c r="X3" s="222">
        <f>ROUND(data!D80,0)</f>
        <v>0</v>
      </c>
      <c r="Y3" s="222">
        <f>ROUND(data!D81,0)</f>
        <v>0</v>
      </c>
      <c r="Z3" s="222">
        <f>ROUND(data!D82,0)</f>
        <v>0</v>
      </c>
      <c r="AA3" s="222">
        <f>ROUND(data!D83,0)</f>
        <v>0</v>
      </c>
      <c r="AB3" s="222">
        <f>ROUND(data!D84,0)</f>
        <v>0</v>
      </c>
      <c r="AC3" s="222">
        <f>ROUND(data!D85,0)</f>
        <v>0</v>
      </c>
      <c r="AD3" s="222">
        <f>ROUND(data!D86,0)</f>
        <v>0</v>
      </c>
      <c r="AE3" s="222">
        <f>ROUND(data!D91,0)</f>
        <v>395426</v>
      </c>
      <c r="AF3" s="222">
        <f>ROUND(data!D89,0)</f>
        <v>183029</v>
      </c>
      <c r="AG3" s="222">
        <f>IF(data!D92&gt;0,ROUND(data!D92,0),0)</f>
        <v>95</v>
      </c>
      <c r="AH3" s="222">
        <f>IF(data!D93&gt;0,ROUND(data!D93,0),0)</f>
        <v>0</v>
      </c>
      <c r="AI3" s="222">
        <f>IF(data!D94&gt;0,ROUND(data!D94,0),0)</f>
        <v>245</v>
      </c>
      <c r="AJ3" s="222">
        <f>IF(data!D95&gt;0,ROUND(data!D95,0),0)</f>
        <v>74</v>
      </c>
      <c r="AK3" s="212">
        <f>IF(data!D96&gt;0,ROUND(data!D96,2),0)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RIGHT(data!$C$99,3)</f>
        <v>153</v>
      </c>
      <c r="B4" s="224" t="str">
        <f>RIGHT(data!$C$98,4)</f>
        <v>2022</v>
      </c>
      <c r="C4" s="16" t="str">
        <f>data!E$57</f>
        <v>6070</v>
      </c>
      <c r="D4" s="16" t="s">
        <v>1123</v>
      </c>
      <c r="E4" s="222">
        <f>ROUND(data!E61,0)</f>
        <v>1386</v>
      </c>
      <c r="F4" s="212">
        <f>ROUND(data!E62,2)</f>
        <v>22.85</v>
      </c>
      <c r="G4" s="222">
        <f>ROUND(data!E63,0)</f>
        <v>2150132</v>
      </c>
      <c r="H4" s="222">
        <f>ROUND(data!E64,0)</f>
        <v>160957</v>
      </c>
      <c r="I4" s="222">
        <f>ROUND(data!E65,0)</f>
        <v>323136</v>
      </c>
      <c r="J4" s="222">
        <f>ROUND(data!E66,0)</f>
        <v>222776</v>
      </c>
      <c r="K4" s="222">
        <f>ROUND(data!E67,0)</f>
        <v>830</v>
      </c>
      <c r="L4" s="222">
        <f>ROUND(data!E68,0)</f>
        <v>386300</v>
      </c>
      <c r="M4" s="66">
        <f>ROUND(data!E69,0)</f>
        <v>128342</v>
      </c>
      <c r="N4" s="222">
        <f>ROUND(data!E70,0)</f>
        <v>3897</v>
      </c>
      <c r="O4" s="222">
        <f>ROUND(data!E71,0)</f>
        <v>11644</v>
      </c>
      <c r="P4" s="222">
        <f>ROUND(data!E72,0)</f>
        <v>0</v>
      </c>
      <c r="Q4" s="222">
        <f>ROUND(data!E73,0)</f>
        <v>0</v>
      </c>
      <c r="R4" s="222">
        <f>ROUND(data!E74,0)</f>
        <v>0</v>
      </c>
      <c r="S4" s="222">
        <f>ROUND(data!E75,0)</f>
        <v>0</v>
      </c>
      <c r="T4" s="222">
        <f>ROUND(data!E76,0)</f>
        <v>0</v>
      </c>
      <c r="U4" s="222">
        <f>ROUND(data!E77,0)</f>
        <v>0</v>
      </c>
      <c r="V4" s="222">
        <f>ROUND(data!E78,0)</f>
        <v>0</v>
      </c>
      <c r="W4" s="222">
        <f>ROUND(data!E79,0)</f>
        <v>0</v>
      </c>
      <c r="X4" s="222">
        <f>ROUND(data!E80,0)</f>
        <v>0</v>
      </c>
      <c r="Y4" s="222">
        <f>ROUND(data!E81,0)</f>
        <v>0</v>
      </c>
      <c r="Z4" s="222">
        <f>ROUND(data!E82,0)</f>
        <v>0</v>
      </c>
      <c r="AA4" s="222">
        <f>ROUND(data!E83,0)</f>
        <v>0</v>
      </c>
      <c r="AB4" s="222">
        <f>ROUND(data!E84,0)</f>
        <v>0</v>
      </c>
      <c r="AC4" s="222">
        <f>ROUND(data!E85,0)</f>
        <v>11644</v>
      </c>
      <c r="AD4" s="222">
        <f>ROUND(data!E86,0)</f>
        <v>0</v>
      </c>
      <c r="AE4" s="222">
        <f>ROUND(data!E91,0)</f>
        <v>5931463</v>
      </c>
      <c r="AF4" s="222">
        <f>ROUND(data!E89,0)</f>
        <v>2865686</v>
      </c>
      <c r="AG4" s="222">
        <f>IF(data!E92&gt;0,ROUND(data!E92,0),0)</f>
        <v>6512</v>
      </c>
      <c r="AH4" s="222">
        <f>IF(data!E93&gt;0,ROUND(data!E93,0),0)</f>
        <v>5658</v>
      </c>
      <c r="AI4" s="222">
        <f>IF(data!E94&gt;0,ROUND(data!E94,0),0)</f>
        <v>5010</v>
      </c>
      <c r="AJ4" s="222">
        <f>IF(data!E95&gt;0,ROUND(data!E95,0),0)</f>
        <v>1512</v>
      </c>
      <c r="AK4" s="212">
        <f>IF(data!E96&gt;0,ROUND(data!E96,2),0)</f>
        <v>22.85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RIGHT(data!$C$99,3)</f>
        <v>153</v>
      </c>
      <c r="B5" s="224" t="str">
        <f>RIGHT(data!$C$98,4)</f>
        <v>2022</v>
      </c>
      <c r="C5" s="16" t="str">
        <f>data!F$57</f>
        <v>6100</v>
      </c>
      <c r="D5" s="16" t="s">
        <v>1123</v>
      </c>
      <c r="E5" s="222" t="e">
        <f>ROUND(data!F61,0)</f>
        <v>#VALUE!</v>
      </c>
      <c r="F5" s="212">
        <f>ROUND(data!F62,2)</f>
        <v>0</v>
      </c>
      <c r="G5" s="222">
        <f>ROUND(data!F63,0)</f>
        <v>0</v>
      </c>
      <c r="H5" s="222">
        <f>ROUND(data!F64,0)</f>
        <v>0</v>
      </c>
      <c r="I5" s="222">
        <f>ROUND(data!F65,0)</f>
        <v>0</v>
      </c>
      <c r="J5" s="222">
        <f>ROUND(data!F66,0)</f>
        <v>0</v>
      </c>
      <c r="K5" s="222">
        <f>ROUND(data!F67,0)</f>
        <v>0</v>
      </c>
      <c r="L5" s="222">
        <f>ROUND(data!F68,0)</f>
        <v>0</v>
      </c>
      <c r="M5" s="66">
        <f>ROUND(data!F69,0)</f>
        <v>0</v>
      </c>
      <c r="N5" s="222">
        <f>ROUND(data!F70,0)</f>
        <v>0</v>
      </c>
      <c r="O5" s="222">
        <f>ROUND(data!F71,0)</f>
        <v>0</v>
      </c>
      <c r="P5" s="222">
        <f>ROUND(data!F72,0)</f>
        <v>0</v>
      </c>
      <c r="Q5" s="222">
        <f>ROUND(data!F73,0)</f>
        <v>0</v>
      </c>
      <c r="R5" s="222">
        <f>ROUND(data!F74,0)</f>
        <v>0</v>
      </c>
      <c r="S5" s="222">
        <f>ROUND(data!F75,0)</f>
        <v>0</v>
      </c>
      <c r="T5" s="222">
        <f>ROUND(data!F76,0)</f>
        <v>0</v>
      </c>
      <c r="U5" s="222">
        <f>ROUND(data!F77,0)</f>
        <v>0</v>
      </c>
      <c r="V5" s="222">
        <f>ROUND(data!F78,0)</f>
        <v>0</v>
      </c>
      <c r="W5" s="222">
        <f>ROUND(data!F79,0)</f>
        <v>0</v>
      </c>
      <c r="X5" s="222">
        <f>ROUND(data!F80,0)</f>
        <v>0</v>
      </c>
      <c r="Y5" s="222">
        <f>ROUND(data!F81,0)</f>
        <v>0</v>
      </c>
      <c r="Z5" s="222">
        <f>ROUND(data!F82,0)</f>
        <v>0</v>
      </c>
      <c r="AA5" s="222">
        <f>ROUND(data!F83,0)</f>
        <v>0</v>
      </c>
      <c r="AB5" s="222">
        <f>ROUND(data!F84,0)</f>
        <v>0</v>
      </c>
      <c r="AC5" s="222">
        <f>ROUND(data!F85,0)</f>
        <v>0</v>
      </c>
      <c r="AD5" s="222">
        <f>ROUND(data!F86,0)</f>
        <v>0</v>
      </c>
      <c r="AE5" s="222">
        <f>ROUND(data!F91,0)</f>
        <v>0</v>
      </c>
      <c r="AF5" s="222">
        <f>ROUND(data!F89,0)</f>
        <v>0</v>
      </c>
      <c r="AG5" s="222">
        <f>IF(data!F92&gt;0,ROUND(data!F92,0),0)</f>
        <v>0</v>
      </c>
      <c r="AH5" s="222">
        <f>IF(data!F93&gt;0,ROUND(data!F93,0),0)</f>
        <v>0</v>
      </c>
      <c r="AI5" s="222">
        <f>IF(data!F94&gt;0,ROUND(data!F94,0),0)</f>
        <v>0</v>
      </c>
      <c r="AJ5" s="222">
        <f>IF(data!F95&gt;0,ROUND(data!F95,0),0)</f>
        <v>0</v>
      </c>
      <c r="AK5" s="212">
        <f>IF(data!F96&gt;0,ROUND(data!F96,2),0)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RIGHT(data!$C$99,3)</f>
        <v>153</v>
      </c>
      <c r="B6" s="224" t="str">
        <f>RIGHT(data!$C$98,4)</f>
        <v>2022</v>
      </c>
      <c r="C6" s="16" t="str">
        <f>data!G$57</f>
        <v>6120</v>
      </c>
      <c r="D6" s="16" t="s">
        <v>1123</v>
      </c>
      <c r="E6" s="222" t="e">
        <f>ROUND(data!G61,0)</f>
        <v>#VALUE!</v>
      </c>
      <c r="F6" s="212">
        <f>ROUND(data!G62,2)</f>
        <v>0.09</v>
      </c>
      <c r="G6" s="222">
        <f>ROUND(data!G63,0)</f>
        <v>11825</v>
      </c>
      <c r="H6" s="222">
        <f>ROUND(data!G64,0)</f>
        <v>812</v>
      </c>
      <c r="I6" s="222">
        <f>ROUND(data!G65,0)</f>
        <v>0</v>
      </c>
      <c r="J6" s="222">
        <f>ROUND(data!G66,0)</f>
        <v>907</v>
      </c>
      <c r="K6" s="222">
        <f>ROUND(data!G67,0)</f>
        <v>0</v>
      </c>
      <c r="L6" s="222">
        <f>ROUND(data!G68,0)</f>
        <v>0</v>
      </c>
      <c r="M6" s="66">
        <f>ROUND(data!G69,0)</f>
        <v>0</v>
      </c>
      <c r="N6" s="222">
        <f>ROUND(data!G70,0)</f>
        <v>0</v>
      </c>
      <c r="O6" s="222">
        <f>ROUND(data!G71,0)</f>
        <v>3</v>
      </c>
      <c r="P6" s="222">
        <f>ROUND(data!G72,0)</f>
        <v>0</v>
      </c>
      <c r="Q6" s="222">
        <f>ROUND(data!G73,0)</f>
        <v>0</v>
      </c>
      <c r="R6" s="222">
        <f>ROUND(data!G74,0)</f>
        <v>0</v>
      </c>
      <c r="S6" s="222">
        <f>ROUND(data!G75,0)</f>
        <v>0</v>
      </c>
      <c r="T6" s="222">
        <f>ROUND(data!G76,0)</f>
        <v>0</v>
      </c>
      <c r="U6" s="222">
        <f>ROUND(data!G77,0)</f>
        <v>0</v>
      </c>
      <c r="V6" s="222">
        <f>ROUND(data!G78,0)</f>
        <v>0</v>
      </c>
      <c r="W6" s="222">
        <f>ROUND(data!G79,0)</f>
        <v>0</v>
      </c>
      <c r="X6" s="222">
        <f>ROUND(data!G80,0)</f>
        <v>0</v>
      </c>
      <c r="Y6" s="222">
        <f>ROUND(data!G81,0)</f>
        <v>0</v>
      </c>
      <c r="Z6" s="222">
        <f>ROUND(data!G82,0)</f>
        <v>0</v>
      </c>
      <c r="AA6" s="222">
        <f>ROUND(data!G83,0)</f>
        <v>0</v>
      </c>
      <c r="AB6" s="222">
        <f>ROUND(data!G84,0)</f>
        <v>0</v>
      </c>
      <c r="AC6" s="222">
        <f>ROUND(data!G85,0)</f>
        <v>3</v>
      </c>
      <c r="AD6" s="222">
        <f>ROUND(data!G86,0)</f>
        <v>0</v>
      </c>
      <c r="AE6" s="222">
        <f>ROUND(data!G91,0)</f>
        <v>0</v>
      </c>
      <c r="AF6" s="222">
        <f>ROUND(data!G89,0)</f>
        <v>0</v>
      </c>
      <c r="AG6" s="222">
        <f>IF(data!G92&gt;0,ROUND(data!G92,0),0)</f>
        <v>0</v>
      </c>
      <c r="AH6" s="222">
        <f>IF(data!G93&gt;0,ROUND(data!G93,0),0)</f>
        <v>0</v>
      </c>
      <c r="AI6" s="222">
        <f>IF(data!G94&gt;0,ROUND(data!G94,0),0)</f>
        <v>0</v>
      </c>
      <c r="AJ6" s="222">
        <f>IF(data!G95&gt;0,ROUND(data!G95,0),0)</f>
        <v>0</v>
      </c>
      <c r="AK6" s="212">
        <f>IF(data!G96&gt;0,ROUND(data!G96,2),0)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RIGHT(data!$C$99,3)</f>
        <v>153</v>
      </c>
      <c r="B7" s="224" t="str">
        <f>RIGHT(data!$C$98,4)</f>
        <v>2022</v>
      </c>
      <c r="C7" s="16" t="str">
        <f>data!H$57</f>
        <v>6140</v>
      </c>
      <c r="D7" s="16" t="s">
        <v>1123</v>
      </c>
      <c r="E7" s="222">
        <f>ROUND(data!H61,0)</f>
        <v>0</v>
      </c>
      <c r="F7" s="212">
        <f>ROUND(data!H62,2)</f>
        <v>0</v>
      </c>
      <c r="G7" s="222">
        <f>ROUND(data!H63,0)</f>
        <v>0</v>
      </c>
      <c r="H7" s="222">
        <f>ROUND(data!H64,0)</f>
        <v>0</v>
      </c>
      <c r="I7" s="222">
        <f>ROUND(data!H65,0)</f>
        <v>0</v>
      </c>
      <c r="J7" s="222">
        <f>ROUND(data!H66,0)</f>
        <v>0</v>
      </c>
      <c r="K7" s="222">
        <f>ROUND(data!H67,0)</f>
        <v>0</v>
      </c>
      <c r="L7" s="222">
        <f>ROUND(data!H68,0)</f>
        <v>0</v>
      </c>
      <c r="M7" s="66">
        <f>ROUND(data!H69,0)</f>
        <v>0</v>
      </c>
      <c r="N7" s="222">
        <f>ROUND(data!H70,0)</f>
        <v>0</v>
      </c>
      <c r="O7" s="222">
        <f>ROUND(data!H71,0)</f>
        <v>0</v>
      </c>
      <c r="P7" s="222">
        <f>ROUND(data!H72,0)</f>
        <v>0</v>
      </c>
      <c r="Q7" s="222">
        <f>ROUND(data!H73,0)</f>
        <v>0</v>
      </c>
      <c r="R7" s="222">
        <f>ROUND(data!H74,0)</f>
        <v>0</v>
      </c>
      <c r="S7" s="222">
        <f>ROUND(data!H75,0)</f>
        <v>0</v>
      </c>
      <c r="T7" s="222">
        <f>ROUND(data!H76,0)</f>
        <v>0</v>
      </c>
      <c r="U7" s="222">
        <f>ROUND(data!H77,0)</f>
        <v>0</v>
      </c>
      <c r="V7" s="222">
        <f>ROUND(data!H78,0)</f>
        <v>0</v>
      </c>
      <c r="W7" s="222">
        <f>ROUND(data!H79,0)</f>
        <v>0</v>
      </c>
      <c r="X7" s="222">
        <f>ROUND(data!H80,0)</f>
        <v>0</v>
      </c>
      <c r="Y7" s="222">
        <f>ROUND(data!H81,0)</f>
        <v>0</v>
      </c>
      <c r="Z7" s="222">
        <f>ROUND(data!H82,0)</f>
        <v>0</v>
      </c>
      <c r="AA7" s="222">
        <f>ROUND(data!H83,0)</f>
        <v>0</v>
      </c>
      <c r="AB7" s="222">
        <f>ROUND(data!H84,0)</f>
        <v>0</v>
      </c>
      <c r="AC7" s="222">
        <f>ROUND(data!H85,0)</f>
        <v>0</v>
      </c>
      <c r="AD7" s="222">
        <f>ROUND(data!H86,0)</f>
        <v>0</v>
      </c>
      <c r="AE7" s="222">
        <f>ROUND(data!H91,0)</f>
        <v>0</v>
      </c>
      <c r="AF7" s="222">
        <f>ROUND(data!H89,0)</f>
        <v>0</v>
      </c>
      <c r="AG7" s="222">
        <f>IF(data!H92&gt;0,ROUND(data!H92,0),0)</f>
        <v>0</v>
      </c>
      <c r="AH7" s="222">
        <f>IF(data!H93&gt;0,ROUND(data!H93,0),0)</f>
        <v>0</v>
      </c>
      <c r="AI7" s="222">
        <f>IF(data!H94&gt;0,ROUND(data!H94,0),0)</f>
        <v>0</v>
      </c>
      <c r="AJ7" s="222">
        <f>IF(data!H95&gt;0,ROUND(data!H95,0),0)</f>
        <v>0</v>
      </c>
      <c r="AK7" s="212">
        <f>IF(data!H96&gt;0,ROUND(data!H96,2),0)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RIGHT(data!$C$99,3)</f>
        <v>153</v>
      </c>
      <c r="B8" s="224" t="str">
        <f>RIGHT(data!$C$98,4)</f>
        <v>2022</v>
      </c>
      <c r="C8" s="16" t="str">
        <f>data!I$57</f>
        <v>6150</v>
      </c>
      <c r="D8" s="16" t="s">
        <v>1123</v>
      </c>
      <c r="E8" s="222" t="e">
        <f>ROUND(data!I61,0)</f>
        <v>#VALUE!</v>
      </c>
      <c r="F8" s="212">
        <f>ROUND(data!I62,2)</f>
        <v>0</v>
      </c>
      <c r="G8" s="222">
        <f>ROUND(data!I63,0)</f>
        <v>0</v>
      </c>
      <c r="H8" s="222">
        <f>ROUND(data!I64,0)</f>
        <v>0</v>
      </c>
      <c r="I8" s="222">
        <f>ROUND(data!I65,0)</f>
        <v>0</v>
      </c>
      <c r="J8" s="222">
        <f>ROUND(data!I66,0)</f>
        <v>0</v>
      </c>
      <c r="K8" s="222">
        <f>ROUND(data!I67,0)</f>
        <v>0</v>
      </c>
      <c r="L8" s="222">
        <f>ROUND(data!I68,0)</f>
        <v>0</v>
      </c>
      <c r="M8" s="66">
        <f>ROUND(data!I69,0)</f>
        <v>0</v>
      </c>
      <c r="N8" s="222">
        <f>ROUND(data!I70,0)</f>
        <v>0</v>
      </c>
      <c r="O8" s="222">
        <f>ROUND(data!I71,0)</f>
        <v>0</v>
      </c>
      <c r="P8" s="222">
        <f>ROUND(data!I72,0)</f>
        <v>0</v>
      </c>
      <c r="Q8" s="222">
        <f>ROUND(data!I73,0)</f>
        <v>0</v>
      </c>
      <c r="R8" s="222">
        <f>ROUND(data!I74,0)</f>
        <v>0</v>
      </c>
      <c r="S8" s="222">
        <f>ROUND(data!I75,0)</f>
        <v>0</v>
      </c>
      <c r="T8" s="222">
        <f>ROUND(data!I76,0)</f>
        <v>0</v>
      </c>
      <c r="U8" s="222">
        <f>ROUND(data!I77,0)</f>
        <v>0</v>
      </c>
      <c r="V8" s="222">
        <f>ROUND(data!I78,0)</f>
        <v>0</v>
      </c>
      <c r="W8" s="222">
        <f>ROUND(data!I79,0)</f>
        <v>0</v>
      </c>
      <c r="X8" s="222">
        <f>ROUND(data!I80,0)</f>
        <v>0</v>
      </c>
      <c r="Y8" s="222">
        <f>ROUND(data!I81,0)</f>
        <v>0</v>
      </c>
      <c r="Z8" s="222">
        <f>ROUND(data!I82,0)</f>
        <v>0</v>
      </c>
      <c r="AA8" s="222">
        <f>ROUND(data!I83,0)</f>
        <v>0</v>
      </c>
      <c r="AB8" s="222">
        <f>ROUND(data!I84,0)</f>
        <v>0</v>
      </c>
      <c r="AC8" s="222">
        <f>ROUND(data!I85,0)</f>
        <v>0</v>
      </c>
      <c r="AD8" s="222">
        <f>ROUND(data!I86,0)</f>
        <v>0</v>
      </c>
      <c r="AE8" s="222">
        <f>ROUND(data!I91,0)</f>
        <v>0</v>
      </c>
      <c r="AF8" s="222">
        <f>ROUND(data!I89,0)</f>
        <v>0</v>
      </c>
      <c r="AG8" s="222">
        <f>IF(data!I92&gt;0,ROUND(data!I92,0),0)</f>
        <v>0</v>
      </c>
      <c r="AH8" s="222">
        <f>IF(data!I93&gt;0,ROUND(data!I93,0),0)</f>
        <v>0</v>
      </c>
      <c r="AI8" s="222">
        <f>IF(data!I94&gt;0,ROUND(data!I94,0),0)</f>
        <v>0</v>
      </c>
      <c r="AJ8" s="222">
        <f>IF(data!I95&gt;0,ROUND(data!I95,0),0)</f>
        <v>0</v>
      </c>
      <c r="AK8" s="212">
        <f>IF(data!I96&gt;0,ROUND(data!I96,2),0)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RIGHT(data!$C$99,3)</f>
        <v>153</v>
      </c>
      <c r="B9" s="224" t="str">
        <f>RIGHT(data!$C$98,4)</f>
        <v>2022</v>
      </c>
      <c r="C9" s="16" t="str">
        <f>data!J$57</f>
        <v>6170</v>
      </c>
      <c r="D9" s="16" t="s">
        <v>1123</v>
      </c>
      <c r="E9" s="222">
        <f>ROUND(data!J61,0)</f>
        <v>78</v>
      </c>
      <c r="F9" s="212">
        <f>ROUND(data!J62,2)</f>
        <v>0</v>
      </c>
      <c r="G9" s="222">
        <f>ROUND(data!J63,0)</f>
        <v>0</v>
      </c>
      <c r="H9" s="222">
        <f>ROUND(data!J64,0)</f>
        <v>0</v>
      </c>
      <c r="I9" s="222">
        <f>ROUND(data!J65,0)</f>
        <v>0</v>
      </c>
      <c r="J9" s="222">
        <f>ROUND(data!J66,0)</f>
        <v>0</v>
      </c>
      <c r="K9" s="222">
        <f>ROUND(data!J67,0)</f>
        <v>0</v>
      </c>
      <c r="L9" s="222">
        <f>ROUND(data!J68,0)</f>
        <v>0</v>
      </c>
      <c r="M9" s="66">
        <f>ROUND(data!J69,0)</f>
        <v>2877</v>
      </c>
      <c r="N9" s="222">
        <f>ROUND(data!J70,0)</f>
        <v>0</v>
      </c>
      <c r="O9" s="222">
        <f>ROUND(data!J71,0)</f>
        <v>0</v>
      </c>
      <c r="P9" s="222">
        <f>ROUND(data!J72,0)</f>
        <v>0</v>
      </c>
      <c r="Q9" s="222">
        <f>ROUND(data!J73,0)</f>
        <v>0</v>
      </c>
      <c r="R9" s="222">
        <f>ROUND(data!J74,0)</f>
        <v>0</v>
      </c>
      <c r="S9" s="222">
        <f>ROUND(data!J75,0)</f>
        <v>0</v>
      </c>
      <c r="T9" s="222">
        <f>ROUND(data!J76,0)</f>
        <v>0</v>
      </c>
      <c r="U9" s="222">
        <f>ROUND(data!J77,0)</f>
        <v>0</v>
      </c>
      <c r="V9" s="222">
        <f>ROUND(data!J78,0)</f>
        <v>0</v>
      </c>
      <c r="W9" s="222">
        <f>ROUND(data!J79,0)</f>
        <v>0</v>
      </c>
      <c r="X9" s="222">
        <f>ROUND(data!J80,0)</f>
        <v>0</v>
      </c>
      <c r="Y9" s="222">
        <f>ROUND(data!J81,0)</f>
        <v>0</v>
      </c>
      <c r="Z9" s="222">
        <f>ROUND(data!J82,0)</f>
        <v>0</v>
      </c>
      <c r="AA9" s="222">
        <f>ROUND(data!J83,0)</f>
        <v>0</v>
      </c>
      <c r="AB9" s="222">
        <f>ROUND(data!J84,0)</f>
        <v>0</v>
      </c>
      <c r="AC9" s="222">
        <f>ROUND(data!J85,0)</f>
        <v>0</v>
      </c>
      <c r="AD9" s="222">
        <f>ROUND(data!J86,0)</f>
        <v>0</v>
      </c>
      <c r="AE9" s="222">
        <f>ROUND(data!J91,0)</f>
        <v>125648</v>
      </c>
      <c r="AF9" s="222">
        <f>ROUND(data!J89,0)</f>
        <v>125648</v>
      </c>
      <c r="AG9" s="222">
        <f>IF(data!J92&gt;0,ROUND(data!J92,0),0)</f>
        <v>146</v>
      </c>
      <c r="AH9" s="222">
        <f>IF(data!J93&gt;0,ROUND(data!J93,0),0)</f>
        <v>0</v>
      </c>
      <c r="AI9" s="222">
        <f>IF(data!J94&gt;0,ROUND(data!J94,0),0)</f>
        <v>146</v>
      </c>
      <c r="AJ9" s="222">
        <f>IF(data!J95&gt;0,ROUND(data!J95,0),0)</f>
        <v>90</v>
      </c>
      <c r="AK9" s="212">
        <f>IF(data!J96&gt;0,ROUND(data!J96,2),0)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RIGHT(data!$C$99,3)</f>
        <v>153</v>
      </c>
      <c r="B10" s="224" t="str">
        <f>RIGHT(data!$C$98,4)</f>
        <v>2022</v>
      </c>
      <c r="C10" s="16" t="str">
        <f>data!K$57</f>
        <v>6200</v>
      </c>
      <c r="D10" s="16" t="s">
        <v>1123</v>
      </c>
      <c r="E10" s="222" t="e">
        <f>ROUND(data!K61,0)</f>
        <v>#VALUE!</v>
      </c>
      <c r="F10" s="212">
        <f>ROUND(data!K62,2)</f>
        <v>0</v>
      </c>
      <c r="G10" s="222">
        <f>ROUND(data!K63,0)</f>
        <v>0</v>
      </c>
      <c r="H10" s="222">
        <f>ROUND(data!K64,0)</f>
        <v>0</v>
      </c>
      <c r="I10" s="222">
        <f>ROUND(data!K65,0)</f>
        <v>0</v>
      </c>
      <c r="J10" s="222">
        <f>ROUND(data!K66,0)</f>
        <v>0</v>
      </c>
      <c r="K10" s="222">
        <f>ROUND(data!K67,0)</f>
        <v>0</v>
      </c>
      <c r="L10" s="222">
        <f>ROUND(data!K68,0)</f>
        <v>0</v>
      </c>
      <c r="M10" s="66">
        <f>ROUND(data!K69,0)</f>
        <v>0</v>
      </c>
      <c r="N10" s="222">
        <f>ROUND(data!K70,0)</f>
        <v>0</v>
      </c>
      <c r="O10" s="222">
        <f>ROUND(data!K71,0)</f>
        <v>0</v>
      </c>
      <c r="P10" s="222">
        <f>ROUND(data!K72,0)</f>
        <v>0</v>
      </c>
      <c r="Q10" s="222">
        <f>ROUND(data!K73,0)</f>
        <v>0</v>
      </c>
      <c r="R10" s="222">
        <f>ROUND(data!K74,0)</f>
        <v>0</v>
      </c>
      <c r="S10" s="222">
        <f>ROUND(data!K75,0)</f>
        <v>0</v>
      </c>
      <c r="T10" s="222">
        <f>ROUND(data!K76,0)</f>
        <v>0</v>
      </c>
      <c r="U10" s="222">
        <f>ROUND(data!K77,0)</f>
        <v>0</v>
      </c>
      <c r="V10" s="222">
        <f>ROUND(data!K78,0)</f>
        <v>0</v>
      </c>
      <c r="W10" s="222">
        <f>ROUND(data!K79,0)</f>
        <v>0</v>
      </c>
      <c r="X10" s="222">
        <f>ROUND(data!K80,0)</f>
        <v>0</v>
      </c>
      <c r="Y10" s="222">
        <f>ROUND(data!K81,0)</f>
        <v>0</v>
      </c>
      <c r="Z10" s="222">
        <f>ROUND(data!K82,0)</f>
        <v>0</v>
      </c>
      <c r="AA10" s="222">
        <f>ROUND(data!K83,0)</f>
        <v>0</v>
      </c>
      <c r="AB10" s="222">
        <f>ROUND(data!K84,0)</f>
        <v>0</v>
      </c>
      <c r="AC10" s="222">
        <f>ROUND(data!K85,0)</f>
        <v>0</v>
      </c>
      <c r="AD10" s="222">
        <f>ROUND(data!K86,0)</f>
        <v>0</v>
      </c>
      <c r="AE10" s="222">
        <f>ROUND(data!K91,0)</f>
        <v>0</v>
      </c>
      <c r="AF10" s="222">
        <f>ROUND(data!K89,0)</f>
        <v>0</v>
      </c>
      <c r="AG10" s="222">
        <f>IF(data!K92&gt;0,ROUND(data!K92,0),0)</f>
        <v>0</v>
      </c>
      <c r="AH10" s="222">
        <f>IF(data!K93&gt;0,ROUND(data!K93,0),0)</f>
        <v>0</v>
      </c>
      <c r="AI10" s="222">
        <f>IF(data!K94&gt;0,ROUND(data!K94,0),0)</f>
        <v>0</v>
      </c>
      <c r="AJ10" s="222">
        <f>IF(data!K95&gt;0,ROUND(data!K95,0),0)</f>
        <v>0</v>
      </c>
      <c r="AK10" s="212">
        <f>IF(data!K96&gt;0,ROUND(data!K96,2),0)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RIGHT(data!$C$99,3)</f>
        <v>153</v>
      </c>
      <c r="B11" s="224" t="str">
        <f>RIGHT(data!$C$98,4)</f>
        <v>2022</v>
      </c>
      <c r="C11" s="16" t="str">
        <f>data!L$57</f>
        <v>6210</v>
      </c>
      <c r="D11" s="16" t="s">
        <v>1123</v>
      </c>
      <c r="E11" s="222">
        <f>ROUND(data!L61,0)</f>
        <v>734</v>
      </c>
      <c r="F11" s="212">
        <f>ROUND(data!L62,2)</f>
        <v>0</v>
      </c>
      <c r="G11" s="222">
        <f>ROUND(data!L63,0)</f>
        <v>0</v>
      </c>
      <c r="H11" s="222">
        <f>ROUND(data!L64,0)</f>
        <v>0</v>
      </c>
      <c r="I11" s="222">
        <f>ROUND(data!L65,0)</f>
        <v>0</v>
      </c>
      <c r="J11" s="222">
        <f>ROUND(data!L66,0)</f>
        <v>0</v>
      </c>
      <c r="K11" s="222">
        <f>ROUND(data!L67,0)</f>
        <v>0</v>
      </c>
      <c r="L11" s="222">
        <f>ROUND(data!L68,0)</f>
        <v>0</v>
      </c>
      <c r="M11" s="66">
        <f>ROUND(data!L69,0)</f>
        <v>52109</v>
      </c>
      <c r="N11" s="222">
        <f>ROUND(data!L70,0)</f>
        <v>0</v>
      </c>
      <c r="O11" s="222">
        <f>ROUND(data!L71,0)</f>
        <v>0</v>
      </c>
      <c r="P11" s="222">
        <f>ROUND(data!L72,0)</f>
        <v>0</v>
      </c>
      <c r="Q11" s="222">
        <f>ROUND(data!L73,0)</f>
        <v>0</v>
      </c>
      <c r="R11" s="222">
        <f>ROUND(data!L74,0)</f>
        <v>0</v>
      </c>
      <c r="S11" s="222">
        <f>ROUND(data!L75,0)</f>
        <v>0</v>
      </c>
      <c r="T11" s="222">
        <f>ROUND(data!L76,0)</f>
        <v>0</v>
      </c>
      <c r="U11" s="222">
        <f>ROUND(data!L77,0)</f>
        <v>0</v>
      </c>
      <c r="V11" s="222">
        <f>ROUND(data!L78,0)</f>
        <v>0</v>
      </c>
      <c r="W11" s="222">
        <f>ROUND(data!L79,0)</f>
        <v>0</v>
      </c>
      <c r="X11" s="222">
        <f>ROUND(data!L80,0)</f>
        <v>0</v>
      </c>
      <c r="Y11" s="222">
        <f>ROUND(data!L81,0)</f>
        <v>0</v>
      </c>
      <c r="Z11" s="222">
        <f>ROUND(data!L82,0)</f>
        <v>0</v>
      </c>
      <c r="AA11" s="222">
        <f>ROUND(data!L83,0)</f>
        <v>0</v>
      </c>
      <c r="AB11" s="222">
        <f>ROUND(data!L84,0)</f>
        <v>0</v>
      </c>
      <c r="AC11" s="222">
        <f>ROUND(data!L85,0)</f>
        <v>0</v>
      </c>
      <c r="AD11" s="222">
        <f>ROUND(data!L86,0)</f>
        <v>0</v>
      </c>
      <c r="AE11" s="222">
        <f>ROUND(data!L91,0)</f>
        <v>651781</v>
      </c>
      <c r="AF11" s="222">
        <f>ROUND(data!L89,0)</f>
        <v>651781</v>
      </c>
      <c r="AG11" s="222">
        <f>IF(data!L92&gt;0,ROUND(data!L92,0),0)</f>
        <v>2644</v>
      </c>
      <c r="AH11" s="222">
        <f>IF(data!L93&gt;0,ROUND(data!L93,0),0)</f>
        <v>2996</v>
      </c>
      <c r="AI11" s="222">
        <f>IF(data!L94&gt;0,ROUND(data!L94,0),0)</f>
        <v>2769</v>
      </c>
      <c r="AJ11" s="222">
        <f>IF(data!L95&gt;0,ROUND(data!L95,0),0)</f>
        <v>835</v>
      </c>
      <c r="AK11" s="212">
        <f>IF(data!L96&gt;0,ROUND(data!L96,2),0)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RIGHT(data!$C$99,3)</f>
        <v>153</v>
      </c>
      <c r="B12" s="224" t="str">
        <f>RIGHT(data!$C$98,4)</f>
        <v>2022</v>
      </c>
      <c r="C12" s="16" t="str">
        <f>data!M$57</f>
        <v>6330</v>
      </c>
      <c r="D12" s="16" t="s">
        <v>1123</v>
      </c>
      <c r="E12" s="222" t="e">
        <f>ROUND(data!M61,0)</f>
        <v>#VALUE!</v>
      </c>
      <c r="F12" s="212">
        <f>ROUND(data!M62,2)</f>
        <v>0</v>
      </c>
      <c r="G12" s="222">
        <f>ROUND(data!M63,0)</f>
        <v>0</v>
      </c>
      <c r="H12" s="222">
        <f>ROUND(data!M64,0)</f>
        <v>0</v>
      </c>
      <c r="I12" s="222">
        <f>ROUND(data!M65,0)</f>
        <v>0</v>
      </c>
      <c r="J12" s="222">
        <f>ROUND(data!M66,0)</f>
        <v>0</v>
      </c>
      <c r="K12" s="222">
        <f>ROUND(data!M67,0)</f>
        <v>0</v>
      </c>
      <c r="L12" s="222">
        <f>ROUND(data!M68,0)</f>
        <v>0</v>
      </c>
      <c r="M12" s="66">
        <f>ROUND(data!M69,0)</f>
        <v>0</v>
      </c>
      <c r="N12" s="222">
        <f>ROUND(data!M70,0)</f>
        <v>0</v>
      </c>
      <c r="O12" s="222">
        <f>ROUND(data!M71,0)</f>
        <v>0</v>
      </c>
      <c r="P12" s="222">
        <f>ROUND(data!M72,0)</f>
        <v>0</v>
      </c>
      <c r="Q12" s="222">
        <f>ROUND(data!M73,0)</f>
        <v>0</v>
      </c>
      <c r="R12" s="222">
        <f>ROUND(data!M74,0)</f>
        <v>0</v>
      </c>
      <c r="S12" s="222">
        <f>ROUND(data!M75,0)</f>
        <v>0</v>
      </c>
      <c r="T12" s="222">
        <f>ROUND(data!M76,0)</f>
        <v>0</v>
      </c>
      <c r="U12" s="222">
        <f>ROUND(data!M77,0)</f>
        <v>0</v>
      </c>
      <c r="V12" s="222">
        <f>ROUND(data!M78,0)</f>
        <v>0</v>
      </c>
      <c r="W12" s="222">
        <f>ROUND(data!M79,0)</f>
        <v>0</v>
      </c>
      <c r="X12" s="222">
        <f>ROUND(data!M80,0)</f>
        <v>0</v>
      </c>
      <c r="Y12" s="222">
        <f>ROUND(data!M81,0)</f>
        <v>0</v>
      </c>
      <c r="Z12" s="222">
        <f>ROUND(data!M82,0)</f>
        <v>0</v>
      </c>
      <c r="AA12" s="222">
        <f>ROUND(data!M83,0)</f>
        <v>0</v>
      </c>
      <c r="AB12" s="222">
        <f>ROUND(data!M84,0)</f>
        <v>0</v>
      </c>
      <c r="AC12" s="222">
        <f>ROUND(data!M85,0)</f>
        <v>0</v>
      </c>
      <c r="AD12" s="222">
        <f>ROUND(data!M86,0)</f>
        <v>0</v>
      </c>
      <c r="AE12" s="222">
        <f>ROUND(data!M91,0)</f>
        <v>0</v>
      </c>
      <c r="AF12" s="222">
        <f>ROUND(data!M89,0)</f>
        <v>0</v>
      </c>
      <c r="AG12" s="222">
        <f>IF(data!M92&gt;0,ROUND(data!M92,0),0)</f>
        <v>0</v>
      </c>
      <c r="AH12" s="222">
        <f>IF(data!M93&gt;0,ROUND(data!M93,0),0)</f>
        <v>0</v>
      </c>
      <c r="AI12" s="222">
        <f>IF(data!M94&gt;0,ROUND(data!M94,0),0)</f>
        <v>0</v>
      </c>
      <c r="AJ12" s="222">
        <f>IF(data!M95&gt;0,ROUND(data!M95,0),0)</f>
        <v>0</v>
      </c>
      <c r="AK12" s="212">
        <f>IF(data!M96&gt;0,ROUND(data!M96,2),0)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RIGHT(data!$C$99,3)</f>
        <v>153</v>
      </c>
      <c r="B13" s="224" t="str">
        <f>RIGHT(data!$C$98,4)</f>
        <v>2022</v>
      </c>
      <c r="C13" s="16" t="str">
        <f>data!N$57</f>
        <v>6400</v>
      </c>
      <c r="D13" s="16" t="s">
        <v>1123</v>
      </c>
      <c r="E13" s="222" t="e">
        <f>ROUND(data!N61,0)</f>
        <v>#VALUE!</v>
      </c>
      <c r="F13" s="212">
        <f>ROUND(data!N62,2)</f>
        <v>0</v>
      </c>
      <c r="G13" s="222">
        <f>ROUND(data!N63,0)</f>
        <v>0</v>
      </c>
      <c r="H13" s="222">
        <f>ROUND(data!N64,0)</f>
        <v>0</v>
      </c>
      <c r="I13" s="222">
        <f>ROUND(data!N65,0)</f>
        <v>0</v>
      </c>
      <c r="J13" s="222">
        <f>ROUND(data!N66,0)</f>
        <v>0</v>
      </c>
      <c r="K13" s="222">
        <f>ROUND(data!N67,0)</f>
        <v>0</v>
      </c>
      <c r="L13" s="222">
        <f>ROUND(data!N68,0)</f>
        <v>0</v>
      </c>
      <c r="M13" s="66">
        <f>ROUND(data!N69,0)</f>
        <v>0</v>
      </c>
      <c r="N13" s="222">
        <f>ROUND(data!N70,0)</f>
        <v>0</v>
      </c>
      <c r="O13" s="222">
        <f>ROUND(data!N71,0)</f>
        <v>0</v>
      </c>
      <c r="P13" s="222">
        <f>ROUND(data!N72,0)</f>
        <v>0</v>
      </c>
      <c r="Q13" s="222">
        <f>ROUND(data!N73,0)</f>
        <v>0</v>
      </c>
      <c r="R13" s="222">
        <f>ROUND(data!N74,0)</f>
        <v>0</v>
      </c>
      <c r="S13" s="222">
        <f>ROUND(data!N75,0)</f>
        <v>0</v>
      </c>
      <c r="T13" s="222">
        <f>ROUND(data!N76,0)</f>
        <v>0</v>
      </c>
      <c r="U13" s="222">
        <f>ROUND(data!N77,0)</f>
        <v>0</v>
      </c>
      <c r="V13" s="222">
        <f>ROUND(data!N78,0)</f>
        <v>0</v>
      </c>
      <c r="W13" s="222">
        <f>ROUND(data!N79,0)</f>
        <v>0</v>
      </c>
      <c r="X13" s="222">
        <f>ROUND(data!N80,0)</f>
        <v>0</v>
      </c>
      <c r="Y13" s="222">
        <f>ROUND(data!N81,0)</f>
        <v>0</v>
      </c>
      <c r="Z13" s="222">
        <f>ROUND(data!N82,0)</f>
        <v>0</v>
      </c>
      <c r="AA13" s="222">
        <f>ROUND(data!N83,0)</f>
        <v>0</v>
      </c>
      <c r="AB13" s="222">
        <f>ROUND(data!N84,0)</f>
        <v>0</v>
      </c>
      <c r="AC13" s="222">
        <f>ROUND(data!N85,0)</f>
        <v>0</v>
      </c>
      <c r="AD13" s="222">
        <f>ROUND(data!N86,0)</f>
        <v>0</v>
      </c>
      <c r="AE13" s="222">
        <f>ROUND(data!N91,0)</f>
        <v>0</v>
      </c>
      <c r="AF13" s="222">
        <f>ROUND(data!N89,0)</f>
        <v>0</v>
      </c>
      <c r="AG13" s="222">
        <f>IF(data!N92&gt;0,ROUND(data!N92,0),0)</f>
        <v>0</v>
      </c>
      <c r="AH13" s="222">
        <f>IF(data!N93&gt;0,ROUND(data!N93,0),0)</f>
        <v>0</v>
      </c>
      <c r="AI13" s="222">
        <f>IF(data!N94&gt;0,ROUND(data!N94,0),0)</f>
        <v>0</v>
      </c>
      <c r="AJ13" s="222">
        <f>IF(data!N95&gt;0,ROUND(data!N95,0),0)</f>
        <v>0</v>
      </c>
      <c r="AK13" s="212">
        <f>IF(data!N96&gt;0,ROUND(data!N96,2),0)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RIGHT(data!$C$99,3)</f>
        <v>153</v>
      </c>
      <c r="B14" s="224" t="str">
        <f>RIGHT(data!$C$98,4)</f>
        <v>2022</v>
      </c>
      <c r="C14" s="16" t="str">
        <f>data!O$57</f>
        <v>7010</v>
      </c>
      <c r="D14" s="16" t="s">
        <v>1123</v>
      </c>
      <c r="E14" s="222">
        <f>ROUND(data!O61,0)</f>
        <v>55</v>
      </c>
      <c r="F14" s="212">
        <f>ROUND(data!O62,2)</f>
        <v>4.92</v>
      </c>
      <c r="G14" s="222">
        <f>ROUND(data!O63,0)</f>
        <v>632393</v>
      </c>
      <c r="H14" s="222">
        <f>ROUND(data!O64,0)</f>
        <v>45550</v>
      </c>
      <c r="I14" s="222">
        <f>ROUND(data!O65,0)</f>
        <v>0</v>
      </c>
      <c r="J14" s="222">
        <f>ROUND(data!O66,0)</f>
        <v>36013</v>
      </c>
      <c r="K14" s="222">
        <f>ROUND(data!O67,0)</f>
        <v>0</v>
      </c>
      <c r="L14" s="222">
        <f>ROUND(data!O68,0)</f>
        <v>164449</v>
      </c>
      <c r="M14" s="66">
        <f>ROUND(data!O69,0)</f>
        <v>20595</v>
      </c>
      <c r="N14" s="222">
        <f>ROUND(data!O70,0)</f>
        <v>0</v>
      </c>
      <c r="O14" s="222">
        <f>ROUND(data!O71,0)</f>
        <v>284</v>
      </c>
      <c r="P14" s="222">
        <f>ROUND(data!O72,0)</f>
        <v>0</v>
      </c>
      <c r="Q14" s="222">
        <f>ROUND(data!O73,0)</f>
        <v>0</v>
      </c>
      <c r="R14" s="222">
        <f>ROUND(data!O74,0)</f>
        <v>0</v>
      </c>
      <c r="S14" s="222">
        <f>ROUND(data!O75,0)</f>
        <v>0</v>
      </c>
      <c r="T14" s="222">
        <f>ROUND(data!O76,0)</f>
        <v>0</v>
      </c>
      <c r="U14" s="222">
        <f>ROUND(data!O77,0)</f>
        <v>0</v>
      </c>
      <c r="V14" s="222">
        <f>ROUND(data!O78,0)</f>
        <v>0</v>
      </c>
      <c r="W14" s="222">
        <f>ROUND(data!O79,0)</f>
        <v>0</v>
      </c>
      <c r="X14" s="222">
        <f>ROUND(data!O80,0)</f>
        <v>0</v>
      </c>
      <c r="Y14" s="222">
        <f>ROUND(data!O81,0)</f>
        <v>0</v>
      </c>
      <c r="Z14" s="222">
        <f>ROUND(data!O82,0)</f>
        <v>0</v>
      </c>
      <c r="AA14" s="222">
        <f>ROUND(data!O83,0)</f>
        <v>0</v>
      </c>
      <c r="AB14" s="222">
        <f>ROUND(data!O84,0)</f>
        <v>0</v>
      </c>
      <c r="AC14" s="222">
        <f>ROUND(data!O85,0)</f>
        <v>284</v>
      </c>
      <c r="AD14" s="222">
        <f>ROUND(data!O86,0)</f>
        <v>0</v>
      </c>
      <c r="AE14" s="222">
        <f>ROUND(data!O91,0)</f>
        <v>771539</v>
      </c>
      <c r="AF14" s="222">
        <f>ROUND(data!O89,0)</f>
        <v>148044</v>
      </c>
      <c r="AG14" s="222">
        <f>IF(data!O92&gt;0,ROUND(data!O92,0),0)</f>
        <v>1045</v>
      </c>
      <c r="AH14" s="222">
        <f>IF(data!O93&gt;0,ROUND(data!O93,0),0)</f>
        <v>0</v>
      </c>
      <c r="AI14" s="222">
        <f>IF(data!O94&gt;0,ROUND(data!O94,0),0)</f>
        <v>1045</v>
      </c>
      <c r="AJ14" s="222">
        <f>IF(data!O95&gt;0,ROUND(data!O95,0),0)</f>
        <v>0</v>
      </c>
      <c r="AK14" s="212">
        <f>IF(data!O96&gt;0,ROUND(data!O96,2),0)</f>
        <v>4.92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RIGHT(data!$C$99,3)</f>
        <v>153</v>
      </c>
      <c r="B15" s="224" t="str">
        <f>RIGHT(data!$C$98,4)</f>
        <v>2022</v>
      </c>
      <c r="C15" s="16" t="str">
        <f>data!P$57</f>
        <v>7020</v>
      </c>
      <c r="D15" s="16" t="s">
        <v>1123</v>
      </c>
      <c r="E15" s="222">
        <f>ROUND(data!P61,0)</f>
        <v>72270</v>
      </c>
      <c r="F15" s="212">
        <f>ROUND(data!P62,2)</f>
        <v>19.440000000000001</v>
      </c>
      <c r="G15" s="222">
        <f>ROUND(data!P63,0)</f>
        <v>1862650</v>
      </c>
      <c r="H15" s="222">
        <f>ROUND(data!P64,0)</f>
        <v>135322</v>
      </c>
      <c r="I15" s="222">
        <f>ROUND(data!P65,0)</f>
        <v>0</v>
      </c>
      <c r="J15" s="222">
        <f>ROUND(data!P66,0)</f>
        <v>1612619</v>
      </c>
      <c r="K15" s="222">
        <f>ROUND(data!P67,0)</f>
        <v>672</v>
      </c>
      <c r="L15" s="222">
        <f>ROUND(data!P68,0)</f>
        <v>212555</v>
      </c>
      <c r="M15" s="66">
        <f>ROUND(data!P69,0)</f>
        <v>128658</v>
      </c>
      <c r="N15" s="222">
        <f>ROUND(data!P70,0)</f>
        <v>0</v>
      </c>
      <c r="O15" s="222">
        <f>ROUND(data!P71,0)</f>
        <v>45222</v>
      </c>
      <c r="P15" s="222">
        <f>ROUND(data!P72,0)</f>
        <v>0</v>
      </c>
      <c r="Q15" s="222">
        <f>ROUND(data!P73,0)</f>
        <v>0</v>
      </c>
      <c r="R15" s="222">
        <f>ROUND(data!P74,0)</f>
        <v>0</v>
      </c>
      <c r="S15" s="222">
        <f>ROUND(data!P75,0)</f>
        <v>0</v>
      </c>
      <c r="T15" s="222">
        <f>ROUND(data!P76,0)</f>
        <v>0</v>
      </c>
      <c r="U15" s="222">
        <f>ROUND(data!P77,0)</f>
        <v>0</v>
      </c>
      <c r="V15" s="222">
        <f>ROUND(data!P78,0)</f>
        <v>0</v>
      </c>
      <c r="W15" s="222">
        <f>ROUND(data!P79,0)</f>
        <v>0</v>
      </c>
      <c r="X15" s="222">
        <f>ROUND(data!P80,0)</f>
        <v>0</v>
      </c>
      <c r="Y15" s="222">
        <f>ROUND(data!P81,0)</f>
        <v>0</v>
      </c>
      <c r="Z15" s="222">
        <f>ROUND(data!P82,0)</f>
        <v>0</v>
      </c>
      <c r="AA15" s="222">
        <f>ROUND(data!P83,0)</f>
        <v>0</v>
      </c>
      <c r="AB15" s="222">
        <f>ROUND(data!P84,0)</f>
        <v>0</v>
      </c>
      <c r="AC15" s="222">
        <f>ROUND(data!P85,0)</f>
        <v>45222</v>
      </c>
      <c r="AD15" s="222">
        <f>ROUND(data!P86,0)</f>
        <v>0</v>
      </c>
      <c r="AE15" s="222">
        <f>ROUND(data!P91,0)</f>
        <v>12741424</v>
      </c>
      <c r="AF15" s="222">
        <f>ROUND(data!P89,0)</f>
        <v>5063488</v>
      </c>
      <c r="AG15" s="222">
        <f>IF(data!P92&gt;0,ROUND(data!P92,0),0)</f>
        <v>6528</v>
      </c>
      <c r="AH15" s="222">
        <f>IF(data!P93&gt;0,ROUND(data!P93,0),0)</f>
        <v>0</v>
      </c>
      <c r="AI15" s="222">
        <f>IF(data!P94&gt;0,ROUND(data!P94,0),0)</f>
        <v>10258</v>
      </c>
      <c r="AJ15" s="222">
        <f>IF(data!P95&gt;0,ROUND(data!P95,0),0)</f>
        <v>0</v>
      </c>
      <c r="AK15" s="212">
        <f>IF(data!P96&gt;0,ROUND(data!P96,2),0)</f>
        <v>19.440000000000001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RIGHT(data!$C$99,3)</f>
        <v>153</v>
      </c>
      <c r="B16" s="224" t="str">
        <f>RIGHT(data!$C$98,4)</f>
        <v>2022</v>
      </c>
      <c r="C16" s="16" t="str">
        <f>data!Q$57</f>
        <v>7030</v>
      </c>
      <c r="D16" s="16" t="s">
        <v>1123</v>
      </c>
      <c r="E16" s="222">
        <f>ROUND(data!Q61,0)</f>
        <v>30112</v>
      </c>
      <c r="F16" s="212">
        <f>ROUND(data!Q62,2)</f>
        <v>0</v>
      </c>
      <c r="G16" s="222">
        <f>ROUND(data!Q63,0)</f>
        <v>0</v>
      </c>
      <c r="H16" s="222">
        <f>ROUND(data!Q64,0)</f>
        <v>0</v>
      </c>
      <c r="I16" s="222">
        <f>ROUND(data!Q65,0)</f>
        <v>0</v>
      </c>
      <c r="J16" s="222">
        <f>ROUND(data!Q66,0)</f>
        <v>0</v>
      </c>
      <c r="K16" s="222">
        <f>ROUND(data!Q67,0)</f>
        <v>0</v>
      </c>
      <c r="L16" s="222">
        <f>ROUND(data!Q68,0)</f>
        <v>0</v>
      </c>
      <c r="M16" s="66">
        <f>ROUND(data!Q69,0)</f>
        <v>73513</v>
      </c>
      <c r="N16" s="222">
        <f>ROUND(data!Q70,0)</f>
        <v>0</v>
      </c>
      <c r="O16" s="222">
        <f>ROUND(data!Q71,0)</f>
        <v>0</v>
      </c>
      <c r="P16" s="222">
        <f>ROUND(data!Q72,0)</f>
        <v>0</v>
      </c>
      <c r="Q16" s="222">
        <f>ROUND(data!Q73,0)</f>
        <v>0</v>
      </c>
      <c r="R16" s="222">
        <f>ROUND(data!Q74,0)</f>
        <v>0</v>
      </c>
      <c r="S16" s="222">
        <f>ROUND(data!Q75,0)</f>
        <v>0</v>
      </c>
      <c r="T16" s="222">
        <f>ROUND(data!Q76,0)</f>
        <v>0</v>
      </c>
      <c r="U16" s="222">
        <f>ROUND(data!Q77,0)</f>
        <v>0</v>
      </c>
      <c r="V16" s="222">
        <f>ROUND(data!Q78,0)</f>
        <v>0</v>
      </c>
      <c r="W16" s="222">
        <f>ROUND(data!Q79,0)</f>
        <v>0</v>
      </c>
      <c r="X16" s="222">
        <f>ROUND(data!Q80,0)</f>
        <v>0</v>
      </c>
      <c r="Y16" s="222">
        <f>ROUND(data!Q81,0)</f>
        <v>0</v>
      </c>
      <c r="Z16" s="222">
        <f>ROUND(data!Q82,0)</f>
        <v>0</v>
      </c>
      <c r="AA16" s="222">
        <f>ROUND(data!Q83,0)</f>
        <v>0</v>
      </c>
      <c r="AB16" s="222">
        <f>ROUND(data!Q84,0)</f>
        <v>0</v>
      </c>
      <c r="AC16" s="222">
        <f>ROUND(data!Q85,0)</f>
        <v>0</v>
      </c>
      <c r="AD16" s="222">
        <f>ROUND(data!Q86,0)</f>
        <v>0</v>
      </c>
      <c r="AE16" s="222">
        <f>ROUND(data!Q91,0)</f>
        <v>1676090</v>
      </c>
      <c r="AF16" s="222">
        <f>ROUND(data!Q89,0)</f>
        <v>288069</v>
      </c>
      <c r="AG16" s="222">
        <f>IF(data!Q92&gt;0,ROUND(data!Q92,0),0)</f>
        <v>3730</v>
      </c>
      <c r="AH16" s="222">
        <f>IF(data!Q93&gt;0,ROUND(data!Q93,0),0)</f>
        <v>0</v>
      </c>
      <c r="AI16" s="222">
        <f>IF(data!Q94&gt;0,ROUND(data!Q94,0),0)</f>
        <v>0</v>
      </c>
      <c r="AJ16" s="222">
        <f>IF(data!Q95&gt;0,ROUND(data!Q95,0),0)</f>
        <v>0</v>
      </c>
      <c r="AK16" s="212">
        <f>IF(data!Q96&gt;0,ROUND(data!Q96,2),0)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RIGHT(data!$C$99,3)</f>
        <v>153</v>
      </c>
      <c r="B17" s="224" t="str">
        <f>RIGHT(data!$C$98,4)</f>
        <v>2022</v>
      </c>
      <c r="C17" s="16" t="str">
        <f>data!R$57</f>
        <v>7040</v>
      </c>
      <c r="D17" s="16" t="s">
        <v>1123</v>
      </c>
      <c r="E17" s="222">
        <f>ROUND(data!R61,0)</f>
        <v>88050</v>
      </c>
      <c r="F17" s="212">
        <f>ROUND(data!R62,2)</f>
        <v>2.62</v>
      </c>
      <c r="G17" s="222">
        <f>ROUND(data!R63,0)</f>
        <v>717031</v>
      </c>
      <c r="H17" s="222">
        <f>ROUND(data!R64,0)</f>
        <v>40552</v>
      </c>
      <c r="I17" s="222">
        <f>ROUND(data!R65,0)</f>
        <v>4759</v>
      </c>
      <c r="J17" s="222">
        <f>ROUND(data!R66,0)</f>
        <v>33899</v>
      </c>
      <c r="K17" s="222">
        <f>ROUND(data!R67,0)</f>
        <v>0</v>
      </c>
      <c r="L17" s="222">
        <f>ROUND(data!R68,0)</f>
        <v>0</v>
      </c>
      <c r="M17" s="66">
        <f>ROUND(data!R69,0)</f>
        <v>4612</v>
      </c>
      <c r="N17" s="222">
        <f>ROUND(data!R70,0)</f>
        <v>0</v>
      </c>
      <c r="O17" s="222">
        <f>ROUND(data!R71,0)</f>
        <v>323</v>
      </c>
      <c r="P17" s="222">
        <f>ROUND(data!R72,0)</f>
        <v>0</v>
      </c>
      <c r="Q17" s="222">
        <f>ROUND(data!R73,0)</f>
        <v>0</v>
      </c>
      <c r="R17" s="222">
        <f>ROUND(data!R74,0)</f>
        <v>0</v>
      </c>
      <c r="S17" s="222">
        <f>ROUND(data!R75,0)</f>
        <v>0</v>
      </c>
      <c r="T17" s="222">
        <f>ROUND(data!R76,0)</f>
        <v>0</v>
      </c>
      <c r="U17" s="222">
        <f>ROUND(data!R77,0)</f>
        <v>0</v>
      </c>
      <c r="V17" s="222">
        <f>ROUND(data!R78,0)</f>
        <v>0</v>
      </c>
      <c r="W17" s="222">
        <f>ROUND(data!R79,0)</f>
        <v>0</v>
      </c>
      <c r="X17" s="222">
        <f>ROUND(data!R80,0)</f>
        <v>0</v>
      </c>
      <c r="Y17" s="222">
        <f>ROUND(data!R81,0)</f>
        <v>0</v>
      </c>
      <c r="Z17" s="222">
        <f>ROUND(data!R82,0)</f>
        <v>0</v>
      </c>
      <c r="AA17" s="222">
        <f>ROUND(data!R83,0)</f>
        <v>0</v>
      </c>
      <c r="AB17" s="222">
        <f>ROUND(data!R84,0)</f>
        <v>0</v>
      </c>
      <c r="AC17" s="222">
        <f>ROUND(data!R85,0)</f>
        <v>323</v>
      </c>
      <c r="AD17" s="222">
        <f>ROUND(data!R86,0)</f>
        <v>0</v>
      </c>
      <c r="AE17" s="222">
        <f>ROUND(data!R91,0)</f>
        <v>3134133</v>
      </c>
      <c r="AF17" s="222">
        <f>ROUND(data!R89,0)</f>
        <v>700289</v>
      </c>
      <c r="AG17" s="222">
        <f>IF(data!R92&gt;0,ROUND(data!R92,0),0)</f>
        <v>234</v>
      </c>
      <c r="AH17" s="222">
        <f>IF(data!R93&gt;0,ROUND(data!R93,0),0)</f>
        <v>0</v>
      </c>
      <c r="AI17" s="222">
        <f>IF(data!R94&gt;0,ROUND(data!R94,0),0)</f>
        <v>234</v>
      </c>
      <c r="AJ17" s="222">
        <f>IF(data!R95&gt;0,ROUND(data!R95,0),0)</f>
        <v>0</v>
      </c>
      <c r="AK17" s="212">
        <f>IF(data!R96&gt;0,ROUND(data!R96,2),0)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RIGHT(data!$C$99,3)</f>
        <v>153</v>
      </c>
      <c r="B18" s="224" t="str">
        <f>RIGHT(data!$C$98,4)</f>
        <v>2022</v>
      </c>
      <c r="C18" s="16" t="str">
        <f>data!S$57</f>
        <v>7050</v>
      </c>
      <c r="D18" s="16" t="s">
        <v>1123</v>
      </c>
      <c r="E18" s="222"/>
      <c r="F18" s="212">
        <f>ROUND(data!S62,2)</f>
        <v>0</v>
      </c>
      <c r="G18" s="222">
        <f>ROUND(data!S63,0)</f>
        <v>0</v>
      </c>
      <c r="H18" s="222">
        <f>ROUND(data!S64,0)</f>
        <v>0</v>
      </c>
      <c r="I18" s="222">
        <f>ROUND(data!S65,0)</f>
        <v>0</v>
      </c>
      <c r="J18" s="222">
        <f>ROUND(data!S66,0)</f>
        <v>0</v>
      </c>
      <c r="K18" s="222">
        <f>ROUND(data!S67,0)</f>
        <v>0</v>
      </c>
      <c r="L18" s="222">
        <f>ROUND(data!S68,0)</f>
        <v>0</v>
      </c>
      <c r="M18" s="66">
        <f>ROUND(data!S69,0)</f>
        <v>0</v>
      </c>
      <c r="N18" s="222">
        <f>ROUND(data!S70,0)</f>
        <v>0</v>
      </c>
      <c r="O18" s="222">
        <f>ROUND(data!S71,0)</f>
        <v>0</v>
      </c>
      <c r="P18" s="222">
        <f>ROUND(data!S72,0)</f>
        <v>0</v>
      </c>
      <c r="Q18" s="222">
        <f>ROUND(data!S73,0)</f>
        <v>0</v>
      </c>
      <c r="R18" s="222">
        <f>ROUND(data!S74,0)</f>
        <v>0</v>
      </c>
      <c r="S18" s="222">
        <f>ROUND(data!S75,0)</f>
        <v>0</v>
      </c>
      <c r="T18" s="222">
        <f>ROUND(data!S76,0)</f>
        <v>0</v>
      </c>
      <c r="U18" s="222">
        <f>ROUND(data!S77,0)</f>
        <v>0</v>
      </c>
      <c r="V18" s="222">
        <f>ROUND(data!S78,0)</f>
        <v>0</v>
      </c>
      <c r="W18" s="222">
        <f>ROUND(data!S79,0)</f>
        <v>0</v>
      </c>
      <c r="X18" s="222">
        <f>ROUND(data!S80,0)</f>
        <v>0</v>
      </c>
      <c r="Y18" s="222">
        <f>ROUND(data!S81,0)</f>
        <v>0</v>
      </c>
      <c r="Z18" s="222">
        <f>ROUND(data!S82,0)</f>
        <v>0</v>
      </c>
      <c r="AA18" s="222">
        <f>ROUND(data!S83,0)</f>
        <v>0</v>
      </c>
      <c r="AB18" s="222">
        <f>ROUND(data!S84,0)</f>
        <v>0</v>
      </c>
      <c r="AC18" s="222">
        <f>ROUND(data!S85,0)</f>
        <v>0</v>
      </c>
      <c r="AD18" s="222">
        <f>ROUND(data!S86,0)</f>
        <v>0</v>
      </c>
      <c r="AE18" s="222">
        <f>ROUND(data!S91,0)</f>
        <v>0</v>
      </c>
      <c r="AF18" s="222">
        <f>ROUND(data!S89,0)</f>
        <v>0</v>
      </c>
      <c r="AG18" s="222">
        <f>IF(data!S92&gt;0,ROUND(data!S92,0),0)</f>
        <v>0</v>
      </c>
      <c r="AH18" s="222">
        <f>IF(data!S93&gt;0,ROUND(data!S93,0),0)</f>
        <v>0</v>
      </c>
      <c r="AI18" s="222">
        <f>IF(data!S94&gt;0,ROUND(data!S94,0),0)</f>
        <v>0</v>
      </c>
      <c r="AJ18" s="222">
        <f>IF(data!S95&gt;0,ROUND(data!S95,0),0)</f>
        <v>0</v>
      </c>
      <c r="AK18" s="212">
        <f>IF(data!S96&gt;0,ROUND(data!S96,2),0)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RIGHT(data!$C$99,3)</f>
        <v>153</v>
      </c>
      <c r="B19" s="224" t="str">
        <f>RIGHT(data!$C$98,4)</f>
        <v>2022</v>
      </c>
      <c r="C19" s="16" t="str">
        <f>data!T$57</f>
        <v>7060</v>
      </c>
      <c r="D19" s="16" t="s">
        <v>1123</v>
      </c>
      <c r="E19" s="222"/>
      <c r="F19" s="212">
        <f>ROUND(data!T62,2)</f>
        <v>0</v>
      </c>
      <c r="G19" s="222">
        <f>ROUND(data!T63,0)</f>
        <v>0</v>
      </c>
      <c r="H19" s="222">
        <f>ROUND(data!T64,0)</f>
        <v>0</v>
      </c>
      <c r="I19" s="222">
        <f>ROUND(data!T65,0)</f>
        <v>0</v>
      </c>
      <c r="J19" s="222">
        <f>ROUND(data!T66,0)</f>
        <v>0</v>
      </c>
      <c r="K19" s="222">
        <f>ROUND(data!T67,0)</f>
        <v>0</v>
      </c>
      <c r="L19" s="222">
        <f>ROUND(data!T68,0)</f>
        <v>0</v>
      </c>
      <c r="M19" s="66">
        <f>ROUND(data!T69,0)</f>
        <v>0</v>
      </c>
      <c r="N19" s="222">
        <f>ROUND(data!T70,0)</f>
        <v>0</v>
      </c>
      <c r="O19" s="222">
        <f>ROUND(data!T71,0)</f>
        <v>0</v>
      </c>
      <c r="P19" s="222">
        <f>ROUND(data!T72,0)</f>
        <v>0</v>
      </c>
      <c r="Q19" s="222">
        <f>ROUND(data!T73,0)</f>
        <v>0</v>
      </c>
      <c r="R19" s="222">
        <f>ROUND(data!T74,0)</f>
        <v>0</v>
      </c>
      <c r="S19" s="222">
        <f>ROUND(data!T75,0)</f>
        <v>0</v>
      </c>
      <c r="T19" s="222">
        <f>ROUND(data!T76,0)</f>
        <v>0</v>
      </c>
      <c r="U19" s="222">
        <f>ROUND(data!T77,0)</f>
        <v>0</v>
      </c>
      <c r="V19" s="222">
        <f>ROUND(data!T78,0)</f>
        <v>0</v>
      </c>
      <c r="W19" s="222">
        <f>ROUND(data!T79,0)</f>
        <v>0</v>
      </c>
      <c r="X19" s="222">
        <f>ROUND(data!T80,0)</f>
        <v>0</v>
      </c>
      <c r="Y19" s="222">
        <f>ROUND(data!T81,0)</f>
        <v>0</v>
      </c>
      <c r="Z19" s="222">
        <f>ROUND(data!T82,0)</f>
        <v>0</v>
      </c>
      <c r="AA19" s="222">
        <f>ROUND(data!T83,0)</f>
        <v>0</v>
      </c>
      <c r="AB19" s="222">
        <f>ROUND(data!T84,0)</f>
        <v>0</v>
      </c>
      <c r="AC19" s="222">
        <f>ROUND(data!T85,0)</f>
        <v>0</v>
      </c>
      <c r="AD19" s="222">
        <f>ROUND(data!T86,0)</f>
        <v>0</v>
      </c>
      <c r="AE19" s="222">
        <f>ROUND(data!T91,0)</f>
        <v>0</v>
      </c>
      <c r="AF19" s="222">
        <f>ROUND(data!T89,0)</f>
        <v>0</v>
      </c>
      <c r="AG19" s="222">
        <f>IF(data!T92&gt;0,ROUND(data!T92,0),0)</f>
        <v>0</v>
      </c>
      <c r="AH19" s="222">
        <f>IF(data!T93&gt;0,ROUND(data!T93,0),0)</f>
        <v>0</v>
      </c>
      <c r="AI19" s="222">
        <f>IF(data!T94&gt;0,ROUND(data!T94,0),0)</f>
        <v>0</v>
      </c>
      <c r="AJ19" s="222">
        <f>IF(data!T95&gt;0,ROUND(data!T95,0),0)</f>
        <v>0</v>
      </c>
      <c r="AK19" s="212">
        <f>IF(data!T96&gt;0,ROUND(data!T96,2),0)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RIGHT(data!$C$99,3)</f>
        <v>153</v>
      </c>
      <c r="B20" s="224" t="str">
        <f>RIGHT(data!$C$98,4)</f>
        <v>2022</v>
      </c>
      <c r="C20" s="16" t="str">
        <f>data!U$57</f>
        <v>7070</v>
      </c>
      <c r="D20" s="16" t="s">
        <v>1123</v>
      </c>
      <c r="E20" s="222">
        <f>ROUND(data!U61,0)</f>
        <v>89274</v>
      </c>
      <c r="F20" s="212">
        <f>ROUND(data!U62,2)</f>
        <v>11.73</v>
      </c>
      <c r="G20" s="222">
        <f>ROUND(data!U63,0)</f>
        <v>933969</v>
      </c>
      <c r="H20" s="222">
        <f>ROUND(data!U64,0)</f>
        <v>67619</v>
      </c>
      <c r="I20" s="222">
        <f>ROUND(data!U65,0)</f>
        <v>35556</v>
      </c>
      <c r="J20" s="222">
        <f>ROUND(data!U66,0)</f>
        <v>504306</v>
      </c>
      <c r="K20" s="222">
        <f>ROUND(data!U67,0)</f>
        <v>627</v>
      </c>
      <c r="L20" s="222">
        <f>ROUND(data!U68,0)</f>
        <v>346108</v>
      </c>
      <c r="M20" s="66">
        <f>ROUND(data!U69,0)</f>
        <v>59934</v>
      </c>
      <c r="N20" s="222">
        <f>ROUND(data!U70,0)</f>
        <v>0</v>
      </c>
      <c r="O20" s="222">
        <f>ROUND(data!U71,0)</f>
        <v>62779</v>
      </c>
      <c r="P20" s="222">
        <f>ROUND(data!U72,0)</f>
        <v>0</v>
      </c>
      <c r="Q20" s="222">
        <f>ROUND(data!U73,0)</f>
        <v>0</v>
      </c>
      <c r="R20" s="222">
        <f>ROUND(data!U74,0)</f>
        <v>0</v>
      </c>
      <c r="S20" s="222">
        <f>ROUND(data!U75,0)</f>
        <v>0</v>
      </c>
      <c r="T20" s="222">
        <f>ROUND(data!U76,0)</f>
        <v>0</v>
      </c>
      <c r="U20" s="222">
        <f>ROUND(data!U77,0)</f>
        <v>0</v>
      </c>
      <c r="V20" s="222">
        <f>ROUND(data!U78,0)</f>
        <v>0</v>
      </c>
      <c r="W20" s="222">
        <f>ROUND(data!U79,0)</f>
        <v>0</v>
      </c>
      <c r="X20" s="222">
        <f>ROUND(data!U80,0)</f>
        <v>0</v>
      </c>
      <c r="Y20" s="222">
        <f>ROUND(data!U81,0)</f>
        <v>0</v>
      </c>
      <c r="Z20" s="222">
        <f>ROUND(data!U82,0)</f>
        <v>0</v>
      </c>
      <c r="AA20" s="222">
        <f>ROUND(data!U83,0)</f>
        <v>0</v>
      </c>
      <c r="AB20" s="222">
        <f>ROUND(data!U84,0)</f>
        <v>0</v>
      </c>
      <c r="AC20" s="222">
        <f>ROUND(data!U85,0)</f>
        <v>62779</v>
      </c>
      <c r="AD20" s="222">
        <f>ROUND(data!U86,0)</f>
        <v>0</v>
      </c>
      <c r="AE20" s="222">
        <f>ROUND(data!U91,0)</f>
        <v>7616981</v>
      </c>
      <c r="AF20" s="222">
        <f>ROUND(data!U89,0)</f>
        <v>746747</v>
      </c>
      <c r="AG20" s="222">
        <f>IF(data!U92&gt;0,ROUND(data!U92,0),0)</f>
        <v>3041</v>
      </c>
      <c r="AH20" s="222">
        <f>IF(data!U93&gt;0,ROUND(data!U93,0),0)</f>
        <v>0</v>
      </c>
      <c r="AI20" s="222">
        <f>IF(data!U94&gt;0,ROUND(data!U94,0),0)</f>
        <v>2312</v>
      </c>
      <c r="AJ20" s="222">
        <f>IF(data!U95&gt;0,ROUND(data!U95,0),0)</f>
        <v>0</v>
      </c>
      <c r="AK20" s="212">
        <f>IF(data!U96&gt;0,ROUND(data!U96,2),0)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RIGHT(data!$C$99,3)</f>
        <v>153</v>
      </c>
      <c r="B21" s="224" t="str">
        <f>RIGHT(data!$C$98,4)</f>
        <v>2022</v>
      </c>
      <c r="C21" s="16" t="str">
        <f>data!V$57</f>
        <v>7110</v>
      </c>
      <c r="D21" s="16" t="s">
        <v>1123</v>
      </c>
      <c r="E21" s="222">
        <f>ROUND(data!V61,0)</f>
        <v>1374</v>
      </c>
      <c r="F21" s="212">
        <f>ROUND(data!V62,2)</f>
        <v>0</v>
      </c>
      <c r="G21" s="222">
        <f>ROUND(data!V63,0)</f>
        <v>0</v>
      </c>
      <c r="H21" s="222">
        <f>ROUND(data!V64,0)</f>
        <v>0</v>
      </c>
      <c r="I21" s="222">
        <f>ROUND(data!V65,0)</f>
        <v>0</v>
      </c>
      <c r="J21" s="222">
        <f>ROUND(data!V66,0)</f>
        <v>94</v>
      </c>
      <c r="K21" s="222">
        <f>ROUND(data!V67,0)</f>
        <v>0</v>
      </c>
      <c r="L21" s="222">
        <f>ROUND(data!V68,0)</f>
        <v>0</v>
      </c>
      <c r="M21" s="66">
        <f>ROUND(data!V69,0)</f>
        <v>0</v>
      </c>
      <c r="N21" s="222">
        <f>ROUND(data!V70,0)</f>
        <v>0</v>
      </c>
      <c r="O21" s="222">
        <f>ROUND(data!V71,0)</f>
        <v>0</v>
      </c>
      <c r="P21" s="222">
        <f>ROUND(data!V72,0)</f>
        <v>0</v>
      </c>
      <c r="Q21" s="222">
        <f>ROUND(data!V73,0)</f>
        <v>0</v>
      </c>
      <c r="R21" s="222">
        <f>ROUND(data!V74,0)</f>
        <v>0</v>
      </c>
      <c r="S21" s="222">
        <f>ROUND(data!V75,0)</f>
        <v>0</v>
      </c>
      <c r="T21" s="222">
        <f>ROUND(data!V76,0)</f>
        <v>0</v>
      </c>
      <c r="U21" s="222">
        <f>ROUND(data!V77,0)</f>
        <v>0</v>
      </c>
      <c r="V21" s="222">
        <f>ROUND(data!V78,0)</f>
        <v>0</v>
      </c>
      <c r="W21" s="222">
        <f>ROUND(data!V79,0)</f>
        <v>0</v>
      </c>
      <c r="X21" s="222">
        <f>ROUND(data!V80,0)</f>
        <v>0</v>
      </c>
      <c r="Y21" s="222">
        <f>ROUND(data!V81,0)</f>
        <v>0</v>
      </c>
      <c r="Z21" s="222">
        <f>ROUND(data!V82,0)</f>
        <v>0</v>
      </c>
      <c r="AA21" s="222">
        <f>ROUND(data!V83,0)</f>
        <v>0</v>
      </c>
      <c r="AB21" s="222">
        <f>ROUND(data!V84,0)</f>
        <v>0</v>
      </c>
      <c r="AC21" s="222">
        <f>ROUND(data!V85,0)</f>
        <v>0</v>
      </c>
      <c r="AD21" s="222">
        <f>ROUND(data!V86,0)</f>
        <v>0</v>
      </c>
      <c r="AE21" s="222">
        <f>ROUND(data!V91,0)</f>
        <v>296973</v>
      </c>
      <c r="AF21" s="222">
        <f>ROUND(data!V89,0)</f>
        <v>23936</v>
      </c>
      <c r="AG21" s="222">
        <f>IF(data!V92&gt;0,ROUND(data!V92,0),0)</f>
        <v>0</v>
      </c>
      <c r="AH21" s="222">
        <f>IF(data!V93&gt;0,ROUND(data!V93,0),0)</f>
        <v>0</v>
      </c>
      <c r="AI21" s="222">
        <f>IF(data!V94&gt;0,ROUND(data!V94,0),0)</f>
        <v>0</v>
      </c>
      <c r="AJ21" s="222">
        <f>IF(data!V95&gt;0,ROUND(data!V95,0),0)</f>
        <v>0</v>
      </c>
      <c r="AK21" s="212">
        <f>IF(data!V96&gt;0,ROUND(data!V96,2),0)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RIGHT(data!$C$99,3)</f>
        <v>153</v>
      </c>
      <c r="B22" s="224" t="str">
        <f>RIGHT(data!$C$98,4)</f>
        <v>2022</v>
      </c>
      <c r="C22" s="16" t="str">
        <f>data!W$57</f>
        <v>7120</v>
      </c>
      <c r="D22" s="16" t="s">
        <v>1123</v>
      </c>
      <c r="E22" s="222" t="e">
        <f>ROUND(data!W61,0)</f>
        <v>#VALUE!</v>
      </c>
      <c r="F22" s="212">
        <f>ROUND(data!W62,2)</f>
        <v>0</v>
      </c>
      <c r="G22" s="222">
        <f>ROUND(data!W63,0)</f>
        <v>0</v>
      </c>
      <c r="H22" s="222">
        <f>ROUND(data!W64,0)</f>
        <v>0</v>
      </c>
      <c r="I22" s="222">
        <f>ROUND(data!W65,0)</f>
        <v>0</v>
      </c>
      <c r="J22" s="222">
        <f>ROUND(data!W66,0)</f>
        <v>0</v>
      </c>
      <c r="K22" s="222">
        <f>ROUND(data!W67,0)</f>
        <v>0</v>
      </c>
      <c r="L22" s="222">
        <f>ROUND(data!W68,0)</f>
        <v>0</v>
      </c>
      <c r="M22" s="66">
        <f>ROUND(data!W69,0)</f>
        <v>0</v>
      </c>
      <c r="N22" s="222">
        <f>ROUND(data!W70,0)</f>
        <v>0</v>
      </c>
      <c r="O22" s="222">
        <f>ROUND(data!W71,0)</f>
        <v>0</v>
      </c>
      <c r="P22" s="222">
        <f>ROUND(data!W72,0)</f>
        <v>0</v>
      </c>
      <c r="Q22" s="222">
        <f>ROUND(data!W73,0)</f>
        <v>0</v>
      </c>
      <c r="R22" s="222">
        <f>ROUND(data!W74,0)</f>
        <v>0</v>
      </c>
      <c r="S22" s="222">
        <f>ROUND(data!W75,0)</f>
        <v>0</v>
      </c>
      <c r="T22" s="222">
        <f>ROUND(data!W76,0)</f>
        <v>0</v>
      </c>
      <c r="U22" s="222">
        <f>ROUND(data!W77,0)</f>
        <v>0</v>
      </c>
      <c r="V22" s="222">
        <f>ROUND(data!W78,0)</f>
        <v>0</v>
      </c>
      <c r="W22" s="222">
        <f>ROUND(data!W79,0)</f>
        <v>0</v>
      </c>
      <c r="X22" s="222">
        <f>ROUND(data!W80,0)</f>
        <v>0</v>
      </c>
      <c r="Y22" s="222">
        <f>ROUND(data!W81,0)</f>
        <v>0</v>
      </c>
      <c r="Z22" s="222">
        <f>ROUND(data!W82,0)</f>
        <v>0</v>
      </c>
      <c r="AA22" s="222">
        <f>ROUND(data!W83,0)</f>
        <v>0</v>
      </c>
      <c r="AB22" s="222">
        <f>ROUND(data!W84,0)</f>
        <v>0</v>
      </c>
      <c r="AC22" s="222">
        <f>ROUND(data!W85,0)</f>
        <v>0</v>
      </c>
      <c r="AD22" s="222">
        <f>ROUND(data!W86,0)</f>
        <v>0</v>
      </c>
      <c r="AE22" s="222">
        <f>ROUND(data!W91,0)</f>
        <v>0</v>
      </c>
      <c r="AF22" s="222">
        <f>ROUND(data!W89,0)</f>
        <v>0</v>
      </c>
      <c r="AG22" s="222">
        <f>IF(data!W92&gt;0,ROUND(data!W92,0),0)</f>
        <v>0</v>
      </c>
      <c r="AH22" s="222">
        <f>IF(data!W93&gt;0,ROUND(data!W93,0),0)</f>
        <v>0</v>
      </c>
      <c r="AI22" s="222">
        <f>IF(data!W94&gt;0,ROUND(data!W94,0),0)</f>
        <v>0</v>
      </c>
      <c r="AJ22" s="222">
        <f>IF(data!W95&gt;0,ROUND(data!W95,0),0)</f>
        <v>0</v>
      </c>
      <c r="AK22" s="212">
        <f>IF(data!W96&gt;0,ROUND(data!W96,2),0)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RIGHT(data!$C$99,3)</f>
        <v>153</v>
      </c>
      <c r="B23" s="224" t="str">
        <f>RIGHT(data!$C$98,4)</f>
        <v>2022</v>
      </c>
      <c r="C23" s="16" t="str">
        <f>data!X$57</f>
        <v>7130</v>
      </c>
      <c r="D23" s="16" t="s">
        <v>1123</v>
      </c>
      <c r="E23" s="222" t="e">
        <f>ROUND(data!X61,0)</f>
        <v>#VALUE!</v>
      </c>
      <c r="F23" s="212">
        <f>ROUND(data!X62,2)</f>
        <v>0</v>
      </c>
      <c r="G23" s="222">
        <f>ROUND(data!X63,0)</f>
        <v>0</v>
      </c>
      <c r="H23" s="222">
        <f>ROUND(data!X64,0)</f>
        <v>0</v>
      </c>
      <c r="I23" s="222">
        <f>ROUND(data!X65,0)</f>
        <v>0</v>
      </c>
      <c r="J23" s="222">
        <f>ROUND(data!X66,0)</f>
        <v>0</v>
      </c>
      <c r="K23" s="222">
        <f>ROUND(data!X67,0)</f>
        <v>0</v>
      </c>
      <c r="L23" s="222">
        <f>ROUND(data!X68,0)</f>
        <v>0</v>
      </c>
      <c r="M23" s="66">
        <f>ROUND(data!X69,0)</f>
        <v>0</v>
      </c>
      <c r="N23" s="222">
        <f>ROUND(data!X70,0)</f>
        <v>0</v>
      </c>
      <c r="O23" s="222">
        <f>ROUND(data!X71,0)</f>
        <v>0</v>
      </c>
      <c r="P23" s="222">
        <f>ROUND(data!X72,0)</f>
        <v>0</v>
      </c>
      <c r="Q23" s="222">
        <f>ROUND(data!X73,0)</f>
        <v>0</v>
      </c>
      <c r="R23" s="222">
        <f>ROUND(data!X74,0)</f>
        <v>0</v>
      </c>
      <c r="S23" s="222">
        <f>ROUND(data!X75,0)</f>
        <v>0</v>
      </c>
      <c r="T23" s="222">
        <f>ROUND(data!X76,0)</f>
        <v>0</v>
      </c>
      <c r="U23" s="222">
        <f>ROUND(data!X77,0)</f>
        <v>0</v>
      </c>
      <c r="V23" s="222">
        <f>ROUND(data!X78,0)</f>
        <v>0</v>
      </c>
      <c r="W23" s="222">
        <f>ROUND(data!X79,0)</f>
        <v>0</v>
      </c>
      <c r="X23" s="222">
        <f>ROUND(data!X80,0)</f>
        <v>0</v>
      </c>
      <c r="Y23" s="222">
        <f>ROUND(data!X81,0)</f>
        <v>0</v>
      </c>
      <c r="Z23" s="222">
        <f>ROUND(data!X82,0)</f>
        <v>0</v>
      </c>
      <c r="AA23" s="222">
        <f>ROUND(data!X83,0)</f>
        <v>0</v>
      </c>
      <c r="AB23" s="222">
        <f>ROUND(data!X84,0)</f>
        <v>0</v>
      </c>
      <c r="AC23" s="222">
        <f>ROUND(data!X85,0)</f>
        <v>0</v>
      </c>
      <c r="AD23" s="222">
        <f>ROUND(data!X86,0)</f>
        <v>0</v>
      </c>
      <c r="AE23" s="222">
        <f>ROUND(data!X91,0)</f>
        <v>0</v>
      </c>
      <c r="AF23" s="222">
        <f>ROUND(data!X89,0)</f>
        <v>0</v>
      </c>
      <c r="AG23" s="222">
        <f>IF(data!X92&gt;0,ROUND(data!X92,0),0)</f>
        <v>0</v>
      </c>
      <c r="AH23" s="222">
        <f>IF(data!X93&gt;0,ROUND(data!X93,0),0)</f>
        <v>0</v>
      </c>
      <c r="AI23" s="222">
        <f>IF(data!X94&gt;0,ROUND(data!X94,0),0)</f>
        <v>0</v>
      </c>
      <c r="AJ23" s="222">
        <f>IF(data!X95&gt;0,ROUND(data!X95,0),0)</f>
        <v>0</v>
      </c>
      <c r="AK23" s="212">
        <f>IF(data!X96&gt;0,ROUND(data!X96,2),0)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RIGHT(data!$C$99,3)</f>
        <v>153</v>
      </c>
      <c r="B24" s="224" t="str">
        <f>RIGHT(data!$C$98,4)</f>
        <v>2022</v>
      </c>
      <c r="C24" s="16" t="str">
        <f>data!Y$57</f>
        <v>7140</v>
      </c>
      <c r="D24" s="16" t="s">
        <v>1123</v>
      </c>
      <c r="E24" s="222" t="e">
        <f>ROUND(data!Y61,0)</f>
        <v>#VALUE!</v>
      </c>
      <c r="F24" s="212">
        <f>ROUND(data!Y62,2)</f>
        <v>11.78</v>
      </c>
      <c r="G24" s="222">
        <f>ROUND(data!Y63,0)</f>
        <v>1017580</v>
      </c>
      <c r="H24" s="222">
        <f>ROUND(data!Y64,0)</f>
        <v>74117</v>
      </c>
      <c r="I24" s="222">
        <f>ROUND(data!Y65,0)</f>
        <v>0</v>
      </c>
      <c r="J24" s="222">
        <f>ROUND(data!Y66,0)</f>
        <v>73887</v>
      </c>
      <c r="K24" s="222">
        <f>ROUND(data!Y67,0)</f>
        <v>1253</v>
      </c>
      <c r="L24" s="222">
        <f>ROUND(data!Y68,0)</f>
        <v>66487</v>
      </c>
      <c r="M24" s="66">
        <f>ROUND(data!Y69,0)</f>
        <v>46512</v>
      </c>
      <c r="N24" s="222">
        <f>ROUND(data!Y70,0)</f>
        <v>185</v>
      </c>
      <c r="O24" s="222">
        <f>ROUND(data!Y71,0)</f>
        <v>489303</v>
      </c>
      <c r="P24" s="222">
        <f>ROUND(data!Y72,0)</f>
        <v>0</v>
      </c>
      <c r="Q24" s="222">
        <f>ROUND(data!Y73,0)</f>
        <v>0</v>
      </c>
      <c r="R24" s="222">
        <f>ROUND(data!Y74,0)</f>
        <v>0</v>
      </c>
      <c r="S24" s="222">
        <f>ROUND(data!Y75,0)</f>
        <v>0</v>
      </c>
      <c r="T24" s="222">
        <f>ROUND(data!Y76,0)</f>
        <v>0</v>
      </c>
      <c r="U24" s="222">
        <f>ROUND(data!Y77,0)</f>
        <v>0</v>
      </c>
      <c r="V24" s="222">
        <f>ROUND(data!Y78,0)</f>
        <v>0</v>
      </c>
      <c r="W24" s="222">
        <f>ROUND(data!Y79,0)</f>
        <v>0</v>
      </c>
      <c r="X24" s="222">
        <f>ROUND(data!Y80,0)</f>
        <v>0</v>
      </c>
      <c r="Y24" s="222">
        <f>ROUND(data!Y81,0)</f>
        <v>0</v>
      </c>
      <c r="Z24" s="222">
        <f>ROUND(data!Y82,0)</f>
        <v>0</v>
      </c>
      <c r="AA24" s="222">
        <f>ROUND(data!Y83,0)</f>
        <v>0</v>
      </c>
      <c r="AB24" s="222">
        <f>ROUND(data!Y84,0)</f>
        <v>0</v>
      </c>
      <c r="AC24" s="222">
        <f>ROUND(data!Y85,0)</f>
        <v>489303</v>
      </c>
      <c r="AD24" s="222">
        <f>ROUND(data!Y86,0)</f>
        <v>0</v>
      </c>
      <c r="AE24" s="222">
        <f>ROUND(data!Y91,0)</f>
        <v>9548926</v>
      </c>
      <c r="AF24" s="222">
        <f>ROUND(data!Y89,0)</f>
        <v>391355</v>
      </c>
      <c r="AG24" s="222">
        <f>IF(data!Y92&gt;0,ROUND(data!Y92,0),0)</f>
        <v>2360</v>
      </c>
      <c r="AH24" s="222">
        <f>IF(data!Y93&gt;0,ROUND(data!Y93,0),0)</f>
        <v>0</v>
      </c>
      <c r="AI24" s="222">
        <f>IF(data!Y94&gt;0,ROUND(data!Y94,0),0)</f>
        <v>2360</v>
      </c>
      <c r="AJ24" s="222">
        <f>IF(data!Y95&gt;0,ROUND(data!Y95,0),0)</f>
        <v>0</v>
      </c>
      <c r="AK24" s="212">
        <f>IF(data!Y96&gt;0,ROUND(data!Y96,2),0)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RIGHT(data!$C$99,3)</f>
        <v>153</v>
      </c>
      <c r="B25" s="224" t="str">
        <f>RIGHT(data!$C$98,4)</f>
        <v>2022</v>
      </c>
      <c r="C25" s="16" t="str">
        <f>data!Z$57</f>
        <v>7150</v>
      </c>
      <c r="D25" s="16" t="s">
        <v>1123</v>
      </c>
      <c r="E25" s="222" t="e">
        <f>ROUND(data!Z61,0)</f>
        <v>#VALUE!</v>
      </c>
      <c r="F25" s="212">
        <f>ROUND(data!Z62,2)</f>
        <v>0</v>
      </c>
      <c r="G25" s="222">
        <f>ROUND(data!Z63,0)</f>
        <v>0</v>
      </c>
      <c r="H25" s="222">
        <f>ROUND(data!Z64,0)</f>
        <v>0</v>
      </c>
      <c r="I25" s="222">
        <f>ROUND(data!Z65,0)</f>
        <v>0</v>
      </c>
      <c r="J25" s="222">
        <f>ROUND(data!Z66,0)</f>
        <v>0</v>
      </c>
      <c r="K25" s="222">
        <f>ROUND(data!Z67,0)</f>
        <v>0</v>
      </c>
      <c r="L25" s="222">
        <f>ROUND(data!Z68,0)</f>
        <v>0</v>
      </c>
      <c r="M25" s="66">
        <f>ROUND(data!Z69,0)</f>
        <v>0</v>
      </c>
      <c r="N25" s="222">
        <f>ROUND(data!Z70,0)</f>
        <v>0</v>
      </c>
      <c r="O25" s="222">
        <f>ROUND(data!Z71,0)</f>
        <v>0</v>
      </c>
      <c r="P25" s="222">
        <f>ROUND(data!Z72,0)</f>
        <v>0</v>
      </c>
      <c r="Q25" s="222">
        <f>ROUND(data!Z73,0)</f>
        <v>0</v>
      </c>
      <c r="R25" s="222">
        <f>ROUND(data!Z74,0)</f>
        <v>0</v>
      </c>
      <c r="S25" s="222">
        <f>ROUND(data!Z75,0)</f>
        <v>0</v>
      </c>
      <c r="T25" s="222">
        <f>ROUND(data!Z76,0)</f>
        <v>0</v>
      </c>
      <c r="U25" s="222">
        <f>ROUND(data!Z77,0)</f>
        <v>0</v>
      </c>
      <c r="V25" s="222">
        <f>ROUND(data!Z78,0)</f>
        <v>0</v>
      </c>
      <c r="W25" s="222">
        <f>ROUND(data!Z79,0)</f>
        <v>0</v>
      </c>
      <c r="X25" s="222">
        <f>ROUND(data!Z80,0)</f>
        <v>0</v>
      </c>
      <c r="Y25" s="222">
        <f>ROUND(data!Z81,0)</f>
        <v>0</v>
      </c>
      <c r="Z25" s="222">
        <f>ROUND(data!Z82,0)</f>
        <v>0</v>
      </c>
      <c r="AA25" s="222">
        <f>ROUND(data!Z83,0)</f>
        <v>0</v>
      </c>
      <c r="AB25" s="222">
        <f>ROUND(data!Z84,0)</f>
        <v>0</v>
      </c>
      <c r="AC25" s="222">
        <f>ROUND(data!Z85,0)</f>
        <v>0</v>
      </c>
      <c r="AD25" s="222">
        <f>ROUND(data!Z86,0)</f>
        <v>0</v>
      </c>
      <c r="AE25" s="222">
        <f>ROUND(data!Z91,0)</f>
        <v>0</v>
      </c>
      <c r="AF25" s="222">
        <f>ROUND(data!Z89,0)</f>
        <v>0</v>
      </c>
      <c r="AG25" s="222">
        <f>IF(data!Z92&gt;0,ROUND(data!Z92,0),0)</f>
        <v>0</v>
      </c>
      <c r="AH25" s="222">
        <f>IF(data!Z93&gt;0,ROUND(data!Z93,0),0)</f>
        <v>0</v>
      </c>
      <c r="AI25" s="222">
        <f>IF(data!Z94&gt;0,ROUND(data!Z94,0),0)</f>
        <v>0</v>
      </c>
      <c r="AJ25" s="222">
        <f>IF(data!Z95&gt;0,ROUND(data!Z95,0),0)</f>
        <v>0</v>
      </c>
      <c r="AK25" s="212">
        <f>IF(data!Z96&gt;0,ROUND(data!Z96,2),0)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RIGHT(data!$C$99,3)</f>
        <v>153</v>
      </c>
      <c r="B26" s="224" t="str">
        <f>RIGHT(data!$C$98,4)</f>
        <v>2022</v>
      </c>
      <c r="C26" s="16" t="str">
        <f>data!AA$57</f>
        <v>7160</v>
      </c>
      <c r="D26" s="16" t="s">
        <v>1123</v>
      </c>
      <c r="E26" s="222" t="e">
        <f>ROUND(data!AA61,0)</f>
        <v>#VALUE!</v>
      </c>
      <c r="F26" s="212">
        <f>ROUND(data!AA62,2)</f>
        <v>0</v>
      </c>
      <c r="G26" s="222">
        <f>ROUND(data!AA63,0)</f>
        <v>0</v>
      </c>
      <c r="H26" s="222">
        <f>ROUND(data!AA64,0)</f>
        <v>0</v>
      </c>
      <c r="I26" s="222">
        <f>ROUND(data!AA65,0)</f>
        <v>0</v>
      </c>
      <c r="J26" s="222">
        <f>ROUND(data!AA66,0)</f>
        <v>0</v>
      </c>
      <c r="K26" s="222">
        <f>ROUND(data!AA67,0)</f>
        <v>0</v>
      </c>
      <c r="L26" s="222">
        <f>ROUND(data!AA68,0)</f>
        <v>0</v>
      </c>
      <c r="M26" s="66">
        <f>ROUND(data!AA69,0)</f>
        <v>0</v>
      </c>
      <c r="N26" s="222">
        <f>ROUND(data!AA70,0)</f>
        <v>0</v>
      </c>
      <c r="O26" s="222">
        <f>ROUND(data!AA71,0)</f>
        <v>0</v>
      </c>
      <c r="P26" s="222">
        <f>ROUND(data!AA72,0)</f>
        <v>0</v>
      </c>
      <c r="Q26" s="222">
        <f>ROUND(data!AA73,0)</f>
        <v>0</v>
      </c>
      <c r="R26" s="222">
        <f>ROUND(data!AA74,0)</f>
        <v>0</v>
      </c>
      <c r="S26" s="222">
        <f>ROUND(data!AA75,0)</f>
        <v>0</v>
      </c>
      <c r="T26" s="222">
        <f>ROUND(data!AA76,0)</f>
        <v>0</v>
      </c>
      <c r="U26" s="222">
        <f>ROUND(data!AA77,0)</f>
        <v>0</v>
      </c>
      <c r="V26" s="222">
        <f>ROUND(data!AA78,0)</f>
        <v>0</v>
      </c>
      <c r="W26" s="222">
        <f>ROUND(data!AA79,0)</f>
        <v>0</v>
      </c>
      <c r="X26" s="222">
        <f>ROUND(data!AA80,0)</f>
        <v>0</v>
      </c>
      <c r="Y26" s="222">
        <f>ROUND(data!AA81,0)</f>
        <v>0</v>
      </c>
      <c r="Z26" s="222">
        <f>ROUND(data!AA82,0)</f>
        <v>0</v>
      </c>
      <c r="AA26" s="222">
        <f>ROUND(data!AA83,0)</f>
        <v>0</v>
      </c>
      <c r="AB26" s="222">
        <f>ROUND(data!AA84,0)</f>
        <v>0</v>
      </c>
      <c r="AC26" s="222">
        <f>ROUND(data!AA85,0)</f>
        <v>0</v>
      </c>
      <c r="AD26" s="222">
        <f>ROUND(data!AA86,0)</f>
        <v>0</v>
      </c>
      <c r="AE26" s="222">
        <f>ROUND(data!AA91,0)</f>
        <v>0</v>
      </c>
      <c r="AF26" s="222">
        <f>ROUND(data!AA89,0)</f>
        <v>0</v>
      </c>
      <c r="AG26" s="222">
        <f>IF(data!AA92&gt;0,ROUND(data!AA92,0),0)</f>
        <v>0</v>
      </c>
      <c r="AH26" s="222">
        <f>IF(data!AA93&gt;0,ROUND(data!AA93,0),0)</f>
        <v>0</v>
      </c>
      <c r="AI26" s="222">
        <f>IF(data!AA94&gt;0,ROUND(data!AA94,0),0)</f>
        <v>0</v>
      </c>
      <c r="AJ26" s="222">
        <f>IF(data!AA95&gt;0,ROUND(data!AA95,0),0)</f>
        <v>0</v>
      </c>
      <c r="AK26" s="212">
        <f>IF(data!AA96&gt;0,ROUND(data!AA96,2),0)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RIGHT(data!$C$99,3)</f>
        <v>153</v>
      </c>
      <c r="B27" s="224" t="str">
        <f>RIGHT(data!$C$98,4)</f>
        <v>2022</v>
      </c>
      <c r="C27" s="16" t="str">
        <f>data!AB$57</f>
        <v>7170</v>
      </c>
      <c r="D27" s="16" t="s">
        <v>1123</v>
      </c>
      <c r="E27" s="222"/>
      <c r="F27" s="212">
        <f>ROUND(data!AB62,2)</f>
        <v>2.06</v>
      </c>
      <c r="G27" s="222">
        <f>ROUND(data!AB63,0)</f>
        <v>257320</v>
      </c>
      <c r="H27" s="222">
        <f>ROUND(data!AB64,0)</f>
        <v>17114</v>
      </c>
      <c r="I27" s="222">
        <f>ROUND(data!AB65,0)</f>
        <v>0</v>
      </c>
      <c r="J27" s="222">
        <f>ROUND(data!AB66,0)</f>
        <v>1780140</v>
      </c>
      <c r="K27" s="222">
        <f>ROUND(data!AB67,0)</f>
        <v>627</v>
      </c>
      <c r="L27" s="222">
        <f>ROUND(data!AB68,0)</f>
        <v>1583403</v>
      </c>
      <c r="M27" s="66">
        <f>ROUND(data!AB69,0)</f>
        <v>15136</v>
      </c>
      <c r="N27" s="222">
        <f>ROUND(data!AB70,0)</f>
        <v>12010</v>
      </c>
      <c r="O27" s="222">
        <f>ROUND(data!AB71,0)</f>
        <v>7776</v>
      </c>
      <c r="P27" s="222">
        <f>ROUND(data!AB72,0)</f>
        <v>0</v>
      </c>
      <c r="Q27" s="222">
        <f>ROUND(data!AB73,0)</f>
        <v>0</v>
      </c>
      <c r="R27" s="222">
        <f>ROUND(data!AB74,0)</f>
        <v>0</v>
      </c>
      <c r="S27" s="222">
        <f>ROUND(data!AB75,0)</f>
        <v>0</v>
      </c>
      <c r="T27" s="222">
        <f>ROUND(data!AB76,0)</f>
        <v>0</v>
      </c>
      <c r="U27" s="222">
        <f>ROUND(data!AB77,0)</f>
        <v>0</v>
      </c>
      <c r="V27" s="222">
        <f>ROUND(data!AB78,0)</f>
        <v>0</v>
      </c>
      <c r="W27" s="222">
        <f>ROUND(data!AB79,0)</f>
        <v>0</v>
      </c>
      <c r="X27" s="222">
        <f>ROUND(data!AB80,0)</f>
        <v>0</v>
      </c>
      <c r="Y27" s="222">
        <f>ROUND(data!AB81,0)</f>
        <v>0</v>
      </c>
      <c r="Z27" s="222">
        <f>ROUND(data!AB82,0)</f>
        <v>0</v>
      </c>
      <c r="AA27" s="222">
        <f>ROUND(data!AB83,0)</f>
        <v>0</v>
      </c>
      <c r="AB27" s="222">
        <f>ROUND(data!AB84,0)</f>
        <v>0</v>
      </c>
      <c r="AC27" s="222">
        <f>ROUND(data!AB85,0)</f>
        <v>7776</v>
      </c>
      <c r="AD27" s="222">
        <f>ROUND(data!AB86,0)</f>
        <v>6714</v>
      </c>
      <c r="AE27" s="222">
        <f>ROUND(data!AB91,0)</f>
        <v>4177022</v>
      </c>
      <c r="AF27" s="222">
        <f>ROUND(data!AB89,0)</f>
        <v>753935</v>
      </c>
      <c r="AG27" s="222">
        <f>IF(data!AB92&gt;0,ROUND(data!AB92,0),0)</f>
        <v>768</v>
      </c>
      <c r="AH27" s="222">
        <f>IF(data!AB93&gt;0,ROUND(data!AB93,0),0)</f>
        <v>0</v>
      </c>
      <c r="AI27" s="222">
        <f>IF(data!AB94&gt;0,ROUND(data!AB94,0),0)</f>
        <v>618</v>
      </c>
      <c r="AJ27" s="222">
        <f>IF(data!AB95&gt;0,ROUND(data!AB95,0),0)</f>
        <v>0</v>
      </c>
      <c r="AK27" s="212">
        <f>IF(data!AB96&gt;0,ROUND(data!AB96,2),0)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RIGHT(data!$C$99,3)</f>
        <v>153</v>
      </c>
      <c r="B28" s="224" t="str">
        <f>RIGHT(data!$C$98,4)</f>
        <v>2022</v>
      </c>
      <c r="C28" s="16" t="str">
        <f>data!AC$57</f>
        <v>7180</v>
      </c>
      <c r="D28" s="16" t="s">
        <v>1123</v>
      </c>
      <c r="E28" s="222">
        <f>ROUND(data!AC61,0)</f>
        <v>1690</v>
      </c>
      <c r="F28" s="212">
        <f>ROUND(data!AC62,2)</f>
        <v>4.17</v>
      </c>
      <c r="G28" s="222">
        <f>ROUND(data!AC63,0)</f>
        <v>449635</v>
      </c>
      <c r="H28" s="222">
        <f>ROUND(data!AC64,0)</f>
        <v>33978</v>
      </c>
      <c r="I28" s="222">
        <f>ROUND(data!AC65,0)</f>
        <v>0</v>
      </c>
      <c r="J28" s="222">
        <f>ROUND(data!AC66,0)</f>
        <v>44619</v>
      </c>
      <c r="K28" s="222">
        <f>ROUND(data!AC67,0)</f>
        <v>627</v>
      </c>
      <c r="L28" s="222">
        <f>ROUND(data!AC68,0)</f>
        <v>300088</v>
      </c>
      <c r="M28" s="66">
        <f>ROUND(data!AC69,0)</f>
        <v>23532</v>
      </c>
      <c r="N28" s="222">
        <f>ROUND(data!AC70,0)</f>
        <v>0</v>
      </c>
      <c r="O28" s="222">
        <f>ROUND(data!AC71,0)</f>
        <v>401</v>
      </c>
      <c r="P28" s="222">
        <f>ROUND(data!AC72,0)</f>
        <v>0</v>
      </c>
      <c r="Q28" s="222">
        <f>ROUND(data!AC73,0)</f>
        <v>0</v>
      </c>
      <c r="R28" s="222">
        <f>ROUND(data!AC74,0)</f>
        <v>0</v>
      </c>
      <c r="S28" s="222">
        <f>ROUND(data!AC75,0)</f>
        <v>0</v>
      </c>
      <c r="T28" s="222">
        <f>ROUND(data!AC76,0)</f>
        <v>0</v>
      </c>
      <c r="U28" s="222">
        <f>ROUND(data!AC77,0)</f>
        <v>0</v>
      </c>
      <c r="V28" s="222">
        <f>ROUND(data!AC78,0)</f>
        <v>0</v>
      </c>
      <c r="W28" s="222">
        <f>ROUND(data!AC79,0)</f>
        <v>0</v>
      </c>
      <c r="X28" s="222">
        <f>ROUND(data!AC80,0)</f>
        <v>0</v>
      </c>
      <c r="Y28" s="222">
        <f>ROUND(data!AC81,0)</f>
        <v>0</v>
      </c>
      <c r="Z28" s="222">
        <f>ROUND(data!AC82,0)</f>
        <v>0</v>
      </c>
      <c r="AA28" s="222">
        <f>ROUND(data!AC83,0)</f>
        <v>0</v>
      </c>
      <c r="AB28" s="222">
        <f>ROUND(data!AC84,0)</f>
        <v>0</v>
      </c>
      <c r="AC28" s="222">
        <f>ROUND(data!AC85,0)</f>
        <v>401</v>
      </c>
      <c r="AD28" s="222">
        <f>ROUND(data!AC86,0)</f>
        <v>0</v>
      </c>
      <c r="AE28" s="222">
        <f>ROUND(data!AC91,0)</f>
        <v>102919</v>
      </c>
      <c r="AF28" s="222">
        <f>ROUND(data!AC89,0)</f>
        <v>13433</v>
      </c>
      <c r="AG28" s="222">
        <f>IF(data!AC92&gt;0,ROUND(data!AC92,0),0)</f>
        <v>1194</v>
      </c>
      <c r="AH28" s="222">
        <f>IF(data!AC93&gt;0,ROUND(data!AC93,0),0)</f>
        <v>0</v>
      </c>
      <c r="AI28" s="222">
        <f>IF(data!AC94&gt;0,ROUND(data!AC94,0),0)</f>
        <v>1194</v>
      </c>
      <c r="AJ28" s="222">
        <f>IF(data!AC95&gt;0,ROUND(data!AC95,0),0)</f>
        <v>0</v>
      </c>
      <c r="AK28" s="212">
        <f>IF(data!AC96&gt;0,ROUND(data!AC96,2),0)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RIGHT(data!$C$99,3)</f>
        <v>153</v>
      </c>
      <c r="B29" s="224" t="str">
        <f>RIGHT(data!$C$98,4)</f>
        <v>2022</v>
      </c>
      <c r="C29" s="16" t="str">
        <f>data!AD$57</f>
        <v>7190</v>
      </c>
      <c r="D29" s="16" t="s">
        <v>1123</v>
      </c>
      <c r="E29" s="222" t="e">
        <f>ROUND(data!AD61,0)</f>
        <v>#VALUE!</v>
      </c>
      <c r="F29" s="212">
        <f>ROUND(data!AD62,2)</f>
        <v>0</v>
      </c>
      <c r="G29" s="222">
        <f>ROUND(data!AD63,0)</f>
        <v>0</v>
      </c>
      <c r="H29" s="222">
        <f>ROUND(data!AD64,0)</f>
        <v>0</v>
      </c>
      <c r="I29" s="222">
        <f>ROUND(data!AD65,0)</f>
        <v>0</v>
      </c>
      <c r="J29" s="222">
        <f>ROUND(data!AD66,0)</f>
        <v>0</v>
      </c>
      <c r="K29" s="222">
        <f>ROUND(data!AD67,0)</f>
        <v>0</v>
      </c>
      <c r="L29" s="222">
        <f>ROUND(data!AD68,0)</f>
        <v>0</v>
      </c>
      <c r="M29" s="66">
        <f>ROUND(data!AD69,0)</f>
        <v>0</v>
      </c>
      <c r="N29" s="222">
        <f>ROUND(data!AD70,0)</f>
        <v>0</v>
      </c>
      <c r="O29" s="222">
        <f>ROUND(data!AD71,0)</f>
        <v>0</v>
      </c>
      <c r="P29" s="222">
        <f>ROUND(data!AD72,0)</f>
        <v>0</v>
      </c>
      <c r="Q29" s="222">
        <f>ROUND(data!AD73,0)</f>
        <v>0</v>
      </c>
      <c r="R29" s="222">
        <f>ROUND(data!AD74,0)</f>
        <v>0</v>
      </c>
      <c r="S29" s="222">
        <f>ROUND(data!AD75,0)</f>
        <v>0</v>
      </c>
      <c r="T29" s="222">
        <f>ROUND(data!AD76,0)</f>
        <v>0</v>
      </c>
      <c r="U29" s="222">
        <f>ROUND(data!AD77,0)</f>
        <v>0</v>
      </c>
      <c r="V29" s="222">
        <f>ROUND(data!AD78,0)</f>
        <v>0</v>
      </c>
      <c r="W29" s="222">
        <f>ROUND(data!AD79,0)</f>
        <v>0</v>
      </c>
      <c r="X29" s="222">
        <f>ROUND(data!AD80,0)</f>
        <v>0</v>
      </c>
      <c r="Y29" s="222">
        <f>ROUND(data!AD81,0)</f>
        <v>0</v>
      </c>
      <c r="Z29" s="222">
        <f>ROUND(data!AD82,0)</f>
        <v>0</v>
      </c>
      <c r="AA29" s="222">
        <f>ROUND(data!AD83,0)</f>
        <v>0</v>
      </c>
      <c r="AB29" s="222">
        <f>ROUND(data!AD84,0)</f>
        <v>0</v>
      </c>
      <c r="AC29" s="222">
        <f>ROUND(data!AD85,0)</f>
        <v>0</v>
      </c>
      <c r="AD29" s="222">
        <f>ROUND(data!AD86,0)</f>
        <v>0</v>
      </c>
      <c r="AE29" s="222">
        <f>ROUND(data!AD91,0)</f>
        <v>0</v>
      </c>
      <c r="AF29" s="222">
        <f>ROUND(data!AD89,0)</f>
        <v>0</v>
      </c>
      <c r="AG29" s="222">
        <f>IF(data!AD92&gt;0,ROUND(data!AD92,0),0)</f>
        <v>0</v>
      </c>
      <c r="AH29" s="222">
        <f>IF(data!AD93&gt;0,ROUND(data!AD93,0),0)</f>
        <v>0</v>
      </c>
      <c r="AI29" s="222">
        <f>IF(data!AD94&gt;0,ROUND(data!AD94,0),0)</f>
        <v>0</v>
      </c>
      <c r="AJ29" s="222">
        <f>IF(data!AD95&gt;0,ROUND(data!AD95,0),0)</f>
        <v>0</v>
      </c>
      <c r="AK29" s="212">
        <f>IF(data!AD96&gt;0,ROUND(data!AD96,2),0)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RIGHT(data!$C$99,3)</f>
        <v>153</v>
      </c>
      <c r="B30" s="224" t="str">
        <f>RIGHT(data!$C$98,4)</f>
        <v>2022</v>
      </c>
      <c r="C30" s="16" t="str">
        <f>data!AE$57</f>
        <v>7200</v>
      </c>
      <c r="D30" s="16" t="s">
        <v>1123</v>
      </c>
      <c r="E30" s="222">
        <f>ROUND(data!AE61,0)</f>
        <v>8027</v>
      </c>
      <c r="F30" s="212">
        <f>ROUND(data!AE62,2)</f>
        <v>13.52</v>
      </c>
      <c r="G30" s="222">
        <f>ROUND(data!AE63,0)</f>
        <v>1061953</v>
      </c>
      <c r="H30" s="222">
        <f>ROUND(data!AE64,0)</f>
        <v>76342</v>
      </c>
      <c r="I30" s="222">
        <f>ROUND(data!AE65,0)</f>
        <v>0</v>
      </c>
      <c r="J30" s="222">
        <f>ROUND(data!AE66,0)</f>
        <v>56854</v>
      </c>
      <c r="K30" s="222">
        <f>ROUND(data!AE67,0)</f>
        <v>2065</v>
      </c>
      <c r="L30" s="222">
        <f>ROUND(data!AE68,0)</f>
        <v>3561</v>
      </c>
      <c r="M30" s="66">
        <f>ROUND(data!AE69,0)</f>
        <v>123790</v>
      </c>
      <c r="N30" s="222">
        <f>ROUND(data!AE70,0)</f>
        <v>0</v>
      </c>
      <c r="O30" s="222">
        <f>ROUND(data!AE71,0)</f>
        <v>2550</v>
      </c>
      <c r="P30" s="222">
        <f>ROUND(data!AE72,0)</f>
        <v>0</v>
      </c>
      <c r="Q30" s="222">
        <f>ROUND(data!AE73,0)</f>
        <v>0</v>
      </c>
      <c r="R30" s="222">
        <f>ROUND(data!AE74,0)</f>
        <v>0</v>
      </c>
      <c r="S30" s="222">
        <f>ROUND(data!AE75,0)</f>
        <v>0</v>
      </c>
      <c r="T30" s="222">
        <f>ROUND(data!AE76,0)</f>
        <v>0</v>
      </c>
      <c r="U30" s="222">
        <f>ROUND(data!AE77,0)</f>
        <v>0</v>
      </c>
      <c r="V30" s="222">
        <f>ROUND(data!AE78,0)</f>
        <v>0</v>
      </c>
      <c r="W30" s="222">
        <f>ROUND(data!AE79,0)</f>
        <v>0</v>
      </c>
      <c r="X30" s="222">
        <f>ROUND(data!AE80,0)</f>
        <v>0</v>
      </c>
      <c r="Y30" s="222">
        <f>ROUND(data!AE81,0)</f>
        <v>0</v>
      </c>
      <c r="Z30" s="222">
        <f>ROUND(data!AE82,0)</f>
        <v>0</v>
      </c>
      <c r="AA30" s="222">
        <f>ROUND(data!AE83,0)</f>
        <v>0</v>
      </c>
      <c r="AB30" s="222">
        <f>ROUND(data!AE84,0)</f>
        <v>0</v>
      </c>
      <c r="AC30" s="222">
        <f>ROUND(data!AE85,0)</f>
        <v>2550</v>
      </c>
      <c r="AD30" s="222">
        <f>ROUND(data!AE86,0)</f>
        <v>20975</v>
      </c>
      <c r="AE30" s="222">
        <f>ROUND(data!AE91,0)</f>
        <v>2737352</v>
      </c>
      <c r="AF30" s="222">
        <f>ROUND(data!AE89,0)</f>
        <v>395881</v>
      </c>
      <c r="AG30" s="222">
        <f>IF(data!AE92&gt;0,ROUND(data!AE92,0),0)</f>
        <v>6281</v>
      </c>
      <c r="AH30" s="222">
        <f>IF(data!AE93&gt;0,ROUND(data!AE93,0),0)</f>
        <v>0</v>
      </c>
      <c r="AI30" s="222">
        <f>IF(data!AE94&gt;0,ROUND(data!AE94,0),0)</f>
        <v>6281</v>
      </c>
      <c r="AJ30" s="222">
        <f>IF(data!AE95&gt;0,ROUND(data!AE95,0),0)</f>
        <v>0</v>
      </c>
      <c r="AK30" s="212">
        <f>IF(data!AE96&gt;0,ROUND(data!AE96,2),0)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RIGHT(data!$C$99,3)</f>
        <v>153</v>
      </c>
      <c r="B31" s="224" t="str">
        <f>RIGHT(data!$C$98,4)</f>
        <v>2022</v>
      </c>
      <c r="C31" s="16" t="str">
        <f>data!AF$57</f>
        <v>7220</v>
      </c>
      <c r="D31" s="16" t="s">
        <v>1123</v>
      </c>
      <c r="E31" s="222" t="e">
        <f>ROUND(data!AF61,0)</f>
        <v>#VALUE!</v>
      </c>
      <c r="F31" s="212">
        <f>ROUND(data!AF62,2)</f>
        <v>0</v>
      </c>
      <c r="G31" s="222">
        <f>ROUND(data!AF63,0)</f>
        <v>0</v>
      </c>
      <c r="H31" s="222">
        <f>ROUND(data!AF64,0)</f>
        <v>0</v>
      </c>
      <c r="I31" s="222">
        <f>ROUND(data!AF65,0)</f>
        <v>0</v>
      </c>
      <c r="J31" s="222">
        <f>ROUND(data!AF66,0)</f>
        <v>0</v>
      </c>
      <c r="K31" s="222">
        <f>ROUND(data!AF67,0)</f>
        <v>0</v>
      </c>
      <c r="L31" s="222">
        <f>ROUND(data!AF68,0)</f>
        <v>0</v>
      </c>
      <c r="M31" s="66">
        <f>ROUND(data!AF69,0)</f>
        <v>0</v>
      </c>
      <c r="N31" s="222">
        <f>ROUND(data!AF70,0)</f>
        <v>0</v>
      </c>
      <c r="O31" s="222">
        <f>ROUND(data!AF71,0)</f>
        <v>0</v>
      </c>
      <c r="P31" s="222">
        <f>ROUND(data!AF72,0)</f>
        <v>0</v>
      </c>
      <c r="Q31" s="222">
        <f>ROUND(data!AF73,0)</f>
        <v>0</v>
      </c>
      <c r="R31" s="222">
        <f>ROUND(data!AF74,0)</f>
        <v>0</v>
      </c>
      <c r="S31" s="222">
        <f>ROUND(data!AF75,0)</f>
        <v>0</v>
      </c>
      <c r="T31" s="222">
        <f>ROUND(data!AF76,0)</f>
        <v>0</v>
      </c>
      <c r="U31" s="222">
        <f>ROUND(data!AF77,0)</f>
        <v>0</v>
      </c>
      <c r="V31" s="222">
        <f>ROUND(data!AF78,0)</f>
        <v>0</v>
      </c>
      <c r="W31" s="222">
        <f>ROUND(data!AF79,0)</f>
        <v>0</v>
      </c>
      <c r="X31" s="222">
        <f>ROUND(data!AF80,0)</f>
        <v>0</v>
      </c>
      <c r="Y31" s="222">
        <f>ROUND(data!AF81,0)</f>
        <v>0</v>
      </c>
      <c r="Z31" s="222">
        <f>ROUND(data!AF82,0)</f>
        <v>0</v>
      </c>
      <c r="AA31" s="222">
        <f>ROUND(data!AF83,0)</f>
        <v>0</v>
      </c>
      <c r="AB31" s="222">
        <f>ROUND(data!AF84,0)</f>
        <v>0</v>
      </c>
      <c r="AC31" s="222">
        <f>ROUND(data!AF85,0)</f>
        <v>0</v>
      </c>
      <c r="AD31" s="222">
        <f>ROUND(data!AF86,0)</f>
        <v>0</v>
      </c>
      <c r="AE31" s="222">
        <f>ROUND(data!AF91,0)</f>
        <v>0</v>
      </c>
      <c r="AF31" s="222">
        <f>ROUND(data!AF89,0)</f>
        <v>0</v>
      </c>
      <c r="AG31" s="222">
        <f>IF(data!AF92&gt;0,ROUND(data!AF92,0),0)</f>
        <v>0</v>
      </c>
      <c r="AH31" s="222">
        <f>IF(data!AF93&gt;0,ROUND(data!AF93,0),0)</f>
        <v>0</v>
      </c>
      <c r="AI31" s="222">
        <f>IF(data!AF94&gt;0,ROUND(data!AF94,0),0)</f>
        <v>0</v>
      </c>
      <c r="AJ31" s="222">
        <f>IF(data!AF95&gt;0,ROUND(data!AF95,0),0)</f>
        <v>0</v>
      </c>
      <c r="AK31" s="212">
        <f>IF(data!AF96&gt;0,ROUND(data!AF96,2),0)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RIGHT(data!$C$99,3)</f>
        <v>153</v>
      </c>
      <c r="B32" s="224" t="str">
        <f>RIGHT(data!$C$98,4)</f>
        <v>2022</v>
      </c>
      <c r="C32" s="16" t="str">
        <f>data!AG$57</f>
        <v>7230</v>
      </c>
      <c r="D32" s="16" t="s">
        <v>1123</v>
      </c>
      <c r="E32" s="222">
        <f>ROUND(data!AG61,0)</f>
        <v>3447</v>
      </c>
      <c r="F32" s="212">
        <f>ROUND(data!AG62,2)</f>
        <v>12.29</v>
      </c>
      <c r="G32" s="222">
        <f>ROUND(data!AG63,0)</f>
        <v>1125312</v>
      </c>
      <c r="H32" s="222">
        <f>ROUND(data!AG64,0)</f>
        <v>81688</v>
      </c>
      <c r="I32" s="222">
        <f>ROUND(data!AG65,0)</f>
        <v>1410796</v>
      </c>
      <c r="J32" s="222">
        <f>ROUND(data!AG66,0)</f>
        <v>135305</v>
      </c>
      <c r="K32" s="222">
        <f>ROUND(data!AG67,0)</f>
        <v>627</v>
      </c>
      <c r="L32" s="222">
        <f>ROUND(data!AG68,0)</f>
        <v>23612</v>
      </c>
      <c r="M32" s="66">
        <f>ROUND(data!AG69,0)</f>
        <v>40481</v>
      </c>
      <c r="N32" s="222">
        <f>ROUND(data!AG70,0)</f>
        <v>0</v>
      </c>
      <c r="O32" s="222">
        <f>ROUND(data!AG71,0)</f>
        <v>6408</v>
      </c>
      <c r="P32" s="222">
        <f>ROUND(data!AG72,0)</f>
        <v>0</v>
      </c>
      <c r="Q32" s="222">
        <f>ROUND(data!AG73,0)</f>
        <v>0</v>
      </c>
      <c r="R32" s="222">
        <f>ROUND(data!AG74,0)</f>
        <v>0</v>
      </c>
      <c r="S32" s="222">
        <f>ROUND(data!AG75,0)</f>
        <v>0</v>
      </c>
      <c r="T32" s="222">
        <f>ROUND(data!AG76,0)</f>
        <v>0</v>
      </c>
      <c r="U32" s="222">
        <f>ROUND(data!AG77,0)</f>
        <v>0</v>
      </c>
      <c r="V32" s="222">
        <f>ROUND(data!AG78,0)</f>
        <v>0</v>
      </c>
      <c r="W32" s="222">
        <f>ROUND(data!AG79,0)</f>
        <v>0</v>
      </c>
      <c r="X32" s="222">
        <f>ROUND(data!AG80,0)</f>
        <v>0</v>
      </c>
      <c r="Y32" s="222">
        <f>ROUND(data!AG81,0)</f>
        <v>0</v>
      </c>
      <c r="Z32" s="222">
        <f>ROUND(data!AG82,0)</f>
        <v>0</v>
      </c>
      <c r="AA32" s="222">
        <f>ROUND(data!AG83,0)</f>
        <v>0</v>
      </c>
      <c r="AB32" s="222">
        <f>ROUND(data!AG84,0)</f>
        <v>0</v>
      </c>
      <c r="AC32" s="222">
        <f>ROUND(data!AG85,0)</f>
        <v>6408</v>
      </c>
      <c r="AD32" s="222">
        <f>ROUND(data!AG86,0)</f>
        <v>0</v>
      </c>
      <c r="AE32" s="222">
        <f>ROUND(data!AG91,0)</f>
        <v>6222257</v>
      </c>
      <c r="AF32" s="222">
        <f>ROUND(data!AG89,0)</f>
        <v>52495</v>
      </c>
      <c r="AG32" s="222">
        <f>IF(data!AG92&gt;0,ROUND(data!AG92,0),0)</f>
        <v>2054</v>
      </c>
      <c r="AH32" s="222">
        <f>IF(data!AG93&gt;0,ROUND(data!AG93,0),0)</f>
        <v>0</v>
      </c>
      <c r="AI32" s="222">
        <f>IF(data!AG94&gt;0,ROUND(data!AG94,0),0)</f>
        <v>2054</v>
      </c>
      <c r="AJ32" s="222">
        <f>IF(data!AG95&gt;0,ROUND(data!AG95,0),0)</f>
        <v>0</v>
      </c>
      <c r="AK32" s="212">
        <f>IF(data!AG96&gt;0,ROUND(data!AG96,2),0)</f>
        <v>12.29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RIGHT(data!$C$99,3)</f>
        <v>153</v>
      </c>
      <c r="B33" s="224" t="str">
        <f>RIGHT(data!$C$98,4)</f>
        <v>2022</v>
      </c>
      <c r="C33" s="16" t="str">
        <f>data!AH$57</f>
        <v>7240</v>
      </c>
      <c r="D33" s="16" t="s">
        <v>1123</v>
      </c>
      <c r="E33" s="222" t="e">
        <f>ROUND(data!AH61,0)</f>
        <v>#VALUE!</v>
      </c>
      <c r="F33" s="212">
        <f>ROUND(data!AH62,2)</f>
        <v>0</v>
      </c>
      <c r="G33" s="222">
        <f>ROUND(data!AH63,0)</f>
        <v>0</v>
      </c>
      <c r="H33" s="222">
        <f>ROUND(data!AH64,0)</f>
        <v>0</v>
      </c>
      <c r="I33" s="222">
        <f>ROUND(data!AH65,0)</f>
        <v>0</v>
      </c>
      <c r="J33" s="222">
        <f>ROUND(data!AH66,0)</f>
        <v>0</v>
      </c>
      <c r="K33" s="222">
        <f>ROUND(data!AH67,0)</f>
        <v>0</v>
      </c>
      <c r="L33" s="222">
        <f>ROUND(data!AH68,0)</f>
        <v>0</v>
      </c>
      <c r="M33" s="66">
        <f>ROUND(data!AH69,0)</f>
        <v>0</v>
      </c>
      <c r="N33" s="222">
        <f>ROUND(data!AH70,0)</f>
        <v>0</v>
      </c>
      <c r="O33" s="222">
        <f>ROUND(data!AH71,0)</f>
        <v>0</v>
      </c>
      <c r="P33" s="222">
        <f>ROUND(data!AH72,0)</f>
        <v>0</v>
      </c>
      <c r="Q33" s="222">
        <f>ROUND(data!AH73,0)</f>
        <v>0</v>
      </c>
      <c r="R33" s="222">
        <f>ROUND(data!AH74,0)</f>
        <v>0</v>
      </c>
      <c r="S33" s="222">
        <f>ROUND(data!AH75,0)</f>
        <v>0</v>
      </c>
      <c r="T33" s="222">
        <f>ROUND(data!AH76,0)</f>
        <v>0</v>
      </c>
      <c r="U33" s="222">
        <f>ROUND(data!AH77,0)</f>
        <v>0</v>
      </c>
      <c r="V33" s="222">
        <f>ROUND(data!AH78,0)</f>
        <v>0</v>
      </c>
      <c r="W33" s="222">
        <f>ROUND(data!AH79,0)</f>
        <v>0</v>
      </c>
      <c r="X33" s="222">
        <f>ROUND(data!AH80,0)</f>
        <v>0</v>
      </c>
      <c r="Y33" s="222">
        <f>ROUND(data!AH81,0)</f>
        <v>0</v>
      </c>
      <c r="Z33" s="222">
        <f>ROUND(data!AH82,0)</f>
        <v>0</v>
      </c>
      <c r="AA33" s="222">
        <f>ROUND(data!AH83,0)</f>
        <v>0</v>
      </c>
      <c r="AB33" s="222">
        <f>ROUND(data!AH84,0)</f>
        <v>0</v>
      </c>
      <c r="AC33" s="222">
        <f>ROUND(data!AH85,0)</f>
        <v>0</v>
      </c>
      <c r="AD33" s="222">
        <f>ROUND(data!AH86,0)</f>
        <v>0</v>
      </c>
      <c r="AE33" s="222">
        <f>ROUND(data!AH91,0)</f>
        <v>0</v>
      </c>
      <c r="AF33" s="222">
        <f>ROUND(data!AH89,0)</f>
        <v>0</v>
      </c>
      <c r="AG33" s="222">
        <f>IF(data!AH92&gt;0,ROUND(data!AH92,0),0)</f>
        <v>0</v>
      </c>
      <c r="AH33" s="222">
        <f>IF(data!AH93&gt;0,ROUND(data!AH93,0),0)</f>
        <v>0</v>
      </c>
      <c r="AI33" s="222">
        <f>IF(data!AH94&gt;0,ROUND(data!AH94,0),0)</f>
        <v>0</v>
      </c>
      <c r="AJ33" s="222">
        <f>IF(data!AH95&gt;0,ROUND(data!AH95,0),0)</f>
        <v>0</v>
      </c>
      <c r="AK33" s="212">
        <f>IF(data!AH96&gt;0,ROUND(data!AH96,2),0)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RIGHT(data!$C$99,3)</f>
        <v>153</v>
      </c>
      <c r="B34" s="224" t="str">
        <f>RIGHT(data!$C$98,4)</f>
        <v>2022</v>
      </c>
      <c r="C34" s="16" t="str">
        <f>data!AI$57</f>
        <v>7250</v>
      </c>
      <c r="D34" s="16" t="s">
        <v>1123</v>
      </c>
      <c r="E34" s="222" t="e">
        <f>ROUND(data!AI61,0)</f>
        <v>#VALUE!</v>
      </c>
      <c r="F34" s="212">
        <f>ROUND(data!AI62,2)</f>
        <v>0</v>
      </c>
      <c r="G34" s="222">
        <f>ROUND(data!AI63,0)</f>
        <v>0</v>
      </c>
      <c r="H34" s="222">
        <f>ROUND(data!AI64,0)</f>
        <v>0</v>
      </c>
      <c r="I34" s="222">
        <f>ROUND(data!AI65,0)</f>
        <v>0</v>
      </c>
      <c r="J34" s="222">
        <f>ROUND(data!AI66,0)</f>
        <v>0</v>
      </c>
      <c r="K34" s="222">
        <f>ROUND(data!AI67,0)</f>
        <v>0</v>
      </c>
      <c r="L34" s="222">
        <f>ROUND(data!AI68,0)</f>
        <v>0</v>
      </c>
      <c r="M34" s="66">
        <f>ROUND(data!AI69,0)</f>
        <v>0</v>
      </c>
      <c r="N34" s="222">
        <f>ROUND(data!AI70,0)</f>
        <v>0</v>
      </c>
      <c r="O34" s="222">
        <f>ROUND(data!AI71,0)</f>
        <v>0</v>
      </c>
      <c r="P34" s="222">
        <f>ROUND(data!AI72,0)</f>
        <v>0</v>
      </c>
      <c r="Q34" s="222">
        <f>ROUND(data!AI73,0)</f>
        <v>0</v>
      </c>
      <c r="R34" s="222">
        <f>ROUND(data!AI74,0)</f>
        <v>0</v>
      </c>
      <c r="S34" s="222">
        <f>ROUND(data!AI75,0)</f>
        <v>0</v>
      </c>
      <c r="T34" s="222">
        <f>ROUND(data!AI76,0)</f>
        <v>0</v>
      </c>
      <c r="U34" s="222">
        <f>ROUND(data!AI77,0)</f>
        <v>0</v>
      </c>
      <c r="V34" s="222">
        <f>ROUND(data!AI78,0)</f>
        <v>0</v>
      </c>
      <c r="W34" s="222">
        <f>ROUND(data!AI79,0)</f>
        <v>0</v>
      </c>
      <c r="X34" s="222">
        <f>ROUND(data!AI80,0)</f>
        <v>0</v>
      </c>
      <c r="Y34" s="222">
        <f>ROUND(data!AI81,0)</f>
        <v>0</v>
      </c>
      <c r="Z34" s="222">
        <f>ROUND(data!AI82,0)</f>
        <v>0</v>
      </c>
      <c r="AA34" s="222">
        <f>ROUND(data!AI83,0)</f>
        <v>0</v>
      </c>
      <c r="AB34" s="222">
        <f>ROUND(data!AI84,0)</f>
        <v>0</v>
      </c>
      <c r="AC34" s="222">
        <f>ROUND(data!AI85,0)</f>
        <v>0</v>
      </c>
      <c r="AD34" s="222">
        <f>ROUND(data!AI86,0)</f>
        <v>0</v>
      </c>
      <c r="AE34" s="222">
        <f>ROUND(data!AI91,0)</f>
        <v>0</v>
      </c>
      <c r="AF34" s="222">
        <f>ROUND(data!AI89,0)</f>
        <v>0</v>
      </c>
      <c r="AG34" s="222">
        <f>IF(data!AI92&gt;0,ROUND(data!AI92,0),0)</f>
        <v>0</v>
      </c>
      <c r="AH34" s="222">
        <f>IF(data!AI93&gt;0,ROUND(data!AI93,0),0)</f>
        <v>0</v>
      </c>
      <c r="AI34" s="222">
        <f>IF(data!AI94&gt;0,ROUND(data!AI94,0),0)</f>
        <v>0</v>
      </c>
      <c r="AJ34" s="222">
        <f>IF(data!AI95&gt;0,ROUND(data!AI95,0),0)</f>
        <v>0</v>
      </c>
      <c r="AK34" s="212">
        <f>IF(data!AI96&gt;0,ROUND(data!AI96,2),0)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RIGHT(data!$C$99,3)</f>
        <v>153</v>
      </c>
      <c r="B35" s="224" t="str">
        <f>RIGHT(data!$C$98,4)</f>
        <v>2022</v>
      </c>
      <c r="C35" s="16" t="str">
        <f>data!AJ$57</f>
        <v>7260</v>
      </c>
      <c r="D35" s="16" t="s">
        <v>1123</v>
      </c>
      <c r="E35" s="222">
        <f>ROUND(data!AJ61,0)</f>
        <v>36824</v>
      </c>
      <c r="F35" s="212">
        <f>ROUND(data!AJ62,2)</f>
        <v>44.85</v>
      </c>
      <c r="G35" s="222">
        <f>ROUND(data!AJ63,0)</f>
        <v>4378364</v>
      </c>
      <c r="H35" s="222">
        <f>ROUND(data!AJ64,0)</f>
        <v>235404</v>
      </c>
      <c r="I35" s="222">
        <f>ROUND(data!AJ65,0)</f>
        <v>3153972</v>
      </c>
      <c r="J35" s="222">
        <f>ROUND(data!AJ66,0)</f>
        <v>646554</v>
      </c>
      <c r="K35" s="222">
        <f>ROUND(data!AJ67,0)</f>
        <v>6289</v>
      </c>
      <c r="L35" s="222">
        <f>ROUND(data!AJ68,0)</f>
        <v>719542</v>
      </c>
      <c r="M35" s="66">
        <f>ROUND(data!AJ69,0)</f>
        <v>179249</v>
      </c>
      <c r="N35" s="222">
        <f>ROUND(data!AJ70,0)</f>
        <v>23138</v>
      </c>
      <c r="O35" s="222">
        <f>ROUND(data!AJ71,0)</f>
        <v>14579</v>
      </c>
      <c r="P35" s="222">
        <f>ROUND(data!AJ72,0)</f>
        <v>0</v>
      </c>
      <c r="Q35" s="222">
        <f>ROUND(data!AJ73,0)</f>
        <v>0</v>
      </c>
      <c r="R35" s="222">
        <f>ROUND(data!AJ74,0)</f>
        <v>0</v>
      </c>
      <c r="S35" s="222">
        <f>ROUND(data!AJ75,0)</f>
        <v>0</v>
      </c>
      <c r="T35" s="222">
        <f>ROUND(data!AJ76,0)</f>
        <v>0</v>
      </c>
      <c r="U35" s="222">
        <f>ROUND(data!AJ77,0)</f>
        <v>0</v>
      </c>
      <c r="V35" s="222">
        <f>ROUND(data!AJ78,0)</f>
        <v>0</v>
      </c>
      <c r="W35" s="222">
        <f>ROUND(data!AJ79,0)</f>
        <v>0</v>
      </c>
      <c r="X35" s="222">
        <f>ROUND(data!AJ80,0)</f>
        <v>0</v>
      </c>
      <c r="Y35" s="222">
        <f>ROUND(data!AJ81,0)</f>
        <v>0</v>
      </c>
      <c r="Z35" s="222">
        <f>ROUND(data!AJ82,0)</f>
        <v>0</v>
      </c>
      <c r="AA35" s="222">
        <f>ROUND(data!AJ83,0)</f>
        <v>0</v>
      </c>
      <c r="AB35" s="222">
        <f>ROUND(data!AJ84,0)</f>
        <v>0</v>
      </c>
      <c r="AC35" s="222">
        <f>ROUND(data!AJ85,0)</f>
        <v>14579</v>
      </c>
      <c r="AD35" s="222">
        <f>ROUND(data!AJ86,0)</f>
        <v>0</v>
      </c>
      <c r="AE35" s="222">
        <f>ROUND(data!AJ91,0)</f>
        <v>10313403</v>
      </c>
      <c r="AF35" s="222">
        <f>ROUND(data!AJ89,0)</f>
        <v>1717116</v>
      </c>
      <c r="AG35" s="222">
        <f>IF(data!AJ92&gt;0,ROUND(data!AJ92,0),0)</f>
        <v>9095</v>
      </c>
      <c r="AH35" s="222">
        <f>IF(data!AJ93&gt;0,ROUND(data!AJ93,0),0)</f>
        <v>0</v>
      </c>
      <c r="AI35" s="222">
        <f>IF(data!AJ94&gt;0,ROUND(data!AJ94,0),0)</f>
        <v>3030</v>
      </c>
      <c r="AJ35" s="222">
        <f>IF(data!AJ95&gt;0,ROUND(data!AJ95,0),0)</f>
        <v>0</v>
      </c>
      <c r="AK35" s="212">
        <f>IF(data!AJ96&gt;0,ROUND(data!AJ96,2),0)</f>
        <v>5.05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RIGHT(data!$C$99,3)</f>
        <v>153</v>
      </c>
      <c r="B36" s="224" t="str">
        <f>RIGHT(data!$C$98,4)</f>
        <v>2022</v>
      </c>
      <c r="C36" s="16" t="str">
        <f>data!AK$57</f>
        <v>7310</v>
      </c>
      <c r="D36" s="16" t="s">
        <v>1123</v>
      </c>
      <c r="E36" s="222">
        <f>ROUND(data!AK61,0)</f>
        <v>1636</v>
      </c>
      <c r="F36" s="212">
        <f>ROUND(data!AK62,2)</f>
        <v>1.87</v>
      </c>
      <c r="G36" s="222">
        <f>ROUND(data!AK63,0)</f>
        <v>165055</v>
      </c>
      <c r="H36" s="222">
        <f>ROUND(data!AK64,0)</f>
        <v>12795</v>
      </c>
      <c r="I36" s="222">
        <f>ROUND(data!AK65,0)</f>
        <v>0</v>
      </c>
      <c r="J36" s="222">
        <f>ROUND(data!AK66,0)</f>
        <v>6086</v>
      </c>
      <c r="K36" s="222">
        <f>ROUND(data!AK67,0)</f>
        <v>0</v>
      </c>
      <c r="L36" s="222">
        <f>ROUND(data!AK68,0)</f>
        <v>35200</v>
      </c>
      <c r="M36" s="66">
        <f>ROUND(data!AK69,0)</f>
        <v>88393</v>
      </c>
      <c r="N36" s="222">
        <f>ROUND(data!AK70,0)</f>
        <v>0</v>
      </c>
      <c r="O36" s="222">
        <f>ROUND(data!AK71,0)</f>
        <v>100</v>
      </c>
      <c r="P36" s="222">
        <f>ROUND(data!AK72,0)</f>
        <v>0</v>
      </c>
      <c r="Q36" s="222">
        <f>ROUND(data!AK73,0)</f>
        <v>0</v>
      </c>
      <c r="R36" s="222">
        <f>ROUND(data!AK74,0)</f>
        <v>0</v>
      </c>
      <c r="S36" s="222">
        <f>ROUND(data!AK75,0)</f>
        <v>0</v>
      </c>
      <c r="T36" s="222">
        <f>ROUND(data!AK76,0)</f>
        <v>0</v>
      </c>
      <c r="U36" s="222">
        <f>ROUND(data!AK77,0)</f>
        <v>0</v>
      </c>
      <c r="V36" s="222">
        <f>ROUND(data!AK78,0)</f>
        <v>0</v>
      </c>
      <c r="W36" s="222">
        <f>ROUND(data!AK79,0)</f>
        <v>0</v>
      </c>
      <c r="X36" s="222">
        <f>ROUND(data!AK80,0)</f>
        <v>0</v>
      </c>
      <c r="Y36" s="222">
        <f>ROUND(data!AK81,0)</f>
        <v>0</v>
      </c>
      <c r="Z36" s="222">
        <f>ROUND(data!AK82,0)</f>
        <v>0</v>
      </c>
      <c r="AA36" s="222">
        <f>ROUND(data!AK83,0)</f>
        <v>0</v>
      </c>
      <c r="AB36" s="222">
        <f>ROUND(data!AK84,0)</f>
        <v>0</v>
      </c>
      <c r="AC36" s="222">
        <f>ROUND(data!AK85,0)</f>
        <v>100</v>
      </c>
      <c r="AD36" s="222">
        <f>ROUND(data!AK86,0)</f>
        <v>0</v>
      </c>
      <c r="AE36" s="222">
        <f>ROUND(data!AK91,0)</f>
        <v>559271</v>
      </c>
      <c r="AF36" s="222">
        <f>ROUND(data!AK89,0)</f>
        <v>182366</v>
      </c>
      <c r="AG36" s="222">
        <f>IF(data!AK92&gt;0,ROUND(data!AK92,0),0)</f>
        <v>4485</v>
      </c>
      <c r="AH36" s="222">
        <f>IF(data!AK93&gt;0,ROUND(data!AK93,0),0)</f>
        <v>0</v>
      </c>
      <c r="AI36" s="222">
        <f>IF(data!AK94&gt;0,ROUND(data!AK94,0),0)</f>
        <v>5926</v>
      </c>
      <c r="AJ36" s="222">
        <f>IF(data!AK95&gt;0,ROUND(data!AK95,0),0)</f>
        <v>0</v>
      </c>
      <c r="AK36" s="212">
        <f>IF(data!AK96&gt;0,ROUND(data!AK96,2),0)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RIGHT(data!$C$99,3)</f>
        <v>153</v>
      </c>
      <c r="B37" s="224" t="str">
        <f>RIGHT(data!$C$98,4)</f>
        <v>2022</v>
      </c>
      <c r="C37" s="16" t="str">
        <f>data!AL$57</f>
        <v>7320</v>
      </c>
      <c r="D37" s="16" t="s">
        <v>1123</v>
      </c>
      <c r="E37" s="222">
        <f>ROUND(data!AL61,0)</f>
        <v>98</v>
      </c>
      <c r="F37" s="212">
        <f>ROUND(data!AL62,2)</f>
        <v>0.39</v>
      </c>
      <c r="G37" s="222">
        <f>ROUND(data!AL63,0)</f>
        <v>36774</v>
      </c>
      <c r="H37" s="222">
        <f>ROUND(data!AL64,0)</f>
        <v>2795</v>
      </c>
      <c r="I37" s="222">
        <f>ROUND(data!AL65,0)</f>
        <v>0</v>
      </c>
      <c r="J37" s="222">
        <f>ROUND(data!AL66,0)</f>
        <v>2534</v>
      </c>
      <c r="K37" s="222">
        <f>ROUND(data!AL67,0)</f>
        <v>0</v>
      </c>
      <c r="L37" s="222">
        <f>ROUND(data!AL68,0)</f>
        <v>3094</v>
      </c>
      <c r="M37" s="66">
        <f>ROUND(data!AL69,0)</f>
        <v>35397</v>
      </c>
      <c r="N37" s="222">
        <f>ROUND(data!AL70,0)</f>
        <v>0</v>
      </c>
      <c r="O37" s="222">
        <f>ROUND(data!AL71,0)</f>
        <v>50</v>
      </c>
      <c r="P37" s="222">
        <f>ROUND(data!AL72,0)</f>
        <v>0</v>
      </c>
      <c r="Q37" s="222">
        <f>ROUND(data!AL73,0)</f>
        <v>0</v>
      </c>
      <c r="R37" s="222">
        <f>ROUND(data!AL74,0)</f>
        <v>0</v>
      </c>
      <c r="S37" s="222">
        <f>ROUND(data!AL75,0)</f>
        <v>0</v>
      </c>
      <c r="T37" s="222">
        <f>ROUND(data!AL76,0)</f>
        <v>0</v>
      </c>
      <c r="U37" s="222">
        <f>ROUND(data!AL77,0)</f>
        <v>0</v>
      </c>
      <c r="V37" s="222">
        <f>ROUND(data!AL78,0)</f>
        <v>0</v>
      </c>
      <c r="W37" s="222">
        <f>ROUND(data!AL79,0)</f>
        <v>0</v>
      </c>
      <c r="X37" s="222">
        <f>ROUND(data!AL80,0)</f>
        <v>0</v>
      </c>
      <c r="Y37" s="222">
        <f>ROUND(data!AL81,0)</f>
        <v>0</v>
      </c>
      <c r="Z37" s="222">
        <f>ROUND(data!AL82,0)</f>
        <v>0</v>
      </c>
      <c r="AA37" s="222">
        <f>ROUND(data!AL83,0)</f>
        <v>0</v>
      </c>
      <c r="AB37" s="222">
        <f>ROUND(data!AL84,0)</f>
        <v>0</v>
      </c>
      <c r="AC37" s="222">
        <f>ROUND(data!AL85,0)</f>
        <v>50</v>
      </c>
      <c r="AD37" s="222">
        <f>ROUND(data!AL86,0)</f>
        <v>0</v>
      </c>
      <c r="AE37" s="222">
        <f>ROUND(data!AL91,0)</f>
        <v>30887</v>
      </c>
      <c r="AF37" s="222">
        <f>ROUND(data!AL89,0)</f>
        <v>18457</v>
      </c>
      <c r="AG37" s="222">
        <f>IF(data!AL92&gt;0,ROUND(data!AL92,0),0)</f>
        <v>1796</v>
      </c>
      <c r="AH37" s="222">
        <f>IF(data!AL93&gt;0,ROUND(data!AL93,0),0)</f>
        <v>0</v>
      </c>
      <c r="AI37" s="222">
        <f>IF(data!AL94&gt;0,ROUND(data!AL94,0),0)</f>
        <v>355</v>
      </c>
      <c r="AJ37" s="222">
        <f>IF(data!AL95&gt;0,ROUND(data!AL95,0),0)</f>
        <v>0</v>
      </c>
      <c r="AK37" s="212">
        <f>IF(data!AL96&gt;0,ROUND(data!AL96,2),0)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RIGHT(data!$C$99,3)</f>
        <v>153</v>
      </c>
      <c r="B38" s="224" t="str">
        <f>RIGHT(data!$C$98,4)</f>
        <v>2022</v>
      </c>
      <c r="C38" s="16" t="str">
        <f>data!AM$57</f>
        <v>7330</v>
      </c>
      <c r="D38" s="16" t="s">
        <v>1123</v>
      </c>
      <c r="E38" s="222" t="e">
        <f>ROUND(data!AM61,0)</f>
        <v>#VALUE!</v>
      </c>
      <c r="F38" s="212">
        <f>ROUND(data!AM62,2)</f>
        <v>0</v>
      </c>
      <c r="G38" s="222">
        <f>ROUND(data!AM63,0)</f>
        <v>0</v>
      </c>
      <c r="H38" s="222">
        <f>ROUND(data!AM64,0)</f>
        <v>0</v>
      </c>
      <c r="I38" s="222">
        <f>ROUND(data!AM65,0)</f>
        <v>0</v>
      </c>
      <c r="J38" s="222">
        <f>ROUND(data!AM66,0)</f>
        <v>0</v>
      </c>
      <c r="K38" s="222">
        <f>ROUND(data!AM67,0)</f>
        <v>0</v>
      </c>
      <c r="L38" s="222">
        <f>ROUND(data!AM68,0)</f>
        <v>0</v>
      </c>
      <c r="M38" s="66">
        <f>ROUND(data!AM69,0)</f>
        <v>0</v>
      </c>
      <c r="N38" s="222">
        <f>ROUND(data!AM70,0)</f>
        <v>0</v>
      </c>
      <c r="O38" s="222">
        <f>ROUND(data!AM71,0)</f>
        <v>0</v>
      </c>
      <c r="P38" s="222">
        <f>ROUND(data!AM72,0)</f>
        <v>0</v>
      </c>
      <c r="Q38" s="222">
        <f>ROUND(data!AM73,0)</f>
        <v>0</v>
      </c>
      <c r="R38" s="222">
        <f>ROUND(data!AM74,0)</f>
        <v>0</v>
      </c>
      <c r="S38" s="222">
        <f>ROUND(data!AM75,0)</f>
        <v>0</v>
      </c>
      <c r="T38" s="222">
        <f>ROUND(data!AM76,0)</f>
        <v>0</v>
      </c>
      <c r="U38" s="222">
        <f>ROUND(data!AM77,0)</f>
        <v>0</v>
      </c>
      <c r="V38" s="222">
        <f>ROUND(data!AM78,0)</f>
        <v>0</v>
      </c>
      <c r="W38" s="222">
        <f>ROUND(data!AM79,0)</f>
        <v>0</v>
      </c>
      <c r="X38" s="222">
        <f>ROUND(data!AM80,0)</f>
        <v>0</v>
      </c>
      <c r="Y38" s="222">
        <f>ROUND(data!AM81,0)</f>
        <v>0</v>
      </c>
      <c r="Z38" s="222">
        <f>ROUND(data!AM82,0)</f>
        <v>0</v>
      </c>
      <c r="AA38" s="222">
        <f>ROUND(data!AM83,0)</f>
        <v>0</v>
      </c>
      <c r="AB38" s="222">
        <f>ROUND(data!AM84,0)</f>
        <v>0</v>
      </c>
      <c r="AC38" s="222">
        <f>ROUND(data!AM85,0)</f>
        <v>0</v>
      </c>
      <c r="AD38" s="222">
        <f>ROUND(data!AM86,0)</f>
        <v>0</v>
      </c>
      <c r="AE38" s="222">
        <f>ROUND(data!AM91,0)</f>
        <v>0</v>
      </c>
      <c r="AF38" s="222">
        <f>ROUND(data!AM89,0)</f>
        <v>0</v>
      </c>
      <c r="AG38" s="222">
        <f>IF(data!AM92&gt;0,ROUND(data!AM92,0),0)</f>
        <v>0</v>
      </c>
      <c r="AH38" s="222">
        <f>IF(data!AM93&gt;0,ROUND(data!AM93,0),0)</f>
        <v>0</v>
      </c>
      <c r="AI38" s="222">
        <f>IF(data!AM94&gt;0,ROUND(data!AM94,0),0)</f>
        <v>0</v>
      </c>
      <c r="AJ38" s="222">
        <f>IF(data!AM95&gt;0,ROUND(data!AM95,0),0)</f>
        <v>0</v>
      </c>
      <c r="AK38" s="212">
        <f>IF(data!AM96&gt;0,ROUND(data!AM96,2),0)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RIGHT(data!$C$99,3)</f>
        <v>153</v>
      </c>
      <c r="B39" s="224" t="str">
        <f>RIGHT(data!$C$98,4)</f>
        <v>2022</v>
      </c>
      <c r="C39" s="16" t="str">
        <f>data!AN$57</f>
        <v>7340</v>
      </c>
      <c r="D39" s="16" t="s">
        <v>1123</v>
      </c>
      <c r="E39" s="222" t="e">
        <f>ROUND(data!AN61,0)</f>
        <v>#VALUE!</v>
      </c>
      <c r="F39" s="212">
        <f>ROUND(data!AN62,2)</f>
        <v>0</v>
      </c>
      <c r="G39" s="222">
        <f>ROUND(data!AN63,0)</f>
        <v>0</v>
      </c>
      <c r="H39" s="222">
        <f>ROUND(data!AN64,0)</f>
        <v>0</v>
      </c>
      <c r="I39" s="222">
        <f>ROUND(data!AN65,0)</f>
        <v>0</v>
      </c>
      <c r="J39" s="222">
        <f>ROUND(data!AN66,0)</f>
        <v>0</v>
      </c>
      <c r="K39" s="222">
        <f>ROUND(data!AN67,0)</f>
        <v>0</v>
      </c>
      <c r="L39" s="222">
        <f>ROUND(data!AN68,0)</f>
        <v>0</v>
      </c>
      <c r="M39" s="66">
        <f>ROUND(data!AN69,0)</f>
        <v>0</v>
      </c>
      <c r="N39" s="222">
        <f>ROUND(data!AN70,0)</f>
        <v>0</v>
      </c>
      <c r="O39" s="222">
        <f>ROUND(data!AN71,0)</f>
        <v>0</v>
      </c>
      <c r="P39" s="222">
        <f>ROUND(data!AN72,0)</f>
        <v>0</v>
      </c>
      <c r="Q39" s="222">
        <f>ROUND(data!AN73,0)</f>
        <v>0</v>
      </c>
      <c r="R39" s="222">
        <f>ROUND(data!AN74,0)</f>
        <v>0</v>
      </c>
      <c r="S39" s="222">
        <f>ROUND(data!AN75,0)</f>
        <v>0</v>
      </c>
      <c r="T39" s="222">
        <f>ROUND(data!AN76,0)</f>
        <v>0</v>
      </c>
      <c r="U39" s="222">
        <f>ROUND(data!AN77,0)</f>
        <v>0</v>
      </c>
      <c r="V39" s="222">
        <f>ROUND(data!AN78,0)</f>
        <v>0</v>
      </c>
      <c r="W39" s="222">
        <f>ROUND(data!AN79,0)</f>
        <v>0</v>
      </c>
      <c r="X39" s="222">
        <f>ROUND(data!AN80,0)</f>
        <v>0</v>
      </c>
      <c r="Y39" s="222">
        <f>ROUND(data!AN81,0)</f>
        <v>0</v>
      </c>
      <c r="Z39" s="222">
        <f>ROUND(data!AN82,0)</f>
        <v>0</v>
      </c>
      <c r="AA39" s="222">
        <f>ROUND(data!AN83,0)</f>
        <v>0</v>
      </c>
      <c r="AB39" s="222">
        <f>ROUND(data!AN84,0)</f>
        <v>0</v>
      </c>
      <c r="AC39" s="222">
        <f>ROUND(data!AN85,0)</f>
        <v>0</v>
      </c>
      <c r="AD39" s="222">
        <f>ROUND(data!AN86,0)</f>
        <v>0</v>
      </c>
      <c r="AE39" s="222">
        <f>ROUND(data!AN91,0)</f>
        <v>0</v>
      </c>
      <c r="AF39" s="222">
        <f>ROUND(data!AN89,0)</f>
        <v>0</v>
      </c>
      <c r="AG39" s="222">
        <f>IF(data!AN92&gt;0,ROUND(data!AN92,0),0)</f>
        <v>0</v>
      </c>
      <c r="AH39" s="222">
        <f>IF(data!AN93&gt;0,ROUND(data!AN93,0),0)</f>
        <v>0</v>
      </c>
      <c r="AI39" s="222">
        <f>IF(data!AN94&gt;0,ROUND(data!AN94,0),0)</f>
        <v>0</v>
      </c>
      <c r="AJ39" s="222">
        <f>IF(data!AN95&gt;0,ROUND(data!AN95,0),0)</f>
        <v>0</v>
      </c>
      <c r="AK39" s="212">
        <f>IF(data!AN96&gt;0,ROUND(data!AN96,2),0)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RIGHT(data!$C$99,3)</f>
        <v>153</v>
      </c>
      <c r="B40" s="224" t="str">
        <f>RIGHT(data!$C$98,4)</f>
        <v>2022</v>
      </c>
      <c r="C40" s="16" t="str">
        <f>data!AO$57</f>
        <v>7350</v>
      </c>
      <c r="D40" s="16" t="s">
        <v>1123</v>
      </c>
      <c r="E40" s="222" t="e">
        <f>ROUND(data!AO61,0)</f>
        <v>#VALUE!</v>
      </c>
      <c r="F40" s="212">
        <f>ROUND(data!AO62,2)</f>
        <v>0</v>
      </c>
      <c r="G40" s="222">
        <f>ROUND(data!AO63,0)</f>
        <v>0</v>
      </c>
      <c r="H40" s="222">
        <f>ROUND(data!AO64,0)</f>
        <v>0</v>
      </c>
      <c r="I40" s="222">
        <f>ROUND(data!AO65,0)</f>
        <v>0</v>
      </c>
      <c r="J40" s="222">
        <f>ROUND(data!AO66,0)</f>
        <v>0</v>
      </c>
      <c r="K40" s="222">
        <f>ROUND(data!AO67,0)</f>
        <v>0</v>
      </c>
      <c r="L40" s="222">
        <f>ROUND(data!AO68,0)</f>
        <v>0</v>
      </c>
      <c r="M40" s="66">
        <f>ROUND(data!AO69,0)</f>
        <v>0</v>
      </c>
      <c r="N40" s="222">
        <f>ROUND(data!AO70,0)</f>
        <v>0</v>
      </c>
      <c r="O40" s="222">
        <f>ROUND(data!AO71,0)</f>
        <v>0</v>
      </c>
      <c r="P40" s="222">
        <f>ROUND(data!AO72,0)</f>
        <v>0</v>
      </c>
      <c r="Q40" s="222">
        <f>ROUND(data!AO73,0)</f>
        <v>0</v>
      </c>
      <c r="R40" s="222">
        <f>ROUND(data!AO74,0)</f>
        <v>0</v>
      </c>
      <c r="S40" s="222">
        <f>ROUND(data!AO75,0)</f>
        <v>0</v>
      </c>
      <c r="T40" s="222">
        <f>ROUND(data!AO76,0)</f>
        <v>0</v>
      </c>
      <c r="U40" s="222">
        <f>ROUND(data!AO77,0)</f>
        <v>0</v>
      </c>
      <c r="V40" s="222">
        <f>ROUND(data!AO78,0)</f>
        <v>0</v>
      </c>
      <c r="W40" s="222">
        <f>ROUND(data!AO79,0)</f>
        <v>0</v>
      </c>
      <c r="X40" s="222">
        <f>ROUND(data!AO80,0)</f>
        <v>0</v>
      </c>
      <c r="Y40" s="222">
        <f>ROUND(data!AO81,0)</f>
        <v>0</v>
      </c>
      <c r="Z40" s="222">
        <f>ROUND(data!AO82,0)</f>
        <v>0</v>
      </c>
      <c r="AA40" s="222">
        <f>ROUND(data!AO83,0)</f>
        <v>0</v>
      </c>
      <c r="AB40" s="222">
        <f>ROUND(data!AO84,0)</f>
        <v>0</v>
      </c>
      <c r="AC40" s="222">
        <f>ROUND(data!AO85,0)</f>
        <v>0</v>
      </c>
      <c r="AD40" s="222">
        <f>ROUND(data!AO86,0)</f>
        <v>0</v>
      </c>
      <c r="AE40" s="222">
        <f>ROUND(data!AO91,0)</f>
        <v>0</v>
      </c>
      <c r="AF40" s="222">
        <f>ROUND(data!AO89,0)</f>
        <v>0</v>
      </c>
      <c r="AG40" s="222">
        <f>IF(data!AO92&gt;0,ROUND(data!AO92,0),0)</f>
        <v>0</v>
      </c>
      <c r="AH40" s="222">
        <f>IF(data!AO93&gt;0,ROUND(data!AO93,0),0)</f>
        <v>0</v>
      </c>
      <c r="AI40" s="222">
        <f>IF(data!AO94&gt;0,ROUND(data!AO94,0),0)</f>
        <v>0</v>
      </c>
      <c r="AJ40" s="222">
        <f>IF(data!AO95&gt;0,ROUND(data!AO95,0),0)</f>
        <v>0</v>
      </c>
      <c r="AK40" s="212">
        <f>IF(data!AO96&gt;0,ROUND(data!AO96,2),0)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RIGHT(data!$C$99,3)</f>
        <v>153</v>
      </c>
      <c r="B41" s="224" t="str">
        <f>RIGHT(data!$C$98,4)</f>
        <v>2022</v>
      </c>
      <c r="C41" s="16" t="str">
        <f>data!AP$57</f>
        <v>7380</v>
      </c>
      <c r="D41" s="16" t="s">
        <v>1123</v>
      </c>
      <c r="E41" s="222" t="e">
        <f>ROUND(data!AP61,0)</f>
        <v>#VALUE!</v>
      </c>
      <c r="F41" s="212">
        <f>ROUND(data!AP62,2)</f>
        <v>0</v>
      </c>
      <c r="G41" s="222">
        <f>ROUND(data!AP63,0)</f>
        <v>0</v>
      </c>
      <c r="H41" s="222">
        <f>ROUND(data!AP64,0)</f>
        <v>0</v>
      </c>
      <c r="I41" s="222">
        <f>ROUND(data!AP65,0)</f>
        <v>0</v>
      </c>
      <c r="J41" s="222">
        <f>ROUND(data!AP66,0)</f>
        <v>0</v>
      </c>
      <c r="K41" s="222">
        <f>ROUND(data!AP67,0)</f>
        <v>0</v>
      </c>
      <c r="L41" s="222">
        <f>ROUND(data!AP68,0)</f>
        <v>0</v>
      </c>
      <c r="M41" s="66">
        <f>ROUND(data!AP69,0)</f>
        <v>0</v>
      </c>
      <c r="N41" s="222">
        <f>ROUND(data!AP70,0)</f>
        <v>0</v>
      </c>
      <c r="O41" s="222">
        <f>ROUND(data!AP71,0)</f>
        <v>0</v>
      </c>
      <c r="P41" s="222">
        <f>ROUND(data!AP72,0)</f>
        <v>0</v>
      </c>
      <c r="Q41" s="222">
        <f>ROUND(data!AP73,0)</f>
        <v>0</v>
      </c>
      <c r="R41" s="222">
        <f>ROUND(data!AP74,0)</f>
        <v>0</v>
      </c>
      <c r="S41" s="222">
        <f>ROUND(data!AP75,0)</f>
        <v>0</v>
      </c>
      <c r="T41" s="222">
        <f>ROUND(data!AP76,0)</f>
        <v>0</v>
      </c>
      <c r="U41" s="222">
        <f>ROUND(data!AP77,0)</f>
        <v>0</v>
      </c>
      <c r="V41" s="222">
        <f>ROUND(data!AP78,0)</f>
        <v>0</v>
      </c>
      <c r="W41" s="222">
        <f>ROUND(data!AP79,0)</f>
        <v>0</v>
      </c>
      <c r="X41" s="222">
        <f>ROUND(data!AP80,0)</f>
        <v>0</v>
      </c>
      <c r="Y41" s="222">
        <f>ROUND(data!AP81,0)</f>
        <v>0</v>
      </c>
      <c r="Z41" s="222">
        <f>ROUND(data!AP82,0)</f>
        <v>0</v>
      </c>
      <c r="AA41" s="222">
        <f>ROUND(data!AP83,0)</f>
        <v>0</v>
      </c>
      <c r="AB41" s="222">
        <f>ROUND(data!AP84,0)</f>
        <v>0</v>
      </c>
      <c r="AC41" s="222">
        <f>ROUND(data!AP85,0)</f>
        <v>0</v>
      </c>
      <c r="AD41" s="222">
        <f>ROUND(data!AP86,0)</f>
        <v>0</v>
      </c>
      <c r="AE41" s="222">
        <f>ROUND(data!AP91,0)</f>
        <v>0</v>
      </c>
      <c r="AF41" s="222">
        <f>ROUND(data!AP89,0)</f>
        <v>0</v>
      </c>
      <c r="AG41" s="222">
        <f>IF(data!AP92&gt;0,ROUND(data!AP92,0),0)</f>
        <v>0</v>
      </c>
      <c r="AH41" s="222">
        <f>IF(data!AP93&gt;0,ROUND(data!AP93,0),0)</f>
        <v>0</v>
      </c>
      <c r="AI41" s="222">
        <f>IF(data!AP94&gt;0,ROUND(data!AP94,0),0)</f>
        <v>0</v>
      </c>
      <c r="AJ41" s="222">
        <f>IF(data!AP95&gt;0,ROUND(data!AP95,0),0)</f>
        <v>0</v>
      </c>
      <c r="AK41" s="212">
        <f>IF(data!AP96&gt;0,ROUND(data!AP96,2),0)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RIGHT(data!$C$99,3)</f>
        <v>153</v>
      </c>
      <c r="B42" s="224" t="str">
        <f>RIGHT(data!$C$98,4)</f>
        <v>2022</v>
      </c>
      <c r="C42" s="16" t="str">
        <f>data!AQ$57</f>
        <v>7390</v>
      </c>
      <c r="D42" s="16" t="s">
        <v>1123</v>
      </c>
      <c r="E42" s="222" t="e">
        <f>ROUND(data!AQ61,0)</f>
        <v>#VALUE!</v>
      </c>
      <c r="F42" s="212">
        <f>ROUND(data!AQ62,2)</f>
        <v>0</v>
      </c>
      <c r="G42" s="222">
        <f>ROUND(data!AQ63,0)</f>
        <v>0</v>
      </c>
      <c r="H42" s="222">
        <f>ROUND(data!AQ64,0)</f>
        <v>0</v>
      </c>
      <c r="I42" s="222">
        <f>ROUND(data!AQ65,0)</f>
        <v>0</v>
      </c>
      <c r="J42" s="222">
        <f>ROUND(data!AQ66,0)</f>
        <v>0</v>
      </c>
      <c r="K42" s="222">
        <f>ROUND(data!AQ67,0)</f>
        <v>0</v>
      </c>
      <c r="L42" s="222">
        <f>ROUND(data!AQ68,0)</f>
        <v>0</v>
      </c>
      <c r="M42" s="66">
        <f>ROUND(data!AQ69,0)</f>
        <v>0</v>
      </c>
      <c r="N42" s="222">
        <f>ROUND(data!AQ70,0)</f>
        <v>0</v>
      </c>
      <c r="O42" s="222">
        <f>ROUND(data!AQ71,0)</f>
        <v>0</v>
      </c>
      <c r="P42" s="222">
        <f>ROUND(data!AQ72,0)</f>
        <v>0</v>
      </c>
      <c r="Q42" s="222">
        <f>ROUND(data!AQ73,0)</f>
        <v>0</v>
      </c>
      <c r="R42" s="222">
        <f>ROUND(data!AQ74,0)</f>
        <v>0</v>
      </c>
      <c r="S42" s="222">
        <f>ROUND(data!AQ75,0)</f>
        <v>0</v>
      </c>
      <c r="T42" s="222">
        <f>ROUND(data!AQ76,0)</f>
        <v>0</v>
      </c>
      <c r="U42" s="222">
        <f>ROUND(data!AQ77,0)</f>
        <v>0</v>
      </c>
      <c r="V42" s="222">
        <f>ROUND(data!AQ78,0)</f>
        <v>0</v>
      </c>
      <c r="W42" s="222">
        <f>ROUND(data!AQ79,0)</f>
        <v>0</v>
      </c>
      <c r="X42" s="222">
        <f>ROUND(data!AQ80,0)</f>
        <v>0</v>
      </c>
      <c r="Y42" s="222">
        <f>ROUND(data!AQ81,0)</f>
        <v>0</v>
      </c>
      <c r="Z42" s="222">
        <f>ROUND(data!AQ82,0)</f>
        <v>0</v>
      </c>
      <c r="AA42" s="222">
        <f>ROUND(data!AQ83,0)</f>
        <v>0</v>
      </c>
      <c r="AB42" s="222">
        <f>ROUND(data!AQ84,0)</f>
        <v>0</v>
      </c>
      <c r="AC42" s="222">
        <f>ROUND(data!AQ85,0)</f>
        <v>0</v>
      </c>
      <c r="AD42" s="222">
        <f>ROUND(data!AQ86,0)</f>
        <v>0</v>
      </c>
      <c r="AE42" s="222">
        <f>ROUND(data!AQ91,0)</f>
        <v>0</v>
      </c>
      <c r="AF42" s="222">
        <f>ROUND(data!AQ89,0)</f>
        <v>0</v>
      </c>
      <c r="AG42" s="222">
        <f>IF(data!AQ92&gt;0,ROUND(data!AQ92,0),0)</f>
        <v>0</v>
      </c>
      <c r="AH42" s="222">
        <f>IF(data!AQ93&gt;0,ROUND(data!AQ93,0),0)</f>
        <v>0</v>
      </c>
      <c r="AI42" s="222">
        <f>IF(data!AQ94&gt;0,ROUND(data!AQ94,0),0)</f>
        <v>0</v>
      </c>
      <c r="AJ42" s="222">
        <f>IF(data!AQ95&gt;0,ROUND(data!AQ95,0),0)</f>
        <v>0</v>
      </c>
      <c r="AK42" s="212">
        <f>IF(data!AQ96&gt;0,ROUND(data!AQ96,2),0)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RIGHT(data!$C$99,3)</f>
        <v>153</v>
      </c>
      <c r="B43" s="224" t="str">
        <f>RIGHT(data!$C$98,4)</f>
        <v>2022</v>
      </c>
      <c r="C43" s="16" t="str">
        <f>data!AR$57</f>
        <v>7400</v>
      </c>
      <c r="D43" s="16" t="s">
        <v>1123</v>
      </c>
      <c r="E43" s="222" t="e">
        <f>ROUND(data!AR61,0)</f>
        <v>#VALUE!</v>
      </c>
      <c r="F43" s="212">
        <f>ROUND(data!AR62,2)</f>
        <v>0</v>
      </c>
      <c r="G43" s="222">
        <f>ROUND(data!AR63,0)</f>
        <v>0</v>
      </c>
      <c r="H43" s="222">
        <f>ROUND(data!AR64,0)</f>
        <v>0</v>
      </c>
      <c r="I43" s="222">
        <f>ROUND(data!AR65,0)</f>
        <v>0</v>
      </c>
      <c r="J43" s="222">
        <f>ROUND(data!AR66,0)</f>
        <v>0</v>
      </c>
      <c r="K43" s="222">
        <f>ROUND(data!AR67,0)</f>
        <v>0</v>
      </c>
      <c r="L43" s="222">
        <f>ROUND(data!AR68,0)</f>
        <v>0</v>
      </c>
      <c r="M43" s="66">
        <f>ROUND(data!AR69,0)</f>
        <v>0</v>
      </c>
      <c r="N43" s="222">
        <f>ROUND(data!AR70,0)</f>
        <v>0</v>
      </c>
      <c r="O43" s="222">
        <f>ROUND(data!AR71,0)</f>
        <v>0</v>
      </c>
      <c r="P43" s="222">
        <f>ROUND(data!AR72,0)</f>
        <v>0</v>
      </c>
      <c r="Q43" s="222">
        <f>ROUND(data!AR73,0)</f>
        <v>0</v>
      </c>
      <c r="R43" s="222">
        <f>ROUND(data!AR74,0)</f>
        <v>0</v>
      </c>
      <c r="S43" s="222">
        <f>ROUND(data!AR75,0)</f>
        <v>0</v>
      </c>
      <c r="T43" s="222">
        <f>ROUND(data!AR76,0)</f>
        <v>0</v>
      </c>
      <c r="U43" s="222">
        <f>ROUND(data!AR77,0)</f>
        <v>0</v>
      </c>
      <c r="V43" s="222">
        <f>ROUND(data!AR78,0)</f>
        <v>0</v>
      </c>
      <c r="W43" s="222">
        <f>ROUND(data!AR79,0)</f>
        <v>0</v>
      </c>
      <c r="X43" s="222">
        <f>ROUND(data!AR80,0)</f>
        <v>0</v>
      </c>
      <c r="Y43" s="222">
        <f>ROUND(data!AR81,0)</f>
        <v>0</v>
      </c>
      <c r="Z43" s="222">
        <f>ROUND(data!AR82,0)</f>
        <v>0</v>
      </c>
      <c r="AA43" s="222">
        <f>ROUND(data!AR83,0)</f>
        <v>0</v>
      </c>
      <c r="AB43" s="222">
        <f>ROUND(data!AR84,0)</f>
        <v>0</v>
      </c>
      <c r="AC43" s="222">
        <f>ROUND(data!AR85,0)</f>
        <v>0</v>
      </c>
      <c r="AD43" s="222">
        <f>ROUND(data!AR86,0)</f>
        <v>0</v>
      </c>
      <c r="AE43" s="222">
        <f>ROUND(data!AR91,0)</f>
        <v>0</v>
      </c>
      <c r="AF43" s="222">
        <f>ROUND(data!AR89,0)</f>
        <v>0</v>
      </c>
      <c r="AG43" s="222">
        <f>IF(data!AR92&gt;0,ROUND(data!AR92,0),0)</f>
        <v>0</v>
      </c>
      <c r="AH43" s="222">
        <f>IF(data!AR93&gt;0,ROUND(data!AR93,0),0)</f>
        <v>0</v>
      </c>
      <c r="AI43" s="222">
        <f>IF(data!AR94&gt;0,ROUND(data!AR94,0),0)</f>
        <v>0</v>
      </c>
      <c r="AJ43" s="222">
        <f>IF(data!AR95&gt;0,ROUND(data!AR95,0),0)</f>
        <v>0</v>
      </c>
      <c r="AK43" s="212">
        <f>IF(data!AR96&gt;0,ROUND(data!AR96,2),0)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RIGHT(data!$C$99,3)</f>
        <v>153</v>
      </c>
      <c r="B44" s="224" t="str">
        <f>RIGHT(data!$C$98,4)</f>
        <v>2022</v>
      </c>
      <c r="C44" s="16" t="str">
        <f>data!AS$57</f>
        <v>7410</v>
      </c>
      <c r="D44" s="16" t="s">
        <v>1123</v>
      </c>
      <c r="E44" s="222" t="e">
        <f>ROUND(data!AS61,0)</f>
        <v>#VALUE!</v>
      </c>
      <c r="F44" s="212">
        <f>ROUND(data!AS62,2)</f>
        <v>0</v>
      </c>
      <c r="G44" s="222">
        <f>ROUND(data!AS63,0)</f>
        <v>0</v>
      </c>
      <c r="H44" s="222">
        <f>ROUND(data!AS64,0)</f>
        <v>0</v>
      </c>
      <c r="I44" s="222">
        <f>ROUND(data!AS65,0)</f>
        <v>0</v>
      </c>
      <c r="J44" s="222">
        <f>ROUND(data!AS66,0)</f>
        <v>0</v>
      </c>
      <c r="K44" s="222">
        <f>ROUND(data!AS67,0)</f>
        <v>0</v>
      </c>
      <c r="L44" s="222">
        <f>ROUND(data!AS68,0)</f>
        <v>0</v>
      </c>
      <c r="M44" s="66">
        <f>ROUND(data!AS69,0)</f>
        <v>0</v>
      </c>
      <c r="N44" s="222">
        <f>ROUND(data!AS70,0)</f>
        <v>0</v>
      </c>
      <c r="O44" s="222">
        <f>ROUND(data!AS71,0)</f>
        <v>0</v>
      </c>
      <c r="P44" s="222">
        <f>ROUND(data!AS72,0)</f>
        <v>0</v>
      </c>
      <c r="Q44" s="222">
        <f>ROUND(data!AS73,0)</f>
        <v>0</v>
      </c>
      <c r="R44" s="222">
        <f>ROUND(data!AS74,0)</f>
        <v>0</v>
      </c>
      <c r="S44" s="222">
        <f>ROUND(data!AS75,0)</f>
        <v>0</v>
      </c>
      <c r="T44" s="222">
        <f>ROUND(data!AS76,0)</f>
        <v>0</v>
      </c>
      <c r="U44" s="222">
        <f>ROUND(data!AS77,0)</f>
        <v>0</v>
      </c>
      <c r="V44" s="222">
        <f>ROUND(data!AS78,0)</f>
        <v>0</v>
      </c>
      <c r="W44" s="222">
        <f>ROUND(data!AS79,0)</f>
        <v>0</v>
      </c>
      <c r="X44" s="222">
        <f>ROUND(data!AS80,0)</f>
        <v>0</v>
      </c>
      <c r="Y44" s="222">
        <f>ROUND(data!AS81,0)</f>
        <v>0</v>
      </c>
      <c r="Z44" s="222">
        <f>ROUND(data!AS82,0)</f>
        <v>0</v>
      </c>
      <c r="AA44" s="222">
        <f>ROUND(data!AS83,0)</f>
        <v>0</v>
      </c>
      <c r="AB44" s="222">
        <f>ROUND(data!AS84,0)</f>
        <v>0</v>
      </c>
      <c r="AC44" s="222">
        <f>ROUND(data!AS85,0)</f>
        <v>0</v>
      </c>
      <c r="AD44" s="222">
        <f>ROUND(data!AS86,0)</f>
        <v>0</v>
      </c>
      <c r="AE44" s="222">
        <f>ROUND(data!AS91,0)</f>
        <v>0</v>
      </c>
      <c r="AF44" s="222">
        <f>ROUND(data!AS89,0)</f>
        <v>0</v>
      </c>
      <c r="AG44" s="222">
        <f>IF(data!AS92&gt;0,ROUND(data!AS92,0),0)</f>
        <v>0</v>
      </c>
      <c r="AH44" s="222">
        <f>IF(data!AS93&gt;0,ROUND(data!AS93,0),0)</f>
        <v>0</v>
      </c>
      <c r="AI44" s="222">
        <f>IF(data!AS94&gt;0,ROUND(data!AS94,0),0)</f>
        <v>0</v>
      </c>
      <c r="AJ44" s="222">
        <f>IF(data!AS95&gt;0,ROUND(data!AS95,0),0)</f>
        <v>0</v>
      </c>
      <c r="AK44" s="212">
        <f>IF(data!AS96&gt;0,ROUND(data!AS96,2),0)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RIGHT(data!$C$99,3)</f>
        <v>153</v>
      </c>
      <c r="B45" s="224" t="str">
        <f>RIGHT(data!$C$98,4)</f>
        <v>2022</v>
      </c>
      <c r="C45" s="16" t="str">
        <f>data!AT$57</f>
        <v>7420</v>
      </c>
      <c r="D45" s="16" t="s">
        <v>1123</v>
      </c>
      <c r="E45" s="222" t="e">
        <f>ROUND(data!AT61,0)</f>
        <v>#VALUE!</v>
      </c>
      <c r="F45" s="212">
        <f>ROUND(data!AT62,2)</f>
        <v>0</v>
      </c>
      <c r="G45" s="222">
        <f>ROUND(data!AT63,0)</f>
        <v>0</v>
      </c>
      <c r="H45" s="222">
        <f>ROUND(data!AT64,0)</f>
        <v>0</v>
      </c>
      <c r="I45" s="222">
        <f>ROUND(data!AT65,0)</f>
        <v>0</v>
      </c>
      <c r="J45" s="222">
        <f>ROUND(data!AT66,0)</f>
        <v>0</v>
      </c>
      <c r="K45" s="222">
        <f>ROUND(data!AT67,0)</f>
        <v>0</v>
      </c>
      <c r="L45" s="222">
        <f>ROUND(data!AT68,0)</f>
        <v>0</v>
      </c>
      <c r="M45" s="66">
        <f>ROUND(data!AT69,0)</f>
        <v>0</v>
      </c>
      <c r="N45" s="222">
        <f>ROUND(data!AT70,0)</f>
        <v>0</v>
      </c>
      <c r="O45" s="222">
        <f>ROUND(data!AT71,0)</f>
        <v>0</v>
      </c>
      <c r="P45" s="222">
        <f>ROUND(data!AT72,0)</f>
        <v>0</v>
      </c>
      <c r="Q45" s="222">
        <f>ROUND(data!AT73,0)</f>
        <v>0</v>
      </c>
      <c r="R45" s="222">
        <f>ROUND(data!AT74,0)</f>
        <v>0</v>
      </c>
      <c r="S45" s="222">
        <f>ROUND(data!AT75,0)</f>
        <v>0</v>
      </c>
      <c r="T45" s="222">
        <f>ROUND(data!AT76,0)</f>
        <v>0</v>
      </c>
      <c r="U45" s="222">
        <f>ROUND(data!AT77,0)</f>
        <v>0</v>
      </c>
      <c r="V45" s="222">
        <f>ROUND(data!AT78,0)</f>
        <v>0</v>
      </c>
      <c r="W45" s="222">
        <f>ROUND(data!AT79,0)</f>
        <v>0</v>
      </c>
      <c r="X45" s="222">
        <f>ROUND(data!AT80,0)</f>
        <v>0</v>
      </c>
      <c r="Y45" s="222">
        <f>ROUND(data!AT81,0)</f>
        <v>0</v>
      </c>
      <c r="Z45" s="222">
        <f>ROUND(data!AT82,0)</f>
        <v>0</v>
      </c>
      <c r="AA45" s="222">
        <f>ROUND(data!AT83,0)</f>
        <v>0</v>
      </c>
      <c r="AB45" s="222">
        <f>ROUND(data!AT84,0)</f>
        <v>0</v>
      </c>
      <c r="AC45" s="222">
        <f>ROUND(data!AT85,0)</f>
        <v>0</v>
      </c>
      <c r="AD45" s="222">
        <f>ROUND(data!AT86,0)</f>
        <v>0</v>
      </c>
      <c r="AE45" s="222">
        <f>ROUND(data!AT91,0)</f>
        <v>0</v>
      </c>
      <c r="AF45" s="222">
        <f>ROUND(data!AT89,0)</f>
        <v>0</v>
      </c>
      <c r="AG45" s="222">
        <f>IF(data!AT92&gt;0,ROUND(data!AT92,0),0)</f>
        <v>0</v>
      </c>
      <c r="AH45" s="222">
        <f>IF(data!AT93&gt;0,ROUND(data!AT93,0),0)</f>
        <v>0</v>
      </c>
      <c r="AI45" s="222">
        <f>IF(data!AT94&gt;0,ROUND(data!AT94,0),0)</f>
        <v>0</v>
      </c>
      <c r="AJ45" s="222">
        <f>IF(data!AT95&gt;0,ROUND(data!AT95,0),0)</f>
        <v>0</v>
      </c>
      <c r="AK45" s="212">
        <f>IF(data!AT96&gt;0,ROUND(data!AT96,2),0)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RIGHT(data!$C$99,3)</f>
        <v>153</v>
      </c>
      <c r="B46" s="224" t="str">
        <f>RIGHT(data!$C$98,4)</f>
        <v>2022</v>
      </c>
      <c r="C46" s="16" t="str">
        <f>data!AU$57</f>
        <v>7430</v>
      </c>
      <c r="D46" s="16" t="s">
        <v>1123</v>
      </c>
      <c r="E46" s="222" t="e">
        <f>ROUND(data!AU61,0)</f>
        <v>#VALUE!</v>
      </c>
      <c r="F46" s="212">
        <f>ROUND(data!AU62,2)</f>
        <v>0</v>
      </c>
      <c r="G46" s="222">
        <f>ROUND(data!AU63,0)</f>
        <v>0</v>
      </c>
      <c r="H46" s="222">
        <f>ROUND(data!AU64,0)</f>
        <v>0</v>
      </c>
      <c r="I46" s="222">
        <f>ROUND(data!AU65,0)</f>
        <v>0</v>
      </c>
      <c r="J46" s="222">
        <f>ROUND(data!AU66,0)</f>
        <v>0</v>
      </c>
      <c r="K46" s="222">
        <f>ROUND(data!AU67,0)</f>
        <v>0</v>
      </c>
      <c r="L46" s="222">
        <f>ROUND(data!AU68,0)</f>
        <v>0</v>
      </c>
      <c r="M46" s="66">
        <f>ROUND(data!AU69,0)</f>
        <v>0</v>
      </c>
      <c r="N46" s="222">
        <f>ROUND(data!AU70,0)</f>
        <v>0</v>
      </c>
      <c r="O46" s="222">
        <f>ROUND(data!AU71,0)</f>
        <v>0</v>
      </c>
      <c r="P46" s="222">
        <f>ROUND(data!AU72,0)</f>
        <v>0</v>
      </c>
      <c r="Q46" s="222">
        <f>ROUND(data!AU73,0)</f>
        <v>0</v>
      </c>
      <c r="R46" s="222">
        <f>ROUND(data!AU74,0)</f>
        <v>0</v>
      </c>
      <c r="S46" s="222">
        <f>ROUND(data!AU75,0)</f>
        <v>0</v>
      </c>
      <c r="T46" s="222">
        <f>ROUND(data!AU76,0)</f>
        <v>0</v>
      </c>
      <c r="U46" s="222">
        <f>ROUND(data!AU77,0)</f>
        <v>0</v>
      </c>
      <c r="V46" s="222">
        <f>ROUND(data!AU78,0)</f>
        <v>0</v>
      </c>
      <c r="W46" s="222">
        <f>ROUND(data!AU79,0)</f>
        <v>0</v>
      </c>
      <c r="X46" s="222">
        <f>ROUND(data!AU80,0)</f>
        <v>0</v>
      </c>
      <c r="Y46" s="222">
        <f>ROUND(data!AU81,0)</f>
        <v>0</v>
      </c>
      <c r="Z46" s="222">
        <f>ROUND(data!AU82,0)</f>
        <v>0</v>
      </c>
      <c r="AA46" s="222">
        <f>ROUND(data!AU83,0)</f>
        <v>0</v>
      </c>
      <c r="AB46" s="222">
        <f>ROUND(data!AU84,0)</f>
        <v>0</v>
      </c>
      <c r="AC46" s="222">
        <f>ROUND(data!AU85,0)</f>
        <v>0</v>
      </c>
      <c r="AD46" s="222">
        <f>ROUND(data!AU86,0)</f>
        <v>0</v>
      </c>
      <c r="AE46" s="222">
        <f>ROUND(data!AU91,0)</f>
        <v>0</v>
      </c>
      <c r="AF46" s="222">
        <f>ROUND(data!AU89,0)</f>
        <v>0</v>
      </c>
      <c r="AG46" s="222">
        <f>IF(data!AU92&gt;0,ROUND(data!AU92,0),0)</f>
        <v>0</v>
      </c>
      <c r="AH46" s="222">
        <f>IF(data!AU93&gt;0,ROUND(data!AU93,0),0)</f>
        <v>0</v>
      </c>
      <c r="AI46" s="222">
        <f>IF(data!AU94&gt;0,ROUND(data!AU94,0),0)</f>
        <v>0</v>
      </c>
      <c r="AJ46" s="222">
        <f>IF(data!AU95&gt;0,ROUND(data!AU95,0),0)</f>
        <v>0</v>
      </c>
      <c r="AK46" s="212">
        <f>IF(data!AU96&gt;0,ROUND(data!AU96,2),0)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RIGHT(data!$C$99,3)</f>
        <v>153</v>
      </c>
      <c r="B47" s="224" t="str">
        <f>RIGHT(data!$C$98,4)</f>
        <v>2022</v>
      </c>
      <c r="C47" s="16" t="str">
        <f>data!AV$57</f>
        <v>7490</v>
      </c>
      <c r="D47" s="16" t="s">
        <v>1123</v>
      </c>
      <c r="E47" s="222"/>
      <c r="F47" s="212">
        <f>ROUND(data!AV62,2)</f>
        <v>0.63</v>
      </c>
      <c r="G47" s="222">
        <f>ROUND(data!AV63,0)</f>
        <v>57738</v>
      </c>
      <c r="H47" s="222">
        <f>ROUND(data!AV64,0)</f>
        <v>3690</v>
      </c>
      <c r="I47" s="222">
        <f>ROUND(data!AV65,0)</f>
        <v>0</v>
      </c>
      <c r="J47" s="222">
        <f>ROUND(data!AV66,0)</f>
        <v>182615</v>
      </c>
      <c r="K47" s="222">
        <f>ROUND(data!AV67,0)</f>
        <v>0</v>
      </c>
      <c r="L47" s="222">
        <f>ROUND(data!AV68,0)</f>
        <v>287</v>
      </c>
      <c r="M47" s="66">
        <f>ROUND(data!AV69,0)</f>
        <v>0</v>
      </c>
      <c r="N47" s="222">
        <f>ROUND(data!AV70,0)</f>
        <v>0</v>
      </c>
      <c r="O47" s="222">
        <f>ROUND(data!AV71,0)</f>
        <v>20474</v>
      </c>
      <c r="P47" s="222">
        <f>ROUND(data!AV72,0)</f>
        <v>0</v>
      </c>
      <c r="Q47" s="222">
        <f>ROUND(data!AV73,0)</f>
        <v>0</v>
      </c>
      <c r="R47" s="222">
        <f>ROUND(data!AV74,0)</f>
        <v>0</v>
      </c>
      <c r="S47" s="222">
        <f>ROUND(data!AV75,0)</f>
        <v>0</v>
      </c>
      <c r="T47" s="222">
        <f>ROUND(data!AV76,0)</f>
        <v>0</v>
      </c>
      <c r="U47" s="222">
        <f>ROUND(data!AV77,0)</f>
        <v>0</v>
      </c>
      <c r="V47" s="222">
        <f>ROUND(data!AV78,0)</f>
        <v>0</v>
      </c>
      <c r="W47" s="222">
        <f>ROUND(data!AV79,0)</f>
        <v>0</v>
      </c>
      <c r="X47" s="222">
        <f>ROUND(data!AV80,0)</f>
        <v>0</v>
      </c>
      <c r="Y47" s="222">
        <f>ROUND(data!AV81,0)</f>
        <v>0</v>
      </c>
      <c r="Z47" s="222">
        <f>ROUND(data!AV82,0)</f>
        <v>0</v>
      </c>
      <c r="AA47" s="222">
        <f>ROUND(data!AV83,0)</f>
        <v>0</v>
      </c>
      <c r="AB47" s="222">
        <f>ROUND(data!AV84,0)</f>
        <v>0</v>
      </c>
      <c r="AC47" s="222">
        <f>ROUND(data!AV85,0)</f>
        <v>20474</v>
      </c>
      <c r="AD47" s="222">
        <f>ROUND(data!AV86,0)</f>
        <v>0</v>
      </c>
      <c r="AE47" s="222">
        <f>ROUND(data!AV91,0)</f>
        <v>4611147</v>
      </c>
      <c r="AF47" s="222">
        <f>ROUND(data!AV89,0)</f>
        <v>44505</v>
      </c>
      <c r="AG47" s="222">
        <f>IF(data!AV92&gt;0,ROUND(data!AV92,0),0)</f>
        <v>0</v>
      </c>
      <c r="AH47" s="222">
        <f>IF(data!AV93&gt;0,ROUND(data!AV93,0),0)</f>
        <v>0</v>
      </c>
      <c r="AI47" s="222">
        <f>IF(data!AV94&gt;0,ROUND(data!AV94,0),0)</f>
        <v>0</v>
      </c>
      <c r="AJ47" s="222">
        <f>IF(data!AV95&gt;0,ROUND(data!AV95,0),0)</f>
        <v>0</v>
      </c>
      <c r="AK47" s="212">
        <f>IF(data!AV96&gt;0,ROUND(data!AV96,2),0)</f>
        <v>0.63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RIGHT(data!$C$99,3)</f>
        <v>153</v>
      </c>
      <c r="B48" s="224" t="str">
        <f>RIGHT(data!$C$98,4)</f>
        <v>2022</v>
      </c>
      <c r="C48" s="16" t="str">
        <f>data!AW$57</f>
        <v>8200</v>
      </c>
      <c r="D48" s="16" t="s">
        <v>1123</v>
      </c>
      <c r="E48" s="222"/>
      <c r="F48" s="212">
        <f>ROUND(data!AW62,2)</f>
        <v>0</v>
      </c>
      <c r="G48" s="222">
        <f>ROUND(data!AW63,0)</f>
        <v>0</v>
      </c>
      <c r="H48" s="222">
        <f>ROUND(data!AW64,0)</f>
        <v>0</v>
      </c>
      <c r="I48" s="222">
        <f>ROUND(data!AW65,0)</f>
        <v>0</v>
      </c>
      <c r="J48" s="222">
        <f>ROUND(data!AW66,0)</f>
        <v>0</v>
      </c>
      <c r="K48" s="222">
        <f>ROUND(data!AW67,0)</f>
        <v>0</v>
      </c>
      <c r="L48" s="222">
        <f>ROUND(data!AW68,0)</f>
        <v>0</v>
      </c>
      <c r="M48" s="66">
        <f>ROUND(data!AW69,0)</f>
        <v>0</v>
      </c>
      <c r="N48" s="222">
        <f>ROUND(data!AW70,0)</f>
        <v>0</v>
      </c>
      <c r="O48" s="222">
        <f>ROUND(data!AW71,0)</f>
        <v>0</v>
      </c>
      <c r="P48" s="222">
        <f>ROUND(data!AW72,0)</f>
        <v>0</v>
      </c>
      <c r="Q48" s="222">
        <f>ROUND(data!AW73,0)</f>
        <v>0</v>
      </c>
      <c r="R48" s="222">
        <f>ROUND(data!AW74,0)</f>
        <v>0</v>
      </c>
      <c r="S48" s="222">
        <f>ROUND(data!AW75,0)</f>
        <v>0</v>
      </c>
      <c r="T48" s="222">
        <f>ROUND(data!AW76,0)</f>
        <v>0</v>
      </c>
      <c r="U48" s="222">
        <f>ROUND(data!AW77,0)</f>
        <v>0</v>
      </c>
      <c r="V48" s="222">
        <f>ROUND(data!AW78,0)</f>
        <v>0</v>
      </c>
      <c r="W48" s="222">
        <f>ROUND(data!AW79,0)</f>
        <v>0</v>
      </c>
      <c r="X48" s="222">
        <f>ROUND(data!AW80,0)</f>
        <v>0</v>
      </c>
      <c r="Y48" s="222">
        <f>ROUND(data!AW81,0)</f>
        <v>0</v>
      </c>
      <c r="Z48" s="222">
        <f>ROUND(data!AW82,0)</f>
        <v>0</v>
      </c>
      <c r="AA48" s="222">
        <f>ROUND(data!AW83,0)</f>
        <v>0</v>
      </c>
      <c r="AB48" s="222">
        <f>ROUND(data!AW84,0)</f>
        <v>0</v>
      </c>
      <c r="AC48" s="222">
        <f>ROUND(data!AW85,0)</f>
        <v>0</v>
      </c>
      <c r="AD48" s="222">
        <f>ROUND(data!AW86,0)</f>
        <v>0</v>
      </c>
      <c r="AE48" s="222"/>
      <c r="AF48" s="222"/>
      <c r="AG48" s="222">
        <f>IF(data!AW92&gt;0,ROUND(data!AW92,0),0)</f>
        <v>0</v>
      </c>
      <c r="AH48" s="222">
        <f>IF(data!AW93&gt;0,ROUND(data!AW93,0),0)</f>
        <v>0</v>
      </c>
      <c r="AI48" s="222">
        <f>IF(data!AW$94&gt;0,ROUND(data!AW$94,0),0)</f>
        <v>0</v>
      </c>
      <c r="AJ48" s="222">
        <f>IF(data!AW95&gt;0,ROUND(data!AW95,0),0)</f>
        <v>0</v>
      </c>
      <c r="AK48" s="212">
        <f>IFERROR(IF(data!AW96&gt;0,ROUND(data!AW96,2),0),0)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RIGHT(data!$C$99,3)</f>
        <v>153</v>
      </c>
      <c r="B49" s="224" t="str">
        <f>RIGHT(data!$C$98,4)</f>
        <v>2022</v>
      </c>
      <c r="C49" s="16" t="str">
        <f>data!AX$57</f>
        <v>8310</v>
      </c>
      <c r="D49" s="16" t="s">
        <v>1123</v>
      </c>
      <c r="E49" s="222"/>
      <c r="F49" s="212">
        <f>ROUND(data!AX62,2)</f>
        <v>0</v>
      </c>
      <c r="G49" s="222">
        <f>ROUND(data!AX63,0)</f>
        <v>0</v>
      </c>
      <c r="H49" s="222">
        <f>ROUND(data!AX64,0)</f>
        <v>0</v>
      </c>
      <c r="I49" s="222">
        <f>ROUND(data!AX65,0)</f>
        <v>0</v>
      </c>
      <c r="J49" s="222">
        <f>ROUND(data!AX66,0)</f>
        <v>0</v>
      </c>
      <c r="K49" s="222">
        <f>ROUND(data!AX67,0)</f>
        <v>0</v>
      </c>
      <c r="L49" s="222">
        <f>ROUND(data!AX68,0)</f>
        <v>0</v>
      </c>
      <c r="M49" s="66">
        <f>ROUND(data!AX69,0)</f>
        <v>0</v>
      </c>
      <c r="N49" s="222">
        <f>ROUND(data!AX70,0)</f>
        <v>0</v>
      </c>
      <c r="O49" s="222">
        <f>ROUND(data!AX71,0)</f>
        <v>0</v>
      </c>
      <c r="P49" s="222">
        <f>ROUND(data!AX72,0)</f>
        <v>0</v>
      </c>
      <c r="Q49" s="222">
        <f>ROUND(data!AX73,0)</f>
        <v>0</v>
      </c>
      <c r="R49" s="222">
        <f>ROUND(data!AX74,0)</f>
        <v>0</v>
      </c>
      <c r="S49" s="222">
        <f>ROUND(data!AX75,0)</f>
        <v>0</v>
      </c>
      <c r="T49" s="222">
        <f>ROUND(data!AX76,0)</f>
        <v>0</v>
      </c>
      <c r="U49" s="222">
        <f>ROUND(data!AX77,0)</f>
        <v>0</v>
      </c>
      <c r="V49" s="222">
        <f>ROUND(data!AX78,0)</f>
        <v>0</v>
      </c>
      <c r="W49" s="222">
        <f>ROUND(data!AX79,0)</f>
        <v>0</v>
      </c>
      <c r="X49" s="222">
        <f>ROUND(data!AX80,0)</f>
        <v>0</v>
      </c>
      <c r="Y49" s="222">
        <f>ROUND(data!AX81,0)</f>
        <v>0</v>
      </c>
      <c r="Z49" s="222">
        <f>ROUND(data!AX82,0)</f>
        <v>0</v>
      </c>
      <c r="AA49" s="222">
        <f>ROUND(data!AX83,0)</f>
        <v>0</v>
      </c>
      <c r="AB49" s="222">
        <f>ROUND(data!AX84,0)</f>
        <v>0</v>
      </c>
      <c r="AC49" s="222">
        <f>ROUND(data!AX85,0)</f>
        <v>0</v>
      </c>
      <c r="AD49" s="222">
        <f>ROUND(data!AX86,0)</f>
        <v>0</v>
      </c>
      <c r="AE49" s="222"/>
      <c r="AF49" s="222"/>
      <c r="AG49" s="222">
        <f>IF(data!AX92&gt;0,ROUND(data!AX92,0),0)</f>
        <v>0</v>
      </c>
      <c r="AH49" s="222">
        <f>IFERROR(IF(data!AX$93&gt;0,ROUND(data!AX$93,0),0),0)</f>
        <v>0</v>
      </c>
      <c r="AI49" s="222">
        <f>IFERROR(IF(data!AX$94&gt;0,ROUND(data!AX$94,0),0),0)</f>
        <v>0</v>
      </c>
      <c r="AJ49" s="222">
        <f>IFERROR(IF(data!AX$95&gt;0,ROUND(data!AX$95,0),0),0)</f>
        <v>0</v>
      </c>
      <c r="AK49" s="212">
        <f>IFERROR(IF(data!AX$96&gt;0,ROUND(data!AX$96,2),0),0)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RIGHT(data!$C$99,3)</f>
        <v>153</v>
      </c>
      <c r="B50" s="224" t="str">
        <f>RIGHT(data!$C$98,4)</f>
        <v>2022</v>
      </c>
      <c r="C50" s="16" t="str">
        <f>data!AY$57</f>
        <v>8320</v>
      </c>
      <c r="D50" s="16" t="s">
        <v>1123</v>
      </c>
      <c r="E50" s="222">
        <f>ROUND(data!AY61,0)</f>
        <v>8654</v>
      </c>
      <c r="F50" s="212">
        <f>ROUND(data!AY62,2)</f>
        <v>7.88</v>
      </c>
      <c r="G50" s="222">
        <f>ROUND(data!AY63,0)</f>
        <v>431006</v>
      </c>
      <c r="H50" s="222">
        <f>ROUND(data!AY64,0)</f>
        <v>32139</v>
      </c>
      <c r="I50" s="222">
        <f>ROUND(data!AY65,0)</f>
        <v>0</v>
      </c>
      <c r="J50" s="222">
        <f>ROUND(data!AY66,0)</f>
        <v>264670</v>
      </c>
      <c r="K50" s="222">
        <f>ROUND(data!AY67,0)</f>
        <v>627</v>
      </c>
      <c r="L50" s="222">
        <f>ROUND(data!AY68,0)</f>
        <v>86983</v>
      </c>
      <c r="M50" s="66">
        <f>ROUND(data!AY69,0)</f>
        <v>53075</v>
      </c>
      <c r="N50" s="222">
        <f>ROUND(data!AY70,0)</f>
        <v>0</v>
      </c>
      <c r="O50" s="222">
        <f>ROUND(data!AY71,0)</f>
        <v>-967</v>
      </c>
      <c r="P50" s="222">
        <f>ROUND(data!AY72,0)</f>
        <v>0</v>
      </c>
      <c r="Q50" s="222">
        <f>ROUND(data!AY73,0)</f>
        <v>0</v>
      </c>
      <c r="R50" s="222">
        <f>ROUND(data!AY74,0)</f>
        <v>0</v>
      </c>
      <c r="S50" s="222">
        <f>ROUND(data!AY75,0)</f>
        <v>0</v>
      </c>
      <c r="T50" s="222">
        <f>ROUND(data!AY76,0)</f>
        <v>0</v>
      </c>
      <c r="U50" s="222">
        <f>ROUND(data!AY77,0)</f>
        <v>0</v>
      </c>
      <c r="V50" s="222">
        <f>ROUND(data!AY78,0)</f>
        <v>0</v>
      </c>
      <c r="W50" s="222">
        <f>ROUND(data!AY79,0)</f>
        <v>0</v>
      </c>
      <c r="X50" s="222">
        <f>ROUND(data!AY80,0)</f>
        <v>0</v>
      </c>
      <c r="Y50" s="222">
        <f>ROUND(data!AY81,0)</f>
        <v>0</v>
      </c>
      <c r="Z50" s="222">
        <f>ROUND(data!AY82,0)</f>
        <v>0</v>
      </c>
      <c r="AA50" s="222">
        <f>ROUND(data!AY83,0)</f>
        <v>0</v>
      </c>
      <c r="AB50" s="222">
        <f>ROUND(data!AY84,0)</f>
        <v>0</v>
      </c>
      <c r="AC50" s="222">
        <f>ROUND(data!AY85,0)</f>
        <v>-967</v>
      </c>
      <c r="AD50" s="222">
        <f>ROUND(data!AY86,0)</f>
        <v>167481</v>
      </c>
      <c r="AE50" s="222"/>
      <c r="AF50" s="222"/>
      <c r="AG50" s="222">
        <f>IF(data!AY92&gt;0,ROUND(data!AY92,0),0)</f>
        <v>2693</v>
      </c>
      <c r="AH50" s="222">
        <f>IFERROR(IF(data!AY$93&gt;0,ROUND(data!AY$93,0),0),0)</f>
        <v>0</v>
      </c>
      <c r="AI50" s="222">
        <f>IFERROR(IF(data!AY$94&gt;0,ROUND(data!AY$94,0),0),0)</f>
        <v>0</v>
      </c>
      <c r="AJ50" s="222">
        <f>IFERROR(IF(data!AY$95&gt;0,ROUND(data!AY$95,0),0),0)</f>
        <v>0</v>
      </c>
      <c r="AK50" s="212">
        <f>IFERROR(IF(data!AY$96&gt;0,ROUND(data!AY$96,2),0),0)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RIGHT(data!$C$99,3)</f>
        <v>153</v>
      </c>
      <c r="B51" s="224" t="str">
        <f>RIGHT(data!$C$98,4)</f>
        <v>2022</v>
      </c>
      <c r="C51" s="16" t="str">
        <f>data!AZ$57</f>
        <v>8330</v>
      </c>
      <c r="D51" s="16" t="s">
        <v>1123</v>
      </c>
      <c r="E51" s="222">
        <f>ROUND(data!AZ61,0)</f>
        <v>0</v>
      </c>
      <c r="F51" s="212">
        <f>ROUND(data!AZ62,2)</f>
        <v>0</v>
      </c>
      <c r="G51" s="222">
        <f>ROUND(data!AZ63,0)</f>
        <v>0</v>
      </c>
      <c r="H51" s="222">
        <f>ROUND(data!AZ64,0)</f>
        <v>0</v>
      </c>
      <c r="I51" s="222">
        <f>ROUND(data!AZ65,0)</f>
        <v>0</v>
      </c>
      <c r="J51" s="222">
        <f>ROUND(data!AZ66,0)</f>
        <v>0</v>
      </c>
      <c r="K51" s="222">
        <f>ROUND(data!AZ67,0)</f>
        <v>0</v>
      </c>
      <c r="L51" s="222">
        <f>ROUND(data!AZ68,0)</f>
        <v>0</v>
      </c>
      <c r="M51" s="66">
        <f>ROUND(data!AZ69,0)</f>
        <v>0</v>
      </c>
      <c r="N51" s="222">
        <f>ROUND(data!AZ70,0)</f>
        <v>0</v>
      </c>
      <c r="O51" s="222">
        <f>ROUND(data!AZ71,0)</f>
        <v>0</v>
      </c>
      <c r="P51" s="222">
        <f>ROUND(data!AZ72,0)</f>
        <v>0</v>
      </c>
      <c r="Q51" s="222">
        <f>ROUND(data!AZ73,0)</f>
        <v>0</v>
      </c>
      <c r="R51" s="222">
        <f>ROUND(data!AZ74,0)</f>
        <v>0</v>
      </c>
      <c r="S51" s="222">
        <f>ROUND(data!AZ75,0)</f>
        <v>0</v>
      </c>
      <c r="T51" s="222">
        <f>ROUND(data!AZ76,0)</f>
        <v>0</v>
      </c>
      <c r="U51" s="222">
        <f>ROUND(data!AZ77,0)</f>
        <v>0</v>
      </c>
      <c r="V51" s="222">
        <f>ROUND(data!AZ78,0)</f>
        <v>0</v>
      </c>
      <c r="W51" s="222">
        <f>ROUND(data!AZ79,0)</f>
        <v>0</v>
      </c>
      <c r="X51" s="222">
        <f>ROUND(data!AZ80,0)</f>
        <v>0</v>
      </c>
      <c r="Y51" s="222">
        <f>ROUND(data!AZ81,0)</f>
        <v>0</v>
      </c>
      <c r="Z51" s="222">
        <f>ROUND(data!AZ82,0)</f>
        <v>0</v>
      </c>
      <c r="AA51" s="222">
        <f>ROUND(data!AZ83,0)</f>
        <v>0</v>
      </c>
      <c r="AB51" s="222">
        <f>ROUND(data!AZ84,0)</f>
        <v>0</v>
      </c>
      <c r="AC51" s="222">
        <f>ROUND(data!AZ85,0)</f>
        <v>0</v>
      </c>
      <c r="AD51" s="222">
        <f>ROUND(data!AZ86,0)</f>
        <v>0</v>
      </c>
      <c r="AE51" s="222"/>
      <c r="AF51" s="222"/>
      <c r="AG51" s="222">
        <f>IF(data!AZ92&gt;0,ROUND(data!AZ92,0),0)</f>
        <v>0</v>
      </c>
      <c r="AH51" s="222">
        <f>IFERROR(IF(data!AZ$93&gt;0,ROUND(data!AZ$93,0),0),0)</f>
        <v>0</v>
      </c>
      <c r="AI51" s="222">
        <f>IFERROR(IF(data!AZ$94&gt;0,ROUND(data!AZ$94,0),0),0)</f>
        <v>0</v>
      </c>
      <c r="AJ51" s="222">
        <f>IFERROR(IF(data!AZ$95&gt;0,ROUND(data!AZ$95,0),0),0)</f>
        <v>0</v>
      </c>
      <c r="AK51" s="212">
        <f>IFERROR(IF(data!AZ$96&gt;0,ROUND(data!AZ$96,2),0),0)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RIGHT(data!$C$99,3)</f>
        <v>153</v>
      </c>
      <c r="B52" s="224" t="str">
        <f>RIGHT(data!$C$98,4)</f>
        <v>2022</v>
      </c>
      <c r="C52" s="16" t="str">
        <f>data!BA$57</f>
        <v>8350</v>
      </c>
      <c r="D52" s="16" t="s">
        <v>1123</v>
      </c>
      <c r="E52" s="222">
        <f>ROUND(data!BA61,0)</f>
        <v>0</v>
      </c>
      <c r="F52" s="212">
        <f>ROUND(data!BA62,2)</f>
        <v>0</v>
      </c>
      <c r="G52" s="222">
        <f>ROUND(data!BA63,0)</f>
        <v>0</v>
      </c>
      <c r="H52" s="222">
        <f>ROUND(data!BA64,0)</f>
        <v>0</v>
      </c>
      <c r="I52" s="222">
        <f>ROUND(data!BA65,0)</f>
        <v>0</v>
      </c>
      <c r="J52" s="222">
        <f>ROUND(data!BA66,0)</f>
        <v>0</v>
      </c>
      <c r="K52" s="222">
        <f>ROUND(data!BA67,0)</f>
        <v>0</v>
      </c>
      <c r="L52" s="222">
        <f>ROUND(data!BA68,0)</f>
        <v>142589</v>
      </c>
      <c r="M52" s="66">
        <f>ROUND(data!BA69,0)</f>
        <v>0</v>
      </c>
      <c r="N52" s="222">
        <f>ROUND(data!BA70,0)</f>
        <v>0</v>
      </c>
      <c r="O52" s="222">
        <f>ROUND(data!BA71,0)</f>
        <v>0</v>
      </c>
      <c r="P52" s="222">
        <f>ROUND(data!BA72,0)</f>
        <v>0</v>
      </c>
      <c r="Q52" s="222">
        <f>ROUND(data!BA73,0)</f>
        <v>0</v>
      </c>
      <c r="R52" s="222">
        <f>ROUND(data!BA74,0)</f>
        <v>0</v>
      </c>
      <c r="S52" s="222">
        <f>ROUND(data!BA75,0)</f>
        <v>0</v>
      </c>
      <c r="T52" s="222">
        <f>ROUND(data!BA76,0)</f>
        <v>0</v>
      </c>
      <c r="U52" s="222">
        <f>ROUND(data!BA77,0)</f>
        <v>0</v>
      </c>
      <c r="V52" s="222">
        <f>ROUND(data!BA78,0)</f>
        <v>0</v>
      </c>
      <c r="W52" s="222">
        <f>ROUND(data!BA79,0)</f>
        <v>0</v>
      </c>
      <c r="X52" s="222">
        <f>ROUND(data!BA80,0)</f>
        <v>0</v>
      </c>
      <c r="Y52" s="222">
        <f>ROUND(data!BA81,0)</f>
        <v>0</v>
      </c>
      <c r="Z52" s="222">
        <f>ROUND(data!BA82,0)</f>
        <v>0</v>
      </c>
      <c r="AA52" s="222">
        <f>ROUND(data!BA83,0)</f>
        <v>0</v>
      </c>
      <c r="AB52" s="222">
        <f>ROUND(data!BA84,0)</f>
        <v>0</v>
      </c>
      <c r="AC52" s="222">
        <f>ROUND(data!BA85,0)</f>
        <v>0</v>
      </c>
      <c r="AD52" s="222">
        <f>ROUND(data!BA86,0)</f>
        <v>0</v>
      </c>
      <c r="AE52" s="222"/>
      <c r="AF52" s="222"/>
      <c r="AG52" s="222">
        <f>IF(data!BA92&gt;0,ROUND(data!BA92,0),0)</f>
        <v>0</v>
      </c>
      <c r="AH52" s="222">
        <f>IFERROR(IF(data!BA$93&gt;0,ROUND(data!BA$93,0),0),0)</f>
        <v>0</v>
      </c>
      <c r="AI52" s="222">
        <f>IFERROR(IF(data!BA$94&gt;0,ROUND(data!BA$94,0),0),0)</f>
        <v>0</v>
      </c>
      <c r="AJ52" s="222">
        <f>IFERROR(IF(data!BA$95&gt;0,ROUND(data!BA$95,0),0),0)</f>
        <v>0</v>
      </c>
      <c r="AK52" s="212">
        <f>IFERROR(IF(data!BA$96&gt;0,ROUND(data!BA$96,2),0),0)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RIGHT(data!$C$99,3)</f>
        <v>153</v>
      </c>
      <c r="B53" s="224" t="str">
        <f>RIGHT(data!$C$98,4)</f>
        <v>2022</v>
      </c>
      <c r="C53" s="16" t="str">
        <f>data!BB$57</f>
        <v>8360</v>
      </c>
      <c r="D53" s="16" t="s">
        <v>1123</v>
      </c>
      <c r="E53" s="222"/>
      <c r="F53" s="212">
        <f>ROUND(data!BB62,2)</f>
        <v>2.35</v>
      </c>
      <c r="G53" s="222">
        <f>ROUND(data!BB63,0)</f>
        <v>204181</v>
      </c>
      <c r="H53" s="222">
        <f>ROUND(data!BB64,0)</f>
        <v>14404</v>
      </c>
      <c r="I53" s="222">
        <f>ROUND(data!BB65,0)</f>
        <v>0</v>
      </c>
      <c r="J53" s="222">
        <f>ROUND(data!BB66,0)</f>
        <v>62393</v>
      </c>
      <c r="K53" s="222">
        <f>ROUND(data!BB67,0)</f>
        <v>1253</v>
      </c>
      <c r="L53" s="222">
        <f>ROUND(data!BB68,0)</f>
        <v>-4583</v>
      </c>
      <c r="M53" s="66">
        <f>ROUND(data!BB69,0)</f>
        <v>1774</v>
      </c>
      <c r="N53" s="222">
        <f>ROUND(data!BB70,0)</f>
        <v>0</v>
      </c>
      <c r="O53" s="222">
        <f>ROUND(data!BB71,0)</f>
        <v>229</v>
      </c>
      <c r="P53" s="222">
        <f>ROUND(data!BB72,0)</f>
        <v>0</v>
      </c>
      <c r="Q53" s="222">
        <f>ROUND(data!BB73,0)</f>
        <v>0</v>
      </c>
      <c r="R53" s="222">
        <f>ROUND(data!BB74,0)</f>
        <v>0</v>
      </c>
      <c r="S53" s="222">
        <f>ROUND(data!BB75,0)</f>
        <v>0</v>
      </c>
      <c r="T53" s="222">
        <f>ROUND(data!BB76,0)</f>
        <v>0</v>
      </c>
      <c r="U53" s="222">
        <f>ROUND(data!BB77,0)</f>
        <v>0</v>
      </c>
      <c r="V53" s="222">
        <f>ROUND(data!BB78,0)</f>
        <v>0</v>
      </c>
      <c r="W53" s="222">
        <f>ROUND(data!BB79,0)</f>
        <v>0</v>
      </c>
      <c r="X53" s="222">
        <f>ROUND(data!BB80,0)</f>
        <v>0</v>
      </c>
      <c r="Y53" s="222">
        <f>ROUND(data!BB81,0)</f>
        <v>0</v>
      </c>
      <c r="Z53" s="222">
        <f>ROUND(data!BB82,0)</f>
        <v>0</v>
      </c>
      <c r="AA53" s="222">
        <f>ROUND(data!BB83,0)</f>
        <v>0</v>
      </c>
      <c r="AB53" s="222">
        <f>ROUND(data!BB84,0)</f>
        <v>0</v>
      </c>
      <c r="AC53" s="222">
        <f>ROUND(data!BB85,0)</f>
        <v>229</v>
      </c>
      <c r="AD53" s="222">
        <f>ROUND(data!BB86,0)</f>
        <v>0</v>
      </c>
      <c r="AE53" s="222"/>
      <c r="AF53" s="222"/>
      <c r="AG53" s="222">
        <f>IF(data!BB92&gt;0,ROUND(data!BB92,0),0)</f>
        <v>90</v>
      </c>
      <c r="AH53" s="222">
        <f>IFERROR(IF(data!BB$93&gt;0,ROUND(data!BB$93,0),0),0)</f>
        <v>0</v>
      </c>
      <c r="AI53" s="222">
        <f>IFERROR(IF(data!BB$94&gt;0,ROUND(data!BB$94,0),0),0)</f>
        <v>90</v>
      </c>
      <c r="AJ53" s="222">
        <f>IFERROR(IF(data!BB$95&gt;0,ROUND(data!BB$95,0),0),0)</f>
        <v>0</v>
      </c>
      <c r="AK53" s="212">
        <f>IFERROR(IF(data!BB$96&gt;0,ROUND(data!BB$96,2),0),0)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RIGHT(data!$C$99,3)</f>
        <v>153</v>
      </c>
      <c r="B54" s="224" t="str">
        <f>RIGHT(data!$C$98,4)</f>
        <v>2022</v>
      </c>
      <c r="C54" s="16" t="str">
        <f>data!BC$57</f>
        <v>8370</v>
      </c>
      <c r="D54" s="16" t="s">
        <v>1123</v>
      </c>
      <c r="E54" s="222"/>
      <c r="F54" s="212">
        <f>ROUND(data!BC62,2)</f>
        <v>0</v>
      </c>
      <c r="G54" s="222">
        <f>ROUND(data!BC63,0)</f>
        <v>0</v>
      </c>
      <c r="H54" s="222">
        <f>ROUND(data!BC64,0)</f>
        <v>0</v>
      </c>
      <c r="I54" s="222">
        <f>ROUND(data!BC65,0)</f>
        <v>0</v>
      </c>
      <c r="J54" s="222">
        <f>ROUND(data!BC66,0)</f>
        <v>0</v>
      </c>
      <c r="K54" s="222">
        <f>ROUND(data!BC67,0)</f>
        <v>0</v>
      </c>
      <c r="L54" s="222">
        <f>ROUND(data!BC68,0)</f>
        <v>0</v>
      </c>
      <c r="M54" s="66">
        <f>ROUND(data!BC69,0)</f>
        <v>0</v>
      </c>
      <c r="N54" s="222">
        <f>ROUND(data!BC70,0)</f>
        <v>0</v>
      </c>
      <c r="O54" s="222">
        <f>ROUND(data!BC71,0)</f>
        <v>0</v>
      </c>
      <c r="P54" s="222">
        <f>ROUND(data!BC72,0)</f>
        <v>0</v>
      </c>
      <c r="Q54" s="222">
        <f>ROUND(data!BC73,0)</f>
        <v>0</v>
      </c>
      <c r="R54" s="222">
        <f>ROUND(data!BC74,0)</f>
        <v>0</v>
      </c>
      <c r="S54" s="222">
        <f>ROUND(data!BC75,0)</f>
        <v>0</v>
      </c>
      <c r="T54" s="222">
        <f>ROUND(data!BC76,0)</f>
        <v>0</v>
      </c>
      <c r="U54" s="222">
        <f>ROUND(data!BC77,0)</f>
        <v>0</v>
      </c>
      <c r="V54" s="222">
        <f>ROUND(data!BC78,0)</f>
        <v>0</v>
      </c>
      <c r="W54" s="222">
        <f>ROUND(data!BC79,0)</f>
        <v>0</v>
      </c>
      <c r="X54" s="222">
        <f>ROUND(data!BC80,0)</f>
        <v>0</v>
      </c>
      <c r="Y54" s="222">
        <f>ROUND(data!BC81,0)</f>
        <v>0</v>
      </c>
      <c r="Z54" s="222">
        <f>ROUND(data!BC82,0)</f>
        <v>0</v>
      </c>
      <c r="AA54" s="222">
        <f>ROUND(data!BC83,0)</f>
        <v>0</v>
      </c>
      <c r="AB54" s="222">
        <f>ROUND(data!BC84,0)</f>
        <v>0</v>
      </c>
      <c r="AC54" s="222">
        <f>ROUND(data!BC85,0)</f>
        <v>0</v>
      </c>
      <c r="AD54" s="222">
        <f>ROUND(data!BC86,0)</f>
        <v>0</v>
      </c>
      <c r="AE54" s="222"/>
      <c r="AF54" s="222"/>
      <c r="AG54" s="222">
        <f>IF(data!BC92&gt;0,ROUND(data!BC92,0),0)</f>
        <v>0</v>
      </c>
      <c r="AH54" s="222">
        <f>IFERROR(IF(data!BC$93&gt;0,ROUND(data!BC$93,0),0),0)</f>
        <v>0</v>
      </c>
      <c r="AI54" s="222">
        <f>IFERROR(IF(data!BC$94&gt;0,ROUND(data!BC$94,0),0),0)</f>
        <v>0</v>
      </c>
      <c r="AJ54" s="222">
        <f>IFERROR(IF(data!BC$95&gt;0,ROUND(data!BC$95,0),0),0)</f>
        <v>0</v>
      </c>
      <c r="AK54" s="212">
        <f>IFERROR(IF(data!BC$96&gt;0,ROUND(data!BC$96,2),0),0)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RIGHT(data!$C$99,3)</f>
        <v>153</v>
      </c>
      <c r="B55" s="224" t="str">
        <f>RIGHT(data!$C$98,4)</f>
        <v>2022</v>
      </c>
      <c r="C55" s="16" t="str">
        <f>data!BD$57</f>
        <v>8420</v>
      </c>
      <c r="D55" s="16" t="s">
        <v>1123</v>
      </c>
      <c r="E55" s="222"/>
      <c r="F55" s="212">
        <f>ROUND(data!BD62,2)</f>
        <v>4.5</v>
      </c>
      <c r="G55" s="222">
        <f>ROUND(data!BD63,0)</f>
        <v>245425</v>
      </c>
      <c r="H55" s="222">
        <f>ROUND(data!BD64,0)</f>
        <v>18766</v>
      </c>
      <c r="I55" s="222">
        <f>ROUND(data!BD65,0)</f>
        <v>0</v>
      </c>
      <c r="J55" s="222">
        <f>ROUND(data!BD66,0)</f>
        <v>149551</v>
      </c>
      <c r="K55" s="222">
        <f>ROUND(data!BD67,0)</f>
        <v>627</v>
      </c>
      <c r="L55" s="222">
        <f>ROUND(data!BD68,0)</f>
        <v>18000</v>
      </c>
      <c r="M55" s="66">
        <f>ROUND(data!BD69,0)</f>
        <v>32480</v>
      </c>
      <c r="N55" s="222">
        <f>ROUND(data!BD70,0)</f>
        <v>0</v>
      </c>
      <c r="O55" s="222">
        <f>ROUND(data!BD71,0)</f>
        <v>162</v>
      </c>
      <c r="P55" s="222">
        <f>ROUND(data!BD72,0)</f>
        <v>0</v>
      </c>
      <c r="Q55" s="222">
        <f>ROUND(data!BD73,0)</f>
        <v>0</v>
      </c>
      <c r="R55" s="222">
        <f>ROUND(data!BD74,0)</f>
        <v>0</v>
      </c>
      <c r="S55" s="222">
        <f>ROUND(data!BD75,0)</f>
        <v>0</v>
      </c>
      <c r="T55" s="222">
        <f>ROUND(data!BD76,0)</f>
        <v>0</v>
      </c>
      <c r="U55" s="222">
        <f>ROUND(data!BD77,0)</f>
        <v>0</v>
      </c>
      <c r="V55" s="222">
        <f>ROUND(data!BD78,0)</f>
        <v>0</v>
      </c>
      <c r="W55" s="222">
        <f>ROUND(data!BD79,0)</f>
        <v>0</v>
      </c>
      <c r="X55" s="222">
        <f>ROUND(data!BD80,0)</f>
        <v>0</v>
      </c>
      <c r="Y55" s="222">
        <f>ROUND(data!BD81,0)</f>
        <v>0</v>
      </c>
      <c r="Z55" s="222">
        <f>ROUND(data!BD82,0)</f>
        <v>0</v>
      </c>
      <c r="AA55" s="222">
        <f>ROUND(data!BD83,0)</f>
        <v>0</v>
      </c>
      <c r="AB55" s="222">
        <f>ROUND(data!BD84,0)</f>
        <v>0</v>
      </c>
      <c r="AC55" s="222">
        <f>ROUND(data!BD85,0)</f>
        <v>162</v>
      </c>
      <c r="AD55" s="222">
        <f>ROUND(data!BD86,0)</f>
        <v>0</v>
      </c>
      <c r="AE55" s="222"/>
      <c r="AF55" s="222"/>
      <c r="AG55" s="222">
        <f>IF(data!BD92&gt;0,ROUND(data!BD92,0),0)</f>
        <v>1648</v>
      </c>
      <c r="AH55" s="222">
        <f>IFERROR(IF(data!BD$93&gt;0,ROUND(data!BD$93,0),0),0)</f>
        <v>0</v>
      </c>
      <c r="AI55" s="222">
        <f>IFERROR(IF(data!BD$94&gt;0,ROUND(data!BD$94,0),0),0)</f>
        <v>0</v>
      </c>
      <c r="AJ55" s="222">
        <f>IFERROR(IF(data!BD$95&gt;0,ROUND(data!BD$95,0),0),0)</f>
        <v>0</v>
      </c>
      <c r="AK55" s="212">
        <f>IFERROR(IF(data!BD$96&gt;0,ROUND(data!BD$96,2),0),0)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RIGHT(data!$C$99,3)</f>
        <v>153</v>
      </c>
      <c r="B56" s="224" t="str">
        <f>RIGHT(data!$C$98,4)</f>
        <v>2022</v>
      </c>
      <c r="C56" s="16" t="str">
        <f>data!BE$57</f>
        <v>8430</v>
      </c>
      <c r="D56" s="16" t="s">
        <v>1123</v>
      </c>
      <c r="E56" s="222">
        <f>ROUND(data!BE61,0)</f>
        <v>133630</v>
      </c>
      <c r="F56" s="212">
        <f>ROUND(data!BE62,2)</f>
        <v>5.09</v>
      </c>
      <c r="G56" s="222">
        <f>ROUND(data!BE63,0)</f>
        <v>431532</v>
      </c>
      <c r="H56" s="222">
        <f>ROUND(data!BE64,0)</f>
        <v>32257</v>
      </c>
      <c r="I56" s="222">
        <f>ROUND(data!BE65,0)</f>
        <v>0</v>
      </c>
      <c r="J56" s="222">
        <f>ROUND(data!BE66,0)</f>
        <v>34248</v>
      </c>
      <c r="K56" s="222">
        <f>ROUND(data!BE67,0)</f>
        <v>614407</v>
      </c>
      <c r="L56" s="222">
        <f>ROUND(data!BE68,0)</f>
        <v>175067</v>
      </c>
      <c r="M56" s="66">
        <f>ROUND(data!BE69,0)</f>
        <v>1360739</v>
      </c>
      <c r="N56" s="222">
        <f>ROUND(data!BE70,0)</f>
        <v>0</v>
      </c>
      <c r="O56" s="222">
        <f>ROUND(data!BE71,0)</f>
        <v>300279</v>
      </c>
      <c r="P56" s="222">
        <f>ROUND(data!BE72,0)</f>
        <v>0</v>
      </c>
      <c r="Q56" s="222">
        <f>ROUND(data!BE73,0)</f>
        <v>0</v>
      </c>
      <c r="R56" s="222">
        <f>ROUND(data!BE74,0)</f>
        <v>0</v>
      </c>
      <c r="S56" s="222">
        <f>ROUND(data!BE75,0)</f>
        <v>0</v>
      </c>
      <c r="T56" s="222">
        <f>ROUND(data!BE76,0)</f>
        <v>0</v>
      </c>
      <c r="U56" s="222">
        <f>ROUND(data!BE77,0)</f>
        <v>0</v>
      </c>
      <c r="V56" s="222">
        <f>ROUND(data!BE78,0)</f>
        <v>0</v>
      </c>
      <c r="W56" s="222">
        <f>ROUND(data!BE79,0)</f>
        <v>0</v>
      </c>
      <c r="X56" s="222">
        <f>ROUND(data!BE80,0)</f>
        <v>0</v>
      </c>
      <c r="Y56" s="222">
        <f>ROUND(data!BE81,0)</f>
        <v>0</v>
      </c>
      <c r="Z56" s="222">
        <f>ROUND(data!BE82,0)</f>
        <v>0</v>
      </c>
      <c r="AA56" s="222">
        <f>ROUND(data!BE83,0)</f>
        <v>0</v>
      </c>
      <c r="AB56" s="222">
        <f>ROUND(data!BE84,0)</f>
        <v>0</v>
      </c>
      <c r="AC56" s="222">
        <f>ROUND(data!BE85,0)</f>
        <v>300279</v>
      </c>
      <c r="AD56" s="222">
        <f>ROUND(data!BE86,0)</f>
        <v>0</v>
      </c>
      <c r="AE56" s="222"/>
      <c r="AF56" s="222"/>
      <c r="AG56" s="222">
        <f>IF(data!BE92&gt;0,ROUND(data!BE92,0),0)</f>
        <v>69043</v>
      </c>
      <c r="AH56" s="222">
        <f>IFERROR(IF(data!BE$93&gt;0,ROUND(data!BE$93,0),0),0)</f>
        <v>0</v>
      </c>
      <c r="AI56" s="222">
        <f>IFERROR(IF(data!BE$94&gt;0,ROUND(data!BE$94,0),0),0)</f>
        <v>0</v>
      </c>
      <c r="AJ56" s="222">
        <f>IFERROR(IF(data!BE$95&gt;0,ROUND(data!BE$95,0),0),0)</f>
        <v>0</v>
      </c>
      <c r="AK56" s="212">
        <f>IFERROR(IF(data!BE$96&gt;0,ROUND(data!BE$96,2),0),0)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RIGHT(data!$C$99,3)</f>
        <v>153</v>
      </c>
      <c r="B57" s="224" t="str">
        <f>RIGHT(data!$C$98,4)</f>
        <v>2022</v>
      </c>
      <c r="C57" s="16" t="str">
        <f>data!BF$57</f>
        <v>8460</v>
      </c>
      <c r="D57" s="16" t="s">
        <v>1123</v>
      </c>
      <c r="E57" s="222"/>
      <c r="F57" s="212">
        <f>ROUND(data!BF62,2)</f>
        <v>8.74</v>
      </c>
      <c r="G57" s="222">
        <f>ROUND(data!BF63,0)</f>
        <v>419397</v>
      </c>
      <c r="H57" s="222">
        <f>ROUND(data!BF64,0)</f>
        <v>31752</v>
      </c>
      <c r="I57" s="222">
        <f>ROUND(data!BF65,0)</f>
        <v>0</v>
      </c>
      <c r="J57" s="222">
        <f>ROUND(data!BF66,0)</f>
        <v>78858</v>
      </c>
      <c r="K57" s="222">
        <f>ROUND(data!BF67,0)</f>
        <v>0</v>
      </c>
      <c r="L57" s="222">
        <f>ROUND(data!BF68,0)</f>
        <v>1514</v>
      </c>
      <c r="M57" s="66">
        <f>ROUND(data!BF69,0)</f>
        <v>41743</v>
      </c>
      <c r="N57" s="222">
        <f>ROUND(data!BF70,0)</f>
        <v>0</v>
      </c>
      <c r="O57" s="222">
        <f>ROUND(data!BF71,0)</f>
        <v>1848</v>
      </c>
      <c r="P57" s="222">
        <f>ROUND(data!BF72,0)</f>
        <v>0</v>
      </c>
      <c r="Q57" s="222">
        <f>ROUND(data!BF73,0)</f>
        <v>0</v>
      </c>
      <c r="R57" s="222">
        <f>ROUND(data!BF74,0)</f>
        <v>0</v>
      </c>
      <c r="S57" s="222">
        <f>ROUND(data!BF75,0)</f>
        <v>0</v>
      </c>
      <c r="T57" s="222">
        <f>ROUND(data!BF76,0)</f>
        <v>0</v>
      </c>
      <c r="U57" s="222">
        <f>ROUND(data!BF77,0)</f>
        <v>0</v>
      </c>
      <c r="V57" s="222">
        <f>ROUND(data!BF78,0)</f>
        <v>0</v>
      </c>
      <c r="W57" s="222">
        <f>ROUND(data!BF79,0)</f>
        <v>0</v>
      </c>
      <c r="X57" s="222">
        <f>ROUND(data!BF80,0)</f>
        <v>0</v>
      </c>
      <c r="Y57" s="222">
        <f>ROUND(data!BF81,0)</f>
        <v>0</v>
      </c>
      <c r="Z57" s="222">
        <f>ROUND(data!BF82,0)</f>
        <v>0</v>
      </c>
      <c r="AA57" s="222">
        <f>ROUND(data!BF83,0)</f>
        <v>0</v>
      </c>
      <c r="AB57" s="222">
        <f>ROUND(data!BF84,0)</f>
        <v>0</v>
      </c>
      <c r="AC57" s="222">
        <f>ROUND(data!BF85,0)</f>
        <v>1848</v>
      </c>
      <c r="AD57" s="222">
        <f>ROUND(data!BF86,0)</f>
        <v>0</v>
      </c>
      <c r="AE57" s="222"/>
      <c r="AF57" s="222"/>
      <c r="AG57" s="222">
        <f>IF(data!BF92&gt;0,ROUND(data!BF92,0),0)</f>
        <v>2118</v>
      </c>
      <c r="AH57" s="222">
        <f>IFERROR(IF(data!BF$93&gt;0,ROUND(data!BF$93,0),0),0)</f>
        <v>0</v>
      </c>
      <c r="AI57" s="222">
        <f>IFERROR(IF(data!BF$94&gt;0,ROUND(data!BF$94,0),0),0)</f>
        <v>0</v>
      </c>
      <c r="AJ57" s="222">
        <f>IFERROR(IF(data!BF$95&gt;0,ROUND(data!BF$95,0),0),0)</f>
        <v>0</v>
      </c>
      <c r="AK57" s="212">
        <f>IFERROR(IF(data!BF$96&gt;0,ROUND(data!BF$96,2),0),0)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RIGHT(data!$C$99,3)</f>
        <v>153</v>
      </c>
      <c r="B58" s="224" t="str">
        <f>RIGHT(data!$C$98,4)</f>
        <v>2022</v>
      </c>
      <c r="C58" s="16" t="str">
        <f>data!BG$57</f>
        <v>8470</v>
      </c>
      <c r="D58" s="16" t="s">
        <v>1123</v>
      </c>
      <c r="E58" s="222"/>
      <c r="F58" s="212">
        <f>ROUND(data!BG62,2)</f>
        <v>0</v>
      </c>
      <c r="G58" s="222">
        <f>ROUND(data!BG63,0)</f>
        <v>0</v>
      </c>
      <c r="H58" s="222">
        <f>ROUND(data!BG64,0)</f>
        <v>0</v>
      </c>
      <c r="I58" s="222">
        <f>ROUND(data!BG65,0)</f>
        <v>0</v>
      </c>
      <c r="J58" s="222">
        <f>ROUND(data!BG66,0)</f>
        <v>0</v>
      </c>
      <c r="K58" s="222">
        <f>ROUND(data!BG67,0)</f>
        <v>0</v>
      </c>
      <c r="L58" s="222">
        <f>ROUND(data!BG68,0)</f>
        <v>0</v>
      </c>
      <c r="M58" s="66">
        <f>ROUND(data!BG69,0)</f>
        <v>0</v>
      </c>
      <c r="N58" s="222">
        <f>ROUND(data!BG70,0)</f>
        <v>0</v>
      </c>
      <c r="O58" s="222">
        <f>ROUND(data!BG71,0)</f>
        <v>0</v>
      </c>
      <c r="P58" s="222">
        <f>ROUND(data!BG72,0)</f>
        <v>0</v>
      </c>
      <c r="Q58" s="222">
        <f>ROUND(data!BG73,0)</f>
        <v>0</v>
      </c>
      <c r="R58" s="222">
        <f>ROUND(data!BG74,0)</f>
        <v>0</v>
      </c>
      <c r="S58" s="222">
        <f>ROUND(data!BG75,0)</f>
        <v>0</v>
      </c>
      <c r="T58" s="222">
        <f>ROUND(data!BG76,0)</f>
        <v>0</v>
      </c>
      <c r="U58" s="222">
        <f>ROUND(data!BG77,0)</f>
        <v>0</v>
      </c>
      <c r="V58" s="222">
        <f>ROUND(data!BG78,0)</f>
        <v>0</v>
      </c>
      <c r="W58" s="222">
        <f>ROUND(data!BG79,0)</f>
        <v>0</v>
      </c>
      <c r="X58" s="222">
        <f>ROUND(data!BG80,0)</f>
        <v>0</v>
      </c>
      <c r="Y58" s="222">
        <f>ROUND(data!BG81,0)</f>
        <v>0</v>
      </c>
      <c r="Z58" s="222">
        <f>ROUND(data!BG82,0)</f>
        <v>0</v>
      </c>
      <c r="AA58" s="222">
        <f>ROUND(data!BG83,0)</f>
        <v>0</v>
      </c>
      <c r="AB58" s="222">
        <f>ROUND(data!BG84,0)</f>
        <v>0</v>
      </c>
      <c r="AC58" s="222">
        <f>ROUND(data!BG85,0)</f>
        <v>0</v>
      </c>
      <c r="AD58" s="222">
        <f>ROUND(data!BG86,0)</f>
        <v>0</v>
      </c>
      <c r="AE58" s="222"/>
      <c r="AF58" s="222"/>
      <c r="AG58" s="222">
        <f>IF(data!BG92&gt;0,ROUND(data!BG92,0),0)</f>
        <v>0</v>
      </c>
      <c r="AH58" s="222">
        <f>IFERROR(IF(data!BG$93&gt;0,ROUND(data!BG$93,0),0),0)</f>
        <v>0</v>
      </c>
      <c r="AI58" s="222">
        <f>IFERROR(IF(data!BG$94&gt;0,ROUND(data!BG$94,0),0),0)</f>
        <v>0</v>
      </c>
      <c r="AJ58" s="222">
        <f>IFERROR(IF(data!BG$95&gt;0,ROUND(data!BG$95,0),0),0)</f>
        <v>0</v>
      </c>
      <c r="AK58" s="212">
        <f>IFERROR(IF(data!BG$96&gt;0,ROUND(data!BG$96,2),0),0)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RIGHT(data!$C$99,3)</f>
        <v>153</v>
      </c>
      <c r="B59" s="224" t="str">
        <f>RIGHT(data!$C$98,4)</f>
        <v>2022</v>
      </c>
      <c r="C59" s="16" t="str">
        <f>data!BH$57</f>
        <v>8480</v>
      </c>
      <c r="D59" s="16" t="s">
        <v>1123</v>
      </c>
      <c r="E59" s="222"/>
      <c r="F59" s="212">
        <f>ROUND(data!BH62,2)</f>
        <v>4.33</v>
      </c>
      <c r="G59" s="222">
        <f>ROUND(data!BH63,0)</f>
        <v>392671</v>
      </c>
      <c r="H59" s="222">
        <f>ROUND(data!BH64,0)</f>
        <v>28498</v>
      </c>
      <c r="I59" s="222">
        <f>ROUND(data!BH65,0)</f>
        <v>109651</v>
      </c>
      <c r="J59" s="222">
        <f>ROUND(data!BH66,0)</f>
        <v>50441</v>
      </c>
      <c r="K59" s="222">
        <f>ROUND(data!BH67,0)</f>
        <v>84326</v>
      </c>
      <c r="L59" s="222">
        <f>ROUND(data!BH68,0)</f>
        <v>1647948</v>
      </c>
      <c r="M59" s="66">
        <f>ROUND(data!BH69,0)</f>
        <v>0</v>
      </c>
      <c r="N59" s="222">
        <f>ROUND(data!BH70,0)</f>
        <v>0</v>
      </c>
      <c r="O59" s="222">
        <f>ROUND(data!BH71,0)</f>
        <v>48907</v>
      </c>
      <c r="P59" s="222">
        <f>ROUND(data!BH72,0)</f>
        <v>0</v>
      </c>
      <c r="Q59" s="222">
        <f>ROUND(data!BH73,0)</f>
        <v>0</v>
      </c>
      <c r="R59" s="222">
        <f>ROUND(data!BH74,0)</f>
        <v>0</v>
      </c>
      <c r="S59" s="222">
        <f>ROUND(data!BH75,0)</f>
        <v>0</v>
      </c>
      <c r="T59" s="222">
        <f>ROUND(data!BH76,0)</f>
        <v>0</v>
      </c>
      <c r="U59" s="222">
        <f>ROUND(data!BH77,0)</f>
        <v>0</v>
      </c>
      <c r="V59" s="222">
        <f>ROUND(data!BH78,0)</f>
        <v>0</v>
      </c>
      <c r="W59" s="222">
        <f>ROUND(data!BH79,0)</f>
        <v>0</v>
      </c>
      <c r="X59" s="222">
        <f>ROUND(data!BH80,0)</f>
        <v>0</v>
      </c>
      <c r="Y59" s="222">
        <f>ROUND(data!BH81,0)</f>
        <v>0</v>
      </c>
      <c r="Z59" s="222">
        <f>ROUND(data!BH82,0)</f>
        <v>0</v>
      </c>
      <c r="AA59" s="222">
        <f>ROUND(data!BH83,0)</f>
        <v>0</v>
      </c>
      <c r="AB59" s="222">
        <f>ROUND(data!BH84,0)</f>
        <v>0</v>
      </c>
      <c r="AC59" s="222">
        <f>ROUND(data!BH85,0)</f>
        <v>48907</v>
      </c>
      <c r="AD59" s="222">
        <f>ROUND(data!BH86,0)</f>
        <v>0</v>
      </c>
      <c r="AE59" s="222"/>
      <c r="AF59" s="222"/>
      <c r="AG59" s="222">
        <f>IF(data!BH92&gt;0,ROUND(data!BH92,0),0)</f>
        <v>0</v>
      </c>
      <c r="AH59" s="222">
        <f>IFERROR(IF(data!BH$93&gt;0,ROUND(data!BH$93,0),0),0)</f>
        <v>0</v>
      </c>
      <c r="AI59" s="222">
        <f>IFERROR(IF(data!BH$94&gt;0,ROUND(data!BH$94,0),0),0)</f>
        <v>0</v>
      </c>
      <c r="AJ59" s="222">
        <f>IFERROR(IF(data!BH$95&gt;0,ROUND(data!BH$95,0),0),0)</f>
        <v>0</v>
      </c>
      <c r="AK59" s="212">
        <f>IFERROR(IF(data!BH$96&gt;0,ROUND(data!BH$96,2),0),0)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RIGHT(data!$C$99,3)</f>
        <v>153</v>
      </c>
      <c r="B60" s="224" t="str">
        <f>RIGHT(data!$C$98,4)</f>
        <v>2022</v>
      </c>
      <c r="C60" s="16" t="str">
        <f>data!BI$57</f>
        <v>8490</v>
      </c>
      <c r="D60" s="16" t="s">
        <v>1123</v>
      </c>
      <c r="E60" s="222"/>
      <c r="F60" s="212">
        <f>ROUND(data!BI62,2)</f>
        <v>0</v>
      </c>
      <c r="G60" s="222">
        <f>ROUND(data!BI63,0)</f>
        <v>0</v>
      </c>
      <c r="H60" s="222">
        <f>ROUND(data!BI64,0)</f>
        <v>0</v>
      </c>
      <c r="I60" s="222">
        <f>ROUND(data!BI65,0)</f>
        <v>0</v>
      </c>
      <c r="J60" s="222">
        <f>ROUND(data!BI66,0)</f>
        <v>70</v>
      </c>
      <c r="K60" s="222">
        <f>ROUND(data!BI67,0)</f>
        <v>0</v>
      </c>
      <c r="L60" s="222">
        <f>ROUND(data!BI68,0)</f>
        <v>275</v>
      </c>
      <c r="M60" s="66">
        <f>ROUND(data!BI69,0)</f>
        <v>0</v>
      </c>
      <c r="N60" s="222">
        <f>ROUND(data!BI70,0)</f>
        <v>0</v>
      </c>
      <c r="O60" s="222">
        <f>ROUND(data!BI71,0)</f>
        <v>42143</v>
      </c>
      <c r="P60" s="222">
        <f>ROUND(data!BI72,0)</f>
        <v>0</v>
      </c>
      <c r="Q60" s="222">
        <f>ROUND(data!BI73,0)</f>
        <v>0</v>
      </c>
      <c r="R60" s="222">
        <f>ROUND(data!BI74,0)</f>
        <v>0</v>
      </c>
      <c r="S60" s="222">
        <f>ROUND(data!BI75,0)</f>
        <v>0</v>
      </c>
      <c r="T60" s="222">
        <f>ROUND(data!BI76,0)</f>
        <v>0</v>
      </c>
      <c r="U60" s="222">
        <f>ROUND(data!BI77,0)</f>
        <v>0</v>
      </c>
      <c r="V60" s="222">
        <f>ROUND(data!BI78,0)</f>
        <v>0</v>
      </c>
      <c r="W60" s="222">
        <f>ROUND(data!BI79,0)</f>
        <v>0</v>
      </c>
      <c r="X60" s="222">
        <f>ROUND(data!BI80,0)</f>
        <v>0</v>
      </c>
      <c r="Y60" s="222">
        <f>ROUND(data!BI81,0)</f>
        <v>0</v>
      </c>
      <c r="Z60" s="222">
        <f>ROUND(data!BI82,0)</f>
        <v>0</v>
      </c>
      <c r="AA60" s="222">
        <f>ROUND(data!BI83,0)</f>
        <v>0</v>
      </c>
      <c r="AB60" s="222">
        <f>ROUND(data!BI84,0)</f>
        <v>0</v>
      </c>
      <c r="AC60" s="222">
        <f>ROUND(data!BI85,0)</f>
        <v>42143</v>
      </c>
      <c r="AD60" s="222">
        <f>ROUND(data!BI86,0)</f>
        <v>0</v>
      </c>
      <c r="AE60" s="222"/>
      <c r="AF60" s="222"/>
      <c r="AG60" s="222">
        <f>IF(data!BI92&gt;0,ROUND(data!BI92,0),0)</f>
        <v>0</v>
      </c>
      <c r="AH60" s="222">
        <f>IFERROR(IF(data!BI$93&gt;0,ROUND(data!BI$93,0),0),0)</f>
        <v>0</v>
      </c>
      <c r="AI60" s="222">
        <f>IFERROR(IF(data!BI$94&gt;0,ROUND(data!BI$94,0),0),0)</f>
        <v>0</v>
      </c>
      <c r="AJ60" s="222">
        <f>IFERROR(IF(data!BI$95&gt;0,ROUND(data!BI$95,0),0),0)</f>
        <v>0</v>
      </c>
      <c r="AK60" s="212">
        <f>IFERROR(IF(data!BI$96&gt;0,ROUND(data!BI$96,2),0),0)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RIGHT(data!$C$99,3)</f>
        <v>153</v>
      </c>
      <c r="B61" s="224" t="str">
        <f>RIGHT(data!$C$98,4)</f>
        <v>2022</v>
      </c>
      <c r="C61" s="16" t="str">
        <f>data!BJ$57</f>
        <v>8510</v>
      </c>
      <c r="D61" s="16" t="s">
        <v>1123</v>
      </c>
      <c r="E61" s="222"/>
      <c r="F61" s="212">
        <f>ROUND(data!BJ62,2)</f>
        <v>0</v>
      </c>
      <c r="G61" s="222">
        <f>ROUND(data!BJ63,0)</f>
        <v>0</v>
      </c>
      <c r="H61" s="222">
        <f>ROUND(data!BJ64,0)</f>
        <v>0</v>
      </c>
      <c r="I61" s="222">
        <f>ROUND(data!BJ65,0)</f>
        <v>0</v>
      </c>
      <c r="J61" s="222">
        <f>ROUND(data!BJ66,0)</f>
        <v>0</v>
      </c>
      <c r="K61" s="222">
        <f>ROUND(data!BJ67,0)</f>
        <v>0</v>
      </c>
      <c r="L61" s="222">
        <f>ROUND(data!BJ68,0)</f>
        <v>0</v>
      </c>
      <c r="M61" s="66">
        <f>ROUND(data!BJ69,0)</f>
        <v>0</v>
      </c>
      <c r="N61" s="222">
        <f>ROUND(data!BJ70,0)</f>
        <v>0</v>
      </c>
      <c r="O61" s="222">
        <f>ROUND(data!BJ71,0)</f>
        <v>0</v>
      </c>
      <c r="P61" s="222">
        <f>ROUND(data!BJ72,0)</f>
        <v>0</v>
      </c>
      <c r="Q61" s="222">
        <f>ROUND(data!BJ73,0)</f>
        <v>0</v>
      </c>
      <c r="R61" s="222">
        <f>ROUND(data!BJ74,0)</f>
        <v>0</v>
      </c>
      <c r="S61" s="222">
        <f>ROUND(data!BJ75,0)</f>
        <v>0</v>
      </c>
      <c r="T61" s="222">
        <f>ROUND(data!BJ76,0)</f>
        <v>0</v>
      </c>
      <c r="U61" s="222">
        <f>ROUND(data!BJ77,0)</f>
        <v>0</v>
      </c>
      <c r="V61" s="222">
        <f>ROUND(data!BJ78,0)</f>
        <v>0</v>
      </c>
      <c r="W61" s="222">
        <f>ROUND(data!BJ79,0)</f>
        <v>0</v>
      </c>
      <c r="X61" s="222">
        <f>ROUND(data!BJ80,0)</f>
        <v>0</v>
      </c>
      <c r="Y61" s="222">
        <f>ROUND(data!BJ81,0)</f>
        <v>0</v>
      </c>
      <c r="Z61" s="222">
        <f>ROUND(data!BJ82,0)</f>
        <v>0</v>
      </c>
      <c r="AA61" s="222">
        <f>ROUND(data!BJ83,0)</f>
        <v>0</v>
      </c>
      <c r="AB61" s="222">
        <f>ROUND(data!BJ84,0)</f>
        <v>0</v>
      </c>
      <c r="AC61" s="222">
        <f>ROUND(data!BJ85,0)</f>
        <v>0</v>
      </c>
      <c r="AD61" s="222">
        <f>ROUND(data!BJ86,0)</f>
        <v>0</v>
      </c>
      <c r="AE61" s="222"/>
      <c r="AF61" s="222"/>
      <c r="AG61" s="222">
        <f>IF(data!BJ92&gt;0,ROUND(data!BJ92,0),0)</f>
        <v>0</v>
      </c>
      <c r="AH61" s="222">
        <f>IFERROR(IF(data!BJ$93&gt;0,ROUND(data!BJ$93,0),0),0)</f>
        <v>0</v>
      </c>
      <c r="AI61" s="222">
        <f>IFERROR(IF(data!BJ$94&gt;0,ROUND(data!BJ$94,0),0),0)</f>
        <v>0</v>
      </c>
      <c r="AJ61" s="222">
        <f>IFERROR(IF(data!BJ$95&gt;0,ROUND(data!BJ$95,0),0),0)</f>
        <v>0</v>
      </c>
      <c r="AK61" s="212">
        <f>IFERROR(IF(data!BJ$96&gt;0,ROUND(data!BJ$96,2),0),0)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RIGHT(data!$C$99,3)</f>
        <v>153</v>
      </c>
      <c r="B62" s="224" t="str">
        <f>RIGHT(data!$C$98,4)</f>
        <v>2022</v>
      </c>
      <c r="C62" s="16" t="str">
        <f>data!BK$57</f>
        <v>8530</v>
      </c>
      <c r="D62" s="16" t="s">
        <v>1123</v>
      </c>
      <c r="E62" s="222"/>
      <c r="F62" s="212">
        <f>ROUND(data!BK62,2)</f>
        <v>0</v>
      </c>
      <c r="G62" s="222">
        <f>ROUND(data!BK63,0)</f>
        <v>0</v>
      </c>
      <c r="H62" s="222">
        <f>ROUND(data!BK64,0)</f>
        <v>0</v>
      </c>
      <c r="I62" s="222">
        <f>ROUND(data!BK65,0)</f>
        <v>0</v>
      </c>
      <c r="J62" s="222">
        <f>ROUND(data!BK66,0)</f>
        <v>0</v>
      </c>
      <c r="K62" s="222">
        <f>ROUND(data!BK67,0)</f>
        <v>0</v>
      </c>
      <c r="L62" s="222">
        <f>ROUND(data!BK68,0)</f>
        <v>0</v>
      </c>
      <c r="M62" s="66">
        <f>ROUND(data!BK69,0)</f>
        <v>0</v>
      </c>
      <c r="N62" s="222">
        <f>ROUND(data!BK70,0)</f>
        <v>0</v>
      </c>
      <c r="O62" s="222">
        <f>ROUND(data!BK71,0)</f>
        <v>0</v>
      </c>
      <c r="P62" s="222">
        <f>ROUND(data!BK72,0)</f>
        <v>0</v>
      </c>
      <c r="Q62" s="222">
        <f>ROUND(data!BK73,0)</f>
        <v>0</v>
      </c>
      <c r="R62" s="222">
        <f>ROUND(data!BK74,0)</f>
        <v>0</v>
      </c>
      <c r="S62" s="222">
        <f>ROUND(data!BK75,0)</f>
        <v>0</v>
      </c>
      <c r="T62" s="222">
        <f>ROUND(data!BK76,0)</f>
        <v>0</v>
      </c>
      <c r="U62" s="222">
        <f>ROUND(data!BK77,0)</f>
        <v>0</v>
      </c>
      <c r="V62" s="222">
        <f>ROUND(data!BK78,0)</f>
        <v>0</v>
      </c>
      <c r="W62" s="222">
        <f>ROUND(data!BK79,0)</f>
        <v>0</v>
      </c>
      <c r="X62" s="222">
        <f>ROUND(data!BK80,0)</f>
        <v>0</v>
      </c>
      <c r="Y62" s="222">
        <f>ROUND(data!BK81,0)</f>
        <v>0</v>
      </c>
      <c r="Z62" s="222">
        <f>ROUND(data!BK82,0)</f>
        <v>0</v>
      </c>
      <c r="AA62" s="222">
        <f>ROUND(data!BK83,0)</f>
        <v>0</v>
      </c>
      <c r="AB62" s="222">
        <f>ROUND(data!BK84,0)</f>
        <v>0</v>
      </c>
      <c r="AC62" s="222">
        <f>ROUND(data!BK85,0)</f>
        <v>0</v>
      </c>
      <c r="AD62" s="222">
        <f>ROUND(data!BK86,0)</f>
        <v>0</v>
      </c>
      <c r="AE62" s="222"/>
      <c r="AF62" s="222"/>
      <c r="AG62" s="222">
        <f>IF(data!BK92&gt;0,ROUND(data!BK92,0),0)</f>
        <v>0</v>
      </c>
      <c r="AH62" s="222">
        <f>IFERROR(IF(data!BK$93&gt;0,ROUND(data!BK$93,0),0),0)</f>
        <v>0</v>
      </c>
      <c r="AI62" s="222">
        <f>IFERROR(IF(data!BK$94&gt;0,ROUND(data!BK$94,0),0),0)</f>
        <v>0</v>
      </c>
      <c r="AJ62" s="222">
        <f>IFERROR(IF(data!BK$95&gt;0,ROUND(data!BK$95,0),0),0)</f>
        <v>0</v>
      </c>
      <c r="AK62" s="212">
        <f>IFERROR(IF(data!BK$96&gt;0,ROUND(data!BK$96,2),0),0)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RIGHT(data!$C$99,3)</f>
        <v>153</v>
      </c>
      <c r="B63" s="224" t="str">
        <f>RIGHT(data!$C$98,4)</f>
        <v>2022</v>
      </c>
      <c r="C63" s="16" t="str">
        <f>data!BL$57</f>
        <v>8560</v>
      </c>
      <c r="D63" s="16" t="s">
        <v>1123</v>
      </c>
      <c r="E63" s="222"/>
      <c r="F63" s="212">
        <f>ROUND(data!BL62,2)</f>
        <v>6.84</v>
      </c>
      <c r="G63" s="222">
        <f>ROUND(data!BL63,0)</f>
        <v>426355</v>
      </c>
      <c r="H63" s="222">
        <f>ROUND(data!BL64,0)</f>
        <v>31606</v>
      </c>
      <c r="I63" s="222">
        <f>ROUND(data!BL65,0)</f>
        <v>0</v>
      </c>
      <c r="J63" s="222">
        <f>ROUND(data!BL66,0)</f>
        <v>22233</v>
      </c>
      <c r="K63" s="222">
        <f>ROUND(data!BL67,0)</f>
        <v>1253</v>
      </c>
      <c r="L63" s="222">
        <f>ROUND(data!BL68,0)</f>
        <v>634095</v>
      </c>
      <c r="M63" s="66">
        <f>ROUND(data!BL69,0)</f>
        <v>30194</v>
      </c>
      <c r="N63" s="222">
        <f>ROUND(data!BL70,0)</f>
        <v>2719</v>
      </c>
      <c r="O63" s="222">
        <f>ROUND(data!BL71,0)</f>
        <v>147</v>
      </c>
      <c r="P63" s="222">
        <f>ROUND(data!BL72,0)</f>
        <v>0</v>
      </c>
      <c r="Q63" s="222">
        <f>ROUND(data!BL73,0)</f>
        <v>0</v>
      </c>
      <c r="R63" s="222">
        <f>ROUND(data!BL74,0)</f>
        <v>0</v>
      </c>
      <c r="S63" s="222">
        <f>ROUND(data!BL75,0)</f>
        <v>0</v>
      </c>
      <c r="T63" s="222">
        <f>ROUND(data!BL76,0)</f>
        <v>0</v>
      </c>
      <c r="U63" s="222">
        <f>ROUND(data!BL77,0)</f>
        <v>0</v>
      </c>
      <c r="V63" s="222">
        <f>ROUND(data!BL78,0)</f>
        <v>0</v>
      </c>
      <c r="W63" s="222">
        <f>ROUND(data!BL79,0)</f>
        <v>0</v>
      </c>
      <c r="X63" s="222">
        <f>ROUND(data!BL80,0)</f>
        <v>0</v>
      </c>
      <c r="Y63" s="222">
        <f>ROUND(data!BL81,0)</f>
        <v>0</v>
      </c>
      <c r="Z63" s="222">
        <f>ROUND(data!BL82,0)</f>
        <v>0</v>
      </c>
      <c r="AA63" s="222">
        <f>ROUND(data!BL83,0)</f>
        <v>0</v>
      </c>
      <c r="AB63" s="222">
        <f>ROUND(data!BL84,0)</f>
        <v>0</v>
      </c>
      <c r="AC63" s="222">
        <f>ROUND(data!BL85,0)</f>
        <v>147</v>
      </c>
      <c r="AD63" s="222">
        <f>ROUND(data!BL86,0)</f>
        <v>0</v>
      </c>
      <c r="AE63" s="222"/>
      <c r="AF63" s="222"/>
      <c r="AG63" s="222">
        <f>IF(data!BL92&gt;0,ROUND(data!BL92,0),0)</f>
        <v>1532</v>
      </c>
      <c r="AH63" s="222">
        <f>IFERROR(IF(data!BL$93&gt;0,ROUND(data!BL$93,0),0),0)</f>
        <v>0</v>
      </c>
      <c r="AI63" s="222">
        <f>IFERROR(IF(data!BL$94&gt;0,ROUND(data!BL$94,0),0),0)</f>
        <v>0</v>
      </c>
      <c r="AJ63" s="222">
        <f>IFERROR(IF(data!BL$95&gt;0,ROUND(data!BL$95,0),0),0)</f>
        <v>0</v>
      </c>
      <c r="AK63" s="212">
        <f>IFERROR(IF(data!BL$96&gt;0,ROUND(data!BL$96,2),0),0)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RIGHT(data!$C$99,3)</f>
        <v>153</v>
      </c>
      <c r="B64" s="224" t="str">
        <f>RIGHT(data!$C$98,4)</f>
        <v>2022</v>
      </c>
      <c r="C64" s="16" t="str">
        <f>data!BM$57</f>
        <v>8590</v>
      </c>
      <c r="D64" s="16" t="s">
        <v>1123</v>
      </c>
      <c r="E64" s="222"/>
      <c r="F64" s="212">
        <f>ROUND(data!BM62,2)</f>
        <v>2</v>
      </c>
      <c r="G64" s="222">
        <f>ROUND(data!BM63,0)</f>
        <v>171031</v>
      </c>
      <c r="H64" s="222">
        <f>ROUND(data!BM64,0)</f>
        <v>11389</v>
      </c>
      <c r="I64" s="222">
        <f>ROUND(data!BM65,0)</f>
        <v>36602</v>
      </c>
      <c r="J64" s="222">
        <f>ROUND(data!BM66,0)</f>
        <v>1885</v>
      </c>
      <c r="K64" s="222">
        <f>ROUND(data!BM67,0)</f>
        <v>0</v>
      </c>
      <c r="L64" s="222">
        <f>ROUND(data!BM68,0)</f>
        <v>0</v>
      </c>
      <c r="M64" s="66">
        <f>ROUND(data!BM69,0)</f>
        <v>11530</v>
      </c>
      <c r="N64" s="222">
        <f>ROUND(data!BM70,0)</f>
        <v>0</v>
      </c>
      <c r="O64" s="222">
        <f>ROUND(data!BM71,0)</f>
        <v>54069</v>
      </c>
      <c r="P64" s="222">
        <f>ROUND(data!BM72,0)</f>
        <v>0</v>
      </c>
      <c r="Q64" s="222">
        <f>ROUND(data!BM73,0)</f>
        <v>0</v>
      </c>
      <c r="R64" s="222">
        <f>ROUND(data!BM74,0)</f>
        <v>0</v>
      </c>
      <c r="S64" s="222">
        <f>ROUND(data!BM75,0)</f>
        <v>0</v>
      </c>
      <c r="T64" s="222">
        <f>ROUND(data!BM76,0)</f>
        <v>0</v>
      </c>
      <c r="U64" s="222">
        <f>ROUND(data!BM77,0)</f>
        <v>0</v>
      </c>
      <c r="V64" s="222">
        <f>ROUND(data!BM78,0)</f>
        <v>0</v>
      </c>
      <c r="W64" s="222">
        <f>ROUND(data!BM79,0)</f>
        <v>0</v>
      </c>
      <c r="X64" s="222">
        <f>ROUND(data!BM80,0)</f>
        <v>0</v>
      </c>
      <c r="Y64" s="222">
        <f>ROUND(data!BM81,0)</f>
        <v>0</v>
      </c>
      <c r="Z64" s="222">
        <f>ROUND(data!BM82,0)</f>
        <v>0</v>
      </c>
      <c r="AA64" s="222">
        <f>ROUND(data!BM83,0)</f>
        <v>0</v>
      </c>
      <c r="AB64" s="222">
        <f>ROUND(data!BM84,0)</f>
        <v>0</v>
      </c>
      <c r="AC64" s="222">
        <f>ROUND(data!BM85,0)</f>
        <v>54069</v>
      </c>
      <c r="AD64" s="222">
        <f>ROUND(data!BM86,0)</f>
        <v>0</v>
      </c>
      <c r="AE64" s="222"/>
      <c r="AF64" s="222"/>
      <c r="AG64" s="222">
        <f>IF(data!BM92&gt;0,ROUND(data!BM92,0),0)</f>
        <v>585</v>
      </c>
      <c r="AH64" s="222">
        <f>IFERROR(IF(data!BM$93&gt;0,ROUND(data!BM$93,0),0),0)</f>
        <v>0</v>
      </c>
      <c r="AI64" s="222">
        <f>IFERROR(IF(data!BM$94&gt;0,ROUND(data!BM$94,0),0),0)</f>
        <v>0</v>
      </c>
      <c r="AJ64" s="222">
        <f>IFERROR(IF(data!BM$95&gt;0,ROUND(data!BM$95,0),0),0)</f>
        <v>0</v>
      </c>
      <c r="AK64" s="212">
        <f>IFERROR(IF(data!BM$96&gt;0,ROUND(data!BM$96,2),0),0)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RIGHT(data!$C$99,3)</f>
        <v>153</v>
      </c>
      <c r="B65" s="224" t="str">
        <f>RIGHT(data!$C$98,4)</f>
        <v>2022</v>
      </c>
      <c r="C65" s="16" t="str">
        <f>data!BN$57</f>
        <v>8610</v>
      </c>
      <c r="D65" s="16" t="s">
        <v>1123</v>
      </c>
      <c r="E65" s="222"/>
      <c r="F65" s="212">
        <f>ROUND(data!BN62,2)</f>
        <v>5.44</v>
      </c>
      <c r="G65" s="222">
        <f>ROUND(data!BN63,0)</f>
        <v>853390</v>
      </c>
      <c r="H65" s="222">
        <f>ROUND(data!BN64,0)</f>
        <v>55728</v>
      </c>
      <c r="I65" s="222">
        <f>ROUND(data!BN65,0)</f>
        <v>33160</v>
      </c>
      <c r="J65" s="222">
        <f>ROUND(data!BN66,0)</f>
        <v>16107</v>
      </c>
      <c r="K65" s="222">
        <f>ROUND(data!BN67,0)</f>
        <v>3748</v>
      </c>
      <c r="L65" s="222">
        <f>ROUND(data!BN68,0)</f>
        <v>76917</v>
      </c>
      <c r="M65" s="66">
        <f>ROUND(data!BN69,0)</f>
        <v>32972</v>
      </c>
      <c r="N65" s="222">
        <f>ROUND(data!BN70,0)</f>
        <v>10077</v>
      </c>
      <c r="O65" s="222">
        <f>ROUND(data!BN71,0)</f>
        <v>123231</v>
      </c>
      <c r="P65" s="222">
        <f>ROUND(data!BN72,0)</f>
        <v>0</v>
      </c>
      <c r="Q65" s="222">
        <f>ROUND(data!BN73,0)</f>
        <v>0</v>
      </c>
      <c r="R65" s="222">
        <f>ROUND(data!BN74,0)</f>
        <v>0</v>
      </c>
      <c r="S65" s="222">
        <f>ROUND(data!BN75,0)</f>
        <v>0</v>
      </c>
      <c r="T65" s="222">
        <f>ROUND(data!BN76,0)</f>
        <v>0</v>
      </c>
      <c r="U65" s="222">
        <f>ROUND(data!BN77,0)</f>
        <v>0</v>
      </c>
      <c r="V65" s="222">
        <f>ROUND(data!BN78,0)</f>
        <v>0</v>
      </c>
      <c r="W65" s="222">
        <f>ROUND(data!BN79,0)</f>
        <v>0</v>
      </c>
      <c r="X65" s="222">
        <f>ROUND(data!BN80,0)</f>
        <v>0</v>
      </c>
      <c r="Y65" s="222">
        <f>ROUND(data!BN81,0)</f>
        <v>0</v>
      </c>
      <c r="Z65" s="222">
        <f>ROUND(data!BN82,0)</f>
        <v>0</v>
      </c>
      <c r="AA65" s="222">
        <f>ROUND(data!BN83,0)</f>
        <v>0</v>
      </c>
      <c r="AB65" s="222">
        <f>ROUND(data!BN84,0)</f>
        <v>0</v>
      </c>
      <c r="AC65" s="222">
        <f>ROUND(data!BN85,0)</f>
        <v>123231</v>
      </c>
      <c r="AD65" s="222">
        <f>ROUND(data!BN86,0)</f>
        <v>0</v>
      </c>
      <c r="AE65" s="222"/>
      <c r="AF65" s="222"/>
      <c r="AG65" s="222">
        <f>IF(data!BN92&gt;0,ROUND(data!BN92,0),0)</f>
        <v>1673</v>
      </c>
      <c r="AH65" s="222">
        <f>IFERROR(IF(data!BN$93&gt;0,ROUND(data!BN$93,0),0),0)</f>
        <v>0</v>
      </c>
      <c r="AI65" s="222">
        <f>IFERROR(IF(data!BN$94&gt;0,ROUND(data!BN$94,0),0),0)</f>
        <v>0</v>
      </c>
      <c r="AJ65" s="222">
        <f>IFERROR(IF(data!BN$95&gt;0,ROUND(data!BN$95,0),0),0)</f>
        <v>0</v>
      </c>
      <c r="AK65" s="212">
        <f>IFERROR(IF(data!BN$96&gt;0,ROUND(data!BN$96,2),0),0)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RIGHT(data!$C$99,3)</f>
        <v>153</v>
      </c>
      <c r="B66" s="224" t="str">
        <f>RIGHT(data!$C$98,4)</f>
        <v>2022</v>
      </c>
      <c r="C66" s="16" t="str">
        <f>data!BO$57</f>
        <v>8620</v>
      </c>
      <c r="D66" s="16" t="s">
        <v>1123</v>
      </c>
      <c r="E66" s="222"/>
      <c r="F66" s="212">
        <f>ROUND(data!BO62,2)</f>
        <v>0.08</v>
      </c>
      <c r="G66" s="222">
        <f>ROUND(data!BO63,0)</f>
        <v>9490</v>
      </c>
      <c r="H66" s="222">
        <f>ROUND(data!BO64,0)</f>
        <v>628</v>
      </c>
      <c r="I66" s="222">
        <f>ROUND(data!BO65,0)</f>
        <v>0</v>
      </c>
      <c r="J66" s="222">
        <f>ROUND(data!BO66,0)</f>
        <v>11060</v>
      </c>
      <c r="K66" s="222">
        <f>ROUND(data!BO67,0)</f>
        <v>545</v>
      </c>
      <c r="L66" s="222">
        <f>ROUND(data!BO68,0)</f>
        <v>2388</v>
      </c>
      <c r="M66" s="66">
        <f>ROUND(data!BO69,0)</f>
        <v>0</v>
      </c>
      <c r="N66" s="222">
        <f>ROUND(data!BO70,0)</f>
        <v>0</v>
      </c>
      <c r="O66" s="222">
        <f>ROUND(data!BO71,0)</f>
        <v>0</v>
      </c>
      <c r="P66" s="222">
        <f>ROUND(data!BO72,0)</f>
        <v>0</v>
      </c>
      <c r="Q66" s="222">
        <f>ROUND(data!BO73,0)</f>
        <v>0</v>
      </c>
      <c r="R66" s="222">
        <f>ROUND(data!BO74,0)</f>
        <v>0</v>
      </c>
      <c r="S66" s="222">
        <f>ROUND(data!BO75,0)</f>
        <v>0</v>
      </c>
      <c r="T66" s="222">
        <f>ROUND(data!BO76,0)</f>
        <v>0</v>
      </c>
      <c r="U66" s="222">
        <f>ROUND(data!BO77,0)</f>
        <v>0</v>
      </c>
      <c r="V66" s="222">
        <f>ROUND(data!BO78,0)</f>
        <v>0</v>
      </c>
      <c r="W66" s="222">
        <f>ROUND(data!BO79,0)</f>
        <v>0</v>
      </c>
      <c r="X66" s="222">
        <f>ROUND(data!BO80,0)</f>
        <v>0</v>
      </c>
      <c r="Y66" s="222">
        <f>ROUND(data!BO81,0)</f>
        <v>0</v>
      </c>
      <c r="Z66" s="222">
        <f>ROUND(data!BO82,0)</f>
        <v>0</v>
      </c>
      <c r="AA66" s="222">
        <f>ROUND(data!BO83,0)</f>
        <v>0</v>
      </c>
      <c r="AB66" s="222">
        <f>ROUND(data!BO84,0)</f>
        <v>0</v>
      </c>
      <c r="AC66" s="222">
        <f>ROUND(data!BO85,0)</f>
        <v>0</v>
      </c>
      <c r="AD66" s="222">
        <f>ROUND(data!BO86,0)</f>
        <v>0</v>
      </c>
      <c r="AE66" s="222"/>
      <c r="AF66" s="222"/>
      <c r="AG66" s="222">
        <f>IF(data!BO92&gt;0,ROUND(data!BO92,0),0)</f>
        <v>0</v>
      </c>
      <c r="AH66" s="222">
        <f>IFERROR(IF(data!BO$93&gt;0,ROUND(data!BO$93,0),0),0)</f>
        <v>0</v>
      </c>
      <c r="AI66" s="222">
        <f>IFERROR(IF(data!BO$94&gt;0,ROUND(data!BO$94,0),0),0)</f>
        <v>0</v>
      </c>
      <c r="AJ66" s="222">
        <f>IFERROR(IF(data!BO$95&gt;0,ROUND(data!BO$95,0),0),0)</f>
        <v>0</v>
      </c>
      <c r="AK66" s="212">
        <f>IFERROR(IF(data!BO$96&gt;0,ROUND(data!BO$96,2),0),0)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RIGHT(data!$C$99,3)</f>
        <v>153</v>
      </c>
      <c r="B67" s="224" t="str">
        <f>RIGHT(data!$C$98,4)</f>
        <v>2022</v>
      </c>
      <c r="C67" s="16" t="str">
        <f>data!BP$57</f>
        <v>8630</v>
      </c>
      <c r="D67" s="16" t="s">
        <v>1123</v>
      </c>
      <c r="E67" s="222"/>
      <c r="F67" s="212">
        <f>ROUND(data!BP62,2)</f>
        <v>0.27</v>
      </c>
      <c r="G67" s="222">
        <f>ROUND(data!BP63,0)</f>
        <v>21630</v>
      </c>
      <c r="H67" s="222">
        <f>ROUND(data!BP64,0)</f>
        <v>1426</v>
      </c>
      <c r="I67" s="222">
        <f>ROUND(data!BP65,0)</f>
        <v>0</v>
      </c>
      <c r="J67" s="222">
        <f>ROUND(data!BP66,0)</f>
        <v>3822</v>
      </c>
      <c r="K67" s="222">
        <f>ROUND(data!BP67,0)</f>
        <v>0</v>
      </c>
      <c r="L67" s="222">
        <f>ROUND(data!BP68,0)</f>
        <v>100156</v>
      </c>
      <c r="M67" s="66">
        <f>ROUND(data!BP69,0)</f>
        <v>0</v>
      </c>
      <c r="N67" s="222">
        <f>ROUND(data!BP70,0)</f>
        <v>0</v>
      </c>
      <c r="O67" s="222">
        <f>ROUND(data!BP71,0)</f>
        <v>65327</v>
      </c>
      <c r="P67" s="222">
        <f>ROUND(data!BP72,0)</f>
        <v>0</v>
      </c>
      <c r="Q67" s="222">
        <f>ROUND(data!BP73,0)</f>
        <v>0</v>
      </c>
      <c r="R67" s="222">
        <f>ROUND(data!BP74,0)</f>
        <v>0</v>
      </c>
      <c r="S67" s="222">
        <f>ROUND(data!BP75,0)</f>
        <v>0</v>
      </c>
      <c r="T67" s="222">
        <f>ROUND(data!BP76,0)</f>
        <v>0</v>
      </c>
      <c r="U67" s="222">
        <f>ROUND(data!BP77,0)</f>
        <v>0</v>
      </c>
      <c r="V67" s="222">
        <f>ROUND(data!BP78,0)</f>
        <v>0</v>
      </c>
      <c r="W67" s="222">
        <f>ROUND(data!BP79,0)</f>
        <v>0</v>
      </c>
      <c r="X67" s="222">
        <f>ROUND(data!BP80,0)</f>
        <v>0</v>
      </c>
      <c r="Y67" s="222">
        <f>ROUND(data!BP81,0)</f>
        <v>0</v>
      </c>
      <c r="Z67" s="222">
        <f>ROUND(data!BP82,0)</f>
        <v>0</v>
      </c>
      <c r="AA67" s="222">
        <f>ROUND(data!BP83,0)</f>
        <v>0</v>
      </c>
      <c r="AB67" s="222">
        <f>ROUND(data!BP84,0)</f>
        <v>0</v>
      </c>
      <c r="AC67" s="222">
        <f>ROUND(data!BP85,0)</f>
        <v>65327</v>
      </c>
      <c r="AD67" s="222">
        <f>ROUND(data!BP86,0)</f>
        <v>0</v>
      </c>
      <c r="AE67" s="222"/>
      <c r="AF67" s="222"/>
      <c r="AG67" s="222">
        <f>IF(data!BP92&gt;0,ROUND(data!BP92,0),0)</f>
        <v>0</v>
      </c>
      <c r="AH67" s="222">
        <f>IFERROR(IF(data!BP$93&gt;0,ROUND(data!BP$93,0),0),0)</f>
        <v>0</v>
      </c>
      <c r="AI67" s="222">
        <f>IFERROR(IF(data!BP$94&gt;0,ROUND(data!BP$94,0),0),0)</f>
        <v>0</v>
      </c>
      <c r="AJ67" s="222">
        <f>IFERROR(IF(data!BP$95&gt;0,ROUND(data!BP$95,0),0),0)</f>
        <v>0</v>
      </c>
      <c r="AK67" s="212">
        <f>IFERROR(IF(data!BP$96&gt;0,ROUND(data!BP$96,2),0),0)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RIGHT(data!$C$99,3)</f>
        <v>153</v>
      </c>
      <c r="B68" s="224" t="str">
        <f>RIGHT(data!$C$98,4)</f>
        <v>2022</v>
      </c>
      <c r="C68" s="16" t="str">
        <f>data!BQ$57</f>
        <v>8640</v>
      </c>
      <c r="D68" s="16" t="s">
        <v>1123</v>
      </c>
      <c r="E68" s="222"/>
      <c r="F68" s="212">
        <f>ROUND(data!BQ62,2)</f>
        <v>0</v>
      </c>
      <c r="G68" s="222">
        <f>ROUND(data!BQ63,0)</f>
        <v>0</v>
      </c>
      <c r="H68" s="222">
        <f>ROUND(data!BQ64,0)</f>
        <v>0</v>
      </c>
      <c r="I68" s="222">
        <f>ROUND(data!BQ65,0)</f>
        <v>0</v>
      </c>
      <c r="J68" s="222">
        <f>ROUND(data!BQ66,0)</f>
        <v>0</v>
      </c>
      <c r="K68" s="222">
        <f>ROUND(data!BQ67,0)</f>
        <v>0</v>
      </c>
      <c r="L68" s="222">
        <f>ROUND(data!BQ68,0)</f>
        <v>0</v>
      </c>
      <c r="M68" s="66">
        <f>ROUND(data!BQ69,0)</f>
        <v>0</v>
      </c>
      <c r="N68" s="222">
        <f>ROUND(data!BQ70,0)</f>
        <v>0</v>
      </c>
      <c r="O68" s="222">
        <f>ROUND(data!BQ71,0)</f>
        <v>0</v>
      </c>
      <c r="P68" s="222">
        <f>ROUND(data!BQ72,0)</f>
        <v>0</v>
      </c>
      <c r="Q68" s="222">
        <f>ROUND(data!BQ73,0)</f>
        <v>0</v>
      </c>
      <c r="R68" s="222">
        <f>ROUND(data!BQ74,0)</f>
        <v>0</v>
      </c>
      <c r="S68" s="222">
        <f>ROUND(data!BQ75,0)</f>
        <v>0</v>
      </c>
      <c r="T68" s="222">
        <f>ROUND(data!BQ76,0)</f>
        <v>0</v>
      </c>
      <c r="U68" s="222">
        <f>ROUND(data!BQ77,0)</f>
        <v>0</v>
      </c>
      <c r="V68" s="222">
        <f>ROUND(data!BQ78,0)</f>
        <v>0</v>
      </c>
      <c r="W68" s="222">
        <f>ROUND(data!BQ79,0)</f>
        <v>0</v>
      </c>
      <c r="X68" s="222">
        <f>ROUND(data!BQ80,0)</f>
        <v>0</v>
      </c>
      <c r="Y68" s="222">
        <f>ROUND(data!BQ81,0)</f>
        <v>0</v>
      </c>
      <c r="Z68" s="222">
        <f>ROUND(data!BQ82,0)</f>
        <v>0</v>
      </c>
      <c r="AA68" s="222">
        <f>ROUND(data!BQ83,0)</f>
        <v>0</v>
      </c>
      <c r="AB68" s="222">
        <f>ROUND(data!BQ84,0)</f>
        <v>0</v>
      </c>
      <c r="AC68" s="222">
        <f>ROUND(data!BQ85,0)</f>
        <v>0</v>
      </c>
      <c r="AD68" s="222">
        <f>ROUND(data!BQ86,0)</f>
        <v>0</v>
      </c>
      <c r="AE68" s="222"/>
      <c r="AF68" s="222"/>
      <c r="AG68" s="222">
        <f>IF(data!BQ92&gt;0,ROUND(data!BQ92,0),0)</f>
        <v>0</v>
      </c>
      <c r="AH68" s="222">
        <f>IFERROR(IF(data!BQ$93&gt;0,ROUND(data!BQ$93,0),0),0)</f>
        <v>0</v>
      </c>
      <c r="AI68" s="222">
        <f>IFERROR(IF(data!BQ$94&gt;0,ROUND(data!BQ$94,0),0),0)</f>
        <v>0</v>
      </c>
      <c r="AJ68" s="222">
        <f>IFERROR(IF(data!BQ$95&gt;0,ROUND(data!BQ$95,0),0),0)</f>
        <v>0</v>
      </c>
      <c r="AK68" s="212">
        <f>IFERROR(IF(data!BQ$96&gt;0,ROUND(data!BQ$96,2),0),0)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RIGHT(data!$C$99,3)</f>
        <v>153</v>
      </c>
      <c r="B69" s="224" t="str">
        <f>RIGHT(data!$C$98,4)</f>
        <v>2022</v>
      </c>
      <c r="C69" s="16" t="str">
        <f>data!BR$57</f>
        <v>8650</v>
      </c>
      <c r="D69" s="16" t="s">
        <v>1123</v>
      </c>
      <c r="E69" s="222"/>
      <c r="F69" s="212">
        <f>ROUND(data!BR62,2)</f>
        <v>3.18</v>
      </c>
      <c r="G69" s="222">
        <f>ROUND(data!BR63,0)</f>
        <v>229268</v>
      </c>
      <c r="H69" s="222">
        <f>ROUND(data!BR64,0)</f>
        <v>4257409</v>
      </c>
      <c r="I69" s="222">
        <f>ROUND(data!BR65,0)</f>
        <v>34549</v>
      </c>
      <c r="J69" s="222">
        <f>ROUND(data!BR66,0)</f>
        <v>10493</v>
      </c>
      <c r="K69" s="222">
        <f>ROUND(data!BR67,0)</f>
        <v>3503</v>
      </c>
      <c r="L69" s="222">
        <f>ROUND(data!BR68,0)</f>
        <v>27933</v>
      </c>
      <c r="M69" s="66">
        <f>ROUND(data!BR69,0)</f>
        <v>7095</v>
      </c>
      <c r="N69" s="222">
        <f>ROUND(data!BR70,0)</f>
        <v>0</v>
      </c>
      <c r="O69" s="222">
        <f>ROUND(data!BR71,0)</f>
        <v>140274</v>
      </c>
      <c r="P69" s="222">
        <f>ROUND(data!BR72,0)</f>
        <v>0</v>
      </c>
      <c r="Q69" s="222">
        <f>ROUND(data!BR73,0)</f>
        <v>0</v>
      </c>
      <c r="R69" s="222">
        <f>ROUND(data!BR74,0)</f>
        <v>0</v>
      </c>
      <c r="S69" s="222">
        <f>ROUND(data!BR75,0)</f>
        <v>0</v>
      </c>
      <c r="T69" s="222">
        <f>ROUND(data!BR76,0)</f>
        <v>0</v>
      </c>
      <c r="U69" s="222">
        <f>ROUND(data!BR77,0)</f>
        <v>0</v>
      </c>
      <c r="V69" s="222">
        <f>ROUND(data!BR78,0)</f>
        <v>0</v>
      </c>
      <c r="W69" s="222">
        <f>ROUND(data!BR79,0)</f>
        <v>0</v>
      </c>
      <c r="X69" s="222">
        <f>ROUND(data!BR80,0)</f>
        <v>0</v>
      </c>
      <c r="Y69" s="222">
        <f>ROUND(data!BR81,0)</f>
        <v>0</v>
      </c>
      <c r="Z69" s="222">
        <f>ROUND(data!BR82,0)</f>
        <v>0</v>
      </c>
      <c r="AA69" s="222">
        <f>ROUND(data!BR83,0)</f>
        <v>0</v>
      </c>
      <c r="AB69" s="222">
        <f>ROUND(data!BR84,0)</f>
        <v>0</v>
      </c>
      <c r="AC69" s="222">
        <f>ROUND(data!BR85,0)</f>
        <v>140274</v>
      </c>
      <c r="AD69" s="222">
        <f>ROUND(data!BR86,0)</f>
        <v>0</v>
      </c>
      <c r="AE69" s="222"/>
      <c r="AF69" s="222"/>
      <c r="AG69" s="222">
        <f>IF(data!BR92&gt;0,ROUND(data!BR92,0),0)</f>
        <v>360</v>
      </c>
      <c r="AH69" s="222">
        <f>IFERROR(IF(data!BR$93&gt;0,ROUND(data!BR$93,0),0),0)</f>
        <v>0</v>
      </c>
      <c r="AI69" s="222">
        <f>IFERROR(IF(data!BR$94&gt;0,ROUND(data!BR$94,0),0),0)</f>
        <v>0</v>
      </c>
      <c r="AJ69" s="222">
        <f>IFERROR(IF(data!BR$95&gt;0,ROUND(data!BR$95,0),0),0)</f>
        <v>0</v>
      </c>
      <c r="AK69" s="212">
        <f>IFERROR(IF(data!BR$96&gt;0,ROUND(data!BR$96,2),0),0)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RIGHT(data!$C$99,3)</f>
        <v>153</v>
      </c>
      <c r="B70" s="224" t="str">
        <f>RIGHT(data!$C$98,4)</f>
        <v>2022</v>
      </c>
      <c r="C70" s="16" t="str">
        <f>data!BS$57</f>
        <v>8660</v>
      </c>
      <c r="D70" s="16" t="s">
        <v>1123</v>
      </c>
      <c r="E70" s="222"/>
      <c r="F70" s="212">
        <f>ROUND(data!BS62,2)</f>
        <v>0</v>
      </c>
      <c r="G70" s="222">
        <f>ROUND(data!BS63,0)</f>
        <v>0</v>
      </c>
      <c r="H70" s="222">
        <f>ROUND(data!BS64,0)</f>
        <v>0</v>
      </c>
      <c r="I70" s="222">
        <f>ROUND(data!BS65,0)</f>
        <v>0</v>
      </c>
      <c r="J70" s="222">
        <f>ROUND(data!BS66,0)</f>
        <v>0</v>
      </c>
      <c r="K70" s="222">
        <f>ROUND(data!BS67,0)</f>
        <v>0</v>
      </c>
      <c r="L70" s="222">
        <f>ROUND(data!BS68,0)</f>
        <v>0</v>
      </c>
      <c r="M70" s="66">
        <f>ROUND(data!BS69,0)</f>
        <v>0</v>
      </c>
      <c r="N70" s="222">
        <f>ROUND(data!BS70,0)</f>
        <v>0</v>
      </c>
      <c r="O70" s="222">
        <f>ROUND(data!BS71,0)</f>
        <v>0</v>
      </c>
      <c r="P70" s="222">
        <f>ROUND(data!BS72,0)</f>
        <v>0</v>
      </c>
      <c r="Q70" s="222">
        <f>ROUND(data!BS73,0)</f>
        <v>0</v>
      </c>
      <c r="R70" s="222">
        <f>ROUND(data!BS74,0)</f>
        <v>0</v>
      </c>
      <c r="S70" s="222">
        <f>ROUND(data!BS75,0)</f>
        <v>0</v>
      </c>
      <c r="T70" s="222">
        <f>ROUND(data!BS76,0)</f>
        <v>0</v>
      </c>
      <c r="U70" s="222">
        <f>ROUND(data!BS77,0)</f>
        <v>0</v>
      </c>
      <c r="V70" s="222">
        <f>ROUND(data!BS78,0)</f>
        <v>0</v>
      </c>
      <c r="W70" s="222">
        <f>ROUND(data!BS79,0)</f>
        <v>0</v>
      </c>
      <c r="X70" s="222">
        <f>ROUND(data!BS80,0)</f>
        <v>0</v>
      </c>
      <c r="Y70" s="222">
        <f>ROUND(data!BS81,0)</f>
        <v>0</v>
      </c>
      <c r="Z70" s="222">
        <f>ROUND(data!BS82,0)</f>
        <v>0</v>
      </c>
      <c r="AA70" s="222">
        <f>ROUND(data!BS83,0)</f>
        <v>0</v>
      </c>
      <c r="AB70" s="222">
        <f>ROUND(data!BS84,0)</f>
        <v>0</v>
      </c>
      <c r="AC70" s="222">
        <f>ROUND(data!BS85,0)</f>
        <v>0</v>
      </c>
      <c r="AD70" s="222">
        <f>ROUND(data!BS86,0)</f>
        <v>0</v>
      </c>
      <c r="AE70" s="222"/>
      <c r="AF70" s="222"/>
      <c r="AG70" s="222">
        <f>IF(data!BS92&gt;0,ROUND(data!BS92,0),0)</f>
        <v>0</v>
      </c>
      <c r="AH70" s="222">
        <f>IFERROR(IF(data!BS$93&gt;0,ROUND(data!BS$93,0),0),0)</f>
        <v>0</v>
      </c>
      <c r="AI70" s="222">
        <f>IFERROR(IF(data!BS$94&gt;0,ROUND(data!BS$94,0),0),0)</f>
        <v>0</v>
      </c>
      <c r="AJ70" s="222">
        <f>IFERROR(IF(data!BS$95&gt;0,ROUND(data!BS$95,0),0),0)</f>
        <v>0</v>
      </c>
      <c r="AK70" s="212">
        <f>IFERROR(IF(data!BS$96&gt;0,ROUND(data!BS$96,2),0),0)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RIGHT(data!$C$99,3)</f>
        <v>153</v>
      </c>
      <c r="B71" s="224" t="str">
        <f>RIGHT(data!$C$98,4)</f>
        <v>2022</v>
      </c>
      <c r="C71" s="16" t="str">
        <f>data!BT$57</f>
        <v>8670</v>
      </c>
      <c r="D71" s="16" t="s">
        <v>1123</v>
      </c>
      <c r="E71" s="222"/>
      <c r="F71" s="212">
        <f>ROUND(data!BT62,2)</f>
        <v>0</v>
      </c>
      <c r="G71" s="222">
        <f>ROUND(data!BT63,0)</f>
        <v>0</v>
      </c>
      <c r="H71" s="222">
        <f>ROUND(data!BT64,0)</f>
        <v>0</v>
      </c>
      <c r="I71" s="222">
        <f>ROUND(data!BT65,0)</f>
        <v>0</v>
      </c>
      <c r="J71" s="222">
        <f>ROUND(data!BT66,0)</f>
        <v>0</v>
      </c>
      <c r="K71" s="222">
        <f>ROUND(data!BT67,0)</f>
        <v>0</v>
      </c>
      <c r="L71" s="222">
        <f>ROUND(data!BT68,0)</f>
        <v>0</v>
      </c>
      <c r="M71" s="66">
        <f>ROUND(data!BT69,0)</f>
        <v>0</v>
      </c>
      <c r="N71" s="222">
        <f>ROUND(data!BT70,0)</f>
        <v>0</v>
      </c>
      <c r="O71" s="222">
        <f>ROUND(data!BT71,0)</f>
        <v>0</v>
      </c>
      <c r="P71" s="222">
        <f>ROUND(data!BT72,0)</f>
        <v>0</v>
      </c>
      <c r="Q71" s="222">
        <f>ROUND(data!BT73,0)</f>
        <v>0</v>
      </c>
      <c r="R71" s="222">
        <f>ROUND(data!BT74,0)</f>
        <v>0</v>
      </c>
      <c r="S71" s="222">
        <f>ROUND(data!BT75,0)</f>
        <v>0</v>
      </c>
      <c r="T71" s="222">
        <f>ROUND(data!BT76,0)</f>
        <v>0</v>
      </c>
      <c r="U71" s="222">
        <f>ROUND(data!BT77,0)</f>
        <v>0</v>
      </c>
      <c r="V71" s="222">
        <f>ROUND(data!BT78,0)</f>
        <v>0</v>
      </c>
      <c r="W71" s="222">
        <f>ROUND(data!BT79,0)</f>
        <v>0</v>
      </c>
      <c r="X71" s="222">
        <f>ROUND(data!BT80,0)</f>
        <v>0</v>
      </c>
      <c r="Y71" s="222">
        <f>ROUND(data!BT81,0)</f>
        <v>0</v>
      </c>
      <c r="Z71" s="222">
        <f>ROUND(data!BT82,0)</f>
        <v>0</v>
      </c>
      <c r="AA71" s="222">
        <f>ROUND(data!BT83,0)</f>
        <v>0</v>
      </c>
      <c r="AB71" s="222">
        <f>ROUND(data!BT84,0)</f>
        <v>0</v>
      </c>
      <c r="AC71" s="222">
        <f>ROUND(data!BT85,0)</f>
        <v>0</v>
      </c>
      <c r="AD71" s="222">
        <f>ROUND(data!BT86,0)</f>
        <v>0</v>
      </c>
      <c r="AE71" s="222"/>
      <c r="AF71" s="222"/>
      <c r="AG71" s="222">
        <f>IF(data!BT92&gt;0,ROUND(data!BT92,0),0)</f>
        <v>0</v>
      </c>
      <c r="AH71" s="222">
        <f>IFERROR(IF(data!BT$93&gt;0,ROUND(data!BT$93,0),0),0)</f>
        <v>0</v>
      </c>
      <c r="AI71" s="222">
        <f>IFERROR(IF(data!BT$94&gt;0,ROUND(data!BT$94,0),0),0)</f>
        <v>0</v>
      </c>
      <c r="AJ71" s="222">
        <f>IFERROR(IF(data!BT$95&gt;0,ROUND(data!BT$95,0),0),0)</f>
        <v>0</v>
      </c>
      <c r="AK71" s="212">
        <f>IFERROR(IF(data!BT$96&gt;0,ROUND(data!BT$96,2),0),0)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RIGHT(data!$C$99,3)</f>
        <v>153</v>
      </c>
      <c r="B72" s="224" t="str">
        <f>RIGHT(data!$C$98,4)</f>
        <v>2022</v>
      </c>
      <c r="C72" s="16" t="str">
        <f>data!BU$57</f>
        <v>8680</v>
      </c>
      <c r="D72" s="16" t="s">
        <v>1123</v>
      </c>
      <c r="E72" s="222"/>
      <c r="F72" s="212">
        <f>ROUND(data!BU62,2)</f>
        <v>0</v>
      </c>
      <c r="G72" s="222">
        <f>ROUND(data!BU63,0)</f>
        <v>0</v>
      </c>
      <c r="H72" s="222">
        <f>ROUND(data!BU64,0)</f>
        <v>0</v>
      </c>
      <c r="I72" s="222">
        <f>ROUND(data!BU65,0)</f>
        <v>0</v>
      </c>
      <c r="J72" s="222">
        <f>ROUND(data!BU66,0)</f>
        <v>0</v>
      </c>
      <c r="K72" s="222">
        <f>ROUND(data!BU67,0)</f>
        <v>0</v>
      </c>
      <c r="L72" s="222">
        <f>ROUND(data!BU68,0)</f>
        <v>0</v>
      </c>
      <c r="M72" s="66">
        <f>ROUND(data!BU69,0)</f>
        <v>0</v>
      </c>
      <c r="N72" s="222">
        <f>ROUND(data!BU70,0)</f>
        <v>0</v>
      </c>
      <c r="O72" s="222">
        <f>ROUND(data!BU71,0)</f>
        <v>0</v>
      </c>
      <c r="P72" s="222">
        <f>ROUND(data!BU72,0)</f>
        <v>0</v>
      </c>
      <c r="Q72" s="222">
        <f>ROUND(data!BU73,0)</f>
        <v>0</v>
      </c>
      <c r="R72" s="222">
        <f>ROUND(data!BU74,0)</f>
        <v>0</v>
      </c>
      <c r="S72" s="222">
        <f>ROUND(data!BU75,0)</f>
        <v>0</v>
      </c>
      <c r="T72" s="222">
        <f>ROUND(data!BU76,0)</f>
        <v>0</v>
      </c>
      <c r="U72" s="222">
        <f>ROUND(data!BU77,0)</f>
        <v>0</v>
      </c>
      <c r="V72" s="222">
        <f>ROUND(data!BU78,0)</f>
        <v>0</v>
      </c>
      <c r="W72" s="222">
        <f>ROUND(data!BU79,0)</f>
        <v>0</v>
      </c>
      <c r="X72" s="222">
        <f>ROUND(data!BU80,0)</f>
        <v>0</v>
      </c>
      <c r="Y72" s="222">
        <f>ROUND(data!BU81,0)</f>
        <v>0</v>
      </c>
      <c r="Z72" s="222">
        <f>ROUND(data!BU82,0)</f>
        <v>0</v>
      </c>
      <c r="AA72" s="222">
        <f>ROUND(data!BU83,0)</f>
        <v>0</v>
      </c>
      <c r="AB72" s="222">
        <f>ROUND(data!BU84,0)</f>
        <v>0</v>
      </c>
      <c r="AC72" s="222">
        <f>ROUND(data!BU85,0)</f>
        <v>0</v>
      </c>
      <c r="AD72" s="222">
        <f>ROUND(data!BU86,0)</f>
        <v>0</v>
      </c>
      <c r="AE72" s="222"/>
      <c r="AF72" s="222"/>
      <c r="AG72" s="222">
        <f>IF(data!BU92&gt;0,ROUND(data!BU92,0),0)</f>
        <v>0</v>
      </c>
      <c r="AH72" s="222">
        <f>IF(data!BU93&gt;0,ROUND(data!BU93,0),0)</f>
        <v>0</v>
      </c>
      <c r="AI72" s="222">
        <f>IF(data!BU94&gt;0,ROUND(data!BU94,0),0)</f>
        <v>0</v>
      </c>
      <c r="AJ72" s="222">
        <f>IF(data!BU95&gt;0,ROUND(data!BU95,0),0)</f>
        <v>0</v>
      </c>
      <c r="AK72" s="212">
        <f>IFERROR(IF(data!BU$96&gt;0,ROUND(data!BU$96,2),0),0)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RIGHT(data!$C$99,3)</f>
        <v>153</v>
      </c>
      <c r="B73" s="224" t="str">
        <f>RIGHT(data!$C$98,4)</f>
        <v>2022</v>
      </c>
      <c r="C73" s="16" t="str">
        <f>data!BV$57</f>
        <v>8690</v>
      </c>
      <c r="D73" s="16" t="s">
        <v>1123</v>
      </c>
      <c r="E73" s="222"/>
      <c r="F73" s="212">
        <f>ROUND(data!BV62,2)</f>
        <v>12.67</v>
      </c>
      <c r="G73" s="222">
        <f>ROUND(data!BV63,0)</f>
        <v>659086</v>
      </c>
      <c r="H73" s="222">
        <f>ROUND(data!BV64,0)</f>
        <v>46812</v>
      </c>
      <c r="I73" s="222">
        <f>ROUND(data!BV65,0)</f>
        <v>0</v>
      </c>
      <c r="J73" s="222">
        <f>ROUND(data!BV66,0)</f>
        <v>5951</v>
      </c>
      <c r="K73" s="222">
        <f>ROUND(data!BV67,0)</f>
        <v>627</v>
      </c>
      <c r="L73" s="222">
        <f>ROUND(data!BV68,0)</f>
        <v>92584</v>
      </c>
      <c r="M73" s="66">
        <f>ROUND(data!BV69,0)</f>
        <v>31829</v>
      </c>
      <c r="N73" s="222">
        <f>ROUND(data!BV70,0)</f>
        <v>960</v>
      </c>
      <c r="O73" s="222">
        <f>ROUND(data!BV71,0)</f>
        <v>0</v>
      </c>
      <c r="P73" s="222">
        <f>ROUND(data!BV72,0)</f>
        <v>0</v>
      </c>
      <c r="Q73" s="222">
        <f>ROUND(data!BV73,0)</f>
        <v>0</v>
      </c>
      <c r="R73" s="222">
        <f>ROUND(data!BV74,0)</f>
        <v>0</v>
      </c>
      <c r="S73" s="222">
        <f>ROUND(data!BV75,0)</f>
        <v>0</v>
      </c>
      <c r="T73" s="222">
        <f>ROUND(data!BV76,0)</f>
        <v>0</v>
      </c>
      <c r="U73" s="222">
        <f>ROUND(data!BV77,0)</f>
        <v>0</v>
      </c>
      <c r="V73" s="222">
        <f>ROUND(data!BV78,0)</f>
        <v>0</v>
      </c>
      <c r="W73" s="222">
        <f>ROUND(data!BV79,0)</f>
        <v>0</v>
      </c>
      <c r="X73" s="222">
        <f>ROUND(data!BV80,0)</f>
        <v>0</v>
      </c>
      <c r="Y73" s="222">
        <f>ROUND(data!BV81,0)</f>
        <v>0</v>
      </c>
      <c r="Z73" s="222">
        <f>ROUND(data!BV82,0)</f>
        <v>0</v>
      </c>
      <c r="AA73" s="222">
        <f>ROUND(data!BV83,0)</f>
        <v>0</v>
      </c>
      <c r="AB73" s="222">
        <f>ROUND(data!BV84,0)</f>
        <v>0</v>
      </c>
      <c r="AC73" s="222">
        <f>ROUND(data!BV85,0)</f>
        <v>0</v>
      </c>
      <c r="AD73" s="222">
        <f>ROUND(data!BV86,0)</f>
        <v>5493</v>
      </c>
      <c r="AE73" s="222"/>
      <c r="AF73" s="222"/>
      <c r="AG73" s="222">
        <f>IF(data!BV92&gt;0,ROUND(data!BV92,0),0)</f>
        <v>1615</v>
      </c>
      <c r="AH73" s="222">
        <f>IF(data!BV93&gt;0,ROUND(data!BV93,0),0)</f>
        <v>0</v>
      </c>
      <c r="AI73" s="222">
        <f>IF(data!BV94&gt;0,ROUND(data!BV94,0),0)</f>
        <v>1459</v>
      </c>
      <c r="AJ73" s="222">
        <f>IF(data!BV95&gt;0,ROUND(data!BV95,0),0)</f>
        <v>0</v>
      </c>
      <c r="AK73" s="212">
        <f>IFERROR(IF(data!BV$96&gt;0,ROUND(data!BV$96,2),0),0)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RIGHT(data!$C$99,3)</f>
        <v>153</v>
      </c>
      <c r="B74" s="224" t="str">
        <f>RIGHT(data!$C$98,4)</f>
        <v>2022</v>
      </c>
      <c r="C74" s="16" t="str">
        <f>data!BW$57</f>
        <v>8700</v>
      </c>
      <c r="D74" s="16" t="s">
        <v>1123</v>
      </c>
      <c r="E74" s="222"/>
      <c r="F74" s="212">
        <f>ROUND(data!BW62,2)</f>
        <v>0</v>
      </c>
      <c r="G74" s="222">
        <f>ROUND(data!BW63,0)</f>
        <v>0</v>
      </c>
      <c r="H74" s="222">
        <f>ROUND(data!BW64,0)</f>
        <v>0</v>
      </c>
      <c r="I74" s="222">
        <f>ROUND(data!BW65,0)</f>
        <v>0</v>
      </c>
      <c r="J74" s="222">
        <f>ROUND(data!BW66,0)</f>
        <v>0</v>
      </c>
      <c r="K74" s="222">
        <f>ROUND(data!BW67,0)</f>
        <v>0</v>
      </c>
      <c r="L74" s="222">
        <f>ROUND(data!BW68,0)</f>
        <v>0</v>
      </c>
      <c r="M74" s="66">
        <f>ROUND(data!BW69,0)</f>
        <v>0</v>
      </c>
      <c r="N74" s="222">
        <f>ROUND(data!BW70,0)</f>
        <v>0</v>
      </c>
      <c r="O74" s="222">
        <f>ROUND(data!BW71,0)</f>
        <v>0</v>
      </c>
      <c r="P74" s="222">
        <f>ROUND(data!BW72,0)</f>
        <v>0</v>
      </c>
      <c r="Q74" s="222">
        <f>ROUND(data!BW73,0)</f>
        <v>0</v>
      </c>
      <c r="R74" s="222">
        <f>ROUND(data!BW74,0)</f>
        <v>0</v>
      </c>
      <c r="S74" s="222">
        <f>ROUND(data!BW75,0)</f>
        <v>0</v>
      </c>
      <c r="T74" s="222">
        <f>ROUND(data!BW76,0)</f>
        <v>0</v>
      </c>
      <c r="U74" s="222">
        <f>ROUND(data!BW77,0)</f>
        <v>0</v>
      </c>
      <c r="V74" s="222">
        <f>ROUND(data!BW78,0)</f>
        <v>0</v>
      </c>
      <c r="W74" s="222">
        <f>ROUND(data!BW79,0)</f>
        <v>0</v>
      </c>
      <c r="X74" s="222">
        <f>ROUND(data!BW80,0)</f>
        <v>0</v>
      </c>
      <c r="Y74" s="222">
        <f>ROUND(data!BW81,0)</f>
        <v>0</v>
      </c>
      <c r="Z74" s="222">
        <f>ROUND(data!BW82,0)</f>
        <v>0</v>
      </c>
      <c r="AA74" s="222">
        <f>ROUND(data!BW83,0)</f>
        <v>0</v>
      </c>
      <c r="AB74" s="222">
        <f>ROUND(data!BW84,0)</f>
        <v>0</v>
      </c>
      <c r="AC74" s="222">
        <f>ROUND(data!BW85,0)</f>
        <v>0</v>
      </c>
      <c r="AD74" s="222">
        <f>ROUND(data!BW86,0)</f>
        <v>0</v>
      </c>
      <c r="AE74" s="222"/>
      <c r="AF74" s="222"/>
      <c r="AG74" s="222">
        <f>IF(data!BW92&gt;0,ROUND(data!BW92,0),0)</f>
        <v>0</v>
      </c>
      <c r="AH74" s="222">
        <f>IF(data!BW93&gt;0,ROUND(data!BW93,0),0)</f>
        <v>0</v>
      </c>
      <c r="AI74" s="222">
        <f>IF(data!BW94&gt;0,ROUND(data!BW94,0),0)</f>
        <v>0</v>
      </c>
      <c r="AJ74" s="222">
        <f>IF(data!BW95&gt;0,ROUND(data!BW95,0),0)</f>
        <v>0</v>
      </c>
      <c r="AK74" s="212">
        <f>IFERROR(IF(data!BW$96&gt;0,ROUND(data!BW$96,2),0),0)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RIGHT(data!$C$99,3)</f>
        <v>153</v>
      </c>
      <c r="B75" s="224" t="str">
        <f>RIGHT(data!$C$98,4)</f>
        <v>2022</v>
      </c>
      <c r="C75" s="16" t="str">
        <f>data!BX$57</f>
        <v>8710</v>
      </c>
      <c r="D75" s="16" t="s">
        <v>1123</v>
      </c>
      <c r="E75" s="222"/>
      <c r="F75" s="212">
        <f>ROUND(data!BX62,2)</f>
        <v>6.66</v>
      </c>
      <c r="G75" s="222">
        <f>ROUND(data!BX63,0)</f>
        <v>804398</v>
      </c>
      <c r="H75" s="222">
        <f>ROUND(data!BX64,0)</f>
        <v>59304</v>
      </c>
      <c r="I75" s="222">
        <f>ROUND(data!BX65,0)</f>
        <v>3790</v>
      </c>
      <c r="J75" s="222">
        <f>ROUND(data!BX66,0)</f>
        <v>11830</v>
      </c>
      <c r="K75" s="222">
        <f>ROUND(data!BX67,0)</f>
        <v>2286</v>
      </c>
      <c r="L75" s="222">
        <f>ROUND(data!BX68,0)</f>
        <v>137461</v>
      </c>
      <c r="M75" s="66">
        <f>ROUND(data!BX69,0)</f>
        <v>0</v>
      </c>
      <c r="N75" s="222">
        <f>ROUND(data!BX70,0)</f>
        <v>0</v>
      </c>
      <c r="O75" s="222">
        <f>ROUND(data!BX71,0)</f>
        <v>1784</v>
      </c>
      <c r="P75" s="222">
        <f>ROUND(data!BX72,0)</f>
        <v>0</v>
      </c>
      <c r="Q75" s="222">
        <f>ROUND(data!BX73,0)</f>
        <v>0</v>
      </c>
      <c r="R75" s="222">
        <f>ROUND(data!BX74,0)</f>
        <v>0</v>
      </c>
      <c r="S75" s="222">
        <f>ROUND(data!BX75,0)</f>
        <v>0</v>
      </c>
      <c r="T75" s="222">
        <f>ROUND(data!BX76,0)</f>
        <v>0</v>
      </c>
      <c r="U75" s="222">
        <f>ROUND(data!BX77,0)</f>
        <v>0</v>
      </c>
      <c r="V75" s="222">
        <f>ROUND(data!BX78,0)</f>
        <v>0</v>
      </c>
      <c r="W75" s="222">
        <f>ROUND(data!BX79,0)</f>
        <v>0</v>
      </c>
      <c r="X75" s="222">
        <f>ROUND(data!BX80,0)</f>
        <v>0</v>
      </c>
      <c r="Y75" s="222">
        <f>ROUND(data!BX81,0)</f>
        <v>0</v>
      </c>
      <c r="Z75" s="222">
        <f>ROUND(data!BX82,0)</f>
        <v>0</v>
      </c>
      <c r="AA75" s="222">
        <f>ROUND(data!BX83,0)</f>
        <v>0</v>
      </c>
      <c r="AB75" s="222">
        <f>ROUND(data!BX84,0)</f>
        <v>0</v>
      </c>
      <c r="AC75" s="222">
        <f>ROUND(data!BX85,0)</f>
        <v>1784</v>
      </c>
      <c r="AD75" s="222">
        <f>ROUND(data!BX86,0)</f>
        <v>0</v>
      </c>
      <c r="AE75" s="222"/>
      <c r="AF75" s="222"/>
      <c r="AG75" s="222">
        <f>IF(data!BX92&gt;0,ROUND(data!BX92,0),0)</f>
        <v>0</v>
      </c>
      <c r="AH75" s="222">
        <f>IF(data!BX93&gt;0,ROUND(data!BX93,0),0)</f>
        <v>0</v>
      </c>
      <c r="AI75" s="222">
        <f>IF(data!BX94&gt;0,ROUND(data!BX94,0),0)</f>
        <v>0</v>
      </c>
      <c r="AJ75" s="222">
        <f>IF(data!BX95&gt;0,ROUND(data!BX95,0),0)</f>
        <v>0</v>
      </c>
      <c r="AK75" s="212">
        <f>IFERROR(IF(data!BX$96&gt;0,ROUND(data!BX$96,2),0),0)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RIGHT(data!$C$99,3)</f>
        <v>153</v>
      </c>
      <c r="B76" s="224" t="str">
        <f>RIGHT(data!$C$98,4)</f>
        <v>2022</v>
      </c>
      <c r="C76" s="16" t="str">
        <f>data!BY$57</f>
        <v>8720</v>
      </c>
      <c r="D76" s="16" t="s">
        <v>1123</v>
      </c>
      <c r="E76" s="222"/>
      <c r="F76" s="212">
        <f>ROUND(data!BY62,2)</f>
        <v>0</v>
      </c>
      <c r="G76" s="222">
        <f>ROUND(data!BY63,0)</f>
        <v>0</v>
      </c>
      <c r="H76" s="222">
        <f>ROUND(data!BY64,0)</f>
        <v>0</v>
      </c>
      <c r="I76" s="222">
        <f>ROUND(data!BY65,0)</f>
        <v>0</v>
      </c>
      <c r="J76" s="222">
        <f>ROUND(data!BY66,0)</f>
        <v>0</v>
      </c>
      <c r="K76" s="222">
        <f>ROUND(data!BY67,0)</f>
        <v>0</v>
      </c>
      <c r="L76" s="222">
        <f>ROUND(data!BY68,0)</f>
        <v>0</v>
      </c>
      <c r="M76" s="66">
        <f>ROUND(data!BY69,0)</f>
        <v>0</v>
      </c>
      <c r="N76" s="222">
        <f>ROUND(data!BY70,0)</f>
        <v>0</v>
      </c>
      <c r="O76" s="222">
        <f>ROUND(data!BY71,0)</f>
        <v>0</v>
      </c>
      <c r="P76" s="222">
        <f>ROUND(data!BY72,0)</f>
        <v>0</v>
      </c>
      <c r="Q76" s="222">
        <f>ROUND(data!BY73,0)</f>
        <v>0</v>
      </c>
      <c r="R76" s="222">
        <f>ROUND(data!BY74,0)</f>
        <v>0</v>
      </c>
      <c r="S76" s="222">
        <f>ROUND(data!BY75,0)</f>
        <v>0</v>
      </c>
      <c r="T76" s="222">
        <f>ROUND(data!BY76,0)</f>
        <v>0</v>
      </c>
      <c r="U76" s="222">
        <f>ROUND(data!BY77,0)</f>
        <v>0</v>
      </c>
      <c r="V76" s="222">
        <f>ROUND(data!BY78,0)</f>
        <v>0</v>
      </c>
      <c r="W76" s="222">
        <f>ROUND(data!BY79,0)</f>
        <v>0</v>
      </c>
      <c r="X76" s="222">
        <f>ROUND(data!BY80,0)</f>
        <v>0</v>
      </c>
      <c r="Y76" s="222">
        <f>ROUND(data!BY81,0)</f>
        <v>0</v>
      </c>
      <c r="Z76" s="222">
        <f>ROUND(data!BY82,0)</f>
        <v>0</v>
      </c>
      <c r="AA76" s="222">
        <f>ROUND(data!BY83,0)</f>
        <v>0</v>
      </c>
      <c r="AB76" s="222">
        <f>ROUND(data!BY84,0)</f>
        <v>0</v>
      </c>
      <c r="AC76" s="222">
        <f>ROUND(data!BY85,0)</f>
        <v>0</v>
      </c>
      <c r="AD76" s="222">
        <f>ROUND(data!BY86,0)</f>
        <v>0</v>
      </c>
      <c r="AE76" s="222"/>
      <c r="AF76" s="222"/>
      <c r="AG76" s="222">
        <f>IF(data!BY92&gt;0,ROUND(data!BY92,0),0)</f>
        <v>0</v>
      </c>
      <c r="AH76" s="222">
        <f>IF(data!BY93&gt;0,ROUND(data!BY93,0),0)</f>
        <v>0</v>
      </c>
      <c r="AI76" s="222">
        <f>IF(data!BY94&gt;0,ROUND(data!BY94,0),0)</f>
        <v>0</v>
      </c>
      <c r="AJ76" s="222">
        <f>IF(data!BY95&gt;0,ROUND(data!BY95,0),0)</f>
        <v>0</v>
      </c>
      <c r="AK76" s="212">
        <f>IFERROR(IF(data!BY$96&gt;0,ROUND(data!BY$96,2),0),0)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RIGHT(data!$C$99,3)</f>
        <v>153</v>
      </c>
      <c r="B77" s="224" t="str">
        <f>RIGHT(data!$C$98,4)</f>
        <v>2022</v>
      </c>
      <c r="C77" s="16" t="str">
        <f>data!BZ$57</f>
        <v>8730</v>
      </c>
      <c r="D77" s="16" t="s">
        <v>1123</v>
      </c>
      <c r="E77" s="222"/>
      <c r="F77" s="212">
        <f>ROUND(data!BZ62,2)</f>
        <v>0</v>
      </c>
      <c r="G77" s="222">
        <f>ROUND(data!BZ63,0)</f>
        <v>0</v>
      </c>
      <c r="H77" s="222">
        <f>ROUND(data!BZ64,0)</f>
        <v>0</v>
      </c>
      <c r="I77" s="222">
        <f>ROUND(data!BZ65,0)</f>
        <v>0</v>
      </c>
      <c r="J77" s="222">
        <f>ROUND(data!BZ66,0)</f>
        <v>0</v>
      </c>
      <c r="K77" s="222">
        <f>ROUND(data!BZ67,0)</f>
        <v>0</v>
      </c>
      <c r="L77" s="222">
        <f>ROUND(data!BZ68,0)</f>
        <v>0</v>
      </c>
      <c r="M77" s="66">
        <f>ROUND(data!BZ69,0)</f>
        <v>0</v>
      </c>
      <c r="N77" s="222">
        <f>ROUND(data!BZ70,0)</f>
        <v>0</v>
      </c>
      <c r="O77" s="222">
        <f>ROUND(data!BZ71,0)</f>
        <v>0</v>
      </c>
      <c r="P77" s="222">
        <f>ROUND(data!BZ72,0)</f>
        <v>0</v>
      </c>
      <c r="Q77" s="222">
        <f>ROUND(data!BZ73,0)</f>
        <v>0</v>
      </c>
      <c r="R77" s="222">
        <f>ROUND(data!BZ74,0)</f>
        <v>0</v>
      </c>
      <c r="S77" s="222">
        <f>ROUND(data!BZ75,0)</f>
        <v>0</v>
      </c>
      <c r="T77" s="222">
        <f>ROUND(data!BZ76,0)</f>
        <v>0</v>
      </c>
      <c r="U77" s="222">
        <f>ROUND(data!BZ77,0)</f>
        <v>0</v>
      </c>
      <c r="V77" s="222">
        <f>ROUND(data!BZ78,0)</f>
        <v>0</v>
      </c>
      <c r="W77" s="222">
        <f>ROUND(data!BZ79,0)</f>
        <v>0</v>
      </c>
      <c r="X77" s="222">
        <f>ROUND(data!BZ80,0)</f>
        <v>0</v>
      </c>
      <c r="Y77" s="222">
        <f>ROUND(data!BZ81,0)</f>
        <v>0</v>
      </c>
      <c r="Z77" s="222">
        <f>ROUND(data!BZ82,0)</f>
        <v>0</v>
      </c>
      <c r="AA77" s="222">
        <f>ROUND(data!BZ83,0)</f>
        <v>0</v>
      </c>
      <c r="AB77" s="222">
        <f>ROUND(data!BZ84,0)</f>
        <v>0</v>
      </c>
      <c r="AC77" s="222">
        <f>ROUND(data!BZ85,0)</f>
        <v>0</v>
      </c>
      <c r="AD77" s="222">
        <f>ROUND(data!BZ86,0)</f>
        <v>0</v>
      </c>
      <c r="AE77" s="222"/>
      <c r="AF77" s="222"/>
      <c r="AG77" s="222">
        <f>IF(data!BZ92&gt;0,ROUND(data!BZ92,0),0)</f>
        <v>0</v>
      </c>
      <c r="AH77" s="222">
        <f>IF(data!BZ93&gt;0,ROUND(data!BZ93,0),0)</f>
        <v>0</v>
      </c>
      <c r="AI77" s="222">
        <f>IF(data!BZ94&gt;0,ROUND(data!BZ94,0),0)</f>
        <v>0</v>
      </c>
      <c r="AJ77" s="222">
        <f>IF(data!BZ95&gt;0,ROUND(data!BZ95,0),0)</f>
        <v>0</v>
      </c>
      <c r="AK77" s="212">
        <f>IFERROR(IF(data!BZ$96&gt;0,ROUND(data!BZ$96,2),0),0)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RIGHT(data!$C$99,3)</f>
        <v>153</v>
      </c>
      <c r="B78" s="224" t="str">
        <f>RIGHT(data!$C$98,4)</f>
        <v>2022</v>
      </c>
      <c r="C78" s="16" t="str">
        <f>data!CA$57</f>
        <v>8740</v>
      </c>
      <c r="D78" s="16" t="s">
        <v>1123</v>
      </c>
      <c r="E78" s="222"/>
      <c r="F78" s="212">
        <f>ROUND(data!CA62,2)</f>
        <v>0.12</v>
      </c>
      <c r="G78" s="222">
        <f>ROUND(data!CA63,0)</f>
        <v>13147</v>
      </c>
      <c r="H78" s="222">
        <f>ROUND(data!CA64,0)</f>
        <v>1156</v>
      </c>
      <c r="I78" s="222">
        <f>ROUND(data!CA65,0)</f>
        <v>0</v>
      </c>
      <c r="J78" s="222">
        <f>ROUND(data!CA66,0)</f>
        <v>3259</v>
      </c>
      <c r="K78" s="222">
        <f>ROUND(data!CA67,0)</f>
        <v>0</v>
      </c>
      <c r="L78" s="222">
        <f>ROUND(data!CA68,0)</f>
        <v>15910</v>
      </c>
      <c r="M78" s="66">
        <f>ROUND(data!CA69,0)</f>
        <v>5223</v>
      </c>
      <c r="N78" s="222">
        <f>ROUND(data!CA70,0)</f>
        <v>0</v>
      </c>
      <c r="O78" s="222">
        <f>ROUND(data!CA71,0)</f>
        <v>128586</v>
      </c>
      <c r="P78" s="222">
        <f>ROUND(data!CA72,0)</f>
        <v>0</v>
      </c>
      <c r="Q78" s="222">
        <f>ROUND(data!CA73,0)</f>
        <v>0</v>
      </c>
      <c r="R78" s="222">
        <f>ROUND(data!CA74,0)</f>
        <v>0</v>
      </c>
      <c r="S78" s="222">
        <f>ROUND(data!CA75,0)</f>
        <v>0</v>
      </c>
      <c r="T78" s="222">
        <f>ROUND(data!CA76,0)</f>
        <v>0</v>
      </c>
      <c r="U78" s="222">
        <f>ROUND(data!CA77,0)</f>
        <v>0</v>
      </c>
      <c r="V78" s="222">
        <f>ROUND(data!CA78,0)</f>
        <v>0</v>
      </c>
      <c r="W78" s="222">
        <f>ROUND(data!CA79,0)</f>
        <v>0</v>
      </c>
      <c r="X78" s="222">
        <f>ROUND(data!CA80,0)</f>
        <v>0</v>
      </c>
      <c r="Y78" s="222">
        <f>ROUND(data!CA81,0)</f>
        <v>0</v>
      </c>
      <c r="Z78" s="222">
        <f>ROUND(data!CA82,0)</f>
        <v>0</v>
      </c>
      <c r="AA78" s="222">
        <f>ROUND(data!CA83,0)</f>
        <v>0</v>
      </c>
      <c r="AB78" s="222">
        <f>ROUND(data!CA84,0)</f>
        <v>0</v>
      </c>
      <c r="AC78" s="222">
        <f>ROUND(data!CA85,0)</f>
        <v>128586</v>
      </c>
      <c r="AD78" s="222">
        <f>ROUND(data!CA86,0)</f>
        <v>0</v>
      </c>
      <c r="AE78" s="222"/>
      <c r="AF78" s="222"/>
      <c r="AG78" s="222">
        <f>IF(data!CA92&gt;0,ROUND(data!CA92,0),0)</f>
        <v>265</v>
      </c>
      <c r="AH78" s="222">
        <f>IF(data!CA93&gt;0,ROUND(data!CA93,0),0)</f>
        <v>0</v>
      </c>
      <c r="AI78" s="222">
        <f>IF(data!CA94&gt;0,ROUND(data!CA94,0),0)</f>
        <v>115</v>
      </c>
      <c r="AJ78" s="222">
        <f>IF(data!CA95&gt;0,ROUND(data!CA95,0),0)</f>
        <v>0</v>
      </c>
      <c r="AK78" s="212">
        <f>IFERROR(IF(data!CA$96&gt;0,ROUND(data!CA$96,2),0),0)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RIGHT(data!$C$99,3)</f>
        <v>153</v>
      </c>
      <c r="B79" s="224" t="str">
        <f>RIGHT(data!$C$98,4)</f>
        <v>2022</v>
      </c>
      <c r="C79" s="16" t="str">
        <f>data!CB$57</f>
        <v>8770</v>
      </c>
      <c r="D79" s="16" t="s">
        <v>1123</v>
      </c>
      <c r="E79" s="222"/>
      <c r="F79" s="212">
        <f>ROUND(data!CB62,2)</f>
        <v>0</v>
      </c>
      <c r="G79" s="222">
        <f>ROUND(data!CB63,0)</f>
        <v>0</v>
      </c>
      <c r="H79" s="222">
        <f>ROUND(data!CB64,0)</f>
        <v>0</v>
      </c>
      <c r="I79" s="222">
        <f>ROUND(data!CB65,0)</f>
        <v>0</v>
      </c>
      <c r="J79" s="222">
        <f>ROUND(data!CB66,0)</f>
        <v>0</v>
      </c>
      <c r="K79" s="222">
        <f>ROUND(data!CB67,0)</f>
        <v>0</v>
      </c>
      <c r="L79" s="222">
        <f>ROUND(data!CB68,0)</f>
        <v>0</v>
      </c>
      <c r="M79" s="66">
        <f>ROUND(data!CB69,0)</f>
        <v>0</v>
      </c>
      <c r="N79" s="222">
        <f>ROUND(data!CB70,0)</f>
        <v>0</v>
      </c>
      <c r="O79" s="222">
        <f>ROUND(data!CB71,0)</f>
        <v>0</v>
      </c>
      <c r="P79" s="222">
        <f>ROUND(data!CB72,0)</f>
        <v>0</v>
      </c>
      <c r="Q79" s="222">
        <f>ROUND(data!CB73,0)</f>
        <v>0</v>
      </c>
      <c r="R79" s="222">
        <f>ROUND(data!CB74,0)</f>
        <v>0</v>
      </c>
      <c r="S79" s="222">
        <f>ROUND(data!CB75,0)</f>
        <v>0</v>
      </c>
      <c r="T79" s="222">
        <f>ROUND(data!CB76,0)</f>
        <v>0</v>
      </c>
      <c r="U79" s="222">
        <f>ROUND(data!CB77,0)</f>
        <v>0</v>
      </c>
      <c r="V79" s="222">
        <f>ROUND(data!CB78,0)</f>
        <v>0</v>
      </c>
      <c r="W79" s="222">
        <f>ROUND(data!CB79,0)</f>
        <v>0</v>
      </c>
      <c r="X79" s="222">
        <f>ROUND(data!CB80,0)</f>
        <v>0</v>
      </c>
      <c r="Y79" s="222">
        <f>ROUND(data!CB81,0)</f>
        <v>0</v>
      </c>
      <c r="Z79" s="222">
        <f>ROUND(data!CB82,0)</f>
        <v>0</v>
      </c>
      <c r="AA79" s="222">
        <f>ROUND(data!CB83,0)</f>
        <v>0</v>
      </c>
      <c r="AB79" s="222">
        <f>ROUND(data!CB84,0)</f>
        <v>0</v>
      </c>
      <c r="AC79" s="222">
        <f>ROUND(data!CB85,0)</f>
        <v>0</v>
      </c>
      <c r="AD79" s="222">
        <f>ROUND(data!CB86,0)</f>
        <v>0</v>
      </c>
      <c r="AE79" s="222"/>
      <c r="AF79" s="222"/>
      <c r="AG79" s="222">
        <f>IF(data!CB92&gt;0,ROUND(data!CB92,0),0)</f>
        <v>0</v>
      </c>
      <c r="AH79" s="222">
        <f>IF(data!CB93&gt;0,ROUND(data!CB93,0),0)</f>
        <v>0</v>
      </c>
      <c r="AI79" s="222">
        <f>IF(data!CB94&gt;0,ROUND(data!CB94,0),0)</f>
        <v>0</v>
      </c>
      <c r="AJ79" s="222">
        <f>IF(data!CB95&gt;0,ROUND(data!CB95,0),0)</f>
        <v>0</v>
      </c>
      <c r="AK79" s="212">
        <f>IFERROR(IF(data!CB$96&gt;0,ROUND(data!CB$96,2),0),0)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RIGHT(data!$C$99,3)</f>
        <v>153</v>
      </c>
      <c r="B80" s="224" t="str">
        <f>RIGHT(data!$C$98,4)</f>
        <v>2022</v>
      </c>
      <c r="C80" s="16" t="str">
        <f>data!CC$57</f>
        <v>8790</v>
      </c>
      <c r="D80" s="16" t="s">
        <v>1123</v>
      </c>
      <c r="E80" s="222"/>
      <c r="F80" s="212">
        <f>ROUND(data!CC62,2)</f>
        <v>0</v>
      </c>
      <c r="G80" s="222">
        <f>ROUND(data!CC63,0)</f>
        <v>0</v>
      </c>
      <c r="H80" s="222">
        <f>ROUND(data!CC64,0)</f>
        <v>0</v>
      </c>
      <c r="I80" s="222">
        <f>ROUND(data!CC65,0)</f>
        <v>0</v>
      </c>
      <c r="J80" s="222">
        <f>ROUND(data!CC66,0)</f>
        <v>1925</v>
      </c>
      <c r="K80" s="222">
        <f>ROUND(data!CC67,0)</f>
        <v>0</v>
      </c>
      <c r="L80" s="222">
        <f>ROUND(data!CC68,0)</f>
        <v>0</v>
      </c>
      <c r="M80" s="66">
        <f>ROUND(data!CC69,0)</f>
        <v>0</v>
      </c>
      <c r="N80" s="222">
        <f>ROUND(data!CC70,0)</f>
        <v>0</v>
      </c>
      <c r="O80" s="222">
        <f>ROUND(data!CC71,0)</f>
        <v>796035</v>
      </c>
      <c r="P80" s="222">
        <f>ROUND(data!CC72,0)</f>
        <v>0</v>
      </c>
      <c r="Q80" s="222">
        <f>ROUND(data!CC73,0)</f>
        <v>0</v>
      </c>
      <c r="R80" s="222">
        <f>ROUND(data!CC74,0)</f>
        <v>0</v>
      </c>
      <c r="S80" s="222">
        <f>ROUND(data!CC75,0)</f>
        <v>0</v>
      </c>
      <c r="T80" s="222">
        <f>ROUND(data!CC76,0)</f>
        <v>0</v>
      </c>
      <c r="U80" s="222">
        <f>ROUND(data!CC77,0)</f>
        <v>0</v>
      </c>
      <c r="V80" s="222">
        <f>ROUND(data!CC78,0)</f>
        <v>0</v>
      </c>
      <c r="W80" s="222">
        <f>ROUND(data!CC79,0)</f>
        <v>0</v>
      </c>
      <c r="X80" s="222">
        <f>ROUND(data!CC80,0)</f>
        <v>0</v>
      </c>
      <c r="Y80" s="222">
        <f>ROUND(data!CC81,0)</f>
        <v>0</v>
      </c>
      <c r="Z80" s="222">
        <f>ROUND(data!CC82,0)</f>
        <v>0</v>
      </c>
      <c r="AA80" s="222">
        <f>ROUND(data!CC83,0)</f>
        <v>0</v>
      </c>
      <c r="AB80" s="222">
        <f>ROUND(data!CC84,0)</f>
        <v>0</v>
      </c>
      <c r="AC80" s="222">
        <f>ROUND(data!CC85,0)</f>
        <v>796035</v>
      </c>
      <c r="AD80" s="222">
        <f>ROUND(data!CC86,0)</f>
        <v>21835</v>
      </c>
      <c r="AE80" s="222"/>
      <c r="AF80" s="222"/>
      <c r="AG80" s="222">
        <f>IF(data!CC92&gt;0,ROUND(data!CC92,0),0)</f>
        <v>0</v>
      </c>
      <c r="AH80" s="222">
        <f>IFERROR(IF(data!CC$93&gt;0,ROUND(data!CC$93,0),0),0)</f>
        <v>0</v>
      </c>
      <c r="AI80" s="222">
        <f>IFERROR(IF(data!CC$94&gt;0,ROUND(data!CC$94,0),0),0)</f>
        <v>0</v>
      </c>
      <c r="AJ80" s="222">
        <f>IFERROR(IF(data!CC$95&gt;0,ROUND(data!CC$95,0),0),0)</f>
        <v>0</v>
      </c>
      <c r="AK80" s="212">
        <f>IFERROR(IF(data!CC$96&gt;0,ROUND(data!CC$96,2),0),0)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2023-06-21T23:55:06Z</cp:lastPrinted>
  <dcterms:created xsi:type="dcterms:W3CDTF">1999-06-02T22:01:56Z</dcterms:created>
  <dcterms:modified xsi:type="dcterms:W3CDTF">2023-06-22T17:54:51Z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