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A3F3AFFE-77E7-4A56-B887-EFD44257FEC6}" xr6:coauthVersionLast="47" xr6:coauthVersionMax="47" xr10:uidLastSave="{00000000-0000-0000-0000-000000000000}"/>
  <workbookProtection workbookAlgorithmName="SHA-512" workbookHashValue="68AkFvUcecmGM8jpAM70VtwX6rSmDAWjqobfhVQVhGLgT0m8glc4B8ynTzreW8QibnLbOo60Cn/2JvIkoaDxvA==" workbookSaltValue="mgqmmj37IV3wvtEahJm7Ww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8" i="24" l="1"/>
  <c r="F306" i="24"/>
  <c r="F299" i="24"/>
  <c r="F293" i="24"/>
  <c r="F291" i="24"/>
  <c r="F281" i="24"/>
  <c r="F276" i="24"/>
  <c r="F258" i="24" l="1"/>
  <c r="F256" i="24"/>
  <c r="F252" i="24"/>
  <c r="F245" i="24"/>
  <c r="F237" i="24"/>
  <c r="CF68" i="24"/>
  <c r="CG68" i="24" s="1"/>
  <c r="CF67" i="24"/>
  <c r="CG67" i="24" s="1"/>
  <c r="CF66" i="24"/>
  <c r="CG66" i="24" s="1"/>
  <c r="CF65" i="24"/>
  <c r="CG65" i="24" s="1"/>
  <c r="CF64" i="24"/>
  <c r="CG64" i="24" s="1"/>
  <c r="CF63" i="24"/>
  <c r="CG63" i="24" s="1"/>
  <c r="CF62" i="24"/>
  <c r="CG62" i="24" s="1"/>
  <c r="CG61" i="24"/>
  <c r="CF61" i="24"/>
  <c r="G158" i="24" l="1"/>
  <c r="G157" i="24"/>
  <c r="F158" i="24"/>
  <c r="F157" i="24"/>
  <c r="D88" i="24"/>
  <c r="D87" i="24"/>
  <c r="CF88" i="24"/>
  <c r="CF87" i="24"/>
  <c r="BZ94" i="24"/>
  <c r="G414" i="24" l="1"/>
  <c r="F414" i="24"/>
  <c r="G362" i="24"/>
  <c r="F362" i="24"/>
  <c r="F395" i="24"/>
  <c r="G395" i="24" s="1"/>
  <c r="F396" i="24"/>
  <c r="G396" i="24" s="1"/>
  <c r="F394" i="24"/>
  <c r="G394" i="24" s="1"/>
  <c r="F393" i="24"/>
  <c r="G393" i="24" s="1"/>
  <c r="F392" i="24"/>
  <c r="G392" i="24" s="1"/>
  <c r="F391" i="24"/>
  <c r="G391" i="24" s="1"/>
  <c r="F390" i="24"/>
  <c r="G390" i="24"/>
  <c r="G389" i="24"/>
  <c r="F389" i="24"/>
  <c r="C102" i="24" l="1"/>
  <c r="CC66" i="24" l="1"/>
  <c r="AV89" i="24"/>
  <c r="CE85" i="25" l="1"/>
  <c r="C103" i="25"/>
  <c r="CE83" i="24" l="1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AE8" i="31" s="1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E47" i="3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D53" i="25"/>
  <c r="CC53" i="25"/>
  <c r="CC68" i="25" s="1"/>
  <c r="CB53" i="25"/>
  <c r="CB68" i="25" s="1"/>
  <c r="CA53" i="25"/>
  <c r="CA68" i="25" s="1"/>
  <c r="BZ53" i="25"/>
  <c r="BZ68" i="25" s="1"/>
  <c r="BY53" i="25"/>
  <c r="BY68" i="25" s="1"/>
  <c r="BX53" i="25"/>
  <c r="BX68" i="25" s="1"/>
  <c r="BW53" i="25"/>
  <c r="BW68" i="25" s="1"/>
  <c r="BV53" i="25"/>
  <c r="BV68" i="25" s="1"/>
  <c r="BU53" i="25"/>
  <c r="BU68" i="25" s="1"/>
  <c r="BT53" i="25"/>
  <c r="BT68" i="25" s="1"/>
  <c r="BS53" i="25"/>
  <c r="BS68" i="25" s="1"/>
  <c r="BR53" i="25"/>
  <c r="BR68" i="25" s="1"/>
  <c r="BQ53" i="25"/>
  <c r="BQ68" i="25" s="1"/>
  <c r="BP53" i="25"/>
  <c r="BP68" i="25" s="1"/>
  <c r="BO53" i="25"/>
  <c r="BO68" i="25" s="1"/>
  <c r="BN53" i="25"/>
  <c r="BN68" i="25" s="1"/>
  <c r="BM53" i="25"/>
  <c r="BM68" i="25" s="1"/>
  <c r="BL53" i="25"/>
  <c r="BL68" i="25" s="1"/>
  <c r="BK53" i="25"/>
  <c r="BK68" i="25" s="1"/>
  <c r="BJ53" i="25"/>
  <c r="BJ68" i="25" s="1"/>
  <c r="BI53" i="25"/>
  <c r="BI68" i="25" s="1"/>
  <c r="BH53" i="25"/>
  <c r="BH68" i="25" s="1"/>
  <c r="BG53" i="25"/>
  <c r="BG68" i="25" s="1"/>
  <c r="BF53" i="25"/>
  <c r="BF68" i="25" s="1"/>
  <c r="BE53" i="25"/>
  <c r="BE68" i="25" s="1"/>
  <c r="BD53" i="25"/>
  <c r="BD68" i="25" s="1"/>
  <c r="BC53" i="25"/>
  <c r="BC68" i="25" s="1"/>
  <c r="BB53" i="25"/>
  <c r="BB68" i="25" s="1"/>
  <c r="BA53" i="25"/>
  <c r="BA68" i="25" s="1"/>
  <c r="AZ53" i="25"/>
  <c r="AZ68" i="25" s="1"/>
  <c r="AY53" i="25"/>
  <c r="AY68" i="25" s="1"/>
  <c r="AX53" i="25"/>
  <c r="AX68" i="25" s="1"/>
  <c r="AW53" i="25"/>
  <c r="AW68" i="25" s="1"/>
  <c r="AV53" i="25"/>
  <c r="AV68" i="25" s="1"/>
  <c r="AU53" i="25"/>
  <c r="AU68" i="25" s="1"/>
  <c r="AT53" i="25"/>
  <c r="AT68" i="25" s="1"/>
  <c r="AS53" i="25"/>
  <c r="AS68" i="25" s="1"/>
  <c r="AR53" i="25"/>
  <c r="AR68" i="25" s="1"/>
  <c r="AQ53" i="25"/>
  <c r="AQ68" i="25" s="1"/>
  <c r="AP53" i="25"/>
  <c r="AP68" i="25" s="1"/>
  <c r="AO53" i="25"/>
  <c r="AO68" i="25" s="1"/>
  <c r="AN53" i="25"/>
  <c r="AN68" i="25" s="1"/>
  <c r="AM53" i="25"/>
  <c r="AM68" i="25" s="1"/>
  <c r="AL53" i="25"/>
  <c r="AL68" i="25" s="1"/>
  <c r="AK53" i="25"/>
  <c r="AK68" i="25" s="1"/>
  <c r="AJ53" i="25"/>
  <c r="AJ68" i="25" s="1"/>
  <c r="AI53" i="25"/>
  <c r="AI68" i="25" s="1"/>
  <c r="AH53" i="25"/>
  <c r="AH68" i="25" s="1"/>
  <c r="AG53" i="25"/>
  <c r="AG68" i="25" s="1"/>
  <c r="AF53" i="25"/>
  <c r="AF68" i="25" s="1"/>
  <c r="AE53" i="25"/>
  <c r="AE68" i="25" s="1"/>
  <c r="AD53" i="25"/>
  <c r="AD68" i="25" s="1"/>
  <c r="AC53" i="25"/>
  <c r="AC68" i="25" s="1"/>
  <c r="AB53" i="25"/>
  <c r="AB68" i="25" s="1"/>
  <c r="AA53" i="25"/>
  <c r="AA68" i="25" s="1"/>
  <c r="Z53" i="25"/>
  <c r="Z68" i="25" s="1"/>
  <c r="Y53" i="25"/>
  <c r="Y68" i="25" s="1"/>
  <c r="X53" i="25"/>
  <c r="X68" i="25" s="1"/>
  <c r="W53" i="25"/>
  <c r="W68" i="25" s="1"/>
  <c r="V53" i="25"/>
  <c r="V68" i="25" s="1"/>
  <c r="U53" i="25"/>
  <c r="U68" i="25" s="1"/>
  <c r="T53" i="25"/>
  <c r="T68" i="25" s="1"/>
  <c r="S53" i="25"/>
  <c r="S68" i="25" s="1"/>
  <c r="R53" i="25"/>
  <c r="R68" i="25" s="1"/>
  <c r="Q53" i="25"/>
  <c r="Q68" i="25" s="1"/>
  <c r="P53" i="25"/>
  <c r="P68" i="25" s="1"/>
  <c r="O53" i="25"/>
  <c r="O68" i="25" s="1"/>
  <c r="N53" i="25"/>
  <c r="N68" i="25" s="1"/>
  <c r="M53" i="25"/>
  <c r="M68" i="25" s="1"/>
  <c r="L53" i="25"/>
  <c r="L68" i="25" s="1"/>
  <c r="K53" i="25"/>
  <c r="K68" i="25" s="1"/>
  <c r="J53" i="25"/>
  <c r="J68" i="25" s="1"/>
  <c r="I53" i="25"/>
  <c r="I68" i="25" s="1"/>
  <c r="H53" i="25"/>
  <c r="H68" i="25" s="1"/>
  <c r="G53" i="25"/>
  <c r="G68" i="25" s="1"/>
  <c r="F53" i="25"/>
  <c r="F68" i="25" s="1"/>
  <c r="E53" i="25"/>
  <c r="E68" i="25" s="1"/>
  <c r="D53" i="25"/>
  <c r="D68" i="25" s="1"/>
  <c r="C53" i="25"/>
  <c r="C68" i="25" s="1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6" i="6"/>
  <c r="D16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E155" i="24"/>
  <c r="C10" i="4" s="1"/>
  <c r="E154" i="24"/>
  <c r="B10" i="4" s="1"/>
  <c r="E143" i="24"/>
  <c r="G34" i="3" s="1"/>
  <c r="CE94" i="24"/>
  <c r="I384" i="32" s="1"/>
  <c r="CF93" i="24"/>
  <c r="CE93" i="24"/>
  <c r="CE92" i="24"/>
  <c r="I382" i="32" s="1"/>
  <c r="CE91" i="24"/>
  <c r="I381" i="32" s="1"/>
  <c r="CE90" i="24"/>
  <c r="CE88" i="24"/>
  <c r="CE87" i="24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D10" i="4" l="1"/>
  <c r="L156" i="24"/>
  <c r="I377" i="32"/>
  <c r="F359" i="24"/>
  <c r="G359" i="24" s="1"/>
  <c r="CG88" i="24"/>
  <c r="I376" i="32"/>
  <c r="CG87" i="24"/>
  <c r="F358" i="24"/>
  <c r="G358" i="24" s="1"/>
  <c r="I383" i="32"/>
  <c r="E58" i="32"/>
  <c r="F90" i="32"/>
  <c r="AU48" i="24"/>
  <c r="AU62" i="24" s="1"/>
  <c r="H46" i="31" s="1"/>
  <c r="G48" i="24"/>
  <c r="G62" i="24" s="1"/>
  <c r="G12" i="32" s="1"/>
  <c r="W48" i="24"/>
  <c r="W62" i="24" s="1"/>
  <c r="BK48" i="24"/>
  <c r="BK62" i="24" s="1"/>
  <c r="H62" i="31" s="1"/>
  <c r="H48" i="24"/>
  <c r="H62" i="24" s="1"/>
  <c r="H7" i="31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BL48" i="24"/>
  <c r="BL62" i="24" s="1"/>
  <c r="H268" i="32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J48" i="24"/>
  <c r="J62" i="24" s="1"/>
  <c r="H9" i="31" s="1"/>
  <c r="R48" i="24"/>
  <c r="R62" i="24" s="1"/>
  <c r="H17" i="31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BV48" i="24"/>
  <c r="BV62" i="24" s="1"/>
  <c r="D332" i="32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C12" i="32" s="1"/>
  <c r="K48" i="24"/>
  <c r="K62" i="24" s="1"/>
  <c r="H10" i="31" s="1"/>
  <c r="S48" i="24"/>
  <c r="S62" i="24" s="1"/>
  <c r="E76" i="32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BW48" i="24"/>
  <c r="BW62" i="24" s="1"/>
  <c r="H74" i="31" s="1"/>
  <c r="I48" i="24"/>
  <c r="I62" i="24" s="1"/>
  <c r="I12" i="32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AR48" i="24"/>
  <c r="AR62" i="24" s="1"/>
  <c r="H43" i="31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M48" i="24"/>
  <c r="M62" i="24" s="1"/>
  <c r="H12" i="31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D204" i="32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AP86" i="25"/>
  <c r="C708" i="2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39" i="31"/>
  <c r="H65" i="31"/>
  <c r="C300" i="32"/>
  <c r="E32" i="6"/>
  <c r="E15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H66" i="31"/>
  <c r="D300" i="32"/>
  <c r="H35" i="31"/>
  <c r="H140" i="32"/>
  <c r="O14" i="31"/>
  <c r="H51" i="32"/>
  <c r="O38" i="31"/>
  <c r="D179" i="32"/>
  <c r="O78" i="31"/>
  <c r="I339" i="32"/>
  <c r="H4" i="31"/>
  <c r="E12" i="32"/>
  <c r="F300" i="32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AV52" i="24"/>
  <c r="AV67" i="24" s="1"/>
  <c r="D22" i="7"/>
  <c r="D258" i="24"/>
  <c r="H37" i="31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X52" i="24"/>
  <c r="X67" i="24" s="1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L52" i="24"/>
  <c r="L67" i="24" s="1"/>
  <c r="BX52" i="24"/>
  <c r="BX67" i="24" s="1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CB86" i="25" s="1"/>
  <c r="BT49" i="25"/>
  <c r="BT63" i="25" s="1"/>
  <c r="BT86" i="25" s="1"/>
  <c r="BL49" i="25"/>
  <c r="BL63" i="25" s="1"/>
  <c r="BL86" i="25" s="1"/>
  <c r="BD49" i="25"/>
  <c r="BD63" i="25" s="1"/>
  <c r="BD86" i="25" s="1"/>
  <c r="AV49" i="25"/>
  <c r="AV63" i="25" s="1"/>
  <c r="AV86" i="25" s="1"/>
  <c r="AN49" i="25"/>
  <c r="AN63" i="25" s="1"/>
  <c r="AN86" i="25" s="1"/>
  <c r="AF49" i="25"/>
  <c r="AF63" i="25" s="1"/>
  <c r="AF86" i="25" s="1"/>
  <c r="X49" i="25"/>
  <c r="X63" i="25" s="1"/>
  <c r="X86" i="25" s="1"/>
  <c r="P49" i="25"/>
  <c r="P63" i="25" s="1"/>
  <c r="P86" i="25" s="1"/>
  <c r="H49" i="25"/>
  <c r="H63" i="25" s="1"/>
  <c r="H86" i="25" s="1"/>
  <c r="CA49" i="25"/>
  <c r="CA63" i="25" s="1"/>
  <c r="CA86" i="25" s="1"/>
  <c r="BS49" i="25"/>
  <c r="BS63" i="25" s="1"/>
  <c r="BS86" i="25" s="1"/>
  <c r="BK49" i="25"/>
  <c r="BK63" i="25" s="1"/>
  <c r="BK86" i="25" s="1"/>
  <c r="BC49" i="25"/>
  <c r="BC63" i="25" s="1"/>
  <c r="BC86" i="25" s="1"/>
  <c r="AU49" i="25"/>
  <c r="AU63" i="25" s="1"/>
  <c r="AU86" i="25" s="1"/>
  <c r="AM49" i="25"/>
  <c r="AM63" i="25" s="1"/>
  <c r="AM86" i="25" s="1"/>
  <c r="AE49" i="25"/>
  <c r="AE63" i="25" s="1"/>
  <c r="AE86" i="25" s="1"/>
  <c r="W49" i="25"/>
  <c r="W63" i="25" s="1"/>
  <c r="W86" i="25" s="1"/>
  <c r="O49" i="25"/>
  <c r="O63" i="25" s="1"/>
  <c r="O86" i="25" s="1"/>
  <c r="G49" i="25"/>
  <c r="G63" i="25" s="1"/>
  <c r="G86" i="25" s="1"/>
  <c r="BZ49" i="25"/>
  <c r="BZ63" i="25" s="1"/>
  <c r="BZ86" i="25" s="1"/>
  <c r="BR49" i="25"/>
  <c r="BR63" i="25" s="1"/>
  <c r="BR86" i="25" s="1"/>
  <c r="BJ49" i="25"/>
  <c r="BJ63" i="25" s="1"/>
  <c r="BJ86" i="25" s="1"/>
  <c r="BB49" i="25"/>
  <c r="BB63" i="25" s="1"/>
  <c r="BB86" i="25" s="1"/>
  <c r="AT49" i="25"/>
  <c r="AT63" i="25" s="1"/>
  <c r="AT86" i="25" s="1"/>
  <c r="AL49" i="25"/>
  <c r="AL63" i="25" s="1"/>
  <c r="AL86" i="25" s="1"/>
  <c r="AD49" i="25"/>
  <c r="AD63" i="25" s="1"/>
  <c r="AD86" i="25" s="1"/>
  <c r="V49" i="25"/>
  <c r="V63" i="25" s="1"/>
  <c r="V86" i="25" s="1"/>
  <c r="N49" i="25"/>
  <c r="N63" i="25" s="1"/>
  <c r="N86" i="25" s="1"/>
  <c r="F49" i="25"/>
  <c r="F63" i="25" s="1"/>
  <c r="F86" i="25" s="1"/>
  <c r="BX49" i="25"/>
  <c r="BX63" i="25" s="1"/>
  <c r="BX86" i="25" s="1"/>
  <c r="BP49" i="25"/>
  <c r="BP63" i="25" s="1"/>
  <c r="BP86" i="25" s="1"/>
  <c r="BH49" i="25"/>
  <c r="BH63" i="25" s="1"/>
  <c r="BH86" i="25" s="1"/>
  <c r="AZ49" i="25"/>
  <c r="AZ63" i="25" s="1"/>
  <c r="AZ86" i="25" s="1"/>
  <c r="AR49" i="25"/>
  <c r="AR63" i="25" s="1"/>
  <c r="AR86" i="25" s="1"/>
  <c r="AJ49" i="25"/>
  <c r="AJ63" i="25" s="1"/>
  <c r="AJ86" i="25" s="1"/>
  <c r="AB49" i="25"/>
  <c r="AB63" i="25" s="1"/>
  <c r="AB86" i="25" s="1"/>
  <c r="T49" i="25"/>
  <c r="T63" i="25" s="1"/>
  <c r="T86" i="25" s="1"/>
  <c r="L49" i="25"/>
  <c r="L63" i="25" s="1"/>
  <c r="L86" i="25" s="1"/>
  <c r="D49" i="25"/>
  <c r="D63" i="25" s="1"/>
  <c r="D86" i="25" s="1"/>
  <c r="BW49" i="25"/>
  <c r="BW63" i="25" s="1"/>
  <c r="BW86" i="25" s="1"/>
  <c r="BO49" i="25"/>
  <c r="BO63" i="25" s="1"/>
  <c r="BO86" i="25" s="1"/>
  <c r="BG49" i="25"/>
  <c r="BG63" i="25" s="1"/>
  <c r="BG86" i="25" s="1"/>
  <c r="AY49" i="25"/>
  <c r="AY63" i="25" s="1"/>
  <c r="AY86" i="25" s="1"/>
  <c r="AQ49" i="25"/>
  <c r="AQ63" i="25" s="1"/>
  <c r="AQ86" i="25" s="1"/>
  <c r="AI49" i="25"/>
  <c r="AI63" i="25" s="1"/>
  <c r="AI86" i="25" s="1"/>
  <c r="AA49" i="25"/>
  <c r="AA63" i="25" s="1"/>
  <c r="AA86" i="25" s="1"/>
  <c r="S49" i="25"/>
  <c r="S63" i="25" s="1"/>
  <c r="S86" i="25" s="1"/>
  <c r="K49" i="25"/>
  <c r="K63" i="25" s="1"/>
  <c r="K86" i="25" s="1"/>
  <c r="C49" i="25"/>
  <c r="CC49" i="25"/>
  <c r="CC63" i="25" s="1"/>
  <c r="CC86" i="25" s="1"/>
  <c r="BF49" i="25"/>
  <c r="BF63" i="25" s="1"/>
  <c r="BF86" i="25" s="1"/>
  <c r="AK49" i="25"/>
  <c r="AK63" i="25" s="1"/>
  <c r="AK86" i="25" s="1"/>
  <c r="Q49" i="25"/>
  <c r="Q63" i="25" s="1"/>
  <c r="Q86" i="25" s="1"/>
  <c r="BY49" i="25"/>
  <c r="BY63" i="25" s="1"/>
  <c r="BY86" i="25" s="1"/>
  <c r="BE49" i="25"/>
  <c r="BE63" i="25" s="1"/>
  <c r="BE86" i="25" s="1"/>
  <c r="AH49" i="25"/>
  <c r="AH63" i="25" s="1"/>
  <c r="AH86" i="25" s="1"/>
  <c r="M49" i="25"/>
  <c r="M63" i="25" s="1"/>
  <c r="M86" i="25" s="1"/>
  <c r="BQ49" i="25"/>
  <c r="BQ63" i="25" s="1"/>
  <c r="BQ86" i="25" s="1"/>
  <c r="AW49" i="25"/>
  <c r="AW63" i="25" s="1"/>
  <c r="AW86" i="25" s="1"/>
  <c r="Z49" i="25"/>
  <c r="Z63" i="25" s="1"/>
  <c r="Z86" i="25" s="1"/>
  <c r="E49" i="25"/>
  <c r="E63" i="25" s="1"/>
  <c r="E86" i="25" s="1"/>
  <c r="BN49" i="25"/>
  <c r="BN63" i="25" s="1"/>
  <c r="BN86" i="25" s="1"/>
  <c r="AS49" i="25"/>
  <c r="AS63" i="25" s="1"/>
  <c r="AS86" i="25" s="1"/>
  <c r="Y49" i="25"/>
  <c r="Y63" i="25" s="1"/>
  <c r="Y86" i="25" s="1"/>
  <c r="BI49" i="25"/>
  <c r="BI63" i="25" s="1"/>
  <c r="BI86" i="25" s="1"/>
  <c r="R49" i="25"/>
  <c r="R63" i="25" s="1"/>
  <c r="R86" i="25" s="1"/>
  <c r="BA49" i="25"/>
  <c r="BA63" i="25" s="1"/>
  <c r="BA86" i="25" s="1"/>
  <c r="J49" i="25"/>
  <c r="J63" i="25" s="1"/>
  <c r="J86" i="25" s="1"/>
  <c r="AX49" i="25"/>
  <c r="AX63" i="25" s="1"/>
  <c r="AX86" i="25" s="1"/>
  <c r="I49" i="25"/>
  <c r="I63" i="25" s="1"/>
  <c r="I86" i="25" s="1"/>
  <c r="CD49" i="25"/>
  <c r="AO49" i="25"/>
  <c r="AO63" i="25" s="1"/>
  <c r="AO86" i="25" s="1"/>
  <c r="BV49" i="25"/>
  <c r="BV63" i="25" s="1"/>
  <c r="BV86" i="25" s="1"/>
  <c r="AG49" i="25"/>
  <c r="AG63" i="25" s="1"/>
  <c r="AG86" i="25" s="1"/>
  <c r="U49" i="25"/>
  <c r="U63" i="25" s="1"/>
  <c r="U86" i="25" s="1"/>
  <c r="BU49" i="25"/>
  <c r="BU63" i="25" s="1"/>
  <c r="BU86" i="25" s="1"/>
  <c r="BM49" i="25"/>
  <c r="BM63" i="25" s="1"/>
  <c r="BM86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15" i="6"/>
  <c r="D367" i="24"/>
  <c r="AC49" i="25"/>
  <c r="AC63" i="25" s="1"/>
  <c r="AC86" i="25" s="1"/>
  <c r="CE68" i="25"/>
  <c r="E234" i="25"/>
  <c r="CE70" i="25"/>
  <c r="CE53" i="25"/>
  <c r="D342" i="25"/>
  <c r="D351" i="25" s="1"/>
  <c r="H23" i="31" l="1"/>
  <c r="H73" i="31"/>
  <c r="H45" i="31"/>
  <c r="G332" i="32"/>
  <c r="H63" i="31"/>
  <c r="C44" i="32"/>
  <c r="I172" i="32"/>
  <c r="D44" i="32"/>
  <c r="F44" i="32"/>
  <c r="H18" i="31"/>
  <c r="D76" i="32"/>
  <c r="G268" i="32"/>
  <c r="E332" i="32"/>
  <c r="H8" i="31"/>
  <c r="E236" i="32"/>
  <c r="H71" i="31"/>
  <c r="C236" i="32"/>
  <c r="H12" i="32"/>
  <c r="G76" i="32"/>
  <c r="H2" i="3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B54" i="15"/>
  <c r="F54" i="15" s="1"/>
  <c r="D350" i="24"/>
  <c r="M79" i="31"/>
  <c r="C369" i="32"/>
  <c r="CB85" i="24"/>
  <c r="C699" i="25"/>
  <c r="B45" i="15"/>
  <c r="C648" i="25"/>
  <c r="B91" i="15"/>
  <c r="C628" i="25"/>
  <c r="B79" i="15"/>
  <c r="B84" i="15"/>
  <c r="C641" i="25"/>
  <c r="M47" i="31"/>
  <c r="F209" i="32"/>
  <c r="C707" i="25"/>
  <c r="B53" i="15"/>
  <c r="C700" i="25"/>
  <c r="B46" i="15"/>
  <c r="C644" i="25"/>
  <c r="B87" i="15"/>
  <c r="C637" i="25"/>
  <c r="B72" i="15"/>
  <c r="C712" i="25"/>
  <c r="B58" i="15"/>
  <c r="C697" i="25"/>
  <c r="B43" i="15"/>
  <c r="C682" i="25"/>
  <c r="B28" i="15"/>
  <c r="C623" i="25"/>
  <c r="B92" i="15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624" i="25"/>
  <c r="B81" i="15"/>
  <c r="C710" i="25"/>
  <c r="B56" i="15"/>
  <c r="C50" i="8"/>
  <c r="D352" i="24"/>
  <c r="C103" i="8" s="1"/>
  <c r="C643" i="25"/>
  <c r="B86" i="15"/>
  <c r="C629" i="25"/>
  <c r="B64" i="15"/>
  <c r="M75" i="31"/>
  <c r="F337" i="32"/>
  <c r="C691" i="25"/>
  <c r="B37" i="15"/>
  <c r="C677" i="25"/>
  <c r="B23" i="15"/>
  <c r="C711" i="25"/>
  <c r="B57" i="15"/>
  <c r="C615" i="25"/>
  <c r="B69" i="15"/>
  <c r="C685" i="25"/>
  <c r="B31" i="15"/>
  <c r="C670" i="25"/>
  <c r="B16" i="15"/>
  <c r="C622" i="25"/>
  <c r="B80" i="15"/>
  <c r="C633" i="25"/>
  <c r="B66" i="15"/>
  <c r="C705" i="25"/>
  <c r="B51" i="15"/>
  <c r="C690" i="25"/>
  <c r="B36" i="15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695" i="25"/>
  <c r="B41" i="15"/>
  <c r="C619" i="25"/>
  <c r="B71" i="15"/>
  <c r="B76" i="15"/>
  <c r="C638" i="25"/>
  <c r="C121" i="8"/>
  <c r="D384" i="24"/>
  <c r="C679" i="25"/>
  <c r="B25" i="15"/>
  <c r="C689" i="25"/>
  <c r="B35" i="15"/>
  <c r="C675" i="25"/>
  <c r="B21" i="15"/>
  <c r="C693" i="25"/>
  <c r="B39" i="15"/>
  <c r="C618" i="25"/>
  <c r="B74" i="15"/>
  <c r="M61" i="31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C639" i="25"/>
  <c r="B77" i="15"/>
  <c r="C617" i="25"/>
  <c r="B62" i="15"/>
  <c r="C671" i="25"/>
  <c r="B17" i="15"/>
  <c r="C683" i="25"/>
  <c r="B29" i="15"/>
  <c r="C701" i="25"/>
  <c r="B47" i="15"/>
  <c r="C686" i="25"/>
  <c r="B32" i="15"/>
  <c r="C672" i="25"/>
  <c r="B18" i="15"/>
  <c r="C627" i="25"/>
  <c r="B82" i="15"/>
  <c r="C634" i="25"/>
  <c r="B67" i="15"/>
  <c r="C706" i="25"/>
  <c r="B52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621" i="25"/>
  <c r="B93" i="15"/>
  <c r="C681" i="25"/>
  <c r="B27" i="15"/>
  <c r="M23" i="31"/>
  <c r="C113" i="32"/>
  <c r="CE49" i="25"/>
  <c r="C63" i="25"/>
  <c r="C674" i="25"/>
  <c r="B20" i="15"/>
  <c r="C620" i="25"/>
  <c r="B78" i="15"/>
  <c r="C645" i="25"/>
  <c r="B88" i="15"/>
  <c r="C698" i="25"/>
  <c r="B44" i="15"/>
  <c r="E17" i="32"/>
  <c r="Y52" i="24"/>
  <c r="Y67" i="24" s="1"/>
  <c r="BN52" i="24"/>
  <c r="BN67" i="24" s="1"/>
  <c r="BX85" i="24"/>
  <c r="C642" i="25"/>
  <c r="B85" i="15"/>
  <c r="C676" i="25"/>
  <c r="B22" i="15"/>
  <c r="C692" i="25"/>
  <c r="B38" i="15"/>
  <c r="C703" i="25"/>
  <c r="B49" i="15"/>
  <c r="C709" i="25"/>
  <c r="B55" i="15"/>
  <c r="C694" i="25"/>
  <c r="B40" i="15"/>
  <c r="C680" i="25"/>
  <c r="B26" i="15"/>
  <c r="B90" i="15"/>
  <c r="C647" i="25"/>
  <c r="C636" i="25"/>
  <c r="B75" i="15"/>
  <c r="C714" i="25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684" i="25"/>
  <c r="B30" i="15"/>
  <c r="C696" i="25"/>
  <c r="B42" i="15"/>
  <c r="C635" i="25"/>
  <c r="B73" i="15"/>
  <c r="C704" i="25"/>
  <c r="B50" i="15"/>
  <c r="C646" i="25"/>
  <c r="B89" i="15"/>
  <c r="C678" i="25"/>
  <c r="B24" i="15"/>
  <c r="C713" i="25"/>
  <c r="B59" i="15"/>
  <c r="M11" i="31"/>
  <c r="E49" i="32"/>
  <c r="AQ52" i="24"/>
  <c r="AQ67" i="24" s="1"/>
  <c r="C687" i="25"/>
  <c r="B33" i="15"/>
  <c r="C631" i="25"/>
  <c r="B65" i="15"/>
  <c r="C632" i="25"/>
  <c r="B61" i="15"/>
  <c r="B70" i="15"/>
  <c r="C630" i="25"/>
  <c r="C626" i="25"/>
  <c r="B63" i="15"/>
  <c r="C702" i="25"/>
  <c r="B48" i="15"/>
  <c r="C688" i="25"/>
  <c r="B34" i="15"/>
  <c r="C673" i="25"/>
  <c r="B19" i="15"/>
  <c r="C640" i="25"/>
  <c r="B83" i="15"/>
  <c r="C625" i="25"/>
  <c r="B68" i="15"/>
  <c r="H52" i="24"/>
  <c r="H67" i="24" s="1"/>
  <c r="S85" i="24"/>
  <c r="E85" i="24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M63" i="31" l="1"/>
  <c r="BL85" i="24"/>
  <c r="C637" i="24" s="1"/>
  <c r="M22" i="31"/>
  <c r="AD85" i="24"/>
  <c r="C42" i="15" s="1"/>
  <c r="G42" i="15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H80" i="15"/>
  <c r="I80" i="15" s="1"/>
  <c r="F80" i="15"/>
  <c r="M6" i="31"/>
  <c r="G17" i="32"/>
  <c r="G85" i="24"/>
  <c r="F38" i="15"/>
  <c r="M54" i="31"/>
  <c r="F241" i="32"/>
  <c r="BC85" i="24"/>
  <c r="F32" i="15"/>
  <c r="H74" i="15"/>
  <c r="I74" i="15" s="1"/>
  <c r="F74" i="15"/>
  <c r="M80" i="31"/>
  <c r="D369" i="32"/>
  <c r="CC85" i="24"/>
  <c r="E53" i="32"/>
  <c r="C24" i="15"/>
  <c r="G24" i="15" s="1"/>
  <c r="C677" i="24"/>
  <c r="M21" i="31"/>
  <c r="H81" i="32"/>
  <c r="V85" i="24"/>
  <c r="F83" i="15"/>
  <c r="H83" i="15"/>
  <c r="I83" i="15" s="1"/>
  <c r="F63" i="15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F36" i="15"/>
  <c r="F16" i="15"/>
  <c r="H23" i="15"/>
  <c r="I23" i="15" s="1"/>
  <c r="F23" i="15"/>
  <c r="F81" i="15"/>
  <c r="H81" i="15"/>
  <c r="I81" i="15" s="1"/>
  <c r="M59" i="31"/>
  <c r="D273" i="32"/>
  <c r="BH85" i="24"/>
  <c r="F43" i="15"/>
  <c r="F46" i="15"/>
  <c r="H46" i="15"/>
  <c r="I46" i="15" s="1"/>
  <c r="F79" i="15"/>
  <c r="H79" i="15"/>
  <c r="I79" i="15" s="1"/>
  <c r="M60" i="31"/>
  <c r="E273" i="32"/>
  <c r="BI85" i="24"/>
  <c r="M32" i="31"/>
  <c r="E145" i="32"/>
  <c r="AG85" i="24"/>
  <c r="M68" i="31"/>
  <c r="F305" i="32"/>
  <c r="BQ85" i="24"/>
  <c r="F56" i="15"/>
  <c r="F28" i="15"/>
  <c r="F87" i="15"/>
  <c r="H87" i="15"/>
  <c r="I87" i="15" s="1"/>
  <c r="F26" i="15"/>
  <c r="M76" i="31"/>
  <c r="G337" i="32"/>
  <c r="BY85" i="24"/>
  <c r="F25" i="15"/>
  <c r="M31" i="31"/>
  <c r="D145" i="32"/>
  <c r="AF85" i="24"/>
  <c r="M45" i="31"/>
  <c r="D209" i="32"/>
  <c r="AT85" i="24"/>
  <c r="H84" i="15"/>
  <c r="I84" i="15" s="1"/>
  <c r="F84" i="15"/>
  <c r="F45" i="15"/>
  <c r="H277" i="32"/>
  <c r="M19" i="31"/>
  <c r="F81" i="32"/>
  <c r="T85" i="24"/>
  <c r="F42" i="15"/>
  <c r="M17" i="31"/>
  <c r="D81" i="32"/>
  <c r="R85" i="24"/>
  <c r="F40" i="15"/>
  <c r="F22" i="15"/>
  <c r="F78" i="15"/>
  <c r="M5" i="31"/>
  <c r="F17" i="32"/>
  <c r="F85" i="24"/>
  <c r="F47" i="15"/>
  <c r="F77" i="15"/>
  <c r="H77" i="15"/>
  <c r="I77" i="15" s="1"/>
  <c r="M12" i="31"/>
  <c r="F49" i="32"/>
  <c r="M85" i="24"/>
  <c r="F39" i="15"/>
  <c r="C138" i="8"/>
  <c r="D417" i="24"/>
  <c r="F71" i="15"/>
  <c r="M38" i="31"/>
  <c r="D177" i="32"/>
  <c r="AM85" i="24"/>
  <c r="M43" i="31"/>
  <c r="I177" i="32"/>
  <c r="AR85" i="24"/>
  <c r="F65" i="15"/>
  <c r="M65" i="31"/>
  <c r="C305" i="32"/>
  <c r="BN85" i="24"/>
  <c r="F27" i="15"/>
  <c r="M30" i="31"/>
  <c r="C145" i="32"/>
  <c r="AE85" i="24"/>
  <c r="M3" i="31"/>
  <c r="D17" i="32"/>
  <c r="D85" i="24"/>
  <c r="F88" i="15"/>
  <c r="M66" i="31"/>
  <c r="D305" i="32"/>
  <c r="BO85" i="24"/>
  <c r="H19" i="15"/>
  <c r="I19" i="15" s="1"/>
  <c r="F19" i="15"/>
  <c r="F59" i="15"/>
  <c r="H59" i="15"/>
  <c r="I59" i="15" s="1"/>
  <c r="M53" i="31"/>
  <c r="E241" i="32"/>
  <c r="BB85" i="24"/>
  <c r="F31" i="15"/>
  <c r="F37" i="15"/>
  <c r="F53" i="15"/>
  <c r="C67" i="24"/>
  <c r="CE52" i="24"/>
  <c r="E85" i="32"/>
  <c r="C31" i="15"/>
  <c r="G31" i="15" s="1"/>
  <c r="C684" i="24"/>
  <c r="F70" i="15"/>
  <c r="F30" i="15"/>
  <c r="M62" i="31"/>
  <c r="G273" i="32"/>
  <c r="BK85" i="24"/>
  <c r="F75" i="15"/>
  <c r="F55" i="15"/>
  <c r="F85" i="15"/>
  <c r="H85" i="15"/>
  <c r="I85" i="15" s="1"/>
  <c r="F20" i="15"/>
  <c r="M50" i="31"/>
  <c r="I209" i="32"/>
  <c r="AY85" i="24"/>
  <c r="F82" i="15"/>
  <c r="F29" i="15"/>
  <c r="G94" i="15"/>
  <c r="H94" i="15" s="1"/>
  <c r="I94" i="15" s="1"/>
  <c r="F21" i="15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F52" i="15"/>
  <c r="M40" i="31"/>
  <c r="F177" i="32"/>
  <c r="AO85" i="24"/>
  <c r="M39" i="31"/>
  <c r="E177" i="32"/>
  <c r="AN85" i="24"/>
  <c r="F51" i="15"/>
  <c r="M26" i="31"/>
  <c r="F113" i="32"/>
  <c r="AA85" i="24"/>
  <c r="M25" i="31"/>
  <c r="E113" i="32"/>
  <c r="Z85" i="24"/>
  <c r="F34" i="15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H72" i="15"/>
  <c r="I72" i="15" s="1"/>
  <c r="F72" i="15"/>
  <c r="F89" i="15"/>
  <c r="F90" i="15"/>
  <c r="M51" i="31"/>
  <c r="C241" i="32"/>
  <c r="AZ85" i="24"/>
  <c r="F57" i="15"/>
  <c r="H57" i="15"/>
  <c r="I57" i="15" s="1"/>
  <c r="M58" i="31"/>
  <c r="C273" i="32"/>
  <c r="BG85" i="24"/>
  <c r="E21" i="32"/>
  <c r="C17" i="15"/>
  <c r="G17" i="15" s="1"/>
  <c r="C670" i="24"/>
  <c r="M42" i="31"/>
  <c r="H177" i="32"/>
  <c r="AQ85" i="24"/>
  <c r="F73" i="15"/>
  <c r="F58" i="15"/>
  <c r="H58" i="15"/>
  <c r="I58" i="15" s="1"/>
  <c r="M48" i="31"/>
  <c r="G209" i="32"/>
  <c r="AW85" i="24"/>
  <c r="M7" i="31"/>
  <c r="H17" i="32"/>
  <c r="H85" i="24"/>
  <c r="I117" i="32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F44" i="15"/>
  <c r="C86" i="25"/>
  <c r="CE63" i="25"/>
  <c r="M9" i="31"/>
  <c r="C49" i="32"/>
  <c r="J85" i="24"/>
  <c r="F18" i="15"/>
  <c r="F17" i="15"/>
  <c r="M36" i="31"/>
  <c r="I145" i="32"/>
  <c r="AK85" i="24"/>
  <c r="F35" i="15"/>
  <c r="M34" i="31"/>
  <c r="G145" i="32"/>
  <c r="AI85" i="24"/>
  <c r="M44" i="31"/>
  <c r="C209" i="32"/>
  <c r="AS85" i="24"/>
  <c r="D616" i="25"/>
  <c r="C649" i="25"/>
  <c r="M717" i="25" s="1"/>
  <c r="M8" i="31"/>
  <c r="I17" i="32"/>
  <c r="I85" i="24"/>
  <c r="F91" i="15"/>
  <c r="H91" i="15" s="1"/>
  <c r="I91" i="15" s="1"/>
  <c r="C92" i="15"/>
  <c r="G92" i="15" s="1"/>
  <c r="C373" i="32"/>
  <c r="C622" i="24"/>
  <c r="C74" i="15" l="1"/>
  <c r="G74" i="15" s="1"/>
  <c r="H36" i="15"/>
  <c r="I36" i="15" s="1"/>
  <c r="H27" i="15"/>
  <c r="I27" i="15" s="1"/>
  <c r="H24" i="15"/>
  <c r="I24" i="15" s="1"/>
  <c r="C695" i="24"/>
  <c r="H54" i="15"/>
  <c r="I54" i="15" s="1"/>
  <c r="C76" i="15"/>
  <c r="G76" i="15" s="1"/>
  <c r="H76" i="15" s="1"/>
  <c r="I76" i="15" s="1"/>
  <c r="C40" i="15"/>
  <c r="G40" i="15" s="1"/>
  <c r="H40" i="15" s="1"/>
  <c r="I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C673" i="24"/>
  <c r="C71" i="15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C708" i="24"/>
  <c r="G149" i="32"/>
  <c r="C47" i="15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C704" i="24"/>
  <c r="F21" i="32"/>
  <c r="C18" i="15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C674" i="24"/>
  <c r="C53" i="32"/>
  <c r="C22" i="15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C679" i="24"/>
  <c r="D341" i="32"/>
  <c r="C86" i="15"/>
  <c r="C642" i="24"/>
  <c r="D21" i="32"/>
  <c r="C669" i="24"/>
  <c r="C16" i="15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H50" i="15" l="1"/>
  <c r="I50" i="15" s="1"/>
  <c r="G30" i="15"/>
  <c r="H30" i="15"/>
  <c r="I30" i="15" s="1"/>
  <c r="G22" i="15"/>
  <c r="H22" i="15"/>
  <c r="I22" i="15" s="1"/>
  <c r="G18" i="15"/>
  <c r="H18" i="15" s="1"/>
  <c r="I18" i="15" s="1"/>
  <c r="G44" i="15"/>
  <c r="H44" i="15"/>
  <c r="I44" i="15" s="1"/>
  <c r="G71" i="15"/>
  <c r="H71" i="15" s="1"/>
  <c r="I71" i="15" s="1"/>
  <c r="G55" i="15"/>
  <c r="H55" i="15"/>
  <c r="I55" i="15" s="1"/>
  <c r="H69" i="15"/>
  <c r="I69" i="15" s="1"/>
  <c r="G25" i="15"/>
  <c r="H25" i="15"/>
  <c r="I25" i="15" s="1"/>
  <c r="G20" i="15"/>
  <c r="H20" i="15"/>
  <c r="I20" i="15" s="1"/>
  <c r="G53" i="15"/>
  <c r="H53" i="15"/>
  <c r="I53" i="15" s="1"/>
  <c r="G21" i="15"/>
  <c r="H21" i="15"/>
  <c r="I21" i="15" s="1"/>
  <c r="G51" i="15"/>
  <c r="H51" i="15"/>
  <c r="I51" i="15" s="1"/>
  <c r="G52" i="15"/>
  <c r="H52" i="15"/>
  <c r="I52" i="15" s="1"/>
  <c r="G26" i="15"/>
  <c r="H26" i="15"/>
  <c r="I26" i="15" s="1"/>
  <c r="G16" i="15"/>
  <c r="H16" i="15"/>
  <c r="I16" i="15" s="1"/>
  <c r="G47" i="15"/>
  <c r="H47" i="15"/>
  <c r="I47" i="15" s="1"/>
  <c r="C648" i="24"/>
  <c r="M716" i="24" s="1"/>
  <c r="G32" i="15"/>
  <c r="H32" i="15" s="1"/>
  <c r="I32" i="15" s="1"/>
  <c r="G38" i="15"/>
  <c r="H38" i="15"/>
  <c r="I38" i="15" s="1"/>
  <c r="G28" i="15"/>
  <c r="H28" i="15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 s="1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K694" i="25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K696" i="25"/>
  <c r="K688" i="25"/>
  <c r="K680" i="25"/>
  <c r="M680" i="25" s="1"/>
  <c r="K709" i="25"/>
  <c r="K701" i="25"/>
  <c r="M701" i="25" s="1"/>
  <c r="K693" i="25"/>
  <c r="K685" i="25"/>
  <c r="M685" i="25" s="1"/>
  <c r="K717" i="25"/>
  <c r="K708" i="25"/>
  <c r="K700" i="25"/>
  <c r="M700" i="25" s="1"/>
  <c r="K692" i="25"/>
  <c r="M692" i="25" s="1"/>
  <c r="K684" i="25"/>
  <c r="K714" i="25"/>
  <c r="K689" i="25"/>
  <c r="K687" i="25"/>
  <c r="M687" i="25" s="1"/>
  <c r="K678" i="25"/>
  <c r="K670" i="25"/>
  <c r="M670" i="25" s="1"/>
  <c r="K706" i="25"/>
  <c r="K681" i="25"/>
  <c r="K675" i="25"/>
  <c r="M675" i="25" s="1"/>
  <c r="K698" i="25"/>
  <c r="M698" i="25" s="1"/>
  <c r="K672" i="25"/>
  <c r="K690" i="25"/>
  <c r="M690" i="25" s="1"/>
  <c r="K677" i="25"/>
  <c r="M677" i="25" s="1"/>
  <c r="K669" i="25"/>
  <c r="K682" i="25"/>
  <c r="K674" i="25"/>
  <c r="K679" i="25"/>
  <c r="M679" i="25" s="1"/>
  <c r="K671" i="25"/>
  <c r="M671" i="25" s="1"/>
  <c r="K713" i="25"/>
  <c r="M713" i="25" s="1"/>
  <c r="K703" i="25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M694" i="25" l="1"/>
  <c r="M704" i="25"/>
  <c r="M703" i="25"/>
  <c r="M672" i="25"/>
  <c r="M693" i="25"/>
  <c r="M674" i="25"/>
  <c r="M696" i="25"/>
  <c r="M681" i="25"/>
  <c r="M714" i="25"/>
  <c r="M689" i="25"/>
  <c r="M684" i="25"/>
  <c r="M706" i="25"/>
  <c r="M697" i="25"/>
  <c r="M708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M711" i="24" s="1"/>
  <c r="D215" i="32" s="1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M672" i="24" s="1"/>
  <c r="G23" i="32" s="1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716" i="25" l="1"/>
  <c r="K715" i="24"/>
  <c r="C23" i="32"/>
  <c r="M715" i="24"/>
</calcChain>
</file>

<file path=xl/sharedStrings.xml><?xml version="1.0" encoding="utf-8"?>
<sst xmlns="http://schemas.openxmlformats.org/spreadsheetml/2006/main" count="5626" uniqueCount="1379">
  <si>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</si>
  <si>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</si>
  <si>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</si>
  <si>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</si>
  <si>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</si>
  <si>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</si>
  <si>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</si>
  <si>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</si>
  <si>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</si>
  <si>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</si>
  <si>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</si>
  <si>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</si>
  <si>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</si>
  <si>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</si>
  <si>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</si>
  <si>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</si>
  <si>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</si>
  <si>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</si>
  <si>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</si>
  <si>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</si>
  <si>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</si>
  <si>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</si>
  <si>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</si>
  <si>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</si>
  <si>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</si>
  <si>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</si>
  <si>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</si>
  <si>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</si>
  <si>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</si>
  <si>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</si>
  <si>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</si>
  <si>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</si>
  <si>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</si>
  <si>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</si>
  <si>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</si>
  <si>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</si>
  <si>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</si>
  <si>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</si>
  <si>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</si>
  <si>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</si>
  <si>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</si>
  <si>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</si>
  <si>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</si>
  <si>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</si>
  <si>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</si>
  <si>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</si>
  <si>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</si>
  <si>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</si>
  <si>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</si>
  <si>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</si>
  <si>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</si>
  <si>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</si>
  <si>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</si>
  <si>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</si>
  <si>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</si>
  <si>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</si>
  <si>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</si>
  <si>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</si>
  <si>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</si>
  <si>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</si>
  <si>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</si>
  <si>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</si>
  <si>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</si>
  <si>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</si>
  <si>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</si>
  <si>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</si>
  <si>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</si>
  <si>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</si>
  <si>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</si>
  <si>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</si>
  <si>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</si>
  <si>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</si>
  <si>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</si>
  <si>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</si>
  <si>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</si>
  <si>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</si>
  <si>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</si>
  <si>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</si>
  <si>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</si>
  <si>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</si>
  <si>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</si>
  <si>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</si>
  <si>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</si>
  <si>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</si>
  <si>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</si>
  <si>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</si>
  <si>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</si>
  <si>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</si>
  <si>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</si>
  <si>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</si>
  <si>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</si>
  <si>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</si>
  <si>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</si>
  <si>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</si>
  <si>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</si>
  <si>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</si>
  <si>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</si>
  <si>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</si>
  <si>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</si>
  <si>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</si>
  <si>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</si>
  <si>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</si>
  <si>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</si>
  <si>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</si>
  <si>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</si>
  <si>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</si>
  <si>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</si>
  <si>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</si>
  <si>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</si>
  <si>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</si>
  <si>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</si>
  <si>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</si>
  <si>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</si>
  <si>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</si>
  <si>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</si>
  <si>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</si>
  <si>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</si>
  <si>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</si>
  <si>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</si>
  <si>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</si>
  <si>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</si>
  <si>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</si>
  <si>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</si>
  <si>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</si>
  <si>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</si>
  <si>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</si>
  <si>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</si>
  <si>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</si>
  <si>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</si>
  <si>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</si>
  <si>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</si>
  <si>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</si>
  <si>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</si>
  <si>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</si>
  <si>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</si>
  <si>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</si>
  <si>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</si>
  <si>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</si>
  <si>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</si>
  <si>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</si>
  <si>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</si>
  <si>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</si>
  <si>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</si>
  <si>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</si>
  <si>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</si>
  <si>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</si>
  <si>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</si>
  <si>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</si>
  <si>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</si>
  <si>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</si>
  <si>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</si>
  <si>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</si>
  <si>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</si>
  <si>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</si>
  <si>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</si>
  <si>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</si>
  <si>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</si>
  <si>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</si>
  <si>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</si>
  <si>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</si>
  <si>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</si>
  <si>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</si>
  <si>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</si>
  <si>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</si>
  <si>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</si>
  <si>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</si>
  <si>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</si>
  <si>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</si>
  <si>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</si>
  <si>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</si>
  <si>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</si>
  <si>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</si>
  <si>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</si>
  <si>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</si>
  <si>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</si>
  <si>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</si>
  <si>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</si>
  <si>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</si>
  <si>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</si>
  <si>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</si>
  <si>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</si>
  <si>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</si>
  <si>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</si>
  <si>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</si>
  <si>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</si>
  <si>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</si>
  <si>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</si>
  <si>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</si>
  <si>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</si>
  <si>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</si>
  <si>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</si>
  <si>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</si>
  <si>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</si>
  <si>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</si>
  <si>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</si>
  <si>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</si>
  <si>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</si>
  <si>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</si>
  <si>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</si>
  <si>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</si>
  <si>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</si>
  <si>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</si>
  <si>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</si>
  <si>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</si>
  <si>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</si>
  <si>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</si>
  <si>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</si>
  <si>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</si>
  <si>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</si>
  <si>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</si>
  <si>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</si>
  <si>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</si>
  <si>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</si>
  <si>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</si>
  <si>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</si>
  <si>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</si>
  <si>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</si>
  <si>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</si>
  <si>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</si>
  <si>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</si>
  <si>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</si>
  <si>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</si>
  <si>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</si>
  <si>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</si>
  <si>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</si>
  <si>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</si>
  <si>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</si>
  <si>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</si>
  <si>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</si>
  <si>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</si>
  <si>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</si>
  <si>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</si>
  <si>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</si>
  <si>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</si>
  <si>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</si>
  <si>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</si>
  <si>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</si>
  <si>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</si>
  <si>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</si>
  <si>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</si>
  <si>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</si>
  <si>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</si>
  <si>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</si>
  <si>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</si>
  <si>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</si>
  <si>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</si>
  <si>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</si>
  <si>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</si>
  <si>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</si>
  <si>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</si>
  <si>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</si>
  <si>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</si>
  <si>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</si>
  <si>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</si>
  <si>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</si>
  <si>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</si>
  <si>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</si>
  <si>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</si>
  <si>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</si>
  <si>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</si>
  <si>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</si>
  <si>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</si>
  <si>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</si>
  <si>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</si>
  <si>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</si>
  <si>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</si>
  <si>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</si>
  <si>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</si>
  <si>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</si>
  <si>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</si>
  <si>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</si>
  <si>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</si>
  <si>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</si>
  <si>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</si>
  <si>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</si>
  <si>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</si>
  <si>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</si>
  <si>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</si>
  <si>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</si>
  <si>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</si>
  <si>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</si>
  <si>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</si>
  <si>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</si>
  <si>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</si>
  <si>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</si>
  <si>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</si>
  <si>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</si>
  <si>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</si>
  <si>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</si>
  <si>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</si>
  <si>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</si>
  <si>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</si>
  <si>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</si>
  <si>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</si>
  <si>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</si>
  <si>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</si>
  <si>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</si>
  <si>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</si>
  <si>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</si>
  <si>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</si>
  <si>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</si>
  <si>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</si>
  <si>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</si>
  <si>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</si>
  <si>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</si>
  <si>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</si>
  <si>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</si>
  <si>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</si>
  <si>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</si>
  <si>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</si>
  <si>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</si>
  <si>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</si>
  <si>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</si>
  <si>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</si>
  <si>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</si>
  <si>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</si>
  <si>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</si>
  <si>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</si>
  <si>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</si>
  <si>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</si>
  <si>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</si>
  <si>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</si>
  <si>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</si>
  <si>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</si>
  <si>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</si>
  <si>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</si>
  <si>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</si>
  <si>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</si>
  <si>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</si>
  <si>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</si>
  <si>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</si>
  <si>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</si>
  <si>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</si>
  <si>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</si>
  <si>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</si>
  <si>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</si>
  <si>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</si>
  <si>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</si>
  <si>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</si>
  <si>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</si>
  <si>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</si>
  <si>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</si>
  <si>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</si>
  <si>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</si>
  <si>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</si>
  <si>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</si>
  <si>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</si>
  <si>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</si>
  <si>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</si>
  <si>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</si>
  <si>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</si>
  <si>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</si>
  <si>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</si>
  <si>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</si>
  <si>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</si>
  <si>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</si>
  <si>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</si>
  <si>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</si>
  <si>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</si>
  <si>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</si>
  <si>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</si>
  <si>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</si>
  <si>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</si>
  <si>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</si>
  <si>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</si>
  <si>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</si>
  <si>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</si>
  <si>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</si>
  <si>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</si>
  <si>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</si>
  <si>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</si>
  <si>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</si>
  <si>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</si>
  <si>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</si>
  <si>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</si>
  <si>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</si>
  <si>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</si>
  <si>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</si>
  <si>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</si>
  <si>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</si>
  <si>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</si>
  <si>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</si>
  <si>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</si>
  <si>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</si>
  <si>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</si>
  <si>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</si>
  <si>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</si>
  <si>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</si>
  <si>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</si>
  <si>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</si>
  <si>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</si>
  <si>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</si>
  <si>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</si>
  <si>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</si>
  <si>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</si>
  <si>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</si>
  <si>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</si>
  <si>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</si>
  <si>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</si>
  <si>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</si>
  <si>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</si>
  <si>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</si>
  <si>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</si>
  <si>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</si>
  <si>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</si>
  <si>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</si>
  <si>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</si>
  <si>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</si>
  <si>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</si>
  <si>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</si>
  <si>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</si>
  <si>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</si>
  <si>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</si>
  <si>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</si>
  <si>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</si>
  <si>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</si>
  <si>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</si>
  <si>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</si>
  <si>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</si>
  <si>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</si>
  <si>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</si>
  <si>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</si>
  <si>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</si>
  <si>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</si>
  <si>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</si>
  <si>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</si>
  <si>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</si>
  <si>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</si>
  <si>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</si>
  <si>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</si>
  <si>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</si>
  <si>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</si>
  <si>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</si>
  <si>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</si>
  <si>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</si>
  <si>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</si>
  <si>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</si>
  <si>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</si>
  <si>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</si>
  <si>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</si>
  <si>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</si>
  <si>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</si>
  <si>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</si>
  <si>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</si>
  <si>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</si>
  <si>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</si>
  <si>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</si>
  <si>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</si>
  <si>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</si>
  <si>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</si>
  <si>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</si>
  <si>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</si>
  <si>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</si>
  <si>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</si>
  <si>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</si>
  <si>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</si>
  <si>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</si>
  <si>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</si>
  <si>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</si>
  <si>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</si>
  <si>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</si>
  <si>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</si>
  <si>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</si>
  <si>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</si>
  <si>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</si>
  <si>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</si>
  <si>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</si>
  <si>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</si>
  <si>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</si>
  <si>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</si>
  <si>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</si>
  <si>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</si>
  <si>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</si>
  <si>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</si>
  <si>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</si>
  <si>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</si>
  <si>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</si>
  <si>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</si>
  <si>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</si>
  <si>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</si>
  <si>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</si>
  <si>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</si>
  <si>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</si>
  <si>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</si>
  <si>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</si>
  <si>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</si>
  <si>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</si>
  <si>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</si>
  <si>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</si>
  <si>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</si>
  <si>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</si>
  <si>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</si>
  <si>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</si>
  <si>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</si>
  <si>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</si>
  <si>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</si>
  <si>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</si>
  <si>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</si>
  <si>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</si>
  <si>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</si>
  <si>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</si>
  <si>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</si>
  <si>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</si>
  <si>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</si>
  <si>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</si>
  <si>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</si>
  <si>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</si>
  <si>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</si>
  <si>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</si>
  <si>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</si>
  <si>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</si>
  <si>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</si>
  <si>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</si>
  <si>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</si>
  <si>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</si>
  <si>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</si>
  <si>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</si>
  <si>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</si>
  <si>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</si>
  <si>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</si>
  <si>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</si>
  <si>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</si>
  <si>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</si>
  <si>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</si>
  <si>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</si>
  <si>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</si>
  <si>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</si>
  <si>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</si>
  <si>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</si>
  <si>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</si>
  <si>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</si>
  <si>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</si>
  <si>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</si>
  <si>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</si>
  <si>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</si>
  <si>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</si>
  <si>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</si>
  <si>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</si>
  <si>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</si>
  <si>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</si>
  <si>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</si>
  <si>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</si>
  <si>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</si>
  <si>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</si>
  <si>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</si>
  <si>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</si>
  <si>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</si>
  <si>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</si>
  <si>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</si>
  <si>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</si>
  <si>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</si>
  <si>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</si>
  <si>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</si>
  <si>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</si>
  <si>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</si>
  <si>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</si>
  <si>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</si>
  <si>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</si>
  <si>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</si>
  <si>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</si>
  <si>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</si>
  <si>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</si>
  <si>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</si>
  <si>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</si>
  <si>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</si>
  <si>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</si>
  <si>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</si>
  <si>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</si>
  <si>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</si>
  <si>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</si>
  <si>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</si>
  <si>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</si>
  <si>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</si>
  <si>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</si>
  <si>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</si>
  <si>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</si>
  <si>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</si>
  <si>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</si>
  <si>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</si>
  <si>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</si>
  <si>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</si>
  <si>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</si>
  <si>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</si>
  <si>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</si>
  <si>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</si>
  <si>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</si>
  <si>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</si>
  <si>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</si>
  <si>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</si>
  <si>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</si>
  <si>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</si>
  <si>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</si>
  <si>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</si>
  <si>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</si>
  <si>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</si>
  <si>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</si>
  <si>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</si>
  <si>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</si>
  <si>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</si>
  <si>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</si>
  <si>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</si>
  <si>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</si>
  <si>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</si>
  <si>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</si>
  <si>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</si>
  <si>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</si>
  <si>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</si>
  <si>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</si>
  <si>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</si>
  <si>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</si>
  <si>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</si>
  <si>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</si>
  <si>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</si>
  <si>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</si>
  <si>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</si>
  <si>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</si>
  <si>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</si>
  <si>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</si>
  <si>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</si>
  <si>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</si>
  <si>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</si>
  <si>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</si>
  <si>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</si>
  <si>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</si>
  <si>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</si>
  <si>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</si>
  <si>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</si>
  <si>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</si>
  <si>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</si>
  <si>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</si>
  <si>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</si>
  <si>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</si>
  <si>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</si>
  <si>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</si>
  <si>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</si>
  <si>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</si>
  <si>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</si>
  <si>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</si>
  <si>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</si>
  <si>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</si>
  <si>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</si>
  <si>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</si>
  <si>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</si>
  <si>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</si>
  <si>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</si>
  <si>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</si>
  <si>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</si>
  <si>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</si>
  <si>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</si>
  <si>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</si>
  <si>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</si>
  <si>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</si>
  <si>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</si>
  <si>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</si>
  <si>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</si>
  <si>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</si>
  <si>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</si>
  <si>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</si>
  <si>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</si>
  <si>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</si>
  <si>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</si>
  <si>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</si>
  <si>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</si>
  <si>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</si>
  <si>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</si>
  <si>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</si>
  <si>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</si>
  <si>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</si>
  <si>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</si>
  <si>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</si>
  <si>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</si>
  <si>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</si>
  <si>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</si>
  <si>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</si>
  <si>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</si>
  <si>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</si>
  <si>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</si>
  <si>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</si>
  <si>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</si>
  <si>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</si>
  <si>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</si>
  <si>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</si>
  <si>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</si>
  <si>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</si>
  <si>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</si>
  <si>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</si>
  <si>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</si>
  <si>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</si>
  <si>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</si>
  <si>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</si>
  <si>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</si>
  <si>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</si>
  <si>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</si>
  <si>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</si>
  <si>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</si>
  <si>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</si>
  <si>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</si>
  <si>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</si>
  <si>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</si>
  <si>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</si>
  <si>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</si>
  <si>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</si>
  <si>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</si>
  <si>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</si>
  <si>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</si>
  <si>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</si>
  <si>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</si>
  <si>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</si>
  <si>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</si>
  <si>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</si>
  <si>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</si>
  <si>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</si>
  <si>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</si>
  <si>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</si>
  <si>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</si>
  <si>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</si>
  <si>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</si>
  <si>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</si>
  <si>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</si>
  <si>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</si>
  <si>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</si>
  <si>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</si>
  <si>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</si>
  <si>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</si>
  <si>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</si>
  <si>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</si>
  <si>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</si>
  <si>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</si>
  <si>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</si>
  <si>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</si>
  <si>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</si>
  <si>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</si>
  <si>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</si>
  <si>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</si>
  <si>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</si>
  <si>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</si>
  <si>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</si>
  <si>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</si>
  <si>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</si>
  <si>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</si>
  <si>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</si>
  <si>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</si>
  <si>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</si>
  <si>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</si>
  <si>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</si>
  <si>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</si>
  <si>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</si>
  <si>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</si>
  <si>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</si>
  <si>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</si>
  <si>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</si>
  <si>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</si>
  <si>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</si>
  <si>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</si>
  <si>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</si>
  <si>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</si>
  <si>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</si>
  <si>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</si>
  <si>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</si>
  <si>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</si>
  <si>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</si>
  <si>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</si>
  <si>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</si>
  <si>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</si>
  <si>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</si>
  <si>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</si>
  <si>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</si>
  <si>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</si>
  <si>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</si>
  <si>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</si>
  <si>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</si>
  <si>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</si>
  <si>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</si>
  <si>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</si>
  <si>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</si>
  <si>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</si>
  <si>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</si>
  <si>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</si>
  <si>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</si>
  <si>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</si>
  <si>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</si>
  <si>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</si>
  <si>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</si>
  <si>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</si>
  <si>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</si>
  <si>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</si>
  <si>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</si>
  <si>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</si>
  <si>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</si>
  <si>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</si>
  <si>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</si>
  <si>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</si>
  <si>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</si>
  <si>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</si>
  <si>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</si>
  <si>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</si>
  <si>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</si>
  <si>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</si>
  <si>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</si>
  <si>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</si>
  <si>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</si>
  <si>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</si>
  <si>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</si>
  <si>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</si>
  <si>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</si>
  <si>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</si>
  <si>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</si>
  <si>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</si>
  <si>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</si>
  <si>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</si>
  <si>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</si>
  <si>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</si>
  <si>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</si>
  <si>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</si>
  <si>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</si>
  <si>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</si>
  <si>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</si>
  <si>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</si>
  <si>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</si>
  <si>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</si>
  <si>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</si>
  <si>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</si>
  <si>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</si>
  <si>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</si>
  <si>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</si>
  <si>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</si>
  <si>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</si>
  <si>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</si>
  <si>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</si>
  <si>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</si>
  <si>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</si>
  <si>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</si>
  <si>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</si>
  <si>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</si>
  <si>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</si>
  <si>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</si>
  <si>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</si>
  <si>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</si>
  <si>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</si>
  <si>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</si>
  <si>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</si>
  <si>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</si>
  <si>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</si>
  <si>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</si>
  <si>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</si>
  <si>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</si>
  <si>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</si>
  <si>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</si>
  <si>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</si>
  <si>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</si>
  <si>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</si>
  <si>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</si>
  <si>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</si>
  <si>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</si>
  <si>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</si>
  <si>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</si>
  <si>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</si>
  <si>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</si>
  <si>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</si>
  <si>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</si>
  <si>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</si>
  <si>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</si>
  <si>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</si>
  <si>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</si>
  <si>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</si>
  <si>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</si>
  <si>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</si>
  <si>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</si>
  <si>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</si>
  <si>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</si>
  <si>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</si>
  <si>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</si>
  <si>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</si>
  <si>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</si>
  <si>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</si>
  <si>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</si>
  <si>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</si>
  <si>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</si>
  <si>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</si>
  <si>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</si>
  <si>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</si>
  <si>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</si>
  <si>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</si>
  <si>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</si>
  <si>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</si>
  <si>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</si>
  <si>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</si>
  <si>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</si>
  <si>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</si>
  <si>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</si>
  <si>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</si>
  <si>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</si>
  <si>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</si>
  <si>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</si>
  <si>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</si>
  <si>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</si>
  <si>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</si>
  <si>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</si>
  <si>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</si>
  <si>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</si>
  <si>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</si>
  <si>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</si>
  <si>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</si>
  <si>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</si>
  <si>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</si>
  <si>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</si>
  <si>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</si>
  <si>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</si>
  <si>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</si>
  <si>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</si>
  <si>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</si>
  <si>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</si>
  <si>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</si>
  <si>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</si>
  <si>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</si>
  <si>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</si>
  <si>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</si>
  <si>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</si>
  <si>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</si>
  <si>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</si>
  <si>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</si>
  <si>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</si>
  <si>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</si>
  <si>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</si>
  <si>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</si>
  <si>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</si>
  <si>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</si>
  <si>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</si>
  <si>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</si>
  <si>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</si>
  <si>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</si>
  <si>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</si>
  <si>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</si>
  <si>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</si>
  <si>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</si>
  <si>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</si>
  <si>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</si>
  <si>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</si>
  <si>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</si>
  <si>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</si>
  <si>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</si>
  <si>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</si>
  <si>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</si>
  <si>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</si>
  <si>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</si>
  <si>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</si>
  <si>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</si>
  <si>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</si>
  <si>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</si>
  <si>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</si>
  <si>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</si>
  <si>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</si>
  <si>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</si>
  <si>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</si>
  <si>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</si>
  <si>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</si>
  <si>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</si>
  <si>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</si>
  <si>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</si>
  <si>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</si>
  <si>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</si>
  <si>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</si>
  <si>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</si>
  <si>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</si>
  <si>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</si>
  <si>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</si>
  <si>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</si>
  <si>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</si>
  <si>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</si>
  <si>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</si>
  <si>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</si>
  <si>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</si>
  <si>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</si>
  <si>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</si>
  <si>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</si>
  <si>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</si>
  <si>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</si>
  <si>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</si>
  <si>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</si>
  <si>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</si>
  <si>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</si>
  <si>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</si>
  <si>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</si>
  <si>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</si>
  <si>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</si>
  <si>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</si>
  <si>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</si>
  <si>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</si>
  <si>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</si>
  <si>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</si>
  <si>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</si>
  <si>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</si>
  <si>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</si>
  <si>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</si>
  <si>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</si>
  <si>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</si>
  <si>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</si>
  <si>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</si>
  <si>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</si>
  <si>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</si>
  <si>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</si>
  <si>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</si>
  <si>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</si>
  <si>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</si>
  <si>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</si>
  <si>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</si>
  <si>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</si>
  <si>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</si>
  <si>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</si>
  <si>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</si>
  <si>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</si>
  <si>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</si>
  <si>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</si>
  <si>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</si>
  <si>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</si>
  <si>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</si>
  <si>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</si>
  <si>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</si>
  <si>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</si>
  <si>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</si>
  <si>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</si>
  <si>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</si>
  <si>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</si>
  <si>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</si>
  <si>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</si>
  <si>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</si>
  <si>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</si>
  <si>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</si>
  <si>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</si>
  <si>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</si>
  <si>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</si>
  <si>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</si>
  <si>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</si>
  <si>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</si>
  <si>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</si>
  <si>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</si>
  <si>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</si>
  <si>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</si>
  <si>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</si>
  <si>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</si>
  <si>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</si>
  <si>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</si>
  <si>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</si>
  <si>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</si>
  <si>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</si>
  <si>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</si>
  <si>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</si>
  <si>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</si>
  <si>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</si>
  <si>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</si>
  <si>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</si>
  <si>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</si>
  <si>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</si>
  <si>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</si>
  <si>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</si>
  <si>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</si>
  <si>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</si>
  <si>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</si>
  <si>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</si>
  <si>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</si>
  <si>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</si>
  <si>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</si>
  <si>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</si>
  <si>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</si>
  <si>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</si>
  <si>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</si>
  <si>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</si>
  <si>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</si>
  <si>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</si>
  <si>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</si>
  <si>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</si>
  <si>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</si>
  <si>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</si>
  <si>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</si>
  <si>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</si>
  <si>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</si>
  <si>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</si>
  <si>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</si>
  <si>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</si>
  <si>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</si>
  <si>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</si>
  <si>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</si>
  <si>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</si>
  <si>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</si>
  <si>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</si>
  <si>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</si>
  <si>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</si>
  <si>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</si>
  <si>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</si>
  <si>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</si>
  <si>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</si>
  <si>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</si>
  <si>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</si>
  <si>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</si>
  <si>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</si>
  <si>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</si>
  <si>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</si>
  <si>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</si>
  <si>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</si>
  <si>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</si>
  <si>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</si>
  <si>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</si>
  <si>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</si>
  <si>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</si>
  <si>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</si>
  <si>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</si>
  <si>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</si>
  <si>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</si>
  <si>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</si>
  <si>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</si>
  <si>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</si>
  <si>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</si>
  <si>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</si>
  <si>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</si>
  <si>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</si>
  <si>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</si>
  <si>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</si>
  <si>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</si>
  <si>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</si>
  <si>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</si>
  <si>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</si>
  <si>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</si>
  <si>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</si>
  <si>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</si>
  <si>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</si>
  <si>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</si>
  <si>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</si>
  <si>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</si>
  <si>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</si>
  <si>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</si>
  <si>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</si>
  <si>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</si>
  <si>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</si>
  <si>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</si>
  <si>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</si>
  <si>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</si>
  <si>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</si>
  <si>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</si>
  <si>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</si>
  <si>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</si>
  <si>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</si>
  <si>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</si>
  <si>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</si>
  <si>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</si>
  <si>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</si>
  <si>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</si>
  <si>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</si>
  <si>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</si>
  <si>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</si>
  <si>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</si>
  <si>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</si>
  <si>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</si>
  <si>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</si>
  <si>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</si>
  <si>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</si>
  <si>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</si>
  <si>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</si>
  <si>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</si>
  <si>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</si>
  <si>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</si>
  <si>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</si>
  <si>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</si>
  <si>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</si>
  <si>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</si>
  <si>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</si>
  <si>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</si>
  <si>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</si>
  <si>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</si>
  <si>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</si>
  <si>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</si>
  <si>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</si>
  <si>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</si>
  <si>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</si>
  <si>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</si>
  <si>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</si>
  <si>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</si>
  <si>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</si>
  <si>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</si>
  <si>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</si>
  <si>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</si>
  <si>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</si>
  <si>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</si>
  <si>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</si>
  <si>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</si>
  <si>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</si>
  <si>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</si>
  <si>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</si>
  <si>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</si>
  <si>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</si>
  <si>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</si>
  <si>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</si>
  <si>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</si>
  <si>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</si>
  <si>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</si>
  <si>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</si>
  <si>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</si>
  <si>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</si>
  <si>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</si>
  <si>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</si>
  <si>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</si>
  <si>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</si>
  <si>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</si>
  <si>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</si>
  <si>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</si>
  <si>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</si>
  <si>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</si>
  <si>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</si>
  <si>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</si>
  <si>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</si>
  <si>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</si>
  <si>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</si>
  <si>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</si>
  <si>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</si>
  <si>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</si>
  <si>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</si>
  <si>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</si>
  <si>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</si>
  <si>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</si>
  <si>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</si>
  <si>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</si>
  <si>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</si>
  <si>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</si>
  <si>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</si>
  <si>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</si>
  <si>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</si>
  <si>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</si>
  <si>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</si>
  <si>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</si>
  <si>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</si>
  <si>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</si>
  <si>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</si>
  <si>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</si>
  <si>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</si>
  <si>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</si>
  <si>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</si>
  <si>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</si>
  <si>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</si>
  <si>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</si>
  <si>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</si>
  <si>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</si>
  <si>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</si>
  <si>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</si>
  <si>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</si>
  <si>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</si>
  <si>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</si>
  <si>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</si>
  <si>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</si>
  <si>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</si>
  <si>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</si>
  <si>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</si>
  <si>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</si>
  <si>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</si>
  <si>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</si>
  <si>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</si>
  <si>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</si>
  <si>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</si>
  <si>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</si>
  <si>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</si>
  <si>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</si>
  <si>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</si>
  <si>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</si>
  <si>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</si>
  <si>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</si>
  <si>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</si>
  <si>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</si>
  <si>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</si>
  <si>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</si>
  <si>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</si>
  <si>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</si>
  <si>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</si>
  <si>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</si>
  <si>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</si>
  <si>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</si>
  <si>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</si>
  <si>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</si>
  <si>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</si>
  <si>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</si>
  <si>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</si>
  <si>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</si>
  <si>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</si>
  <si>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</si>
  <si>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</si>
  <si>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</si>
  <si>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</si>
  <si>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</si>
  <si>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</si>
  <si>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</si>
  <si>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</si>
  <si>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</si>
  <si>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</si>
  <si>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</si>
  <si>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</si>
  <si>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</si>
  <si>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</si>
  <si>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</si>
  <si>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</si>
  <si>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</si>
  <si>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</si>
  <si>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</si>
  <si>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</si>
  <si>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</si>
  <si>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</si>
  <si>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</si>
  <si>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</si>
  <si>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</si>
  <si>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</si>
  <si>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</si>
  <si>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</si>
  <si>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</si>
  <si>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</si>
  <si>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</si>
  <si>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</si>
  <si>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</si>
  <si>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</si>
  <si>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</si>
  <si>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</si>
  <si>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</si>
  <si>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</si>
  <si>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</si>
  <si>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</si>
  <si>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</si>
  <si>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</si>
  <si>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</si>
  <si>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</si>
  <si>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</si>
  <si>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</si>
  <si>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</si>
  <si>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</si>
  <si>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</si>
  <si>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</si>
  <si>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</si>
  <si>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</si>
  <si>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</si>
  <si>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</si>
  <si>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</si>
  <si>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</si>
  <si>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</si>
  <si>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</si>
  <si>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</si>
  <si>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</si>
  <si>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</si>
  <si>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</si>
  <si>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</si>
  <si>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</si>
  <si>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</si>
  <si>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</si>
  <si>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</si>
  <si>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</si>
  <si>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</si>
  <si>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</si>
  <si>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</si>
  <si>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</si>
  <si>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</si>
  <si>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</si>
  <si>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</si>
  <si>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</si>
  <si>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</si>
  <si>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</si>
  <si>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</si>
  <si>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</si>
  <si>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</si>
  <si>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</si>
  <si>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</si>
  <si>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</si>
  <si>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VALLEY HOSPITAL AND MEDICAL CENTER</t>
  </si>
  <si>
    <t xml:space="preserve">12606 E MISSION AVE </t>
  </si>
  <si>
    <t>Spokane</t>
  </si>
  <si>
    <t>WA</t>
  </si>
  <si>
    <t>Bill Robertson</t>
  </si>
  <si>
    <t>James Lee</t>
  </si>
  <si>
    <t>Frank Tombari</t>
  </si>
  <si>
    <t>(509) 473-5291</t>
  </si>
  <si>
    <t>(509) 473-5731</t>
  </si>
  <si>
    <t>12/31/2022</t>
  </si>
  <si>
    <t>below</t>
  </si>
  <si>
    <t>&lt;&lt; previous based on ED Visits</t>
  </si>
  <si>
    <t>PY</t>
  </si>
  <si>
    <t>Dan Wickens</t>
  </si>
  <si>
    <t>dan.wickens@multicare.org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</si>
</sst>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_(* #,##0_);_(* \(#,##0\);_(* &quot;-&quot;??_);_(@_)"/>
  </numFmts>
  <fonts count="3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8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0" fontId="11" fillId="3" borderId="0" xfId="0" applyNumberFormat="1" applyFont="1" applyFill="1" applyAlignment="1">
      <alignment horizontal="center"/>
    </xf>
    <xf numFmtId="43" fontId="33" fillId="0" borderId="0" xfId="1" quotePrefix="1" applyFont="1"/>
    <xf numFmtId="169" fontId="23" fillId="0" borderId="1" xfId="1" quotePrefix="1" applyNumberFormat="1" applyFont="1" applyBorder="1" applyProtection="1">
      <protection locked="0"/>
    </xf>
    <xf numFmtId="169" fontId="33" fillId="0" borderId="1" xfId="1" quotePrefix="1" applyNumberFormat="1" applyFont="1" applyBorder="1"/>
    <xf numFmtId="43" fontId="5" fillId="0" borderId="0" xfId="1"/>
    <xf numFmtId="43" fontId="11" fillId="0" borderId="0" xfId="4" applyNumberFormat="1" applyFont="1"/>
    <xf numFmtId="37" fontId="11" fillId="12" borderId="0" xfId="0" applyFont="1" applyFill="1"/>
    <xf numFmtId="43" fontId="5" fillId="12" borderId="0" xfId="1" applyFill="1"/>
    <xf numFmtId="2" fontId="15" fillId="8" borderId="1" xfId="0" quotePrefix="1" applyNumberFormat="1" applyFont="1" applyFill="1" applyBorder="1" applyProtection="1">
      <protection locked="0"/>
    </xf>
    <xf numFmtId="37" fontId="11" fillId="3" borderId="8" xfId="0" quotePrefix="1" applyFont="1" applyFill="1" applyBorder="1" applyAlignment="1">
      <alignment horizontal="fill"/>
    </xf>
    <xf numFmtId="37" fontId="15" fillId="8" borderId="1" xfId="0" quotePrefix="1" applyFont="1" applyFill="1" applyBorder="1" applyProtection="1">
      <protection locked="0"/>
    </xf>
    <xf numFmtId="37" fontId="15" fillId="3" borderId="0" xfId="0" applyFont="1" applyFill="1" applyAlignment="1">
      <alignment horizontal="center" vertical="center"/>
    </xf>
    <xf numFmtId="38" fontId="15" fillId="8" borderId="14" xfId="0" applyNumberFormat="1" applyFont="1" applyFill="1" applyBorder="1" applyProtection="1">
      <protection locked="0"/>
    </xf>
    <xf numFmtId="0" fontId="6" fillId="0" borderId="0" xfId="2">
      <alignment vertical="top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an.wickens@multicar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95" transitionEvaluation="1" transitionEntry="1" codeName="Sheet1">
    <tabColor rgb="FF92D050"/>
    <pageSetUpPr autoPageBreaks="0" fitToPage="1"/>
  </sheetPr>
  <dimension ref="A1:CG716"/>
  <sheetViews>
    <sheetView tabSelected="1" topLeftCell="A95" zoomScale="85" zoomScaleNormal="85" workbookViewId="0">
      <selection activeCell="C109" sqref="C109:C110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24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25" t="s">
        <v>18</v>
      </c>
      <c r="B36" s="326"/>
      <c r="C36" s="327"/>
      <c r="D36" s="326"/>
      <c r="E36" s="326"/>
      <c r="F36" s="326"/>
      <c r="G36" s="326"/>
    </row>
    <row r="37" spans="1:83" x14ac:dyDescent="0.35">
      <c r="A37" s="328" t="s">
        <v>1342</v>
      </c>
      <c r="B37" s="329"/>
      <c r="C37" s="327"/>
      <c r="D37" s="326"/>
      <c r="E37" s="326"/>
      <c r="F37" s="326"/>
      <c r="G37" s="326"/>
    </row>
    <row r="38" spans="1:83" x14ac:dyDescent="0.35">
      <c r="A38" s="332" t="s">
        <v>1361</v>
      </c>
      <c r="B38" s="329"/>
      <c r="C38" s="327"/>
      <c r="D38" s="326"/>
      <c r="E38" s="326"/>
      <c r="F38" s="326"/>
      <c r="G38" s="326"/>
    </row>
    <row r="39" spans="1:83" x14ac:dyDescent="0.35">
      <c r="A39" s="331" t="s">
        <v>1343</v>
      </c>
      <c r="B39" s="326"/>
      <c r="C39" s="327"/>
      <c r="D39" s="326"/>
      <c r="E39" s="326"/>
      <c r="F39" s="326"/>
      <c r="G39" s="326"/>
    </row>
    <row r="40" spans="1:83" x14ac:dyDescent="0.35">
      <c r="A40" s="332" t="s">
        <v>1362</v>
      </c>
      <c r="B40" s="326"/>
      <c r="C40" s="327"/>
      <c r="D40" s="326"/>
      <c r="E40" s="326"/>
      <c r="F40" s="326"/>
      <c r="G40" s="326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334">
        <v>6010</v>
      </c>
      <c r="D44" s="334">
        <v>6030</v>
      </c>
      <c r="E44" s="334">
        <v>6070</v>
      </c>
      <c r="F44" s="334">
        <v>6100</v>
      </c>
      <c r="G44" s="334">
        <v>6120</v>
      </c>
      <c r="H44" s="334">
        <v>6140</v>
      </c>
      <c r="I44" s="334">
        <v>6150</v>
      </c>
      <c r="J44" s="334">
        <v>6170</v>
      </c>
      <c r="K44" s="334">
        <v>6200</v>
      </c>
      <c r="L44" s="334">
        <v>6210</v>
      </c>
      <c r="M44" s="334">
        <v>6330</v>
      </c>
      <c r="N44" s="334">
        <v>6400</v>
      </c>
      <c r="O44" s="334">
        <v>7010</v>
      </c>
      <c r="P44" s="334">
        <v>7020</v>
      </c>
      <c r="Q44" s="334">
        <v>7030</v>
      </c>
      <c r="R44" s="334">
        <v>7040</v>
      </c>
      <c r="S44" s="334">
        <v>7050</v>
      </c>
      <c r="T44" s="334">
        <v>7060</v>
      </c>
      <c r="U44" s="334">
        <v>7070</v>
      </c>
      <c r="V44" s="334">
        <v>7110</v>
      </c>
      <c r="W44" s="334">
        <v>7120</v>
      </c>
      <c r="X44" s="334">
        <v>7130</v>
      </c>
      <c r="Y44" s="334">
        <v>7140</v>
      </c>
      <c r="Z44" s="334">
        <v>7150</v>
      </c>
      <c r="AA44" s="334">
        <v>7160</v>
      </c>
      <c r="AB44" s="334">
        <v>7170</v>
      </c>
      <c r="AC44" s="334">
        <v>7180</v>
      </c>
      <c r="AD44" s="334">
        <v>7190</v>
      </c>
      <c r="AE44" s="334">
        <v>7200</v>
      </c>
      <c r="AF44" s="334">
        <v>7220</v>
      </c>
      <c r="AG44" s="334">
        <v>7230</v>
      </c>
      <c r="AH44" s="334">
        <v>7240</v>
      </c>
      <c r="AI44" s="334">
        <v>7250</v>
      </c>
      <c r="AJ44" s="334">
        <v>7260</v>
      </c>
      <c r="AK44" s="334">
        <v>7310</v>
      </c>
      <c r="AL44" s="334">
        <v>7320</v>
      </c>
      <c r="AM44" s="334">
        <v>7330</v>
      </c>
      <c r="AN44" s="334">
        <v>7340</v>
      </c>
      <c r="AO44" s="334">
        <v>7350</v>
      </c>
      <c r="AP44" s="334">
        <v>7380</v>
      </c>
      <c r="AQ44" s="334">
        <v>7390</v>
      </c>
      <c r="AR44" s="334">
        <v>7400</v>
      </c>
      <c r="AS44" s="334">
        <v>7410</v>
      </c>
      <c r="AT44" s="334">
        <v>7420</v>
      </c>
      <c r="AU44" s="334">
        <v>7430</v>
      </c>
      <c r="AV44" s="334">
        <v>7490</v>
      </c>
      <c r="AW44" s="334">
        <v>8200</v>
      </c>
      <c r="AX44" s="334">
        <v>8310</v>
      </c>
      <c r="AY44" s="334">
        <v>8320</v>
      </c>
      <c r="AZ44" s="334">
        <v>8330</v>
      </c>
      <c r="BA44" s="334">
        <v>8350</v>
      </c>
      <c r="BB44" s="334">
        <v>8360</v>
      </c>
      <c r="BC44" s="334">
        <v>8370</v>
      </c>
      <c r="BD44" s="334">
        <v>8420</v>
      </c>
      <c r="BE44" s="334">
        <v>8430</v>
      </c>
      <c r="BF44" s="334">
        <v>8460</v>
      </c>
      <c r="BG44" s="334">
        <v>8470</v>
      </c>
      <c r="BH44" s="334">
        <v>8480</v>
      </c>
      <c r="BI44" s="334">
        <v>8490</v>
      </c>
      <c r="BJ44" s="334">
        <v>8510</v>
      </c>
      <c r="BK44" s="334">
        <v>8530</v>
      </c>
      <c r="BL44" s="334">
        <v>8560</v>
      </c>
      <c r="BM44" s="334">
        <v>8590</v>
      </c>
      <c r="BN44" s="334">
        <v>8610</v>
      </c>
      <c r="BO44" s="334">
        <v>8620</v>
      </c>
      <c r="BP44" s="334">
        <v>8630</v>
      </c>
      <c r="BQ44" s="334">
        <v>8640</v>
      </c>
      <c r="BR44" s="334">
        <v>8650</v>
      </c>
      <c r="BS44" s="334">
        <v>8660</v>
      </c>
      <c r="BT44" s="334">
        <v>8670</v>
      </c>
      <c r="BU44" s="334">
        <v>8680</v>
      </c>
      <c r="BV44" s="334">
        <v>8690</v>
      </c>
      <c r="BW44" s="334">
        <v>8700</v>
      </c>
      <c r="BX44" s="334">
        <v>8710</v>
      </c>
      <c r="BY44" s="334">
        <v>8720</v>
      </c>
      <c r="BZ44" s="334">
        <v>8730</v>
      </c>
      <c r="CA44" s="334">
        <v>8740</v>
      </c>
      <c r="CB44" s="334">
        <v>8770</v>
      </c>
      <c r="CC44" s="334">
        <v>8790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/>
      <c r="C47" s="24">
        <v>693682.91</v>
      </c>
      <c r="D47" s="24">
        <v>1150401.3799999999</v>
      </c>
      <c r="E47" s="24">
        <v>198809.72</v>
      </c>
      <c r="F47" s="24">
        <v>462397.89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1620440.49</v>
      </c>
      <c r="Q47" s="24">
        <v>0</v>
      </c>
      <c r="R47" s="24">
        <v>749913.59</v>
      </c>
      <c r="S47" s="24">
        <v>62279.82</v>
      </c>
      <c r="T47" s="24">
        <v>0</v>
      </c>
      <c r="U47" s="24">
        <v>476345.63</v>
      </c>
      <c r="V47" s="24">
        <v>18535.330000000002</v>
      </c>
      <c r="W47" s="24">
        <v>69172.3</v>
      </c>
      <c r="X47" s="24">
        <v>164340.78000000003</v>
      </c>
      <c r="Y47" s="24">
        <v>617328.57999999996</v>
      </c>
      <c r="Z47" s="24">
        <v>0</v>
      </c>
      <c r="AA47" s="24">
        <v>48972.810000000005</v>
      </c>
      <c r="AB47" s="24">
        <v>442258.31</v>
      </c>
      <c r="AC47" s="24">
        <v>348612.94999999995</v>
      </c>
      <c r="AD47" s="24">
        <v>0</v>
      </c>
      <c r="AE47" s="24">
        <v>122865.20999999999</v>
      </c>
      <c r="AF47" s="24">
        <v>0</v>
      </c>
      <c r="AG47" s="24">
        <v>1232928.7399999998</v>
      </c>
      <c r="AH47" s="24">
        <v>0</v>
      </c>
      <c r="AI47" s="24">
        <v>205590.25999999998</v>
      </c>
      <c r="AJ47" s="24">
        <v>98961.829999999987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197073.43000000002</v>
      </c>
      <c r="AW47" s="24">
        <v>0</v>
      </c>
      <c r="AX47" s="24">
        <v>0</v>
      </c>
      <c r="AY47" s="24">
        <v>404619.55</v>
      </c>
      <c r="AZ47" s="24">
        <v>0</v>
      </c>
      <c r="BA47" s="24">
        <v>0</v>
      </c>
      <c r="BB47" s="24">
        <v>0</v>
      </c>
      <c r="BC47" s="24">
        <v>100981.64</v>
      </c>
      <c r="BD47" s="24">
        <v>93243.48000000001</v>
      </c>
      <c r="BE47" s="24">
        <v>154240.92000000001</v>
      </c>
      <c r="BF47" s="24">
        <v>351410.32999999996</v>
      </c>
      <c r="BG47" s="24">
        <v>7024.8600000000006</v>
      </c>
      <c r="BH47" s="24">
        <v>0</v>
      </c>
      <c r="BI47" s="24">
        <v>0</v>
      </c>
      <c r="BJ47" s="24">
        <v>0</v>
      </c>
      <c r="BK47" s="24">
        <v>0</v>
      </c>
      <c r="BL47" s="24">
        <v>229451.37999999998</v>
      </c>
      <c r="BM47" s="24">
        <v>0</v>
      </c>
      <c r="BN47" s="24">
        <v>400257.18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252825.46</v>
      </c>
      <c r="BY47" s="24">
        <v>307402.67</v>
      </c>
      <c r="BZ47" s="24">
        <v>38751.07</v>
      </c>
      <c r="CA47" s="24">
        <v>0</v>
      </c>
      <c r="CB47" s="24">
        <v>0</v>
      </c>
      <c r="CC47" s="24">
        <v>1571138.69</v>
      </c>
      <c r="CD47" s="20"/>
      <c r="CE47" s="32">
        <f>SUM(C47:CC47)</f>
        <v>12892259.190000001</v>
      </c>
    </row>
    <row r="48" spans="1:83" x14ac:dyDescent="0.35">
      <c r="A48" s="32" t="s">
        <v>217</v>
      </c>
      <c r="B48" s="312"/>
      <c r="C48" s="32" t="b">
        <f>IF($B$48,(ROUND((($B$48/$CE$61)*C61),0)))</f>
        <v>0</v>
      </c>
      <c r="D48" s="32" t="b">
        <f t="shared" ref="D48:BO48" si="0">IF($B$48,(ROUND((($B$48/$CE$61)*D61),0)))</f>
        <v>0</v>
      </c>
      <c r="E48" s="32" t="b">
        <f t="shared" si="0"/>
        <v>0</v>
      </c>
      <c r="F48" s="32" t="b">
        <f t="shared" si="0"/>
        <v>0</v>
      </c>
      <c r="G48" s="32" t="b">
        <f t="shared" si="0"/>
        <v>0</v>
      </c>
      <c r="H48" s="32" t="b">
        <f t="shared" si="0"/>
        <v>0</v>
      </c>
      <c r="I48" s="32" t="b">
        <f t="shared" si="0"/>
        <v>0</v>
      </c>
      <c r="J48" s="32" t="b">
        <f t="shared" si="0"/>
        <v>0</v>
      </c>
      <c r="K48" s="32" t="b">
        <f t="shared" si="0"/>
        <v>0</v>
      </c>
      <c r="L48" s="32" t="b">
        <f t="shared" si="0"/>
        <v>0</v>
      </c>
      <c r="M48" s="32" t="b">
        <f t="shared" si="0"/>
        <v>0</v>
      </c>
      <c r="N48" s="32" t="b">
        <f t="shared" si="0"/>
        <v>0</v>
      </c>
      <c r="O48" s="32" t="b">
        <f t="shared" si="0"/>
        <v>0</v>
      </c>
      <c r="P48" s="32" t="b">
        <f t="shared" si="0"/>
        <v>0</v>
      </c>
      <c r="Q48" s="32" t="b">
        <f t="shared" si="0"/>
        <v>0</v>
      </c>
      <c r="R48" s="32" t="b">
        <f t="shared" si="0"/>
        <v>0</v>
      </c>
      <c r="S48" s="32" t="b">
        <f t="shared" si="0"/>
        <v>0</v>
      </c>
      <c r="T48" s="32" t="b">
        <f t="shared" si="0"/>
        <v>0</v>
      </c>
      <c r="U48" s="32" t="b">
        <f t="shared" si="0"/>
        <v>0</v>
      </c>
      <c r="V48" s="32" t="b">
        <f t="shared" si="0"/>
        <v>0</v>
      </c>
      <c r="W48" s="32" t="b">
        <f t="shared" si="0"/>
        <v>0</v>
      </c>
      <c r="X48" s="32" t="b">
        <f t="shared" si="0"/>
        <v>0</v>
      </c>
      <c r="Y48" s="32" t="b">
        <f t="shared" si="0"/>
        <v>0</v>
      </c>
      <c r="Z48" s="32" t="b">
        <f t="shared" si="0"/>
        <v>0</v>
      </c>
      <c r="AA48" s="32" t="b">
        <f t="shared" si="0"/>
        <v>0</v>
      </c>
      <c r="AB48" s="32" t="b">
        <f t="shared" si="0"/>
        <v>0</v>
      </c>
      <c r="AC48" s="32" t="b">
        <f t="shared" si="0"/>
        <v>0</v>
      </c>
      <c r="AD48" s="32" t="b">
        <f t="shared" si="0"/>
        <v>0</v>
      </c>
      <c r="AE48" s="32" t="b">
        <f t="shared" si="0"/>
        <v>0</v>
      </c>
      <c r="AF48" s="32" t="b">
        <f t="shared" si="0"/>
        <v>0</v>
      </c>
      <c r="AG48" s="32" t="b">
        <f t="shared" si="0"/>
        <v>0</v>
      </c>
      <c r="AH48" s="32" t="b">
        <f t="shared" si="0"/>
        <v>0</v>
      </c>
      <c r="AI48" s="32" t="b">
        <f t="shared" si="0"/>
        <v>0</v>
      </c>
      <c r="AJ48" s="32" t="b">
        <f t="shared" si="0"/>
        <v>0</v>
      </c>
      <c r="AK48" s="32" t="b">
        <f t="shared" si="0"/>
        <v>0</v>
      </c>
      <c r="AL48" s="32" t="b">
        <f t="shared" si="0"/>
        <v>0</v>
      </c>
      <c r="AM48" s="32" t="b">
        <f t="shared" si="0"/>
        <v>0</v>
      </c>
      <c r="AN48" s="32" t="b">
        <f t="shared" si="0"/>
        <v>0</v>
      </c>
      <c r="AO48" s="32" t="b">
        <f t="shared" si="0"/>
        <v>0</v>
      </c>
      <c r="AP48" s="32" t="b">
        <f t="shared" si="0"/>
        <v>0</v>
      </c>
      <c r="AQ48" s="32" t="b">
        <f t="shared" si="0"/>
        <v>0</v>
      </c>
      <c r="AR48" s="32" t="b">
        <f t="shared" si="0"/>
        <v>0</v>
      </c>
      <c r="AS48" s="32" t="b">
        <f t="shared" si="0"/>
        <v>0</v>
      </c>
      <c r="AT48" s="32" t="b">
        <f t="shared" si="0"/>
        <v>0</v>
      </c>
      <c r="AU48" s="32" t="b">
        <f t="shared" si="0"/>
        <v>0</v>
      </c>
      <c r="AV48" s="32" t="b">
        <f t="shared" si="0"/>
        <v>0</v>
      </c>
      <c r="AW48" s="32" t="b">
        <f t="shared" si="0"/>
        <v>0</v>
      </c>
      <c r="AX48" s="32" t="b">
        <f t="shared" si="0"/>
        <v>0</v>
      </c>
      <c r="AY48" s="32" t="b">
        <f t="shared" si="0"/>
        <v>0</v>
      </c>
      <c r="AZ48" s="32" t="b">
        <f t="shared" si="0"/>
        <v>0</v>
      </c>
      <c r="BA48" s="32" t="b">
        <f t="shared" si="0"/>
        <v>0</v>
      </c>
      <c r="BB48" s="32" t="b">
        <f t="shared" si="0"/>
        <v>0</v>
      </c>
      <c r="BC48" s="32" t="b">
        <f t="shared" si="0"/>
        <v>0</v>
      </c>
      <c r="BD48" s="32" t="b">
        <f t="shared" si="0"/>
        <v>0</v>
      </c>
      <c r="BE48" s="32" t="b">
        <f t="shared" si="0"/>
        <v>0</v>
      </c>
      <c r="BF48" s="32" t="b">
        <f t="shared" si="0"/>
        <v>0</v>
      </c>
      <c r="BG48" s="32" t="b">
        <f t="shared" si="0"/>
        <v>0</v>
      </c>
      <c r="BH48" s="32" t="b">
        <f t="shared" si="0"/>
        <v>0</v>
      </c>
      <c r="BI48" s="32" t="b">
        <f t="shared" si="0"/>
        <v>0</v>
      </c>
      <c r="BJ48" s="32" t="b">
        <f t="shared" si="0"/>
        <v>0</v>
      </c>
      <c r="BK48" s="32" t="b">
        <f t="shared" si="0"/>
        <v>0</v>
      </c>
      <c r="BL48" s="32" t="b">
        <f t="shared" si="0"/>
        <v>0</v>
      </c>
      <c r="BM48" s="32" t="b">
        <f t="shared" si="0"/>
        <v>0</v>
      </c>
      <c r="BN48" s="32" t="b">
        <f t="shared" si="0"/>
        <v>0</v>
      </c>
      <c r="BO48" s="32" t="b">
        <f t="shared" si="0"/>
        <v>0</v>
      </c>
      <c r="BP48" s="32" t="b">
        <f t="shared" ref="BP48:CD48" si="1">IF($B$48,(ROUND((($B$48/$CE$61)*BP61),0)))</f>
        <v>0</v>
      </c>
      <c r="BQ48" s="32" t="b">
        <f t="shared" si="1"/>
        <v>0</v>
      </c>
      <c r="BR48" s="32" t="b">
        <f t="shared" si="1"/>
        <v>0</v>
      </c>
      <c r="BS48" s="32" t="b">
        <f t="shared" si="1"/>
        <v>0</v>
      </c>
      <c r="BT48" s="32" t="b">
        <f t="shared" si="1"/>
        <v>0</v>
      </c>
      <c r="BU48" s="32" t="b">
        <f t="shared" si="1"/>
        <v>0</v>
      </c>
      <c r="BV48" s="32" t="b">
        <f t="shared" si="1"/>
        <v>0</v>
      </c>
      <c r="BW48" s="32" t="b">
        <f t="shared" si="1"/>
        <v>0</v>
      </c>
      <c r="BX48" s="32" t="b">
        <f t="shared" si="1"/>
        <v>0</v>
      </c>
      <c r="BY48" s="32" t="b">
        <f t="shared" si="1"/>
        <v>0</v>
      </c>
      <c r="BZ48" s="32" t="b">
        <f t="shared" si="1"/>
        <v>0</v>
      </c>
      <c r="CA48" s="32" t="b">
        <f t="shared" si="1"/>
        <v>0</v>
      </c>
      <c r="CB48" s="32" t="b">
        <f t="shared" si="1"/>
        <v>0</v>
      </c>
      <c r="CC48" s="32" t="b">
        <f t="shared" si="1"/>
        <v>0</v>
      </c>
      <c r="CD48" s="32" t="b">
        <f t="shared" si="1"/>
        <v>0</v>
      </c>
      <c r="CE48" s="32">
        <f>SUM(C48:CD48)</f>
        <v>0</v>
      </c>
    </row>
    <row r="49" spans="1:85" x14ac:dyDescent="0.35">
      <c r="A49" s="20" t="s">
        <v>218</v>
      </c>
      <c r="B49" s="32">
        <f>B47+B48</f>
        <v>0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5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5" x14ac:dyDescent="0.35">
      <c r="A51" s="26" t="s">
        <v>219</v>
      </c>
      <c r="B51" s="24"/>
      <c r="C51" s="24">
        <v>106165.21999999999</v>
      </c>
      <c r="D51" s="24">
        <v>155624.19999999995</v>
      </c>
      <c r="E51" s="24">
        <v>4793.9599999999991</v>
      </c>
      <c r="F51" s="24">
        <v>83371.299999999988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931912.90999999992</v>
      </c>
      <c r="Q51" s="24">
        <v>0</v>
      </c>
      <c r="R51" s="24">
        <v>38753.19</v>
      </c>
      <c r="S51" s="24">
        <v>19782.91</v>
      </c>
      <c r="T51" s="24">
        <v>0</v>
      </c>
      <c r="U51" s="24">
        <v>32335.980000000003</v>
      </c>
      <c r="V51" s="24">
        <v>0</v>
      </c>
      <c r="W51" s="24">
        <v>0</v>
      </c>
      <c r="X51" s="24">
        <v>75061.77</v>
      </c>
      <c r="Y51" s="24">
        <v>443330.56999999995</v>
      </c>
      <c r="Z51" s="24">
        <v>0</v>
      </c>
      <c r="AA51" s="24">
        <v>22192.519999999997</v>
      </c>
      <c r="AB51" s="24">
        <v>4427.8500000000004</v>
      </c>
      <c r="AC51" s="24">
        <v>11063.43</v>
      </c>
      <c r="AD51" s="24">
        <v>11458.66</v>
      </c>
      <c r="AE51" s="24">
        <v>0</v>
      </c>
      <c r="AF51" s="24">
        <v>0</v>
      </c>
      <c r="AG51" s="24">
        <v>41988.569999999992</v>
      </c>
      <c r="AH51" s="24">
        <v>0</v>
      </c>
      <c r="AI51" s="24">
        <v>0</v>
      </c>
      <c r="AJ51" s="24">
        <v>0</v>
      </c>
      <c r="AK51" s="24">
        <v>814.32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141676.6</v>
      </c>
      <c r="AW51" s="24">
        <v>0</v>
      </c>
      <c r="AX51" s="24">
        <v>0</v>
      </c>
      <c r="AY51" s="24">
        <v>24715.53</v>
      </c>
      <c r="AZ51" s="24">
        <v>0</v>
      </c>
      <c r="BA51" s="24">
        <v>0</v>
      </c>
      <c r="BB51" s="24">
        <v>0</v>
      </c>
      <c r="BC51" s="24">
        <v>2261.8199999999997</v>
      </c>
      <c r="BD51" s="24">
        <v>0</v>
      </c>
      <c r="BE51" s="24">
        <v>4568.2300000000005</v>
      </c>
      <c r="BF51" s="24">
        <v>4988.21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255813.44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0</v>
      </c>
      <c r="CA51" s="24">
        <v>0</v>
      </c>
      <c r="CB51" s="24">
        <v>0</v>
      </c>
      <c r="CC51" s="24">
        <v>912625.31</v>
      </c>
      <c r="CD51" s="20"/>
      <c r="CE51" s="32">
        <f>SUM(C51:CD51)</f>
        <v>3329726.4999999995</v>
      </c>
    </row>
    <row r="52" spans="1:85" x14ac:dyDescent="0.35">
      <c r="A52" s="39" t="s">
        <v>220</v>
      </c>
      <c r="B52" s="313"/>
      <c r="C52" s="32" t="b">
        <f>IF($B$52,ROUND(($B$52/($CE$90+$CF$90)*C90),0))</f>
        <v>0</v>
      </c>
      <c r="D52" s="32" t="b">
        <f t="shared" ref="D52:BO52" si="2">IF($B$52,ROUND(($B$52/($CE$90+$CF$90)*D90),0))</f>
        <v>0</v>
      </c>
      <c r="E52" s="32" t="b">
        <f t="shared" si="2"/>
        <v>0</v>
      </c>
      <c r="F52" s="32" t="b">
        <f t="shared" si="2"/>
        <v>0</v>
      </c>
      <c r="G52" s="32" t="b">
        <f t="shared" si="2"/>
        <v>0</v>
      </c>
      <c r="H52" s="32" t="b">
        <f t="shared" si="2"/>
        <v>0</v>
      </c>
      <c r="I52" s="32" t="b">
        <f t="shared" si="2"/>
        <v>0</v>
      </c>
      <c r="J52" s="32" t="b">
        <f t="shared" si="2"/>
        <v>0</v>
      </c>
      <c r="K52" s="32" t="b">
        <f t="shared" si="2"/>
        <v>0</v>
      </c>
      <c r="L52" s="32" t="b">
        <f t="shared" si="2"/>
        <v>0</v>
      </c>
      <c r="M52" s="32" t="b">
        <f t="shared" si="2"/>
        <v>0</v>
      </c>
      <c r="N52" s="32" t="b">
        <f t="shared" si="2"/>
        <v>0</v>
      </c>
      <c r="O52" s="32" t="b">
        <f t="shared" si="2"/>
        <v>0</v>
      </c>
      <c r="P52" s="32" t="b">
        <f t="shared" si="2"/>
        <v>0</v>
      </c>
      <c r="Q52" s="32" t="b">
        <f t="shared" si="2"/>
        <v>0</v>
      </c>
      <c r="R52" s="32" t="b">
        <f t="shared" si="2"/>
        <v>0</v>
      </c>
      <c r="S52" s="32" t="b">
        <f t="shared" si="2"/>
        <v>0</v>
      </c>
      <c r="T52" s="32" t="b">
        <f t="shared" si="2"/>
        <v>0</v>
      </c>
      <c r="U52" s="32" t="b">
        <f t="shared" si="2"/>
        <v>0</v>
      </c>
      <c r="V52" s="32" t="b">
        <f t="shared" si="2"/>
        <v>0</v>
      </c>
      <c r="W52" s="32" t="b">
        <f t="shared" si="2"/>
        <v>0</v>
      </c>
      <c r="X52" s="32" t="b">
        <f t="shared" si="2"/>
        <v>0</v>
      </c>
      <c r="Y52" s="32" t="b">
        <f t="shared" si="2"/>
        <v>0</v>
      </c>
      <c r="Z52" s="32" t="b">
        <f t="shared" si="2"/>
        <v>0</v>
      </c>
      <c r="AA52" s="32" t="b">
        <f t="shared" si="2"/>
        <v>0</v>
      </c>
      <c r="AB52" s="32" t="b">
        <f t="shared" si="2"/>
        <v>0</v>
      </c>
      <c r="AC52" s="32" t="b">
        <f t="shared" si="2"/>
        <v>0</v>
      </c>
      <c r="AD52" s="32" t="b">
        <f t="shared" si="2"/>
        <v>0</v>
      </c>
      <c r="AE52" s="32" t="b">
        <f t="shared" si="2"/>
        <v>0</v>
      </c>
      <c r="AF52" s="32" t="b">
        <f t="shared" si="2"/>
        <v>0</v>
      </c>
      <c r="AG52" s="32" t="b">
        <f t="shared" si="2"/>
        <v>0</v>
      </c>
      <c r="AH52" s="32" t="b">
        <f t="shared" si="2"/>
        <v>0</v>
      </c>
      <c r="AI52" s="32" t="b">
        <f t="shared" si="2"/>
        <v>0</v>
      </c>
      <c r="AJ52" s="32" t="b">
        <f t="shared" si="2"/>
        <v>0</v>
      </c>
      <c r="AK52" s="32" t="b">
        <f t="shared" si="2"/>
        <v>0</v>
      </c>
      <c r="AL52" s="32" t="b">
        <f t="shared" si="2"/>
        <v>0</v>
      </c>
      <c r="AM52" s="32" t="b">
        <f t="shared" si="2"/>
        <v>0</v>
      </c>
      <c r="AN52" s="32" t="b">
        <f t="shared" si="2"/>
        <v>0</v>
      </c>
      <c r="AO52" s="32" t="b">
        <f t="shared" si="2"/>
        <v>0</v>
      </c>
      <c r="AP52" s="32" t="b">
        <f t="shared" si="2"/>
        <v>0</v>
      </c>
      <c r="AQ52" s="32" t="b">
        <f t="shared" si="2"/>
        <v>0</v>
      </c>
      <c r="AR52" s="32" t="b">
        <f t="shared" si="2"/>
        <v>0</v>
      </c>
      <c r="AS52" s="32" t="b">
        <f t="shared" si="2"/>
        <v>0</v>
      </c>
      <c r="AT52" s="32" t="b">
        <f t="shared" si="2"/>
        <v>0</v>
      </c>
      <c r="AU52" s="32" t="b">
        <f t="shared" si="2"/>
        <v>0</v>
      </c>
      <c r="AV52" s="32" t="b">
        <f t="shared" si="2"/>
        <v>0</v>
      </c>
      <c r="AW52" s="32" t="b">
        <f t="shared" si="2"/>
        <v>0</v>
      </c>
      <c r="AX52" s="32" t="b">
        <f t="shared" si="2"/>
        <v>0</v>
      </c>
      <c r="AY52" s="32" t="b">
        <f t="shared" si="2"/>
        <v>0</v>
      </c>
      <c r="AZ52" s="32" t="b">
        <f t="shared" si="2"/>
        <v>0</v>
      </c>
      <c r="BA52" s="32" t="b">
        <f t="shared" si="2"/>
        <v>0</v>
      </c>
      <c r="BB52" s="32" t="b">
        <f t="shared" si="2"/>
        <v>0</v>
      </c>
      <c r="BC52" s="32" t="b">
        <f t="shared" si="2"/>
        <v>0</v>
      </c>
      <c r="BD52" s="32" t="b">
        <f t="shared" si="2"/>
        <v>0</v>
      </c>
      <c r="BE52" s="32" t="b">
        <f t="shared" si="2"/>
        <v>0</v>
      </c>
      <c r="BF52" s="32" t="b">
        <f t="shared" si="2"/>
        <v>0</v>
      </c>
      <c r="BG52" s="32" t="b">
        <f t="shared" si="2"/>
        <v>0</v>
      </c>
      <c r="BH52" s="32" t="b">
        <f t="shared" si="2"/>
        <v>0</v>
      </c>
      <c r="BI52" s="32" t="b">
        <f t="shared" si="2"/>
        <v>0</v>
      </c>
      <c r="BJ52" s="32" t="b">
        <f t="shared" si="2"/>
        <v>0</v>
      </c>
      <c r="BK52" s="32" t="b">
        <f t="shared" si="2"/>
        <v>0</v>
      </c>
      <c r="BL52" s="32" t="b">
        <f t="shared" si="2"/>
        <v>0</v>
      </c>
      <c r="BM52" s="32" t="b">
        <f t="shared" si="2"/>
        <v>0</v>
      </c>
      <c r="BN52" s="32" t="b">
        <f t="shared" si="2"/>
        <v>0</v>
      </c>
      <c r="BO52" s="32" t="b">
        <f t="shared" si="2"/>
        <v>0</v>
      </c>
      <c r="BP52" s="32" t="b">
        <f t="shared" ref="BP52:CD52" si="3">IF($B$52,ROUND(($B$52/($CE$90+$CF$90)*BP90),0))</f>
        <v>0</v>
      </c>
      <c r="BQ52" s="32" t="b">
        <f t="shared" si="3"/>
        <v>0</v>
      </c>
      <c r="BR52" s="32" t="b">
        <f t="shared" si="3"/>
        <v>0</v>
      </c>
      <c r="BS52" s="32" t="b">
        <f t="shared" si="3"/>
        <v>0</v>
      </c>
      <c r="BT52" s="32" t="b">
        <f t="shared" si="3"/>
        <v>0</v>
      </c>
      <c r="BU52" s="32" t="b">
        <f t="shared" si="3"/>
        <v>0</v>
      </c>
      <c r="BV52" s="32" t="b">
        <f t="shared" si="3"/>
        <v>0</v>
      </c>
      <c r="BW52" s="32" t="b">
        <f t="shared" si="3"/>
        <v>0</v>
      </c>
      <c r="BX52" s="32" t="b">
        <f t="shared" si="3"/>
        <v>0</v>
      </c>
      <c r="BY52" s="32" t="b">
        <f t="shared" si="3"/>
        <v>0</v>
      </c>
      <c r="BZ52" s="32" t="b">
        <f t="shared" si="3"/>
        <v>0</v>
      </c>
      <c r="CA52" s="32" t="b">
        <f t="shared" si="3"/>
        <v>0</v>
      </c>
      <c r="CB52" s="32" t="b">
        <f t="shared" si="3"/>
        <v>0</v>
      </c>
      <c r="CC52" s="32" t="b">
        <f t="shared" si="3"/>
        <v>0</v>
      </c>
      <c r="CD52" s="32" t="b">
        <f t="shared" si="3"/>
        <v>0</v>
      </c>
      <c r="CE52" s="32">
        <f>SUM(C52:CD52)</f>
        <v>0</v>
      </c>
    </row>
    <row r="53" spans="1:85" x14ac:dyDescent="0.35">
      <c r="A53" s="20" t="s">
        <v>218</v>
      </c>
      <c r="B53" s="32">
        <f>B51+B52</f>
        <v>0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5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5" x14ac:dyDescent="0.35">
      <c r="A55" s="26" t="s">
        <v>221</v>
      </c>
      <c r="B55" s="20"/>
      <c r="C55" s="334">
        <v>6010</v>
      </c>
      <c r="D55" s="334">
        <v>6030</v>
      </c>
      <c r="E55" s="334">
        <v>6070</v>
      </c>
      <c r="F55" s="334">
        <v>6100</v>
      </c>
      <c r="G55" s="334">
        <v>6120</v>
      </c>
      <c r="H55" s="334">
        <v>6140</v>
      </c>
      <c r="I55" s="334">
        <v>6150</v>
      </c>
      <c r="J55" s="334">
        <v>6170</v>
      </c>
      <c r="K55" s="334">
        <v>6200</v>
      </c>
      <c r="L55" s="334">
        <v>6210</v>
      </c>
      <c r="M55" s="334">
        <v>6330</v>
      </c>
      <c r="N55" s="334">
        <v>6400</v>
      </c>
      <c r="O55" s="334">
        <v>7010</v>
      </c>
      <c r="P55" s="334">
        <v>7020</v>
      </c>
      <c r="Q55" s="334">
        <v>7030</v>
      </c>
      <c r="R55" s="334">
        <v>7040</v>
      </c>
      <c r="S55" s="334">
        <v>7050</v>
      </c>
      <c r="T55" s="334">
        <v>7060</v>
      </c>
      <c r="U55" s="334">
        <v>7070</v>
      </c>
      <c r="V55" s="334">
        <v>7110</v>
      </c>
      <c r="W55" s="334">
        <v>7120</v>
      </c>
      <c r="X55" s="334">
        <v>7130</v>
      </c>
      <c r="Y55" s="334">
        <v>7140</v>
      </c>
      <c r="Z55" s="334">
        <v>7150</v>
      </c>
      <c r="AA55" s="334">
        <v>7160</v>
      </c>
      <c r="AB55" s="334">
        <v>7170</v>
      </c>
      <c r="AC55" s="334">
        <v>7180</v>
      </c>
      <c r="AD55" s="334">
        <v>7190</v>
      </c>
      <c r="AE55" s="334">
        <v>7200</v>
      </c>
      <c r="AF55" s="334">
        <v>7220</v>
      </c>
      <c r="AG55" s="334">
        <v>7230</v>
      </c>
      <c r="AH55" s="334">
        <v>7240</v>
      </c>
      <c r="AI55" s="334">
        <v>7250</v>
      </c>
      <c r="AJ55" s="334">
        <v>7260</v>
      </c>
      <c r="AK55" s="334">
        <v>7310</v>
      </c>
      <c r="AL55" s="334">
        <v>7320</v>
      </c>
      <c r="AM55" s="334">
        <v>7330</v>
      </c>
      <c r="AN55" s="334">
        <v>7340</v>
      </c>
      <c r="AO55" s="334">
        <v>7350</v>
      </c>
      <c r="AP55" s="334">
        <v>7380</v>
      </c>
      <c r="AQ55" s="334">
        <v>7390</v>
      </c>
      <c r="AR55" s="334">
        <v>7400</v>
      </c>
      <c r="AS55" s="334">
        <v>7410</v>
      </c>
      <c r="AT55" s="334">
        <v>7420</v>
      </c>
      <c r="AU55" s="334">
        <v>7430</v>
      </c>
      <c r="AV55" s="334">
        <v>7490</v>
      </c>
      <c r="AW55" s="334">
        <v>8200</v>
      </c>
      <c r="AX55" s="334">
        <v>8310</v>
      </c>
      <c r="AY55" s="334">
        <v>8320</v>
      </c>
      <c r="AZ55" s="334">
        <v>8330</v>
      </c>
      <c r="BA55" s="334">
        <v>8350</v>
      </c>
      <c r="BB55" s="334">
        <v>8360</v>
      </c>
      <c r="BC55" s="334">
        <v>8370</v>
      </c>
      <c r="BD55" s="334">
        <v>8420</v>
      </c>
      <c r="BE55" s="334">
        <v>8430</v>
      </c>
      <c r="BF55" s="334">
        <v>8460</v>
      </c>
      <c r="BG55" s="334">
        <v>8470</v>
      </c>
      <c r="BH55" s="334">
        <v>8480</v>
      </c>
      <c r="BI55" s="334">
        <v>8490</v>
      </c>
      <c r="BJ55" s="334">
        <v>8510</v>
      </c>
      <c r="BK55" s="334">
        <v>8530</v>
      </c>
      <c r="BL55" s="334">
        <v>8560</v>
      </c>
      <c r="BM55" s="334">
        <v>8590</v>
      </c>
      <c r="BN55" s="334">
        <v>8610</v>
      </c>
      <c r="BO55" s="334">
        <v>8620</v>
      </c>
      <c r="BP55" s="334">
        <v>8630</v>
      </c>
      <c r="BQ55" s="334">
        <v>8640</v>
      </c>
      <c r="BR55" s="334">
        <v>8650</v>
      </c>
      <c r="BS55" s="334">
        <v>8660</v>
      </c>
      <c r="BT55" s="334">
        <v>8670</v>
      </c>
      <c r="BU55" s="334">
        <v>8680</v>
      </c>
      <c r="BV55" s="334">
        <v>8690</v>
      </c>
      <c r="BW55" s="334">
        <v>8700</v>
      </c>
      <c r="BX55" s="334">
        <v>8710</v>
      </c>
      <c r="BY55" s="334">
        <v>8720</v>
      </c>
      <c r="BZ55" s="334">
        <v>8730</v>
      </c>
      <c r="CA55" s="334">
        <v>8740</v>
      </c>
      <c r="CB55" s="334">
        <v>8770</v>
      </c>
      <c r="CC55" s="334">
        <v>8790</v>
      </c>
      <c r="CD55" s="22" t="s">
        <v>100</v>
      </c>
      <c r="CE55" s="22" t="s">
        <v>101</v>
      </c>
    </row>
    <row r="56" spans="1:85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5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5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5" x14ac:dyDescent="0.35">
      <c r="A59" s="39" t="s">
        <v>246</v>
      </c>
      <c r="B59" s="32"/>
      <c r="C59" s="24">
        <v>2455</v>
      </c>
      <c r="D59" s="24">
        <v>12771</v>
      </c>
      <c r="E59" s="24">
        <v>0</v>
      </c>
      <c r="F59" s="24">
        <v>1005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30">
        <v>843195</v>
      </c>
      <c r="Q59" s="30">
        <v>0</v>
      </c>
      <c r="R59" s="30">
        <v>750450</v>
      </c>
      <c r="S59" s="314"/>
      <c r="T59" s="314"/>
      <c r="U59" s="31"/>
      <c r="V59" s="30">
        <v>16279</v>
      </c>
      <c r="W59" s="30">
        <v>32689.31</v>
      </c>
      <c r="X59" s="30">
        <v>159567.54999999999</v>
      </c>
      <c r="Y59" s="30">
        <v>59600.25</v>
      </c>
      <c r="Z59" s="30">
        <v>0</v>
      </c>
      <c r="AA59" s="30">
        <v>5400.89</v>
      </c>
      <c r="AB59" s="314"/>
      <c r="AC59" s="30">
        <v>43386.73</v>
      </c>
      <c r="AD59" s="30">
        <v>0</v>
      </c>
      <c r="AE59" s="30">
        <v>17186.77</v>
      </c>
      <c r="AF59" s="30">
        <v>0</v>
      </c>
      <c r="AG59" s="30"/>
      <c r="AH59" s="30"/>
      <c r="AI59" s="30"/>
      <c r="AJ59" s="30">
        <v>15472</v>
      </c>
      <c r="AK59" s="30">
        <v>5399</v>
      </c>
      <c r="AL59" s="30">
        <v>1282</v>
      </c>
      <c r="AM59" s="30"/>
      <c r="AN59" s="30"/>
      <c r="AO59" s="30"/>
      <c r="AP59" s="30"/>
      <c r="AQ59" s="30"/>
      <c r="AR59" s="30"/>
      <c r="AS59" s="30"/>
      <c r="AT59" s="30"/>
      <c r="AU59" s="30"/>
      <c r="AV59" s="336">
        <v>2197</v>
      </c>
      <c r="AW59" s="314"/>
      <c r="AX59" s="314"/>
      <c r="AY59" s="30">
        <v>70015</v>
      </c>
      <c r="AZ59" s="30"/>
      <c r="BA59" s="335">
        <v>725115.00000000012</v>
      </c>
      <c r="BB59" s="314"/>
      <c r="BC59" s="314"/>
      <c r="BD59" s="314"/>
      <c r="BE59" s="30">
        <v>194611.19999999981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5" s="225" customFormat="1" x14ac:dyDescent="0.35">
      <c r="A60" s="241" t="s">
        <v>247</v>
      </c>
      <c r="B60" s="242"/>
      <c r="C60" s="315">
        <v>32.356123968170394</v>
      </c>
      <c r="D60" s="315">
        <v>72.148856154500152</v>
      </c>
      <c r="E60" s="315">
        <v>12.08923492985079</v>
      </c>
      <c r="F60" s="315">
        <v>21.412947257340694</v>
      </c>
      <c r="G60" s="315">
        <v>0</v>
      </c>
      <c r="H60" s="315">
        <v>0</v>
      </c>
      <c r="I60" s="315">
        <v>0</v>
      </c>
      <c r="J60" s="315">
        <v>0</v>
      </c>
      <c r="K60" s="315">
        <v>0</v>
      </c>
      <c r="L60" s="315">
        <v>0</v>
      </c>
      <c r="M60" s="315">
        <v>0</v>
      </c>
      <c r="N60" s="315">
        <v>0</v>
      </c>
      <c r="O60" s="315">
        <v>0</v>
      </c>
      <c r="P60" s="315">
        <v>83.740563687158826</v>
      </c>
      <c r="Q60" s="315">
        <v>0</v>
      </c>
      <c r="R60" s="315">
        <v>34.553697255540591</v>
      </c>
      <c r="S60" s="315">
        <v>3.5167856159566049</v>
      </c>
      <c r="T60" s="315">
        <v>0</v>
      </c>
      <c r="U60" s="315">
        <v>28.379673283783607</v>
      </c>
      <c r="V60" s="315">
        <v>1.2303938354478912</v>
      </c>
      <c r="W60" s="315">
        <v>3.4362520543238002</v>
      </c>
      <c r="X60" s="315">
        <v>8.7897705467411278</v>
      </c>
      <c r="Y60" s="315">
        <v>29.360713694608123</v>
      </c>
      <c r="Z60" s="315">
        <v>0</v>
      </c>
      <c r="AA60" s="315">
        <v>2.2369075339401503</v>
      </c>
      <c r="AB60" s="315">
        <v>21.046420545062134</v>
      </c>
      <c r="AC60" s="315">
        <v>16.925069860695196</v>
      </c>
      <c r="AD60" s="315">
        <v>0</v>
      </c>
      <c r="AE60" s="315">
        <v>5.7243890403117286</v>
      </c>
      <c r="AF60" s="315">
        <v>0</v>
      </c>
      <c r="AG60" s="315">
        <v>57.541184238692985</v>
      </c>
      <c r="AH60" s="315">
        <v>0</v>
      </c>
      <c r="AI60" s="315">
        <v>10.487467121851033</v>
      </c>
      <c r="AJ60" s="315">
        <v>4.1457739720348252</v>
      </c>
      <c r="AK60" s="315">
        <v>0</v>
      </c>
      <c r="AL60" s="315">
        <v>0</v>
      </c>
      <c r="AM60" s="315">
        <v>0</v>
      </c>
      <c r="AN60" s="315">
        <v>0</v>
      </c>
      <c r="AO60" s="315">
        <v>0</v>
      </c>
      <c r="AP60" s="315">
        <v>0</v>
      </c>
      <c r="AQ60" s="315">
        <v>0</v>
      </c>
      <c r="AR60" s="315">
        <v>0</v>
      </c>
      <c r="AS60" s="315">
        <v>0</v>
      </c>
      <c r="AT60" s="315">
        <v>0</v>
      </c>
      <c r="AU60" s="315">
        <v>0</v>
      </c>
      <c r="AV60" s="315">
        <v>10.731110272502587</v>
      </c>
      <c r="AW60" s="315">
        <v>0</v>
      </c>
      <c r="AX60" s="315">
        <v>0</v>
      </c>
      <c r="AY60" s="315">
        <v>26.466199311442988</v>
      </c>
      <c r="AZ60" s="315">
        <v>0</v>
      </c>
      <c r="BA60" s="315">
        <v>0</v>
      </c>
      <c r="BB60" s="315">
        <v>0</v>
      </c>
      <c r="BC60" s="315">
        <v>6.4248349306267363</v>
      </c>
      <c r="BD60" s="315">
        <v>5.5159520540389115</v>
      </c>
      <c r="BE60" s="315">
        <v>7.7945431496171862</v>
      </c>
      <c r="BF60" s="315">
        <v>24.346656845979908</v>
      </c>
      <c r="BG60" s="315">
        <v>0.46914383555217209</v>
      </c>
      <c r="BH60" s="315">
        <v>0</v>
      </c>
      <c r="BI60" s="315">
        <v>0</v>
      </c>
      <c r="BJ60" s="315">
        <v>0</v>
      </c>
      <c r="BK60" s="315">
        <v>0</v>
      </c>
      <c r="BL60" s="315">
        <v>14.291137669275187</v>
      </c>
      <c r="BM60" s="315">
        <v>0</v>
      </c>
      <c r="BN60" s="315">
        <v>6.7011335607258724</v>
      </c>
      <c r="BO60" s="315">
        <v>0</v>
      </c>
      <c r="BP60" s="315">
        <v>0</v>
      </c>
      <c r="BQ60" s="315">
        <v>0</v>
      </c>
      <c r="BR60" s="315">
        <v>0</v>
      </c>
      <c r="BS60" s="315">
        <v>0</v>
      </c>
      <c r="BT60" s="315">
        <v>0</v>
      </c>
      <c r="BU60" s="315">
        <v>0</v>
      </c>
      <c r="BV60" s="315">
        <v>0</v>
      </c>
      <c r="BW60" s="315">
        <v>0</v>
      </c>
      <c r="BX60" s="315">
        <v>11.54204109430931</v>
      </c>
      <c r="BY60" s="315">
        <v>13.445096573500672</v>
      </c>
      <c r="BZ60" s="315">
        <v>1.4900171230835593</v>
      </c>
      <c r="CA60" s="315">
        <v>0</v>
      </c>
      <c r="CB60" s="315">
        <v>0</v>
      </c>
      <c r="CC60" s="315">
        <v>49.97830273287969</v>
      </c>
      <c r="CD60" s="247" t="s">
        <v>233</v>
      </c>
      <c r="CE60" s="268">
        <f t="shared" ref="CE60:CE68" si="4">SUM(C60:CD60)</f>
        <v>628.31839374954552</v>
      </c>
    </row>
    <row r="61" spans="1:85" x14ac:dyDescent="0.35">
      <c r="A61" s="39" t="s">
        <v>248</v>
      </c>
      <c r="B61" s="20"/>
      <c r="C61" s="337">
        <v>4095936.28</v>
      </c>
      <c r="D61" s="337">
        <v>10065070.829999998</v>
      </c>
      <c r="E61" s="337">
        <v>709042.33000000019</v>
      </c>
      <c r="F61" s="337">
        <v>2883920.03</v>
      </c>
      <c r="G61" s="337">
        <v>0</v>
      </c>
      <c r="H61" s="337">
        <v>0</v>
      </c>
      <c r="I61" s="337">
        <v>0</v>
      </c>
      <c r="J61" s="337">
        <v>0</v>
      </c>
      <c r="K61" s="337">
        <v>0</v>
      </c>
      <c r="L61" s="337">
        <v>0</v>
      </c>
      <c r="M61" s="337">
        <v>0</v>
      </c>
      <c r="N61" s="337">
        <v>0</v>
      </c>
      <c r="O61" s="337">
        <v>0</v>
      </c>
      <c r="P61" s="337">
        <v>8620526.0199999996</v>
      </c>
      <c r="Q61" s="337">
        <v>0</v>
      </c>
      <c r="R61" s="337">
        <v>3833372.2499999995</v>
      </c>
      <c r="S61" s="337">
        <v>177269.37</v>
      </c>
      <c r="T61" s="337">
        <v>0</v>
      </c>
      <c r="U61" s="337">
        <v>2256544.81</v>
      </c>
      <c r="V61" s="337">
        <v>61840.990000000005</v>
      </c>
      <c r="W61" s="337">
        <v>343238.75999999995</v>
      </c>
      <c r="X61" s="337">
        <v>699205.29999999993</v>
      </c>
      <c r="Y61" s="337">
        <v>3086538.28</v>
      </c>
      <c r="Z61" s="337">
        <v>0</v>
      </c>
      <c r="AA61" s="337">
        <v>302688.95000000007</v>
      </c>
      <c r="AB61" s="337">
        <v>2285873.2000000002</v>
      </c>
      <c r="AC61" s="337">
        <v>1665954.38</v>
      </c>
      <c r="AD61" s="337">
        <v>0</v>
      </c>
      <c r="AE61" s="337">
        <v>626275.62999999989</v>
      </c>
      <c r="AF61" s="337">
        <v>0</v>
      </c>
      <c r="AG61" s="337">
        <v>6771124.6200000001</v>
      </c>
      <c r="AH61" s="337">
        <v>0</v>
      </c>
      <c r="AI61" s="337">
        <v>956216.90000000014</v>
      </c>
      <c r="AJ61" s="337">
        <v>545976.70000000007</v>
      </c>
      <c r="AK61" s="337">
        <v>0</v>
      </c>
      <c r="AL61" s="337">
        <v>0</v>
      </c>
      <c r="AM61" s="337">
        <v>0</v>
      </c>
      <c r="AN61" s="337">
        <v>0</v>
      </c>
      <c r="AO61" s="337">
        <v>0</v>
      </c>
      <c r="AP61" s="337">
        <v>0</v>
      </c>
      <c r="AQ61" s="337">
        <v>0</v>
      </c>
      <c r="AR61" s="337">
        <v>0</v>
      </c>
      <c r="AS61" s="337">
        <v>0</v>
      </c>
      <c r="AT61" s="337">
        <v>0</v>
      </c>
      <c r="AU61" s="337">
        <v>0</v>
      </c>
      <c r="AV61" s="337">
        <v>848179.04</v>
      </c>
      <c r="AW61" s="337">
        <v>0</v>
      </c>
      <c r="AX61" s="337">
        <v>0</v>
      </c>
      <c r="AY61" s="337">
        <v>1368573.0799999998</v>
      </c>
      <c r="AZ61" s="337">
        <v>0</v>
      </c>
      <c r="BA61" s="337">
        <v>0</v>
      </c>
      <c r="BB61" s="337">
        <v>0</v>
      </c>
      <c r="BC61" s="337">
        <v>259263.78000000003</v>
      </c>
      <c r="BD61" s="337">
        <v>268489.55000000005</v>
      </c>
      <c r="BE61" s="337">
        <v>656725.30999999982</v>
      </c>
      <c r="BF61" s="337">
        <v>1205663.51</v>
      </c>
      <c r="BG61" s="337">
        <v>24453.65</v>
      </c>
      <c r="BH61" s="337">
        <v>0</v>
      </c>
      <c r="BI61" s="337">
        <v>0</v>
      </c>
      <c r="BJ61" s="337">
        <v>0</v>
      </c>
      <c r="BK61" s="337">
        <v>0</v>
      </c>
      <c r="BL61" s="337">
        <v>756769.28000000003</v>
      </c>
      <c r="BM61" s="337">
        <v>0</v>
      </c>
      <c r="BN61" s="337">
        <v>1489154.21</v>
      </c>
      <c r="BO61" s="337">
        <v>0</v>
      </c>
      <c r="BP61" s="337">
        <v>0</v>
      </c>
      <c r="BQ61" s="337">
        <v>0</v>
      </c>
      <c r="BR61" s="337">
        <v>0</v>
      </c>
      <c r="BS61" s="337">
        <v>0</v>
      </c>
      <c r="BT61" s="337">
        <v>0</v>
      </c>
      <c r="BU61" s="337">
        <v>0</v>
      </c>
      <c r="BV61" s="337">
        <v>0</v>
      </c>
      <c r="BW61" s="337">
        <v>0</v>
      </c>
      <c r="BX61" s="337">
        <v>1271054.43</v>
      </c>
      <c r="BY61" s="337">
        <v>1733759.01</v>
      </c>
      <c r="BZ61" s="337">
        <v>260973.84</v>
      </c>
      <c r="CA61" s="337">
        <v>0</v>
      </c>
      <c r="CB61" s="337">
        <v>0</v>
      </c>
      <c r="CC61" s="337">
        <v>7897588.4900000002</v>
      </c>
      <c r="CD61" s="29" t="s">
        <v>233</v>
      </c>
      <c r="CE61" s="32">
        <f t="shared" si="4"/>
        <v>68027262.810000002</v>
      </c>
      <c r="CF61" s="12">
        <f t="shared" ref="CF61:CF68" si="5">F389</f>
        <v>68027262.810000002</v>
      </c>
      <c r="CG61" s="12">
        <f>CF61-CE61</f>
        <v>0</v>
      </c>
    </row>
    <row r="62" spans="1:85" x14ac:dyDescent="0.35">
      <c r="A62" s="39" t="s">
        <v>9</v>
      </c>
      <c r="B62" s="20"/>
      <c r="C62" s="32">
        <f>ROUND(C47+C48,0)</f>
        <v>693683</v>
      </c>
      <c r="D62" s="32">
        <f t="shared" ref="D62:BO62" si="6">ROUND(D47+D48,0)</f>
        <v>1150401</v>
      </c>
      <c r="E62" s="32">
        <f t="shared" si="6"/>
        <v>198810</v>
      </c>
      <c r="F62" s="32">
        <f t="shared" si="6"/>
        <v>462398</v>
      </c>
      <c r="G62" s="32">
        <f t="shared" si="6"/>
        <v>0</v>
      </c>
      <c r="H62" s="32">
        <f t="shared" si="6"/>
        <v>0</v>
      </c>
      <c r="I62" s="32">
        <f t="shared" si="6"/>
        <v>0</v>
      </c>
      <c r="J62" s="32">
        <f t="shared" si="6"/>
        <v>0</v>
      </c>
      <c r="K62" s="32">
        <f t="shared" si="6"/>
        <v>0</v>
      </c>
      <c r="L62" s="32">
        <f t="shared" si="6"/>
        <v>0</v>
      </c>
      <c r="M62" s="32">
        <f t="shared" si="6"/>
        <v>0</v>
      </c>
      <c r="N62" s="32">
        <f t="shared" si="6"/>
        <v>0</v>
      </c>
      <c r="O62" s="32">
        <f t="shared" si="6"/>
        <v>0</v>
      </c>
      <c r="P62" s="32">
        <f t="shared" si="6"/>
        <v>1620440</v>
      </c>
      <c r="Q62" s="32">
        <f t="shared" si="6"/>
        <v>0</v>
      </c>
      <c r="R62" s="32">
        <f t="shared" si="6"/>
        <v>749914</v>
      </c>
      <c r="S62" s="32">
        <f t="shared" si="6"/>
        <v>62280</v>
      </c>
      <c r="T62" s="32">
        <f t="shared" si="6"/>
        <v>0</v>
      </c>
      <c r="U62" s="32">
        <f t="shared" si="6"/>
        <v>476346</v>
      </c>
      <c r="V62" s="32">
        <f t="shared" si="6"/>
        <v>18535</v>
      </c>
      <c r="W62" s="32">
        <f t="shared" si="6"/>
        <v>69172</v>
      </c>
      <c r="X62" s="32">
        <f t="shared" si="6"/>
        <v>164341</v>
      </c>
      <c r="Y62" s="32">
        <f t="shared" si="6"/>
        <v>617329</v>
      </c>
      <c r="Z62" s="32">
        <f t="shared" si="6"/>
        <v>0</v>
      </c>
      <c r="AA62" s="32">
        <f t="shared" si="6"/>
        <v>48973</v>
      </c>
      <c r="AB62" s="32">
        <f t="shared" si="6"/>
        <v>442258</v>
      </c>
      <c r="AC62" s="32">
        <f t="shared" si="6"/>
        <v>348613</v>
      </c>
      <c r="AD62" s="32">
        <f t="shared" si="6"/>
        <v>0</v>
      </c>
      <c r="AE62" s="32">
        <f t="shared" si="6"/>
        <v>122865</v>
      </c>
      <c r="AF62" s="32">
        <f t="shared" si="6"/>
        <v>0</v>
      </c>
      <c r="AG62" s="32">
        <f t="shared" si="6"/>
        <v>1232929</v>
      </c>
      <c r="AH62" s="32">
        <f t="shared" si="6"/>
        <v>0</v>
      </c>
      <c r="AI62" s="32">
        <f t="shared" si="6"/>
        <v>205590</v>
      </c>
      <c r="AJ62" s="32">
        <f t="shared" si="6"/>
        <v>98962</v>
      </c>
      <c r="AK62" s="32">
        <f t="shared" si="6"/>
        <v>0</v>
      </c>
      <c r="AL62" s="32">
        <f t="shared" si="6"/>
        <v>0</v>
      </c>
      <c r="AM62" s="32">
        <f t="shared" si="6"/>
        <v>0</v>
      </c>
      <c r="AN62" s="32">
        <f t="shared" si="6"/>
        <v>0</v>
      </c>
      <c r="AO62" s="32">
        <f t="shared" si="6"/>
        <v>0</v>
      </c>
      <c r="AP62" s="32">
        <f t="shared" si="6"/>
        <v>0</v>
      </c>
      <c r="AQ62" s="32">
        <f t="shared" si="6"/>
        <v>0</v>
      </c>
      <c r="AR62" s="32">
        <f t="shared" si="6"/>
        <v>0</v>
      </c>
      <c r="AS62" s="32">
        <f t="shared" si="6"/>
        <v>0</v>
      </c>
      <c r="AT62" s="32">
        <f t="shared" si="6"/>
        <v>0</v>
      </c>
      <c r="AU62" s="32">
        <f t="shared" si="6"/>
        <v>0</v>
      </c>
      <c r="AV62" s="32">
        <f t="shared" si="6"/>
        <v>197073</v>
      </c>
      <c r="AW62" s="32">
        <f t="shared" si="6"/>
        <v>0</v>
      </c>
      <c r="AX62" s="32">
        <f t="shared" si="6"/>
        <v>0</v>
      </c>
      <c r="AY62" s="32">
        <f t="shared" si="6"/>
        <v>404620</v>
      </c>
      <c r="AZ62" s="32">
        <f t="shared" si="6"/>
        <v>0</v>
      </c>
      <c r="BA62" s="32">
        <f t="shared" si="6"/>
        <v>0</v>
      </c>
      <c r="BB62" s="32">
        <f t="shared" si="6"/>
        <v>0</v>
      </c>
      <c r="BC62" s="32">
        <f t="shared" si="6"/>
        <v>100982</v>
      </c>
      <c r="BD62" s="32">
        <f t="shared" si="6"/>
        <v>93243</v>
      </c>
      <c r="BE62" s="32">
        <f t="shared" si="6"/>
        <v>154241</v>
      </c>
      <c r="BF62" s="32">
        <f t="shared" si="6"/>
        <v>351410</v>
      </c>
      <c r="BG62" s="32">
        <f t="shared" si="6"/>
        <v>7025</v>
      </c>
      <c r="BH62" s="32">
        <f t="shared" si="6"/>
        <v>0</v>
      </c>
      <c r="BI62" s="32">
        <f t="shared" si="6"/>
        <v>0</v>
      </c>
      <c r="BJ62" s="32">
        <f t="shared" si="6"/>
        <v>0</v>
      </c>
      <c r="BK62" s="32">
        <f t="shared" si="6"/>
        <v>0</v>
      </c>
      <c r="BL62" s="32">
        <f t="shared" si="6"/>
        <v>229451</v>
      </c>
      <c r="BM62" s="32">
        <f t="shared" si="6"/>
        <v>0</v>
      </c>
      <c r="BN62" s="32">
        <f t="shared" si="6"/>
        <v>400257</v>
      </c>
      <c r="BO62" s="32">
        <f t="shared" si="6"/>
        <v>0</v>
      </c>
      <c r="BP62" s="32">
        <f t="shared" ref="BP62:CC62" si="7">ROUND(BP47+BP48,0)</f>
        <v>0</v>
      </c>
      <c r="BQ62" s="32">
        <f t="shared" si="7"/>
        <v>0</v>
      </c>
      <c r="BR62" s="32">
        <f t="shared" si="7"/>
        <v>0</v>
      </c>
      <c r="BS62" s="32">
        <f t="shared" si="7"/>
        <v>0</v>
      </c>
      <c r="BT62" s="32">
        <f t="shared" si="7"/>
        <v>0</v>
      </c>
      <c r="BU62" s="32">
        <f t="shared" si="7"/>
        <v>0</v>
      </c>
      <c r="BV62" s="32">
        <f t="shared" si="7"/>
        <v>0</v>
      </c>
      <c r="BW62" s="32">
        <f t="shared" si="7"/>
        <v>0</v>
      </c>
      <c r="BX62" s="32">
        <f t="shared" si="7"/>
        <v>252825</v>
      </c>
      <c r="BY62" s="32">
        <f t="shared" si="7"/>
        <v>307403</v>
      </c>
      <c r="BZ62" s="32">
        <f t="shared" si="7"/>
        <v>38751</v>
      </c>
      <c r="CA62" s="32">
        <f t="shared" si="7"/>
        <v>0</v>
      </c>
      <c r="CB62" s="32">
        <f t="shared" si="7"/>
        <v>0</v>
      </c>
      <c r="CC62" s="32">
        <f t="shared" si="7"/>
        <v>1571139</v>
      </c>
      <c r="CD62" s="29" t="s">
        <v>233</v>
      </c>
      <c r="CE62" s="32">
        <f t="shared" si="4"/>
        <v>12892259</v>
      </c>
      <c r="CF62" s="12">
        <f t="shared" si="5"/>
        <v>12892259</v>
      </c>
      <c r="CG62" s="12">
        <f t="shared" ref="CG62:CG68" si="8">CF62-CE62</f>
        <v>0</v>
      </c>
    </row>
    <row r="63" spans="1:85" x14ac:dyDescent="0.35">
      <c r="A63" s="39" t="s">
        <v>249</v>
      </c>
      <c r="B63" s="20"/>
      <c r="C63" s="24">
        <v>679.68</v>
      </c>
      <c r="D63" s="24">
        <v>0</v>
      </c>
      <c r="E63" s="24">
        <v>0</v>
      </c>
      <c r="F63" s="24">
        <v>157100.01000000004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3121622.05</v>
      </c>
      <c r="S63" s="24">
        <v>0</v>
      </c>
      <c r="T63" s="24">
        <v>0</v>
      </c>
      <c r="U63" s="24">
        <v>9937.5</v>
      </c>
      <c r="V63" s="24">
        <v>0</v>
      </c>
      <c r="W63" s="24">
        <v>0</v>
      </c>
      <c r="X63" s="24">
        <v>0</v>
      </c>
      <c r="Y63" s="24">
        <v>10721.25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1357025.0599999998</v>
      </c>
      <c r="AH63" s="24">
        <v>0</v>
      </c>
      <c r="AI63" s="24">
        <v>0</v>
      </c>
      <c r="AJ63" s="24">
        <v>0</v>
      </c>
      <c r="AK63" s="24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  <c r="BD63" s="24">
        <v>0</v>
      </c>
      <c r="BE63" s="24">
        <v>0</v>
      </c>
      <c r="BF63" s="24">
        <v>0</v>
      </c>
      <c r="BG63" s="24">
        <v>0</v>
      </c>
      <c r="BH63" s="24">
        <v>0</v>
      </c>
      <c r="BI63" s="24">
        <v>0</v>
      </c>
      <c r="BJ63" s="24">
        <v>0</v>
      </c>
      <c r="BK63" s="24">
        <v>0</v>
      </c>
      <c r="BL63" s="24">
        <v>0</v>
      </c>
      <c r="BM63" s="24">
        <v>0</v>
      </c>
      <c r="BN63" s="24">
        <v>56558.329999999994</v>
      </c>
      <c r="BO63" s="24">
        <v>0</v>
      </c>
      <c r="BP63" s="24">
        <v>0</v>
      </c>
      <c r="BQ63" s="24">
        <v>0</v>
      </c>
      <c r="BR63" s="24">
        <v>0</v>
      </c>
      <c r="BS63" s="24">
        <v>0</v>
      </c>
      <c r="BT63" s="24">
        <v>0</v>
      </c>
      <c r="BU63" s="24">
        <v>0</v>
      </c>
      <c r="BV63" s="24">
        <v>0</v>
      </c>
      <c r="BW63" s="24">
        <v>0</v>
      </c>
      <c r="BX63" s="24">
        <v>0</v>
      </c>
      <c r="BY63" s="24">
        <v>0</v>
      </c>
      <c r="BZ63" s="24">
        <v>0</v>
      </c>
      <c r="CA63" s="24">
        <v>0</v>
      </c>
      <c r="CB63" s="24">
        <v>0</v>
      </c>
      <c r="CC63" s="24">
        <v>994624.2200000002</v>
      </c>
      <c r="CD63" s="29" t="s">
        <v>233</v>
      </c>
      <c r="CE63" s="32">
        <f t="shared" si="4"/>
        <v>5708268.0999999996</v>
      </c>
      <c r="CF63" s="12">
        <f t="shared" si="5"/>
        <v>5708268.0999999996</v>
      </c>
      <c r="CG63" s="12">
        <f t="shared" si="8"/>
        <v>0</v>
      </c>
    </row>
    <row r="64" spans="1:85" x14ac:dyDescent="0.35">
      <c r="A64" s="39" t="s">
        <v>250</v>
      </c>
      <c r="B64" s="20"/>
      <c r="C64" s="24">
        <v>662653.4</v>
      </c>
      <c r="D64" s="24">
        <v>1052576.1099999999</v>
      </c>
      <c r="E64" s="24">
        <v>0</v>
      </c>
      <c r="F64" s="24">
        <v>254510.22000000003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16015696.159999998</v>
      </c>
      <c r="Q64" s="24">
        <v>0</v>
      </c>
      <c r="R64" s="24">
        <v>394524.68</v>
      </c>
      <c r="S64" s="24">
        <v>246943.95</v>
      </c>
      <c r="T64" s="24">
        <v>0</v>
      </c>
      <c r="U64" s="24">
        <v>1292989.3</v>
      </c>
      <c r="V64" s="24">
        <v>912.36999999999989</v>
      </c>
      <c r="W64" s="24">
        <v>15678.21</v>
      </c>
      <c r="X64" s="24">
        <v>264558.28000000003</v>
      </c>
      <c r="Y64" s="24">
        <v>2379838.27</v>
      </c>
      <c r="Z64" s="24">
        <v>0</v>
      </c>
      <c r="AA64" s="24">
        <v>493523.29</v>
      </c>
      <c r="AB64" s="24">
        <v>3252466.48</v>
      </c>
      <c r="AC64" s="24">
        <v>146440.42000000001</v>
      </c>
      <c r="AD64" s="24">
        <v>84.7</v>
      </c>
      <c r="AE64" s="24">
        <v>1282</v>
      </c>
      <c r="AF64" s="24">
        <v>0</v>
      </c>
      <c r="AG64" s="24">
        <v>911638.77</v>
      </c>
      <c r="AH64" s="24">
        <v>0</v>
      </c>
      <c r="AI64" s="24">
        <v>0</v>
      </c>
      <c r="AJ64" s="24">
        <v>0</v>
      </c>
      <c r="AK64" s="24">
        <v>0</v>
      </c>
      <c r="AL64" s="24">
        <v>718.93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17976.769999999997</v>
      </c>
      <c r="AW64" s="24">
        <v>0</v>
      </c>
      <c r="AX64" s="24">
        <v>0</v>
      </c>
      <c r="AY64" s="24">
        <v>1013417.86</v>
      </c>
      <c r="AZ64" s="24">
        <v>0</v>
      </c>
      <c r="BA64" s="24">
        <v>411.76</v>
      </c>
      <c r="BB64" s="24">
        <v>0</v>
      </c>
      <c r="BC64" s="24">
        <v>2063.3000000000002</v>
      </c>
      <c r="BD64" s="24">
        <v>11610.22</v>
      </c>
      <c r="BE64" s="24">
        <v>15609.58</v>
      </c>
      <c r="BF64" s="24">
        <v>152547.72</v>
      </c>
      <c r="BG64" s="24">
        <v>0</v>
      </c>
      <c r="BH64" s="24">
        <v>0</v>
      </c>
      <c r="BI64" s="24">
        <v>0</v>
      </c>
      <c r="BJ64" s="24">
        <v>0</v>
      </c>
      <c r="BK64" s="24">
        <v>0</v>
      </c>
      <c r="BL64" s="24">
        <v>21625.64</v>
      </c>
      <c r="BM64" s="24">
        <v>0</v>
      </c>
      <c r="BN64" s="24">
        <v>63064.86</v>
      </c>
      <c r="BO64" s="24">
        <v>0</v>
      </c>
      <c r="BP64" s="24">
        <v>0</v>
      </c>
      <c r="BQ64" s="24">
        <v>0</v>
      </c>
      <c r="BR64" s="24">
        <v>0</v>
      </c>
      <c r="BS64" s="24">
        <v>0</v>
      </c>
      <c r="BT64" s="24">
        <v>0</v>
      </c>
      <c r="BU64" s="24">
        <v>0</v>
      </c>
      <c r="BV64" s="24">
        <v>0</v>
      </c>
      <c r="BW64" s="24">
        <v>243.75</v>
      </c>
      <c r="BX64" s="24">
        <v>3974.4599999999996</v>
      </c>
      <c r="BY64" s="24">
        <v>3932.1599999999994</v>
      </c>
      <c r="BZ64" s="24">
        <v>0</v>
      </c>
      <c r="CA64" s="24">
        <v>0</v>
      </c>
      <c r="CB64" s="24">
        <v>0</v>
      </c>
      <c r="CC64" s="24">
        <v>515643.58</v>
      </c>
      <c r="CD64" s="29" t="s">
        <v>233</v>
      </c>
      <c r="CE64" s="32">
        <f t="shared" si="4"/>
        <v>29209157.199999996</v>
      </c>
      <c r="CF64" s="12">
        <f t="shared" si="5"/>
        <v>29209157.199999996</v>
      </c>
      <c r="CG64" s="12">
        <f t="shared" si="8"/>
        <v>0</v>
      </c>
    </row>
    <row r="65" spans="1:85" x14ac:dyDescent="0.35">
      <c r="A65" s="39" t="s">
        <v>251</v>
      </c>
      <c r="B65" s="20"/>
      <c r="C65" s="24">
        <v>579.17999999999995</v>
      </c>
      <c r="D65" s="24">
        <v>579.17999999999995</v>
      </c>
      <c r="E65" s="24">
        <v>0</v>
      </c>
      <c r="F65" s="24">
        <v>240.8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2572.4699999999998</v>
      </c>
      <c r="Q65" s="24">
        <v>0</v>
      </c>
      <c r="R65" s="24">
        <v>579.17999999999995</v>
      </c>
      <c r="S65" s="24">
        <v>0</v>
      </c>
      <c r="T65" s="24">
        <v>0</v>
      </c>
      <c r="U65" s="24">
        <v>0</v>
      </c>
      <c r="V65" s="24">
        <v>482.60000000000008</v>
      </c>
      <c r="W65" s="24">
        <v>0</v>
      </c>
      <c r="X65" s="24">
        <v>0</v>
      </c>
      <c r="Y65" s="24">
        <v>2060.46</v>
      </c>
      <c r="Z65" s="24">
        <v>0</v>
      </c>
      <c r="AA65" s="24">
        <v>0</v>
      </c>
      <c r="AB65" s="24">
        <v>2443.4999999999995</v>
      </c>
      <c r="AC65" s="24">
        <v>0</v>
      </c>
      <c r="AD65" s="24">
        <v>0</v>
      </c>
      <c r="AE65" s="24">
        <v>0</v>
      </c>
      <c r="AF65" s="24">
        <v>0</v>
      </c>
      <c r="AG65" s="24">
        <v>0</v>
      </c>
      <c r="AH65" s="24">
        <v>0</v>
      </c>
      <c r="AI65" s="24">
        <v>0</v>
      </c>
      <c r="AJ65" s="24">
        <v>0</v>
      </c>
      <c r="AK65" s="24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0</v>
      </c>
      <c r="BC65" s="24">
        <v>3766.9299999999994</v>
      </c>
      <c r="BD65" s="24">
        <v>0</v>
      </c>
      <c r="BE65" s="24">
        <v>568527.80999999994</v>
      </c>
      <c r="BF65" s="24">
        <v>4103.91</v>
      </c>
      <c r="BG65" s="24">
        <v>0</v>
      </c>
      <c r="BH65" s="24">
        <v>0</v>
      </c>
      <c r="BI65" s="24">
        <v>0</v>
      </c>
      <c r="BJ65" s="24">
        <v>0</v>
      </c>
      <c r="BK65" s="24">
        <v>0</v>
      </c>
      <c r="BL65" s="24">
        <v>0</v>
      </c>
      <c r="BM65" s="24">
        <v>0</v>
      </c>
      <c r="BN65" s="24">
        <v>506.54000000000008</v>
      </c>
      <c r="BO65" s="24">
        <v>0</v>
      </c>
      <c r="BP65" s="24">
        <v>0</v>
      </c>
      <c r="BQ65" s="24">
        <v>0</v>
      </c>
      <c r="BR65" s="24">
        <v>0</v>
      </c>
      <c r="BS65" s="24">
        <v>0</v>
      </c>
      <c r="BT65" s="24">
        <v>0</v>
      </c>
      <c r="BU65" s="24">
        <v>0</v>
      </c>
      <c r="BV65" s="24">
        <v>0</v>
      </c>
      <c r="BW65" s="24">
        <v>0</v>
      </c>
      <c r="BX65" s="24">
        <v>4958.34</v>
      </c>
      <c r="BY65" s="24">
        <v>2382.0700000000002</v>
      </c>
      <c r="BZ65" s="24">
        <v>0</v>
      </c>
      <c r="CA65" s="24">
        <v>0</v>
      </c>
      <c r="CB65" s="24">
        <v>0</v>
      </c>
      <c r="CC65" s="24">
        <v>16319.29</v>
      </c>
      <c r="CD65" s="29" t="s">
        <v>233</v>
      </c>
      <c r="CE65" s="32">
        <f t="shared" si="4"/>
        <v>610102.26</v>
      </c>
      <c r="CF65" s="12">
        <f t="shared" si="5"/>
        <v>610102.26</v>
      </c>
      <c r="CG65" s="12">
        <f t="shared" si="8"/>
        <v>0</v>
      </c>
    </row>
    <row r="66" spans="1:85" x14ac:dyDescent="0.35">
      <c r="A66" s="39" t="s">
        <v>252</v>
      </c>
      <c r="B66" s="20"/>
      <c r="C66" s="24">
        <v>132711.63</v>
      </c>
      <c r="D66" s="24">
        <v>703859.94</v>
      </c>
      <c r="E66" s="24">
        <v>-0.01</v>
      </c>
      <c r="F66" s="24">
        <v>212458.68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1928158.04</v>
      </c>
      <c r="Q66" s="24">
        <v>0</v>
      </c>
      <c r="R66" s="24">
        <v>108816.05</v>
      </c>
      <c r="S66" s="24">
        <v>-638429.55000000005</v>
      </c>
      <c r="T66" s="24">
        <v>0</v>
      </c>
      <c r="U66" s="24">
        <v>8966695.0399999991</v>
      </c>
      <c r="V66" s="24">
        <v>5207.57</v>
      </c>
      <c r="W66" s="24">
        <v>89214.59</v>
      </c>
      <c r="X66" s="24">
        <v>148650.51</v>
      </c>
      <c r="Y66" s="24">
        <v>671457.27</v>
      </c>
      <c r="Z66" s="24">
        <v>0</v>
      </c>
      <c r="AA66" s="24">
        <v>30483.759999999998</v>
      </c>
      <c r="AB66" s="24">
        <v>136958.21</v>
      </c>
      <c r="AC66" s="24">
        <v>22708.959999999999</v>
      </c>
      <c r="AD66" s="24">
        <v>-39476.129999999997</v>
      </c>
      <c r="AE66" s="24">
        <v>2008.45</v>
      </c>
      <c r="AF66" s="24">
        <v>0</v>
      </c>
      <c r="AG66" s="24">
        <v>266615.24</v>
      </c>
      <c r="AH66" s="24">
        <v>0</v>
      </c>
      <c r="AI66" s="24">
        <v>0</v>
      </c>
      <c r="AJ66" s="24">
        <v>-738884.66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-314820.84000000003</v>
      </c>
      <c r="AW66" s="24">
        <v>0</v>
      </c>
      <c r="AX66" s="24">
        <v>0</v>
      </c>
      <c r="AY66" s="24">
        <v>57979.31</v>
      </c>
      <c r="AZ66" s="24">
        <v>0</v>
      </c>
      <c r="BA66" s="24">
        <v>543477.49</v>
      </c>
      <c r="BB66" s="24">
        <v>0</v>
      </c>
      <c r="BC66" s="24">
        <v>0</v>
      </c>
      <c r="BD66" s="24">
        <v>15725.63</v>
      </c>
      <c r="BE66" s="24">
        <v>282559.32</v>
      </c>
      <c r="BF66" s="24">
        <v>100681.05</v>
      </c>
      <c r="BG66" s="24">
        <v>0</v>
      </c>
      <c r="BH66" s="24">
        <v>0</v>
      </c>
      <c r="BI66" s="24">
        <v>0</v>
      </c>
      <c r="BJ66" s="24">
        <v>0</v>
      </c>
      <c r="BK66" s="24">
        <v>0</v>
      </c>
      <c r="BL66" s="24">
        <v>66.5</v>
      </c>
      <c r="BM66" s="24">
        <v>0</v>
      </c>
      <c r="BN66" s="24">
        <v>-5443941.3799999999</v>
      </c>
      <c r="BO66" s="24">
        <v>0</v>
      </c>
      <c r="BP66" s="24">
        <v>0</v>
      </c>
      <c r="BQ66" s="24">
        <v>0</v>
      </c>
      <c r="BR66" s="24">
        <v>0</v>
      </c>
      <c r="BS66" s="24">
        <v>0</v>
      </c>
      <c r="BT66" s="24">
        <v>0</v>
      </c>
      <c r="BU66" s="24">
        <v>0</v>
      </c>
      <c r="BV66" s="24">
        <v>0</v>
      </c>
      <c r="BW66" s="24">
        <v>8513.4</v>
      </c>
      <c r="BX66" s="24">
        <v>196069.31</v>
      </c>
      <c r="BY66" s="24">
        <v>26724.6</v>
      </c>
      <c r="BZ66" s="24">
        <v>-165594.20000000001</v>
      </c>
      <c r="CA66" s="24">
        <v>0</v>
      </c>
      <c r="CB66" s="24">
        <v>0</v>
      </c>
      <c r="CC66" s="24">
        <f>419816.44+30724261.24</f>
        <v>31144077.68</v>
      </c>
      <c r="CD66" s="29" t="s">
        <v>233</v>
      </c>
      <c r="CE66" s="32">
        <f t="shared" si="4"/>
        <v>38460731.460000001</v>
      </c>
      <c r="CF66" s="12">
        <f t="shared" si="5"/>
        <v>38460731.460000001</v>
      </c>
      <c r="CG66" s="12">
        <f t="shared" si="8"/>
        <v>0</v>
      </c>
    </row>
    <row r="67" spans="1:85" x14ac:dyDescent="0.35">
      <c r="A67" s="39" t="s">
        <v>11</v>
      </c>
      <c r="B67" s="20"/>
      <c r="C67" s="32">
        <f t="shared" ref="C67:BN67" si="9">ROUND(C51+C52,0)</f>
        <v>106165</v>
      </c>
      <c r="D67" s="32">
        <f t="shared" si="9"/>
        <v>155624</v>
      </c>
      <c r="E67" s="32">
        <f t="shared" si="9"/>
        <v>4794</v>
      </c>
      <c r="F67" s="32">
        <f t="shared" si="9"/>
        <v>83371</v>
      </c>
      <c r="G67" s="32">
        <f t="shared" si="9"/>
        <v>0</v>
      </c>
      <c r="H67" s="32">
        <f t="shared" si="9"/>
        <v>0</v>
      </c>
      <c r="I67" s="32">
        <f t="shared" si="9"/>
        <v>0</v>
      </c>
      <c r="J67" s="32">
        <f t="shared" si="9"/>
        <v>0</v>
      </c>
      <c r="K67" s="32">
        <f t="shared" si="9"/>
        <v>0</v>
      </c>
      <c r="L67" s="32">
        <f t="shared" si="9"/>
        <v>0</v>
      </c>
      <c r="M67" s="32">
        <f t="shared" si="9"/>
        <v>0</v>
      </c>
      <c r="N67" s="32">
        <f t="shared" si="9"/>
        <v>0</v>
      </c>
      <c r="O67" s="32">
        <f t="shared" si="9"/>
        <v>0</v>
      </c>
      <c r="P67" s="32">
        <f t="shared" si="9"/>
        <v>931913</v>
      </c>
      <c r="Q67" s="32">
        <f t="shared" si="9"/>
        <v>0</v>
      </c>
      <c r="R67" s="32">
        <f t="shared" si="9"/>
        <v>38753</v>
      </c>
      <c r="S67" s="32">
        <f t="shared" si="9"/>
        <v>19783</v>
      </c>
      <c r="T67" s="32">
        <f t="shared" si="9"/>
        <v>0</v>
      </c>
      <c r="U67" s="32">
        <f t="shared" si="9"/>
        <v>32336</v>
      </c>
      <c r="V67" s="32">
        <f t="shared" si="9"/>
        <v>0</v>
      </c>
      <c r="W67" s="32">
        <f t="shared" si="9"/>
        <v>0</v>
      </c>
      <c r="X67" s="32">
        <f t="shared" si="9"/>
        <v>75062</v>
      </c>
      <c r="Y67" s="32">
        <f t="shared" si="9"/>
        <v>443331</v>
      </c>
      <c r="Z67" s="32">
        <f t="shared" si="9"/>
        <v>0</v>
      </c>
      <c r="AA67" s="32">
        <f t="shared" si="9"/>
        <v>22193</v>
      </c>
      <c r="AB67" s="32">
        <f t="shared" si="9"/>
        <v>4428</v>
      </c>
      <c r="AC67" s="32">
        <f t="shared" si="9"/>
        <v>11063</v>
      </c>
      <c r="AD67" s="32">
        <f t="shared" si="9"/>
        <v>11459</v>
      </c>
      <c r="AE67" s="32">
        <f t="shared" si="9"/>
        <v>0</v>
      </c>
      <c r="AF67" s="32">
        <f t="shared" si="9"/>
        <v>0</v>
      </c>
      <c r="AG67" s="32">
        <f t="shared" si="9"/>
        <v>41989</v>
      </c>
      <c r="AH67" s="32">
        <f t="shared" si="9"/>
        <v>0</v>
      </c>
      <c r="AI67" s="32">
        <f t="shared" si="9"/>
        <v>0</v>
      </c>
      <c r="AJ67" s="32">
        <f t="shared" si="9"/>
        <v>0</v>
      </c>
      <c r="AK67" s="32">
        <f t="shared" si="9"/>
        <v>814</v>
      </c>
      <c r="AL67" s="32">
        <f t="shared" si="9"/>
        <v>0</v>
      </c>
      <c r="AM67" s="32">
        <f t="shared" si="9"/>
        <v>0</v>
      </c>
      <c r="AN67" s="32">
        <f t="shared" si="9"/>
        <v>0</v>
      </c>
      <c r="AO67" s="32">
        <f t="shared" si="9"/>
        <v>0</v>
      </c>
      <c r="AP67" s="32">
        <f t="shared" si="9"/>
        <v>0</v>
      </c>
      <c r="AQ67" s="32">
        <f t="shared" si="9"/>
        <v>0</v>
      </c>
      <c r="AR67" s="32">
        <f t="shared" si="9"/>
        <v>0</v>
      </c>
      <c r="AS67" s="32">
        <f t="shared" si="9"/>
        <v>0</v>
      </c>
      <c r="AT67" s="32">
        <f t="shared" si="9"/>
        <v>0</v>
      </c>
      <c r="AU67" s="32">
        <f t="shared" si="9"/>
        <v>0</v>
      </c>
      <c r="AV67" s="32">
        <f t="shared" si="9"/>
        <v>141677</v>
      </c>
      <c r="AW67" s="32">
        <f t="shared" si="9"/>
        <v>0</v>
      </c>
      <c r="AX67" s="32">
        <f t="shared" si="9"/>
        <v>0</v>
      </c>
      <c r="AY67" s="32">
        <f t="shared" si="9"/>
        <v>24716</v>
      </c>
      <c r="AZ67" s="32">
        <f t="shared" si="9"/>
        <v>0</v>
      </c>
      <c r="BA67" s="32">
        <f t="shared" si="9"/>
        <v>0</v>
      </c>
      <c r="BB67" s="32">
        <f t="shared" si="9"/>
        <v>0</v>
      </c>
      <c r="BC67" s="32">
        <f t="shared" si="9"/>
        <v>2262</v>
      </c>
      <c r="BD67" s="32">
        <f t="shared" si="9"/>
        <v>0</v>
      </c>
      <c r="BE67" s="32">
        <f t="shared" si="9"/>
        <v>4568</v>
      </c>
      <c r="BF67" s="32">
        <f t="shared" si="9"/>
        <v>4988</v>
      </c>
      <c r="BG67" s="32">
        <f t="shared" si="9"/>
        <v>0</v>
      </c>
      <c r="BH67" s="32">
        <f t="shared" si="9"/>
        <v>0</v>
      </c>
      <c r="BI67" s="32">
        <f t="shared" si="9"/>
        <v>0</v>
      </c>
      <c r="BJ67" s="32">
        <f t="shared" si="9"/>
        <v>0</v>
      </c>
      <c r="BK67" s="32">
        <f t="shared" si="9"/>
        <v>0</v>
      </c>
      <c r="BL67" s="32">
        <f t="shared" si="9"/>
        <v>0</v>
      </c>
      <c r="BM67" s="32">
        <f t="shared" si="9"/>
        <v>0</v>
      </c>
      <c r="BN67" s="32">
        <f t="shared" si="9"/>
        <v>255813</v>
      </c>
      <c r="BO67" s="32">
        <f t="shared" ref="BO67:CC67" si="10">ROUND(BO51+BO52,0)</f>
        <v>0</v>
      </c>
      <c r="BP67" s="32">
        <f t="shared" si="10"/>
        <v>0</v>
      </c>
      <c r="BQ67" s="32">
        <f t="shared" si="10"/>
        <v>0</v>
      </c>
      <c r="BR67" s="32">
        <f t="shared" si="10"/>
        <v>0</v>
      </c>
      <c r="BS67" s="32">
        <f t="shared" si="10"/>
        <v>0</v>
      </c>
      <c r="BT67" s="32">
        <f t="shared" si="10"/>
        <v>0</v>
      </c>
      <c r="BU67" s="32">
        <f t="shared" si="10"/>
        <v>0</v>
      </c>
      <c r="BV67" s="32">
        <f t="shared" si="10"/>
        <v>0</v>
      </c>
      <c r="BW67" s="32">
        <f t="shared" si="10"/>
        <v>0</v>
      </c>
      <c r="BX67" s="32">
        <f t="shared" si="10"/>
        <v>0</v>
      </c>
      <c r="BY67" s="32">
        <f t="shared" si="10"/>
        <v>0</v>
      </c>
      <c r="BZ67" s="32">
        <f t="shared" si="10"/>
        <v>0</v>
      </c>
      <c r="CA67" s="32">
        <f t="shared" si="10"/>
        <v>0</v>
      </c>
      <c r="CB67" s="32">
        <f t="shared" si="10"/>
        <v>0</v>
      </c>
      <c r="CC67" s="32">
        <f t="shared" si="10"/>
        <v>912625</v>
      </c>
      <c r="CD67" s="29" t="s">
        <v>233</v>
      </c>
      <c r="CE67" s="32">
        <f t="shared" si="4"/>
        <v>3329727</v>
      </c>
      <c r="CF67" s="12">
        <f t="shared" si="5"/>
        <v>3329727</v>
      </c>
      <c r="CG67" s="12">
        <f t="shared" si="8"/>
        <v>0</v>
      </c>
    </row>
    <row r="68" spans="1:85" x14ac:dyDescent="0.35">
      <c r="A68" s="39" t="s">
        <v>253</v>
      </c>
      <c r="B68" s="32"/>
      <c r="C68" s="24">
        <v>25230.400000000001</v>
      </c>
      <c r="D68" s="24">
        <v>43969.88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57485.880000000005</v>
      </c>
      <c r="Q68" s="24">
        <v>0</v>
      </c>
      <c r="R68" s="24">
        <v>0</v>
      </c>
      <c r="S68" s="24">
        <v>0</v>
      </c>
      <c r="T68" s="24">
        <v>0</v>
      </c>
      <c r="U68" s="24">
        <v>76721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10515.440000000002</v>
      </c>
      <c r="AC68" s="24">
        <v>13845.140000000005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  <c r="BD68" s="24">
        <v>0</v>
      </c>
      <c r="BE68" s="24">
        <v>0</v>
      </c>
      <c r="BF68" s="24">
        <v>0</v>
      </c>
      <c r="BG68" s="24">
        <v>0</v>
      </c>
      <c r="BH68" s="24">
        <v>0</v>
      </c>
      <c r="BI68" s="24">
        <v>0</v>
      </c>
      <c r="BJ68" s="24">
        <v>0</v>
      </c>
      <c r="BK68" s="24">
        <v>0</v>
      </c>
      <c r="BL68" s="24">
        <v>0</v>
      </c>
      <c r="BM68" s="24">
        <v>0</v>
      </c>
      <c r="BN68" s="24">
        <v>255310.77</v>
      </c>
      <c r="BO68" s="24">
        <v>0</v>
      </c>
      <c r="BP68" s="24">
        <v>0</v>
      </c>
      <c r="BQ68" s="24">
        <v>0</v>
      </c>
      <c r="BR68" s="24">
        <v>0</v>
      </c>
      <c r="BS68" s="24">
        <v>0</v>
      </c>
      <c r="BT68" s="24">
        <v>0</v>
      </c>
      <c r="BU68" s="24">
        <v>0</v>
      </c>
      <c r="BV68" s="24">
        <v>0</v>
      </c>
      <c r="BW68" s="24">
        <v>0</v>
      </c>
      <c r="BX68" s="24">
        <v>0</v>
      </c>
      <c r="BY68" s="24">
        <v>0</v>
      </c>
      <c r="BZ68" s="24">
        <v>0</v>
      </c>
      <c r="CA68" s="24">
        <v>0</v>
      </c>
      <c r="CB68" s="24">
        <v>0</v>
      </c>
      <c r="CC68" s="24">
        <v>2749.03</v>
      </c>
      <c r="CD68" s="29" t="s">
        <v>233</v>
      </c>
      <c r="CE68" s="32">
        <f t="shared" si="4"/>
        <v>485827.54000000004</v>
      </c>
      <c r="CF68" s="12">
        <f t="shared" si="5"/>
        <v>485827.54000000004</v>
      </c>
      <c r="CG68" s="12">
        <f t="shared" si="8"/>
        <v>0</v>
      </c>
    </row>
    <row r="69" spans="1:85" x14ac:dyDescent="0.35">
      <c r="A69" s="39" t="s">
        <v>254</v>
      </c>
      <c r="B69" s="20"/>
      <c r="C69" s="32">
        <f t="shared" ref="C69:BN69" si="11">SUM(C70:C83)</f>
        <v>112246.78000000001</v>
      </c>
      <c r="D69" s="32">
        <f t="shared" si="11"/>
        <v>88096.720000000016</v>
      </c>
      <c r="E69" s="32">
        <f t="shared" si="11"/>
        <v>4566.67</v>
      </c>
      <c r="F69" s="32">
        <f t="shared" si="11"/>
        <v>28330.350000000002</v>
      </c>
      <c r="G69" s="32">
        <f t="shared" si="11"/>
        <v>0</v>
      </c>
      <c r="H69" s="32">
        <f t="shared" si="11"/>
        <v>0</v>
      </c>
      <c r="I69" s="32">
        <f t="shared" si="11"/>
        <v>0</v>
      </c>
      <c r="J69" s="32">
        <f t="shared" si="11"/>
        <v>0</v>
      </c>
      <c r="K69" s="32">
        <f t="shared" si="11"/>
        <v>0</v>
      </c>
      <c r="L69" s="32">
        <f t="shared" si="11"/>
        <v>0</v>
      </c>
      <c r="M69" s="32">
        <f t="shared" si="11"/>
        <v>0</v>
      </c>
      <c r="N69" s="32">
        <f t="shared" si="11"/>
        <v>0</v>
      </c>
      <c r="O69" s="32">
        <f t="shared" si="11"/>
        <v>0</v>
      </c>
      <c r="P69" s="32">
        <f t="shared" si="11"/>
        <v>119101.27999999994</v>
      </c>
      <c r="Q69" s="32">
        <f t="shared" si="11"/>
        <v>0</v>
      </c>
      <c r="R69" s="32">
        <f t="shared" si="11"/>
        <v>68739.200000000012</v>
      </c>
      <c r="S69" s="32">
        <f t="shared" si="11"/>
        <v>1750</v>
      </c>
      <c r="T69" s="32">
        <f t="shared" si="11"/>
        <v>0</v>
      </c>
      <c r="U69" s="32">
        <f t="shared" si="11"/>
        <v>26971.67</v>
      </c>
      <c r="V69" s="32">
        <f t="shared" si="11"/>
        <v>0</v>
      </c>
      <c r="W69" s="32">
        <f t="shared" si="11"/>
        <v>2939.8100000000004</v>
      </c>
      <c r="X69" s="32">
        <f t="shared" si="11"/>
        <v>5800.0000000000018</v>
      </c>
      <c r="Y69" s="32">
        <f t="shared" si="11"/>
        <v>3989.9999999999773</v>
      </c>
      <c r="Z69" s="32">
        <f t="shared" si="11"/>
        <v>0</v>
      </c>
      <c r="AA69" s="32">
        <f t="shared" si="11"/>
        <v>18875</v>
      </c>
      <c r="AB69" s="32">
        <f t="shared" si="11"/>
        <v>19312.53</v>
      </c>
      <c r="AC69" s="32">
        <f t="shared" si="11"/>
        <v>0</v>
      </c>
      <c r="AD69" s="32">
        <f t="shared" si="11"/>
        <v>0</v>
      </c>
      <c r="AE69" s="32">
        <f t="shared" si="11"/>
        <v>1918.8999999999987</v>
      </c>
      <c r="AF69" s="32">
        <f t="shared" si="11"/>
        <v>0</v>
      </c>
      <c r="AG69" s="32">
        <f t="shared" si="11"/>
        <v>139583.32999999996</v>
      </c>
      <c r="AH69" s="32">
        <f t="shared" si="11"/>
        <v>0</v>
      </c>
      <c r="AI69" s="32">
        <f t="shared" si="11"/>
        <v>0</v>
      </c>
      <c r="AJ69" s="32">
        <f t="shared" si="11"/>
        <v>0</v>
      </c>
      <c r="AK69" s="32">
        <f t="shared" si="11"/>
        <v>0</v>
      </c>
      <c r="AL69" s="32">
        <f t="shared" si="11"/>
        <v>0</v>
      </c>
      <c r="AM69" s="32">
        <f t="shared" si="11"/>
        <v>0</v>
      </c>
      <c r="AN69" s="32">
        <f t="shared" si="11"/>
        <v>0</v>
      </c>
      <c r="AO69" s="32">
        <f t="shared" si="11"/>
        <v>0</v>
      </c>
      <c r="AP69" s="32">
        <f t="shared" si="11"/>
        <v>0</v>
      </c>
      <c r="AQ69" s="32">
        <f t="shared" si="11"/>
        <v>0</v>
      </c>
      <c r="AR69" s="32">
        <f t="shared" si="11"/>
        <v>0</v>
      </c>
      <c r="AS69" s="32">
        <f t="shared" si="11"/>
        <v>0</v>
      </c>
      <c r="AT69" s="32">
        <f t="shared" si="11"/>
        <v>0</v>
      </c>
      <c r="AU69" s="32">
        <f t="shared" si="11"/>
        <v>0</v>
      </c>
      <c r="AV69" s="32">
        <f t="shared" si="11"/>
        <v>0</v>
      </c>
      <c r="AW69" s="32">
        <f t="shared" si="11"/>
        <v>0</v>
      </c>
      <c r="AX69" s="32">
        <f t="shared" si="11"/>
        <v>0</v>
      </c>
      <c r="AY69" s="32">
        <f t="shared" si="11"/>
        <v>2926.6700000000019</v>
      </c>
      <c r="AZ69" s="32">
        <f t="shared" si="11"/>
        <v>0</v>
      </c>
      <c r="BA69" s="32">
        <f t="shared" si="11"/>
        <v>0</v>
      </c>
      <c r="BB69" s="32">
        <f t="shared" si="11"/>
        <v>0</v>
      </c>
      <c r="BC69" s="32">
        <f t="shared" si="11"/>
        <v>0</v>
      </c>
      <c r="BD69" s="32">
        <f t="shared" si="11"/>
        <v>728.48</v>
      </c>
      <c r="BE69" s="32">
        <f t="shared" si="11"/>
        <v>-54093.77999999997</v>
      </c>
      <c r="BF69" s="32">
        <f t="shared" si="11"/>
        <v>76496.39</v>
      </c>
      <c r="BG69" s="32">
        <f t="shared" si="11"/>
        <v>0</v>
      </c>
      <c r="BH69" s="32">
        <f t="shared" si="11"/>
        <v>0</v>
      </c>
      <c r="BI69" s="32">
        <f t="shared" si="11"/>
        <v>0</v>
      </c>
      <c r="BJ69" s="32">
        <f t="shared" si="11"/>
        <v>0</v>
      </c>
      <c r="BK69" s="32">
        <f t="shared" si="11"/>
        <v>0</v>
      </c>
      <c r="BL69" s="32">
        <f t="shared" si="11"/>
        <v>1666.6699999999983</v>
      </c>
      <c r="BM69" s="32">
        <f t="shared" si="11"/>
        <v>0</v>
      </c>
      <c r="BN69" s="32">
        <f t="shared" si="11"/>
        <v>755155.30999999982</v>
      </c>
      <c r="BO69" s="32">
        <f t="shared" ref="BO69:CD69" si="12">SUM(BO70:BO83)</f>
        <v>0</v>
      </c>
      <c r="BP69" s="32">
        <f t="shared" si="12"/>
        <v>0</v>
      </c>
      <c r="BQ69" s="32">
        <f t="shared" si="12"/>
        <v>0</v>
      </c>
      <c r="BR69" s="32">
        <f t="shared" si="12"/>
        <v>0</v>
      </c>
      <c r="BS69" s="32">
        <f t="shared" si="12"/>
        <v>0</v>
      </c>
      <c r="BT69" s="32">
        <f t="shared" si="12"/>
        <v>0</v>
      </c>
      <c r="BU69" s="32">
        <f t="shared" si="12"/>
        <v>0</v>
      </c>
      <c r="BV69" s="32">
        <f t="shared" si="12"/>
        <v>0</v>
      </c>
      <c r="BW69" s="32">
        <f t="shared" si="12"/>
        <v>0</v>
      </c>
      <c r="BX69" s="32">
        <f t="shared" si="12"/>
        <v>9092.0100000000057</v>
      </c>
      <c r="BY69" s="32">
        <f t="shared" si="12"/>
        <v>4496.9100000000017</v>
      </c>
      <c r="BZ69" s="32">
        <f t="shared" si="12"/>
        <v>0</v>
      </c>
      <c r="CA69" s="32">
        <f t="shared" si="12"/>
        <v>0</v>
      </c>
      <c r="CB69" s="32">
        <f t="shared" si="12"/>
        <v>0</v>
      </c>
      <c r="CC69" s="32">
        <f t="shared" si="12"/>
        <v>2677541.0499999998</v>
      </c>
      <c r="CD69" s="32">
        <f t="shared" si="12"/>
        <v>5441304.2000000011</v>
      </c>
      <c r="CE69" s="32">
        <f>SUM(CE70:CE84)</f>
        <v>15732323.42</v>
      </c>
    </row>
    <row r="70" spans="1:85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5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13">SUM(C71:CD71)</f>
        <v>0</v>
      </c>
    </row>
    <row r="72" spans="1:85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3"/>
        <v>0</v>
      </c>
    </row>
    <row r="73" spans="1:85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3"/>
        <v>0</v>
      </c>
    </row>
    <row r="74" spans="1:85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3"/>
        <v>0</v>
      </c>
    </row>
    <row r="75" spans="1:85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3"/>
        <v>0</v>
      </c>
    </row>
    <row r="76" spans="1:85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3"/>
        <v>0</v>
      </c>
    </row>
    <row r="77" spans="1:85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3"/>
        <v>0</v>
      </c>
    </row>
    <row r="78" spans="1:85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3"/>
        <v>0</v>
      </c>
    </row>
    <row r="79" spans="1:85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3"/>
        <v>0</v>
      </c>
    </row>
    <row r="80" spans="1:85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3"/>
        <v>0</v>
      </c>
    </row>
    <row r="81" spans="1:85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3"/>
        <v>0</v>
      </c>
    </row>
    <row r="82" spans="1:85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3"/>
        <v>0</v>
      </c>
    </row>
    <row r="83" spans="1:85" x14ac:dyDescent="0.35">
      <c r="A83" s="33" t="s">
        <v>268</v>
      </c>
      <c r="B83" s="20"/>
      <c r="C83" s="24">
        <v>112246.78000000001</v>
      </c>
      <c r="D83" s="24">
        <v>88096.720000000016</v>
      </c>
      <c r="E83" s="24">
        <v>4566.67</v>
      </c>
      <c r="F83" s="24">
        <v>28330.350000000002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119101.27999999994</v>
      </c>
      <c r="Q83" s="24">
        <v>0</v>
      </c>
      <c r="R83" s="24">
        <v>68739.200000000012</v>
      </c>
      <c r="S83" s="24">
        <v>1750</v>
      </c>
      <c r="T83" s="24">
        <v>0</v>
      </c>
      <c r="U83" s="24">
        <v>26971.67</v>
      </c>
      <c r="V83" s="24">
        <v>0</v>
      </c>
      <c r="W83" s="24">
        <v>2939.8100000000004</v>
      </c>
      <c r="X83" s="24">
        <v>5800.0000000000018</v>
      </c>
      <c r="Y83" s="24">
        <v>3989.9999999999773</v>
      </c>
      <c r="Z83" s="24">
        <v>0</v>
      </c>
      <c r="AA83" s="24">
        <v>18875</v>
      </c>
      <c r="AB83" s="24">
        <v>19312.53</v>
      </c>
      <c r="AC83" s="24">
        <v>0</v>
      </c>
      <c r="AD83" s="24">
        <v>0</v>
      </c>
      <c r="AE83" s="24">
        <v>1918.8999999999987</v>
      </c>
      <c r="AF83" s="24">
        <v>0</v>
      </c>
      <c r="AG83" s="24">
        <v>139583.32999999996</v>
      </c>
      <c r="AH83" s="24">
        <v>0</v>
      </c>
      <c r="AI83" s="24">
        <v>0</v>
      </c>
      <c r="AJ83" s="24">
        <v>0</v>
      </c>
      <c r="AK83" s="24">
        <v>0</v>
      </c>
      <c r="AL83" s="24">
        <v>0</v>
      </c>
      <c r="AM83" s="24">
        <v>0</v>
      </c>
      <c r="AN83" s="24">
        <v>0</v>
      </c>
      <c r="AO83" s="24">
        <v>0</v>
      </c>
      <c r="AP83" s="24">
        <v>0</v>
      </c>
      <c r="AQ83" s="24">
        <v>0</v>
      </c>
      <c r="AR83" s="24">
        <v>0</v>
      </c>
      <c r="AS83" s="24">
        <v>0</v>
      </c>
      <c r="AT83" s="24">
        <v>0</v>
      </c>
      <c r="AU83" s="24">
        <v>0</v>
      </c>
      <c r="AV83" s="24">
        <v>0</v>
      </c>
      <c r="AW83" s="24">
        <v>0</v>
      </c>
      <c r="AX83" s="24">
        <v>0</v>
      </c>
      <c r="AY83" s="24">
        <v>2926.6700000000019</v>
      </c>
      <c r="AZ83" s="24">
        <v>0</v>
      </c>
      <c r="BA83" s="24">
        <v>0</v>
      </c>
      <c r="BB83" s="24">
        <v>0</v>
      </c>
      <c r="BC83" s="24">
        <v>0</v>
      </c>
      <c r="BD83" s="24">
        <v>728.48</v>
      </c>
      <c r="BE83" s="24">
        <v>-54093.77999999997</v>
      </c>
      <c r="BF83" s="24">
        <v>76496.39</v>
      </c>
      <c r="BG83" s="24">
        <v>0</v>
      </c>
      <c r="BH83" s="24">
        <v>0</v>
      </c>
      <c r="BI83" s="24">
        <v>0</v>
      </c>
      <c r="BJ83" s="24">
        <v>0</v>
      </c>
      <c r="BK83" s="24">
        <v>0</v>
      </c>
      <c r="BL83" s="24">
        <v>1666.6699999999983</v>
      </c>
      <c r="BM83" s="24">
        <v>0</v>
      </c>
      <c r="BN83" s="24">
        <v>755155.30999999982</v>
      </c>
      <c r="BO83" s="24">
        <v>0</v>
      </c>
      <c r="BP83" s="24">
        <v>0</v>
      </c>
      <c r="BQ83" s="24">
        <v>0</v>
      </c>
      <c r="BR83" s="24">
        <v>0</v>
      </c>
      <c r="BS83" s="24">
        <v>0</v>
      </c>
      <c r="BT83" s="24">
        <v>0</v>
      </c>
      <c r="BU83" s="24">
        <v>0</v>
      </c>
      <c r="BV83" s="24">
        <v>0</v>
      </c>
      <c r="BW83" s="24">
        <v>0</v>
      </c>
      <c r="BX83" s="24">
        <v>9092.0100000000057</v>
      </c>
      <c r="BY83" s="24">
        <v>4496.9100000000017</v>
      </c>
      <c r="BZ83" s="24">
        <v>0</v>
      </c>
      <c r="CA83" s="24">
        <v>0</v>
      </c>
      <c r="CB83" s="24">
        <v>0</v>
      </c>
      <c r="CC83" s="24">
        <v>2677541.0499999998</v>
      </c>
      <c r="CD83" s="35">
        <v>5441304.2000000011</v>
      </c>
      <c r="CE83" s="32">
        <f t="shared" si="13"/>
        <v>9557536.1500000004</v>
      </c>
    </row>
    <row r="84" spans="1:85" x14ac:dyDescent="0.35">
      <c r="A84" s="39" t="s">
        <v>269</v>
      </c>
      <c r="B84" s="20"/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0</v>
      </c>
      <c r="AF84" s="24">
        <v>0</v>
      </c>
      <c r="AG84" s="24">
        <v>0</v>
      </c>
      <c r="AH84" s="24">
        <v>0</v>
      </c>
      <c r="AI84" s="24">
        <v>0</v>
      </c>
      <c r="AJ84" s="24">
        <v>0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0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0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0</v>
      </c>
      <c r="BO84" s="24">
        <v>0</v>
      </c>
      <c r="BP84" s="24">
        <v>0</v>
      </c>
      <c r="BQ84" s="24">
        <v>0</v>
      </c>
      <c r="BR84" s="24">
        <v>0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0</v>
      </c>
      <c r="CA84" s="24">
        <v>0</v>
      </c>
      <c r="CB84" s="24">
        <v>0</v>
      </c>
      <c r="CC84" s="24">
        <v>6174787.2699999996</v>
      </c>
      <c r="CD84" s="24">
        <v>0</v>
      </c>
      <c r="CE84" s="32">
        <f t="shared" si="13"/>
        <v>6174787.2699999996</v>
      </c>
    </row>
    <row r="85" spans="1:85" x14ac:dyDescent="0.35">
      <c r="A85" s="39" t="s">
        <v>270</v>
      </c>
      <c r="B85" s="32"/>
      <c r="C85" s="32">
        <f>SUM(C61:C69)-C84</f>
        <v>5829885.3499999996</v>
      </c>
      <c r="D85" s="32">
        <f t="shared" ref="D85:BO85" si="14">SUM(D61:D69)-D84</f>
        <v>13260177.659999998</v>
      </c>
      <c r="E85" s="32">
        <f t="shared" si="14"/>
        <v>917212.99000000022</v>
      </c>
      <c r="F85" s="32">
        <f t="shared" si="14"/>
        <v>4082329.0900000003</v>
      </c>
      <c r="G85" s="32">
        <f t="shared" si="14"/>
        <v>0</v>
      </c>
      <c r="H85" s="32">
        <f t="shared" si="14"/>
        <v>0</v>
      </c>
      <c r="I85" s="32">
        <f t="shared" si="14"/>
        <v>0</v>
      </c>
      <c r="J85" s="32">
        <f t="shared" si="14"/>
        <v>0</v>
      </c>
      <c r="K85" s="32">
        <f t="shared" si="14"/>
        <v>0</v>
      </c>
      <c r="L85" s="32">
        <f t="shared" si="14"/>
        <v>0</v>
      </c>
      <c r="M85" s="32">
        <f t="shared" si="14"/>
        <v>0</v>
      </c>
      <c r="N85" s="32">
        <f t="shared" si="14"/>
        <v>0</v>
      </c>
      <c r="O85" s="32">
        <f t="shared" si="14"/>
        <v>0</v>
      </c>
      <c r="P85" s="32">
        <f t="shared" si="14"/>
        <v>29295892.849999998</v>
      </c>
      <c r="Q85" s="32">
        <f t="shared" si="14"/>
        <v>0</v>
      </c>
      <c r="R85" s="32">
        <f t="shared" si="14"/>
        <v>8316320.4099999992</v>
      </c>
      <c r="S85" s="32">
        <f t="shared" si="14"/>
        <v>-130403.23000000004</v>
      </c>
      <c r="T85" s="32">
        <f t="shared" si="14"/>
        <v>0</v>
      </c>
      <c r="U85" s="32">
        <f t="shared" si="14"/>
        <v>13138541.319999998</v>
      </c>
      <c r="V85" s="32">
        <f t="shared" si="14"/>
        <v>86978.53</v>
      </c>
      <c r="W85" s="32">
        <f t="shared" si="14"/>
        <v>520243.36999999994</v>
      </c>
      <c r="X85" s="32">
        <f t="shared" si="14"/>
        <v>1357617.09</v>
      </c>
      <c r="Y85" s="32">
        <f t="shared" si="14"/>
        <v>7215265.5299999993</v>
      </c>
      <c r="Z85" s="32">
        <f t="shared" si="14"/>
        <v>0</v>
      </c>
      <c r="AA85" s="32">
        <f t="shared" si="14"/>
        <v>916737</v>
      </c>
      <c r="AB85" s="32">
        <f t="shared" si="14"/>
        <v>6154255.3600000003</v>
      </c>
      <c r="AC85" s="32">
        <f t="shared" si="14"/>
        <v>2208624.9</v>
      </c>
      <c r="AD85" s="32">
        <f t="shared" si="14"/>
        <v>-27932.43</v>
      </c>
      <c r="AE85" s="32">
        <f t="shared" si="14"/>
        <v>754349.97999999986</v>
      </c>
      <c r="AF85" s="32">
        <f t="shared" si="14"/>
        <v>0</v>
      </c>
      <c r="AG85" s="32">
        <f t="shared" si="14"/>
        <v>10720905.02</v>
      </c>
      <c r="AH85" s="32">
        <f t="shared" si="14"/>
        <v>0</v>
      </c>
      <c r="AI85" s="32">
        <f t="shared" si="14"/>
        <v>1161806.9000000001</v>
      </c>
      <c r="AJ85" s="32">
        <f t="shared" si="14"/>
        <v>-93945.959999999963</v>
      </c>
      <c r="AK85" s="32">
        <f t="shared" si="14"/>
        <v>814</v>
      </c>
      <c r="AL85" s="32">
        <f t="shared" si="14"/>
        <v>718.93</v>
      </c>
      <c r="AM85" s="32">
        <f t="shared" si="14"/>
        <v>0</v>
      </c>
      <c r="AN85" s="32">
        <f t="shared" si="14"/>
        <v>0</v>
      </c>
      <c r="AO85" s="32">
        <f t="shared" si="14"/>
        <v>0</v>
      </c>
      <c r="AP85" s="32">
        <f t="shared" si="14"/>
        <v>0</v>
      </c>
      <c r="AQ85" s="32">
        <f t="shared" si="14"/>
        <v>0</v>
      </c>
      <c r="AR85" s="32">
        <f t="shared" si="14"/>
        <v>0</v>
      </c>
      <c r="AS85" s="32">
        <f t="shared" si="14"/>
        <v>0</v>
      </c>
      <c r="AT85" s="32">
        <f t="shared" si="14"/>
        <v>0</v>
      </c>
      <c r="AU85" s="32">
        <f t="shared" si="14"/>
        <v>0</v>
      </c>
      <c r="AV85" s="32">
        <f t="shared" si="14"/>
        <v>890084.97</v>
      </c>
      <c r="AW85" s="32">
        <f t="shared" si="14"/>
        <v>0</v>
      </c>
      <c r="AX85" s="32">
        <f t="shared" si="14"/>
        <v>0</v>
      </c>
      <c r="AY85" s="32">
        <f t="shared" si="14"/>
        <v>2872232.92</v>
      </c>
      <c r="AZ85" s="32">
        <f t="shared" si="14"/>
        <v>0</v>
      </c>
      <c r="BA85" s="32">
        <f t="shared" si="14"/>
        <v>543889.25</v>
      </c>
      <c r="BB85" s="32">
        <f t="shared" si="14"/>
        <v>0</v>
      </c>
      <c r="BC85" s="32">
        <f t="shared" si="14"/>
        <v>368338.01</v>
      </c>
      <c r="BD85" s="32">
        <f t="shared" si="14"/>
        <v>389796.88</v>
      </c>
      <c r="BE85" s="32">
        <f t="shared" si="14"/>
        <v>1628137.2399999998</v>
      </c>
      <c r="BF85" s="32">
        <f t="shared" si="14"/>
        <v>1895890.5799999998</v>
      </c>
      <c r="BG85" s="32">
        <f t="shared" si="14"/>
        <v>31478.65</v>
      </c>
      <c r="BH85" s="32">
        <f t="shared" si="14"/>
        <v>0</v>
      </c>
      <c r="BI85" s="32">
        <f t="shared" si="14"/>
        <v>0</v>
      </c>
      <c r="BJ85" s="32">
        <f t="shared" si="14"/>
        <v>0</v>
      </c>
      <c r="BK85" s="32">
        <f t="shared" si="14"/>
        <v>0</v>
      </c>
      <c r="BL85" s="32">
        <f t="shared" si="14"/>
        <v>1009579.0900000001</v>
      </c>
      <c r="BM85" s="32">
        <f t="shared" si="14"/>
        <v>0</v>
      </c>
      <c r="BN85" s="32">
        <f t="shared" si="14"/>
        <v>-2168121.3599999994</v>
      </c>
      <c r="BO85" s="32">
        <f t="shared" si="14"/>
        <v>0</v>
      </c>
      <c r="BP85" s="32">
        <f t="shared" ref="BP85:CD85" si="15">SUM(BP61:BP69)-BP84</f>
        <v>0</v>
      </c>
      <c r="BQ85" s="32">
        <f t="shared" si="15"/>
        <v>0</v>
      </c>
      <c r="BR85" s="32">
        <f t="shared" si="15"/>
        <v>0</v>
      </c>
      <c r="BS85" s="32">
        <f t="shared" si="15"/>
        <v>0</v>
      </c>
      <c r="BT85" s="32">
        <f t="shared" si="15"/>
        <v>0</v>
      </c>
      <c r="BU85" s="32">
        <f t="shared" si="15"/>
        <v>0</v>
      </c>
      <c r="BV85" s="32">
        <f t="shared" si="15"/>
        <v>0</v>
      </c>
      <c r="BW85" s="32">
        <f t="shared" si="15"/>
        <v>8757.15</v>
      </c>
      <c r="BX85" s="32">
        <f t="shared" si="15"/>
        <v>1737973.55</v>
      </c>
      <c r="BY85" s="32">
        <f t="shared" si="15"/>
        <v>2078697.75</v>
      </c>
      <c r="BZ85" s="32">
        <f t="shared" si="15"/>
        <v>134130.63999999996</v>
      </c>
      <c r="CA85" s="32">
        <f t="shared" si="15"/>
        <v>0</v>
      </c>
      <c r="CB85" s="32">
        <f t="shared" si="15"/>
        <v>0</v>
      </c>
      <c r="CC85" s="32">
        <f t="shared" si="15"/>
        <v>39557520.069999993</v>
      </c>
      <c r="CD85" s="32">
        <f t="shared" si="15"/>
        <v>5441304.2000000011</v>
      </c>
      <c r="CE85" s="32">
        <f t="shared" si="13"/>
        <v>162106084.25</v>
      </c>
    </row>
    <row r="86" spans="1:85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5" x14ac:dyDescent="0.35">
      <c r="A87" s="26" t="s">
        <v>272</v>
      </c>
      <c r="B87" s="20"/>
      <c r="C87" s="24">
        <v>9210564.0600000005</v>
      </c>
      <c r="D87" s="344">
        <f>27873735+577574.4</f>
        <v>28451309.399999999</v>
      </c>
      <c r="E87" s="24">
        <v>0</v>
      </c>
      <c r="F87" s="24">
        <v>9388456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52062708</v>
      </c>
      <c r="Q87" s="24">
        <v>0</v>
      </c>
      <c r="R87" s="24">
        <v>5402407</v>
      </c>
      <c r="S87" s="24">
        <v>0</v>
      </c>
      <c r="T87" s="24">
        <v>0</v>
      </c>
      <c r="U87" s="24">
        <v>24073151</v>
      </c>
      <c r="V87" s="24">
        <v>1004657.9999999999</v>
      </c>
      <c r="W87" s="24">
        <v>2407938.3400000003</v>
      </c>
      <c r="X87" s="24">
        <v>13859180.720000001</v>
      </c>
      <c r="Y87" s="24">
        <v>15174496.01</v>
      </c>
      <c r="Z87" s="24">
        <v>0</v>
      </c>
      <c r="AA87" s="24">
        <v>1263751.28</v>
      </c>
      <c r="AB87" s="24">
        <v>32115264.379999999</v>
      </c>
      <c r="AC87" s="24">
        <v>17403347</v>
      </c>
      <c r="AD87" s="24">
        <v>0</v>
      </c>
      <c r="AE87" s="24">
        <v>2432150</v>
      </c>
      <c r="AF87" s="24">
        <v>0</v>
      </c>
      <c r="AG87" s="24">
        <v>18408656</v>
      </c>
      <c r="AH87" s="24">
        <v>0</v>
      </c>
      <c r="AI87" s="24">
        <v>0</v>
      </c>
      <c r="AJ87" s="24">
        <v>0</v>
      </c>
      <c r="AK87" s="24">
        <v>1427398</v>
      </c>
      <c r="AL87" s="24">
        <v>703955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3673104.3000000007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6">SUM(C87:CD87)</f>
        <v>238462494.49000001</v>
      </c>
      <c r="CF87" s="12">
        <f>E157</f>
        <v>238462494.49000001</v>
      </c>
      <c r="CG87" s="12">
        <f>CF87-CE87</f>
        <v>0</v>
      </c>
    </row>
    <row r="88" spans="1:85" x14ac:dyDescent="0.35">
      <c r="A88" s="26" t="s">
        <v>273</v>
      </c>
      <c r="B88" s="20"/>
      <c r="C88" s="24">
        <v>1945133</v>
      </c>
      <c r="D88" s="344">
        <f>2289382+8160043</f>
        <v>10449425</v>
      </c>
      <c r="E88" s="24">
        <v>0</v>
      </c>
      <c r="F88" s="24">
        <v>822173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183404748.90000001</v>
      </c>
      <c r="Q88" s="24">
        <v>0</v>
      </c>
      <c r="R88" s="24">
        <v>23969523</v>
      </c>
      <c r="S88" s="24">
        <v>0</v>
      </c>
      <c r="T88" s="24">
        <v>0</v>
      </c>
      <c r="U88" s="24">
        <v>25377098.009999998</v>
      </c>
      <c r="V88" s="24">
        <v>3341824</v>
      </c>
      <c r="W88" s="24">
        <v>16877990.260000002</v>
      </c>
      <c r="X88" s="24">
        <v>57242172.880000003</v>
      </c>
      <c r="Y88" s="24">
        <v>46501964.010000005</v>
      </c>
      <c r="Z88" s="24">
        <v>0</v>
      </c>
      <c r="AA88" s="24">
        <v>4290229.1100000003</v>
      </c>
      <c r="AB88" s="24">
        <v>28725434.470000003</v>
      </c>
      <c r="AC88" s="24">
        <v>1635936</v>
      </c>
      <c r="AD88" s="24">
        <v>0</v>
      </c>
      <c r="AE88" s="24">
        <v>631918.00000000012</v>
      </c>
      <c r="AF88" s="24">
        <v>0</v>
      </c>
      <c r="AG88" s="24">
        <v>100337782.00000001</v>
      </c>
      <c r="AH88" s="24">
        <v>0</v>
      </c>
      <c r="AI88" s="24">
        <v>0</v>
      </c>
      <c r="AJ88" s="24">
        <v>38200</v>
      </c>
      <c r="AK88" s="24">
        <v>245418</v>
      </c>
      <c r="AL88" s="24">
        <v>103498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786536.54999999993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6"/>
        <v>506727004.19000006</v>
      </c>
      <c r="CF88" s="12">
        <f>E158</f>
        <v>506727004.19</v>
      </c>
      <c r="CG88" s="12">
        <f>CF88-CE88</f>
        <v>0</v>
      </c>
    </row>
    <row r="89" spans="1:85" x14ac:dyDescent="0.35">
      <c r="A89" s="26" t="s">
        <v>274</v>
      </c>
      <c r="B89" s="20"/>
      <c r="C89" s="32">
        <f>C87+C88</f>
        <v>11155697.060000001</v>
      </c>
      <c r="D89" s="32">
        <f t="shared" ref="D89:AU89" si="17">D87+D88</f>
        <v>38900734.399999999</v>
      </c>
      <c r="E89" s="32">
        <f t="shared" si="17"/>
        <v>0</v>
      </c>
      <c r="F89" s="32">
        <f t="shared" si="17"/>
        <v>10210629</v>
      </c>
      <c r="G89" s="32">
        <f t="shared" si="17"/>
        <v>0</v>
      </c>
      <c r="H89" s="32">
        <f t="shared" si="17"/>
        <v>0</v>
      </c>
      <c r="I89" s="32">
        <f t="shared" si="17"/>
        <v>0</v>
      </c>
      <c r="J89" s="32">
        <f t="shared" si="17"/>
        <v>0</v>
      </c>
      <c r="K89" s="32">
        <f t="shared" si="17"/>
        <v>0</v>
      </c>
      <c r="L89" s="32">
        <f t="shared" si="17"/>
        <v>0</v>
      </c>
      <c r="M89" s="32">
        <f t="shared" si="17"/>
        <v>0</v>
      </c>
      <c r="N89" s="32">
        <f t="shared" si="17"/>
        <v>0</v>
      </c>
      <c r="O89" s="32">
        <f t="shared" si="17"/>
        <v>0</v>
      </c>
      <c r="P89" s="32">
        <f t="shared" si="17"/>
        <v>235467456.90000001</v>
      </c>
      <c r="Q89" s="32">
        <f t="shared" si="17"/>
        <v>0</v>
      </c>
      <c r="R89" s="32">
        <f t="shared" si="17"/>
        <v>29371930</v>
      </c>
      <c r="S89" s="32">
        <f t="shared" si="17"/>
        <v>0</v>
      </c>
      <c r="T89" s="32">
        <f t="shared" si="17"/>
        <v>0</v>
      </c>
      <c r="U89" s="32">
        <f t="shared" si="17"/>
        <v>49450249.009999998</v>
      </c>
      <c r="V89" s="32">
        <f t="shared" si="17"/>
        <v>4346482</v>
      </c>
      <c r="W89" s="32">
        <f t="shared" si="17"/>
        <v>19285928.600000001</v>
      </c>
      <c r="X89" s="32">
        <f t="shared" si="17"/>
        <v>71101353.600000009</v>
      </c>
      <c r="Y89" s="32">
        <f t="shared" si="17"/>
        <v>61676460.020000003</v>
      </c>
      <c r="Z89" s="32">
        <f t="shared" si="17"/>
        <v>0</v>
      </c>
      <c r="AA89" s="32">
        <f t="shared" si="17"/>
        <v>5553980.3900000006</v>
      </c>
      <c r="AB89" s="32">
        <f t="shared" si="17"/>
        <v>60840698.850000001</v>
      </c>
      <c r="AC89" s="32">
        <f t="shared" si="17"/>
        <v>19039283</v>
      </c>
      <c r="AD89" s="32">
        <f t="shared" si="17"/>
        <v>0</v>
      </c>
      <c r="AE89" s="32">
        <f t="shared" si="17"/>
        <v>3064068</v>
      </c>
      <c r="AF89" s="32">
        <f t="shared" si="17"/>
        <v>0</v>
      </c>
      <c r="AG89" s="32">
        <f t="shared" si="17"/>
        <v>118746438.00000001</v>
      </c>
      <c r="AH89" s="32">
        <f t="shared" si="17"/>
        <v>0</v>
      </c>
      <c r="AI89" s="32">
        <f t="shared" si="17"/>
        <v>0</v>
      </c>
      <c r="AJ89" s="32">
        <f t="shared" si="17"/>
        <v>38200</v>
      </c>
      <c r="AK89" s="32">
        <f t="shared" si="17"/>
        <v>1672816</v>
      </c>
      <c r="AL89" s="32">
        <f t="shared" si="17"/>
        <v>807453</v>
      </c>
      <c r="AM89" s="32">
        <f t="shared" si="17"/>
        <v>0</v>
      </c>
      <c r="AN89" s="32">
        <f t="shared" si="17"/>
        <v>0</v>
      </c>
      <c r="AO89" s="32">
        <f t="shared" si="17"/>
        <v>0</v>
      </c>
      <c r="AP89" s="32">
        <f t="shared" si="17"/>
        <v>0</v>
      </c>
      <c r="AQ89" s="32">
        <f t="shared" si="17"/>
        <v>0</v>
      </c>
      <c r="AR89" s="32">
        <f t="shared" si="17"/>
        <v>0</v>
      </c>
      <c r="AS89" s="32">
        <f t="shared" si="17"/>
        <v>0</v>
      </c>
      <c r="AT89" s="32">
        <f t="shared" si="17"/>
        <v>0</v>
      </c>
      <c r="AU89" s="32">
        <f t="shared" si="17"/>
        <v>0</v>
      </c>
      <c r="AV89" s="32">
        <f>AV87+AV88</f>
        <v>4459640.8500000006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6"/>
        <v>745189498.68000007</v>
      </c>
    </row>
    <row r="90" spans="1:85" x14ac:dyDescent="0.35">
      <c r="A90" s="39" t="s">
        <v>275</v>
      </c>
      <c r="B90" s="32"/>
      <c r="C90" s="213">
        <v>4000.096962997322</v>
      </c>
      <c r="D90" s="213">
        <v>6876.5172281058403</v>
      </c>
      <c r="E90" s="213">
        <v>37991.797277850674</v>
      </c>
      <c r="F90" s="213">
        <v>0</v>
      </c>
      <c r="G90" s="213">
        <v>0</v>
      </c>
      <c r="H90" s="213">
        <v>0</v>
      </c>
      <c r="I90" s="213">
        <v>0</v>
      </c>
      <c r="J90" s="213">
        <v>921.99113672927467</v>
      </c>
      <c r="K90" s="213">
        <v>0</v>
      </c>
      <c r="L90" s="213">
        <v>0</v>
      </c>
      <c r="M90" s="213">
        <v>0</v>
      </c>
      <c r="N90" s="213">
        <v>0</v>
      </c>
      <c r="O90" s="213">
        <v>682.84968564011899</v>
      </c>
      <c r="P90" s="213">
        <v>27682.783880296472</v>
      </c>
      <c r="Q90" s="213">
        <v>2512.4258475872734</v>
      </c>
      <c r="R90" s="213">
        <v>635.78972136956224</v>
      </c>
      <c r="S90" s="213">
        <v>4504.3108658961437</v>
      </c>
      <c r="T90" s="213">
        <v>0</v>
      </c>
      <c r="U90" s="213">
        <v>3629.3796934374259</v>
      </c>
      <c r="V90" s="213">
        <v>1552.018413494279</v>
      </c>
      <c r="W90" s="213">
        <v>1487.6711154100483</v>
      </c>
      <c r="X90" s="213">
        <v>549.35305230119286</v>
      </c>
      <c r="Y90" s="213">
        <v>10039.13890857407</v>
      </c>
      <c r="Z90" s="213">
        <v>0</v>
      </c>
      <c r="AA90" s="213">
        <v>961.36784152708753</v>
      </c>
      <c r="AB90" s="213">
        <v>3187.5922737546484</v>
      </c>
      <c r="AC90" s="213">
        <v>1082.3791782228047</v>
      </c>
      <c r="AD90" s="213">
        <v>397.60867771449972</v>
      </c>
      <c r="AE90" s="213">
        <v>503.2534954647291</v>
      </c>
      <c r="AF90" s="213">
        <v>0</v>
      </c>
      <c r="AG90" s="213">
        <v>10413.69780787034</v>
      </c>
      <c r="AH90" s="213">
        <v>0</v>
      </c>
      <c r="AI90" s="213">
        <v>0</v>
      </c>
      <c r="AJ90" s="213">
        <v>0</v>
      </c>
      <c r="AK90" s="213">
        <v>0</v>
      </c>
      <c r="AL90" s="213">
        <v>0</v>
      </c>
      <c r="AM90" s="213">
        <v>0</v>
      </c>
      <c r="AN90" s="213">
        <v>0</v>
      </c>
      <c r="AO90" s="213">
        <v>0</v>
      </c>
      <c r="AP90" s="213">
        <v>0</v>
      </c>
      <c r="AQ90" s="213">
        <v>0</v>
      </c>
      <c r="AR90" s="213">
        <v>0</v>
      </c>
      <c r="AS90" s="213">
        <v>0</v>
      </c>
      <c r="AT90" s="213">
        <v>0</v>
      </c>
      <c r="AU90" s="213">
        <v>0</v>
      </c>
      <c r="AV90" s="213">
        <v>731.83046477886182</v>
      </c>
      <c r="AW90" s="213">
        <v>0</v>
      </c>
      <c r="AX90" s="213">
        <v>0</v>
      </c>
      <c r="AY90" s="213">
        <v>5146.8234393043567</v>
      </c>
      <c r="AZ90" s="213">
        <v>0</v>
      </c>
      <c r="BA90" s="213">
        <v>374.55889929626784</v>
      </c>
      <c r="BB90" s="213">
        <v>0</v>
      </c>
      <c r="BC90" s="213">
        <v>0</v>
      </c>
      <c r="BD90" s="213">
        <v>0</v>
      </c>
      <c r="BE90" s="213">
        <v>46840.030968149433</v>
      </c>
      <c r="BF90" s="213">
        <v>2316.5027310323026</v>
      </c>
      <c r="BG90" s="213">
        <v>0</v>
      </c>
      <c r="BH90" s="213">
        <v>0</v>
      </c>
      <c r="BI90" s="213">
        <v>0</v>
      </c>
      <c r="BJ90" s="213">
        <v>0</v>
      </c>
      <c r="BK90" s="213">
        <v>0</v>
      </c>
      <c r="BL90" s="213">
        <v>0</v>
      </c>
      <c r="BM90" s="213">
        <v>0</v>
      </c>
      <c r="BN90" s="213">
        <v>8087.5910024971063</v>
      </c>
      <c r="BO90" s="213">
        <v>0</v>
      </c>
      <c r="BP90" s="213">
        <v>0</v>
      </c>
      <c r="BQ90" s="213">
        <v>0</v>
      </c>
      <c r="BR90" s="213">
        <v>1078.5375484864328</v>
      </c>
      <c r="BS90" s="213">
        <v>956.56580435662249</v>
      </c>
      <c r="BT90" s="213">
        <v>0</v>
      </c>
      <c r="BU90" s="213">
        <v>0</v>
      </c>
      <c r="BV90" s="213">
        <v>2493.2176989054137</v>
      </c>
      <c r="BW90" s="213">
        <v>0</v>
      </c>
      <c r="BX90" s="213">
        <v>0</v>
      </c>
      <c r="BY90" s="213">
        <v>6973.518378949233</v>
      </c>
      <c r="BZ90" s="213">
        <v>0</v>
      </c>
      <c r="CA90" s="213">
        <v>0</v>
      </c>
      <c r="CB90" s="213">
        <v>0</v>
      </c>
      <c r="CC90" s="213">
        <v>0</v>
      </c>
      <c r="CD90" s="233" t="s">
        <v>233</v>
      </c>
      <c r="CE90" s="32">
        <f t="shared" si="16"/>
        <v>194611.19999999981</v>
      </c>
      <c r="CF90" s="32">
        <f>BE59-CE90</f>
        <v>0</v>
      </c>
    </row>
    <row r="91" spans="1:85" x14ac:dyDescent="0.35">
      <c r="A91" s="26" t="s">
        <v>276</v>
      </c>
      <c r="B91" s="20"/>
      <c r="C91" s="24">
        <v>4768</v>
      </c>
      <c r="D91" s="24">
        <v>35522</v>
      </c>
      <c r="E91" s="24">
        <v>0</v>
      </c>
      <c r="F91" s="24">
        <v>2914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23175</v>
      </c>
      <c r="Q91" s="24">
        <v>0</v>
      </c>
      <c r="R91" s="24">
        <v>89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3179</v>
      </c>
      <c r="AH91" s="24">
        <v>0</v>
      </c>
      <c r="AI91" s="24">
        <v>368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0</v>
      </c>
      <c r="AW91" s="24">
        <v>0</v>
      </c>
      <c r="AX91" s="316" t="s">
        <v>233</v>
      </c>
      <c r="AY91" s="316" t="s">
        <v>233</v>
      </c>
      <c r="AZ91" s="24">
        <v>0</v>
      </c>
      <c r="BA91" s="24">
        <v>0</v>
      </c>
      <c r="BB91" s="24">
        <v>0</v>
      </c>
      <c r="BC91" s="24">
        <v>0</v>
      </c>
      <c r="BD91" s="29" t="s">
        <v>233</v>
      </c>
      <c r="BE91" s="29" t="s">
        <v>233</v>
      </c>
      <c r="BF91" s="24">
        <v>0</v>
      </c>
      <c r="BG91" s="29" t="s">
        <v>233</v>
      </c>
      <c r="BH91" s="24">
        <v>0</v>
      </c>
      <c r="BI91" s="24">
        <v>0</v>
      </c>
      <c r="BJ91" s="29" t="s">
        <v>233</v>
      </c>
      <c r="BK91" s="24">
        <v>0</v>
      </c>
      <c r="BL91" s="24">
        <v>0</v>
      </c>
      <c r="BM91" s="24">
        <v>0</v>
      </c>
      <c r="BN91" s="29" t="s">
        <v>233</v>
      </c>
      <c r="BO91" s="29" t="s">
        <v>233</v>
      </c>
      <c r="BP91" s="29" t="s">
        <v>233</v>
      </c>
      <c r="BQ91" s="29" t="s">
        <v>233</v>
      </c>
      <c r="BR91" s="24">
        <v>0</v>
      </c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9" t="s">
        <v>233</v>
      </c>
      <c r="CD91" s="29" t="s">
        <v>233</v>
      </c>
      <c r="CE91" s="32">
        <f t="shared" si="16"/>
        <v>70015</v>
      </c>
      <c r="CF91" s="32">
        <f>AY59-CE91</f>
        <v>0</v>
      </c>
    </row>
    <row r="92" spans="1:85" x14ac:dyDescent="0.35">
      <c r="A92" s="26" t="s">
        <v>277</v>
      </c>
      <c r="B92" s="20"/>
      <c r="C92" s="24">
        <v>1611.4953719236921</v>
      </c>
      <c r="D92" s="24">
        <v>2770.3017678208007</v>
      </c>
      <c r="E92" s="24">
        <v>15305.530353555203</v>
      </c>
      <c r="F92" s="24">
        <v>0</v>
      </c>
      <c r="G92" s="24">
        <v>0</v>
      </c>
      <c r="H92" s="24">
        <v>0</v>
      </c>
      <c r="I92" s="24">
        <v>0</v>
      </c>
      <c r="J92" s="24">
        <v>371.43710853463256</v>
      </c>
      <c r="K92" s="24">
        <v>0</v>
      </c>
      <c r="L92" s="24">
        <v>0</v>
      </c>
      <c r="M92" s="24">
        <v>0</v>
      </c>
      <c r="N92" s="24">
        <v>0</v>
      </c>
      <c r="O92" s="24">
        <v>275.09560850846225</v>
      </c>
      <c r="P92" s="24">
        <v>11152.399183752343</v>
      </c>
      <c r="Q92" s="24">
        <v>1012.1661207568737</v>
      </c>
      <c r="R92" s="24">
        <v>256.13683942700703</v>
      </c>
      <c r="S92" s="24">
        <v>1814.6250406535696</v>
      </c>
      <c r="T92" s="24">
        <v>0</v>
      </c>
      <c r="U92" s="24">
        <v>1462.146701200392</v>
      </c>
      <c r="V92" s="24">
        <v>625.25246603329811</v>
      </c>
      <c r="W92" s="24">
        <v>599.32925116681861</v>
      </c>
      <c r="X92" s="24">
        <v>221.31461050188526</v>
      </c>
      <c r="Y92" s="24">
        <v>4044.4084328255353</v>
      </c>
      <c r="Z92" s="24">
        <v>0</v>
      </c>
      <c r="AA92" s="24">
        <v>387.30056837829915</v>
      </c>
      <c r="AB92" s="24">
        <v>1284.1664200275472</v>
      </c>
      <c r="AC92" s="24">
        <v>436.05168887346969</v>
      </c>
      <c r="AD92" s="24">
        <v>160.1822530555603</v>
      </c>
      <c r="AE92" s="24">
        <v>202.74275507515361</v>
      </c>
      <c r="AF92" s="24">
        <v>0</v>
      </c>
      <c r="AG92" s="24">
        <v>4195.3047581677301</v>
      </c>
      <c r="AH92" s="24">
        <v>0</v>
      </c>
      <c r="AI92" s="24">
        <v>0</v>
      </c>
      <c r="AJ92" s="24">
        <v>0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294.82820489936455</v>
      </c>
      <c r="AW92" s="24">
        <v>0</v>
      </c>
      <c r="AX92" s="316" t="s">
        <v>233</v>
      </c>
      <c r="AY92" s="316" t="s">
        <v>233</v>
      </c>
      <c r="AZ92" s="29" t="s">
        <v>233</v>
      </c>
      <c r="BA92" s="24">
        <v>151.11165533562453</v>
      </c>
      <c r="BB92" s="24">
        <v>0</v>
      </c>
      <c r="BC92" s="24">
        <v>0</v>
      </c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0</v>
      </c>
      <c r="BI92" s="24">
        <v>0</v>
      </c>
      <c r="BJ92" s="29" t="s">
        <v>233</v>
      </c>
      <c r="BK92" s="24">
        <v>0</v>
      </c>
      <c r="BL92" s="24">
        <v>0</v>
      </c>
      <c r="BM92" s="24">
        <v>0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>
        <v>385.38542971501556</v>
      </c>
      <c r="BT92" s="24">
        <v>0</v>
      </c>
      <c r="BU92" s="24">
        <v>0</v>
      </c>
      <c r="BV92" s="24">
        <v>1004.0304616259617</v>
      </c>
      <c r="BW92" s="24">
        <v>0</v>
      </c>
      <c r="BX92" s="24">
        <v>0</v>
      </c>
      <c r="BY92" s="24">
        <v>2809.2569481857718</v>
      </c>
      <c r="BZ92" s="24">
        <v>0</v>
      </c>
      <c r="CA92" s="24">
        <v>0</v>
      </c>
      <c r="CB92" s="24">
        <v>0</v>
      </c>
      <c r="CC92" s="29" t="s">
        <v>233</v>
      </c>
      <c r="CD92" s="29" t="s">
        <v>233</v>
      </c>
      <c r="CE92" s="32">
        <f t="shared" si="16"/>
        <v>52832.000000000007</v>
      </c>
      <c r="CF92" s="20"/>
    </row>
    <row r="93" spans="1:85" x14ac:dyDescent="0.35">
      <c r="A93" s="26" t="s">
        <v>278</v>
      </c>
      <c r="B93" s="20"/>
      <c r="C93" s="24">
        <v>211829.28132656365</v>
      </c>
      <c r="D93" s="24">
        <v>111080.17962610431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98239.293838560756</v>
      </c>
      <c r="Q93" s="24">
        <v>0</v>
      </c>
      <c r="R93" s="24">
        <v>0</v>
      </c>
      <c r="S93" s="24">
        <v>59444.078781297721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14739.642676744967</v>
      </c>
      <c r="Z93" s="24">
        <v>84199.491333828977</v>
      </c>
      <c r="AA93" s="24">
        <v>0</v>
      </c>
      <c r="AB93" s="24">
        <v>13244.513252594857</v>
      </c>
      <c r="AC93" s="24">
        <v>0</v>
      </c>
      <c r="AD93" s="24">
        <v>0</v>
      </c>
      <c r="AE93" s="24">
        <v>0</v>
      </c>
      <c r="AF93" s="24">
        <v>0</v>
      </c>
      <c r="AG93" s="24">
        <v>80790.82063777154</v>
      </c>
      <c r="AH93" s="24">
        <v>0</v>
      </c>
      <c r="AI93" s="24">
        <v>47236.29618588931</v>
      </c>
      <c r="AJ93" s="24">
        <v>0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>
        <v>0</v>
      </c>
      <c r="AX93" s="316" t="s">
        <v>233</v>
      </c>
      <c r="AY93" s="24">
        <v>4311.4023406440101</v>
      </c>
      <c r="AZ93" s="29" t="s">
        <v>233</v>
      </c>
      <c r="BA93" s="29" t="s">
        <v>233</v>
      </c>
      <c r="BB93" s="24">
        <v>0</v>
      </c>
      <c r="BC93" s="24">
        <v>0</v>
      </c>
      <c r="BD93" s="29" t="s">
        <v>233</v>
      </c>
      <c r="BE93" s="29" t="s">
        <v>233</v>
      </c>
      <c r="BF93" s="29" t="s">
        <v>233</v>
      </c>
      <c r="BG93" s="29" t="s">
        <v>233</v>
      </c>
      <c r="BH93" s="24">
        <v>0</v>
      </c>
      <c r="BI93" s="24">
        <v>0</v>
      </c>
      <c r="BJ93" s="29" t="s">
        <v>233</v>
      </c>
      <c r="BK93" s="24">
        <v>0</v>
      </c>
      <c r="BL93" s="24">
        <v>0</v>
      </c>
      <c r="BM93" s="24">
        <v>0</v>
      </c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9" t="s">
        <v>233</v>
      </c>
      <c r="CD93" s="29" t="s">
        <v>233</v>
      </c>
      <c r="CE93" s="32">
        <f t="shared" si="16"/>
        <v>725115.00000000012</v>
      </c>
      <c r="CF93" s="32">
        <f>BA59</f>
        <v>725115.00000000012</v>
      </c>
    </row>
    <row r="94" spans="1:85" x14ac:dyDescent="0.35">
      <c r="A94" s="26" t="s">
        <v>279</v>
      </c>
      <c r="B94" s="20"/>
      <c r="C94" s="315">
        <v>23.730982873461503</v>
      </c>
      <c r="D94" s="315">
        <v>40.841581501254588</v>
      </c>
      <c r="E94" s="315">
        <v>0.95008219165067354</v>
      </c>
      <c r="F94" s="315">
        <v>15.27980136776989</v>
      </c>
      <c r="G94" s="315">
        <v>0</v>
      </c>
      <c r="H94" s="315">
        <v>0</v>
      </c>
      <c r="I94" s="315">
        <v>0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0</v>
      </c>
      <c r="P94" s="315">
        <v>37.072043145606571</v>
      </c>
      <c r="Q94" s="315">
        <v>0</v>
      </c>
      <c r="R94" s="315">
        <v>21.719993147709591</v>
      </c>
      <c r="S94" s="315">
        <v>0</v>
      </c>
      <c r="T94" s="315">
        <v>0</v>
      </c>
      <c r="U94" s="315">
        <v>9.1719178069627517E-3</v>
      </c>
      <c r="V94" s="315">
        <v>0</v>
      </c>
      <c r="W94" s="315">
        <v>0</v>
      </c>
      <c r="X94" s="315">
        <v>9.3732876699488647E-3</v>
      </c>
      <c r="Y94" s="315">
        <v>2.892960958507814</v>
      </c>
      <c r="Z94" s="315">
        <v>0</v>
      </c>
      <c r="AA94" s="315">
        <v>0.11322739724476338</v>
      </c>
      <c r="AB94" s="315">
        <v>0</v>
      </c>
      <c r="AC94" s="315">
        <v>0</v>
      </c>
      <c r="AD94" s="315">
        <v>0</v>
      </c>
      <c r="AE94" s="315">
        <v>0</v>
      </c>
      <c r="AF94" s="315">
        <v>0</v>
      </c>
      <c r="AG94" s="315">
        <v>32.583417803755694</v>
      </c>
      <c r="AH94" s="315">
        <v>0</v>
      </c>
      <c r="AI94" s="315">
        <v>9.8043773959172089</v>
      </c>
      <c r="AJ94" s="315">
        <v>3.565143150196556</v>
      </c>
      <c r="AK94" s="315">
        <v>0</v>
      </c>
      <c r="AL94" s="315">
        <v>0</v>
      </c>
      <c r="AM94" s="315">
        <v>0</v>
      </c>
      <c r="AN94" s="315">
        <v>0</v>
      </c>
      <c r="AO94" s="315">
        <v>0</v>
      </c>
      <c r="AP94" s="315">
        <v>0</v>
      </c>
      <c r="AQ94" s="315">
        <v>0</v>
      </c>
      <c r="AR94" s="315">
        <v>0</v>
      </c>
      <c r="AS94" s="315">
        <v>0</v>
      </c>
      <c r="AT94" s="315">
        <v>0</v>
      </c>
      <c r="AU94" s="315">
        <v>0</v>
      </c>
      <c r="AV94" s="315">
        <v>0.97552671219513332</v>
      </c>
      <c r="AW94" s="316" t="s">
        <v>233</v>
      </c>
      <c r="AX94" s="316" t="s">
        <v>233</v>
      </c>
      <c r="AY94" s="315">
        <v>6.7123287662038396E-5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315">
        <v>8.5821917796462699E-4</v>
      </c>
      <c r="BE94" s="29" t="s">
        <v>233</v>
      </c>
      <c r="BF94" s="315">
        <v>5.2739726020172161E-5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315">
        <v>0.56620890403202617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343" t="s">
        <v>233</v>
      </c>
      <c r="BU94" s="343" t="s">
        <v>233</v>
      </c>
      <c r="BV94" s="343" t="s">
        <v>233</v>
      </c>
      <c r="BW94" s="343" t="s">
        <v>233</v>
      </c>
      <c r="BX94" s="343" t="s">
        <v>233</v>
      </c>
      <c r="BY94" s="315">
        <v>9.589041094576844E-6</v>
      </c>
      <c r="BZ94" s="342">
        <f>0.840163013583539+1.14000273956986</f>
        <v>1.9801657531533989</v>
      </c>
      <c r="CA94" s="343" t="s">
        <v>233</v>
      </c>
      <c r="CB94" s="343" t="s">
        <v>233</v>
      </c>
      <c r="CC94" s="343" t="s">
        <v>233</v>
      </c>
      <c r="CD94" s="29" t="s">
        <v>233</v>
      </c>
      <c r="CE94" s="267">
        <f t="shared" si="16"/>
        <v>192.09504517916506</v>
      </c>
      <c r="CF94" s="37"/>
    </row>
    <row r="95" spans="1:85" x14ac:dyDescent="0.35">
      <c r="A95" s="38" t="s">
        <v>280</v>
      </c>
      <c r="B95" s="38"/>
      <c r="C95" s="38"/>
      <c r="D95" s="38"/>
      <c r="E95" s="38"/>
    </row>
    <row r="96" spans="1:85" x14ac:dyDescent="0.35">
      <c r="A96" s="39" t="s">
        <v>281</v>
      </c>
      <c r="B96" s="40"/>
      <c r="C96" s="317" t="s">
        <v>1373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218">
        <v>180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219" t="s">
        <v>1364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248">
        <f>99210-248</f>
        <v>98962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239" t="s">
        <v>1366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217" t="s">
        <v>1368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217" t="s">
        <v>1369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219" t="s">
        <v>1370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33" t="s">
        <v>1371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33" t="s">
        <v>1372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346" t="s">
        <v>1377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7" t="s">
        <v>1378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>
        <v>1</v>
      </c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4833</v>
      </c>
      <c r="D127" s="50">
        <v>20738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589</v>
      </c>
      <c r="D130" s="50">
        <v>801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10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>
        <v>76</v>
      </c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0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>
        <v>0</v>
      </c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21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>
        <v>0</v>
      </c>
      <c r="D137" s="20"/>
      <c r="E137" s="20"/>
    </row>
    <row r="138" spans="1:5" x14ac:dyDescent="0.35">
      <c r="A138" s="20" t="s">
        <v>108</v>
      </c>
      <c r="B138" s="46" t="s">
        <v>284</v>
      </c>
      <c r="C138" s="47">
        <v>0</v>
      </c>
      <c r="D138" s="20"/>
      <c r="E138" s="20"/>
    </row>
    <row r="139" spans="1:5" x14ac:dyDescent="0.35">
      <c r="A139" s="20" t="s">
        <v>321</v>
      </c>
      <c r="B139" s="46" t="s">
        <v>284</v>
      </c>
      <c r="C139" s="47">
        <v>0</v>
      </c>
      <c r="D139" s="20"/>
      <c r="E139" s="20"/>
    </row>
    <row r="140" spans="1:5" x14ac:dyDescent="0.35">
      <c r="A140" s="20" t="s">
        <v>322</v>
      </c>
      <c r="B140" s="46"/>
      <c r="C140" s="47">
        <v>0</v>
      </c>
      <c r="D140" s="20"/>
      <c r="E140" s="20"/>
    </row>
    <row r="141" spans="1:5" x14ac:dyDescent="0.35">
      <c r="A141" s="20" t="s">
        <v>312</v>
      </c>
      <c r="B141" s="46" t="s">
        <v>284</v>
      </c>
      <c r="C141" s="47">
        <v>0</v>
      </c>
      <c r="D141" s="20"/>
      <c r="E141" s="20"/>
    </row>
    <row r="142" spans="1:5" x14ac:dyDescent="0.35">
      <c r="A142" s="20" t="s">
        <v>323</v>
      </c>
      <c r="B142" s="46" t="s">
        <v>284</v>
      </c>
      <c r="C142" s="47">
        <v>16</v>
      </c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123</v>
      </c>
    </row>
    <row r="144" spans="1:5" x14ac:dyDescent="0.35">
      <c r="A144" s="20" t="s">
        <v>325</v>
      </c>
      <c r="B144" s="46" t="s">
        <v>284</v>
      </c>
      <c r="C144" s="47">
        <v>123</v>
      </c>
      <c r="D144" s="20"/>
      <c r="E144" s="20"/>
    </row>
    <row r="145" spans="1:13" x14ac:dyDescent="0.35">
      <c r="A145" s="20" t="s">
        <v>326</v>
      </c>
      <c r="B145" s="46" t="s">
        <v>284</v>
      </c>
      <c r="C145" s="47"/>
      <c r="D145" s="20"/>
      <c r="E145" s="20"/>
    </row>
    <row r="146" spans="1:13" x14ac:dyDescent="0.35">
      <c r="A146" s="20"/>
      <c r="B146" s="20"/>
      <c r="C146" s="27"/>
      <c r="D146" s="20"/>
      <c r="E146" s="20"/>
    </row>
    <row r="147" spans="1:13" x14ac:dyDescent="0.35">
      <c r="A147" s="20" t="s">
        <v>327</v>
      </c>
      <c r="B147" s="46" t="s">
        <v>284</v>
      </c>
      <c r="C147" s="47"/>
      <c r="D147" s="20"/>
      <c r="E147" s="20"/>
    </row>
    <row r="148" spans="1:13" x14ac:dyDescent="0.35">
      <c r="A148" s="20"/>
      <c r="B148" s="20"/>
      <c r="C148" s="27"/>
      <c r="D148" s="20"/>
      <c r="E148" s="20"/>
    </row>
    <row r="149" spans="1:13" x14ac:dyDescent="0.35">
      <c r="A149" s="20"/>
      <c r="B149" s="20"/>
      <c r="C149" s="27"/>
      <c r="D149" s="20"/>
      <c r="E149" s="20"/>
    </row>
    <row r="150" spans="1:13" x14ac:dyDescent="0.35">
      <c r="A150" s="20"/>
      <c r="B150" s="20"/>
      <c r="C150" s="27"/>
      <c r="D150" s="20"/>
      <c r="E150" s="20"/>
    </row>
    <row r="151" spans="1:13" x14ac:dyDescent="0.35">
      <c r="A151" s="20"/>
      <c r="B151" s="20"/>
      <c r="C151" s="27"/>
      <c r="D151" s="20"/>
      <c r="E151" s="20"/>
    </row>
    <row r="152" spans="1:13" x14ac:dyDescent="0.35">
      <c r="A152" s="38" t="s">
        <v>328</v>
      </c>
      <c r="B152" s="49"/>
      <c r="C152" s="49"/>
      <c r="D152" s="49"/>
      <c r="E152" s="49"/>
    </row>
    <row r="153" spans="1:13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13" x14ac:dyDescent="0.35">
      <c r="A154" s="20" t="s">
        <v>309</v>
      </c>
      <c r="B154" s="50">
        <v>2746</v>
      </c>
      <c r="C154" s="50">
        <v>1249</v>
      </c>
      <c r="D154" s="50">
        <v>1474</v>
      </c>
      <c r="E154" s="32">
        <f>SUM(B154:D154)</f>
        <v>5469</v>
      </c>
    </row>
    <row r="155" spans="1:13" x14ac:dyDescent="0.35">
      <c r="A155" s="20" t="s">
        <v>227</v>
      </c>
      <c r="B155" s="50">
        <v>14113</v>
      </c>
      <c r="C155" s="50">
        <v>4663</v>
      </c>
      <c r="D155" s="50">
        <v>4642</v>
      </c>
      <c r="E155" s="32">
        <f>SUM(B155:D155)</f>
        <v>23418</v>
      </c>
    </row>
    <row r="156" spans="1:13" x14ac:dyDescent="0.35">
      <c r="A156" s="20" t="s">
        <v>332</v>
      </c>
      <c r="B156" s="50">
        <v>22017</v>
      </c>
      <c r="C156" s="50">
        <v>18220</v>
      </c>
      <c r="D156" s="50">
        <v>23514</v>
      </c>
      <c r="E156" s="32">
        <f>SUM(B156:D156)</f>
        <v>63751</v>
      </c>
      <c r="G156" s="20" t="s">
        <v>332</v>
      </c>
      <c r="H156" s="50">
        <v>18598.990714254251</v>
      </c>
      <c r="I156" s="50">
        <v>8462.0223704788859</v>
      </c>
      <c r="J156" s="50">
        <v>13461.986915266863</v>
      </c>
      <c r="K156" s="32">
        <v>40523</v>
      </c>
      <c r="L156" s="12">
        <f>E156-K156</f>
        <v>23228</v>
      </c>
      <c r="M156" s="12" t="s">
        <v>1375</v>
      </c>
    </row>
    <row r="157" spans="1:13" x14ac:dyDescent="0.35">
      <c r="A157" s="20" t="s">
        <v>272</v>
      </c>
      <c r="B157" s="50">
        <v>109448010.28347892</v>
      </c>
      <c r="C157" s="50">
        <v>49795794.064965032</v>
      </c>
      <c r="D157" s="50">
        <v>79218690.141556069</v>
      </c>
      <c r="E157" s="32">
        <f>SUM(B157:D157)</f>
        <v>238462494.49000001</v>
      </c>
      <c r="F157" s="18">
        <f>C358</f>
        <v>238462494.49000001</v>
      </c>
      <c r="G157" s="12">
        <f>F157-E157</f>
        <v>0</v>
      </c>
    </row>
    <row r="158" spans="1:13" x14ac:dyDescent="0.35">
      <c r="A158" s="20" t="s">
        <v>273</v>
      </c>
      <c r="B158" s="50">
        <v>232574361.36494547</v>
      </c>
      <c r="C158" s="50">
        <v>105814851.94041725</v>
      </c>
      <c r="D158" s="50">
        <v>168337790.8846373</v>
      </c>
      <c r="E158" s="32">
        <f>SUM(B158:D158)</f>
        <v>506727004.19</v>
      </c>
      <c r="F158" s="18">
        <f>C359</f>
        <v>506727004.19000006</v>
      </c>
      <c r="G158" s="12">
        <f t="shared" ref="G158" si="18">F158-E158</f>
        <v>0</v>
      </c>
    </row>
    <row r="159" spans="1:13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13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4313381.6900000004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/>
      <c r="D182" s="20"/>
      <c r="E182" s="20"/>
    </row>
    <row r="183" spans="1:5" x14ac:dyDescent="0.35">
      <c r="A183" s="25" t="s">
        <v>343</v>
      </c>
      <c r="B183" s="46" t="s">
        <v>284</v>
      </c>
      <c r="C183" s="47"/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5750314.0599999996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/>
      <c r="D185" s="20"/>
      <c r="E185" s="20"/>
    </row>
    <row r="186" spans="1:5" x14ac:dyDescent="0.35">
      <c r="A186" s="20" t="s">
        <v>346</v>
      </c>
      <c r="B186" s="46" t="s">
        <v>284</v>
      </c>
      <c r="C186" s="47"/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2801199.15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>
        <v>27364.29</v>
      </c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12892259.189999999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256383.54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229444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485827.54000000004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1305885.8999999999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/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1305885.8999999999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v>61756.95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1078765.9100000001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/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1140522.8600000001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/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2994895.4400000009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2994895.4400000009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8979210</v>
      </c>
      <c r="C211" s="47">
        <v>943966.47</v>
      </c>
      <c r="D211" s="50">
        <v>0</v>
      </c>
      <c r="E211" s="32">
        <f t="shared" ref="E211:E219" si="19">SUM(B211:C211)-D211</f>
        <v>9923176.4700000007</v>
      </c>
    </row>
    <row r="212" spans="1:5" x14ac:dyDescent="0.35">
      <c r="A212" s="20" t="s">
        <v>367</v>
      </c>
      <c r="B212" s="50">
        <v>766764</v>
      </c>
      <c r="C212" s="47">
        <v>0</v>
      </c>
      <c r="D212" s="50">
        <v>0</v>
      </c>
      <c r="E212" s="32">
        <f t="shared" si="19"/>
        <v>766764</v>
      </c>
    </row>
    <row r="213" spans="1:5" x14ac:dyDescent="0.35">
      <c r="A213" s="20" t="s">
        <v>368</v>
      </c>
      <c r="B213" s="50">
        <v>33941318.530000001</v>
      </c>
      <c r="C213" s="47">
        <v>3357844.07</v>
      </c>
      <c r="D213" s="50">
        <v>0</v>
      </c>
      <c r="E213" s="32">
        <f t="shared" si="19"/>
        <v>37299162.600000001</v>
      </c>
    </row>
    <row r="214" spans="1:5" x14ac:dyDescent="0.35">
      <c r="A214" s="20" t="s">
        <v>369</v>
      </c>
      <c r="B214" s="50">
        <v>0</v>
      </c>
      <c r="C214" s="47">
        <v>0</v>
      </c>
      <c r="D214" s="50">
        <v>0</v>
      </c>
      <c r="E214" s="32">
        <f t="shared" si="19"/>
        <v>0</v>
      </c>
    </row>
    <row r="215" spans="1:5" x14ac:dyDescent="0.35">
      <c r="A215" s="20" t="s">
        <v>370</v>
      </c>
      <c r="B215" s="50">
        <v>1207213.3700000001</v>
      </c>
      <c r="C215" s="47">
        <v>0</v>
      </c>
      <c r="D215" s="50">
        <v>0</v>
      </c>
      <c r="E215" s="32">
        <f t="shared" si="19"/>
        <v>1207213.3700000001</v>
      </c>
    </row>
    <row r="216" spans="1:5" x14ac:dyDescent="0.35">
      <c r="A216" s="20" t="s">
        <v>371</v>
      </c>
      <c r="B216" s="50">
        <v>22714249.790000003</v>
      </c>
      <c r="C216" s="47">
        <v>3570714.5200000009</v>
      </c>
      <c r="D216" s="50">
        <v>1332001.3299999998</v>
      </c>
      <c r="E216" s="32">
        <f t="shared" si="19"/>
        <v>24952962.980000004</v>
      </c>
    </row>
    <row r="217" spans="1:5" x14ac:dyDescent="0.35">
      <c r="A217" s="20" t="s">
        <v>372</v>
      </c>
      <c r="B217" s="50">
        <v>0</v>
      </c>
      <c r="C217" s="47">
        <v>0</v>
      </c>
      <c r="D217" s="50">
        <v>0</v>
      </c>
      <c r="E217" s="32">
        <f t="shared" si="19"/>
        <v>0</v>
      </c>
    </row>
    <row r="218" spans="1:5" x14ac:dyDescent="0.35">
      <c r="A218" s="20" t="s">
        <v>373</v>
      </c>
      <c r="B218" s="50">
        <v>20000</v>
      </c>
      <c r="C218" s="47">
        <v>0</v>
      </c>
      <c r="D218" s="50">
        <v>0</v>
      </c>
      <c r="E218" s="32">
        <f t="shared" si="19"/>
        <v>20000</v>
      </c>
    </row>
    <row r="219" spans="1:5" x14ac:dyDescent="0.35">
      <c r="A219" s="20" t="s">
        <v>374</v>
      </c>
      <c r="B219" s="50">
        <v>0</v>
      </c>
      <c r="C219" s="47">
        <v>0</v>
      </c>
      <c r="D219" s="50">
        <v>0</v>
      </c>
      <c r="E219" s="32">
        <f t="shared" si="19"/>
        <v>0</v>
      </c>
    </row>
    <row r="220" spans="1:5" x14ac:dyDescent="0.35">
      <c r="A220" s="20" t="s">
        <v>215</v>
      </c>
      <c r="B220" s="32">
        <f>SUM(B211:B219)</f>
        <v>67628755.689999998</v>
      </c>
      <c r="C220" s="266">
        <f>SUM(C211:C219)</f>
        <v>7872525.0600000005</v>
      </c>
      <c r="D220" s="32">
        <f>SUM(D211:D219)</f>
        <v>1332001.3299999998</v>
      </c>
      <c r="E220" s="32">
        <f>SUM(E211:E219)</f>
        <v>74169279.420000002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6" x14ac:dyDescent="0.35">
      <c r="A225" s="20" t="s">
        <v>367</v>
      </c>
      <c r="B225" s="50">
        <v>492919.73000000004</v>
      </c>
      <c r="C225" s="47">
        <v>109537.7</v>
      </c>
      <c r="D225" s="50">
        <v>0</v>
      </c>
      <c r="E225" s="32">
        <f t="shared" ref="E225:E232" si="20">SUM(B225:C225)-D225</f>
        <v>602457.43000000005</v>
      </c>
    </row>
    <row r="226" spans="1:6" x14ac:dyDescent="0.35">
      <c r="A226" s="20" t="s">
        <v>368</v>
      </c>
      <c r="B226" s="50">
        <v>7615495.2599999988</v>
      </c>
      <c r="C226" s="47">
        <v>8905.5200000003679</v>
      </c>
      <c r="D226" s="50">
        <v>0</v>
      </c>
      <c r="E226" s="32">
        <f t="shared" si="20"/>
        <v>7624400.7799999993</v>
      </c>
    </row>
    <row r="227" spans="1:6" x14ac:dyDescent="0.35">
      <c r="A227" s="20" t="s">
        <v>369</v>
      </c>
      <c r="B227" s="50">
        <v>0</v>
      </c>
      <c r="C227" s="47">
        <v>0</v>
      </c>
      <c r="D227" s="50">
        <v>0</v>
      </c>
      <c r="E227" s="32">
        <f t="shared" si="20"/>
        <v>0</v>
      </c>
    </row>
    <row r="228" spans="1:6" x14ac:dyDescent="0.35">
      <c r="A228" s="20" t="s">
        <v>370</v>
      </c>
      <c r="B228" s="50">
        <v>446283.21</v>
      </c>
      <c r="C228" s="47">
        <v>-15888.95999999997</v>
      </c>
      <c r="D228" s="50">
        <v>0</v>
      </c>
      <c r="E228" s="32">
        <f t="shared" si="20"/>
        <v>430394.25000000006</v>
      </c>
    </row>
    <row r="229" spans="1:6" x14ac:dyDescent="0.35">
      <c r="A229" s="20" t="s">
        <v>371</v>
      </c>
      <c r="B229" s="50">
        <v>13377870.17</v>
      </c>
      <c r="C229" s="47">
        <v>1509191.2999999933</v>
      </c>
      <c r="D229" s="50">
        <v>1210623.8999999997</v>
      </c>
      <c r="E229" s="32">
        <f t="shared" si="20"/>
        <v>13676437.569999993</v>
      </c>
    </row>
    <row r="230" spans="1:6" x14ac:dyDescent="0.35">
      <c r="A230" s="20" t="s">
        <v>372</v>
      </c>
      <c r="B230" s="50">
        <v>0</v>
      </c>
      <c r="C230" s="47">
        <v>0</v>
      </c>
      <c r="D230" s="50">
        <v>0</v>
      </c>
      <c r="E230" s="32">
        <f t="shared" si="20"/>
        <v>0</v>
      </c>
    </row>
    <row r="231" spans="1:6" x14ac:dyDescent="0.35">
      <c r="A231" s="20" t="s">
        <v>373</v>
      </c>
      <c r="B231" s="50">
        <v>9910.7200000000012</v>
      </c>
      <c r="C231" s="47">
        <v>2202.3900000000008</v>
      </c>
      <c r="D231" s="50">
        <v>0</v>
      </c>
      <c r="E231" s="32">
        <f t="shared" si="20"/>
        <v>12113.110000000002</v>
      </c>
    </row>
    <row r="232" spans="1:6" x14ac:dyDescent="0.35">
      <c r="A232" s="20" t="s">
        <v>374</v>
      </c>
      <c r="B232" s="50">
        <v>0</v>
      </c>
      <c r="C232" s="47">
        <v>0</v>
      </c>
      <c r="D232" s="50">
        <v>0</v>
      </c>
      <c r="E232" s="32">
        <f t="shared" si="20"/>
        <v>0</v>
      </c>
    </row>
    <row r="233" spans="1:6" x14ac:dyDescent="0.35">
      <c r="A233" s="20" t="s">
        <v>215</v>
      </c>
      <c r="B233" s="32">
        <f>SUM(B224:B232)</f>
        <v>21942479.089999996</v>
      </c>
      <c r="C233" s="266">
        <f>SUM(C224:C232)</f>
        <v>1613947.9499999937</v>
      </c>
      <c r="D233" s="32">
        <f>SUM(D224:D232)</f>
        <v>1210623.8999999997</v>
      </c>
      <c r="E233" s="32">
        <f>SUM(E224:E232)</f>
        <v>22345803.139999993</v>
      </c>
    </row>
    <row r="234" spans="1:6" x14ac:dyDescent="0.35">
      <c r="A234" s="20"/>
      <c r="B234" s="20"/>
      <c r="C234" s="27"/>
      <c r="D234" s="20"/>
      <c r="E234" s="20"/>
    </row>
    <row r="235" spans="1:6" x14ac:dyDescent="0.35">
      <c r="A235" s="38" t="s">
        <v>376</v>
      </c>
      <c r="B235" s="38"/>
      <c r="C235" s="38"/>
      <c r="D235" s="38"/>
      <c r="E235" s="38"/>
    </row>
    <row r="236" spans="1:6" x14ac:dyDescent="0.35">
      <c r="A236" s="38"/>
      <c r="B236" s="345" t="s">
        <v>377</v>
      </c>
      <c r="C236" s="345"/>
      <c r="D236" s="38"/>
      <c r="E236" s="38"/>
    </row>
    <row r="237" spans="1:6" x14ac:dyDescent="0.35">
      <c r="A237" s="56" t="s">
        <v>377</v>
      </c>
      <c r="B237" s="38"/>
      <c r="C237" s="47">
        <v>6174787.2699999996</v>
      </c>
      <c r="D237" s="40">
        <f>C237</f>
        <v>6174787.2699999996</v>
      </c>
      <c r="E237" s="38"/>
      <c r="F237" s="12">
        <f>'Prior Year'!D238</f>
        <v>4913034.37</v>
      </c>
    </row>
    <row r="238" spans="1:6" x14ac:dyDescent="0.35">
      <c r="A238" s="45" t="s">
        <v>378</v>
      </c>
      <c r="B238" s="45"/>
      <c r="C238" s="45"/>
      <c r="D238" s="45"/>
      <c r="E238" s="45"/>
    </row>
    <row r="239" spans="1:6" x14ac:dyDescent="0.35">
      <c r="A239" s="20" t="s">
        <v>379</v>
      </c>
      <c r="B239" s="46" t="s">
        <v>284</v>
      </c>
      <c r="C239" s="47">
        <v>259256613.08635888</v>
      </c>
      <c r="D239" s="20"/>
      <c r="E239" s="20"/>
    </row>
    <row r="240" spans="1:6" x14ac:dyDescent="0.35">
      <c r="A240" s="20" t="s">
        <v>380</v>
      </c>
      <c r="B240" s="46" t="s">
        <v>284</v>
      </c>
      <c r="C240" s="47">
        <v>117954532.76666266</v>
      </c>
      <c r="D240" s="20"/>
      <c r="E240" s="20"/>
    </row>
    <row r="241" spans="1:6" x14ac:dyDescent="0.35">
      <c r="A241" s="20" t="s">
        <v>381</v>
      </c>
      <c r="B241" s="46" t="s">
        <v>284</v>
      </c>
      <c r="C241" s="47">
        <v>10340399.4</v>
      </c>
      <c r="D241" s="20"/>
      <c r="E241" s="20"/>
    </row>
    <row r="242" spans="1:6" x14ac:dyDescent="0.35">
      <c r="A242" s="20" t="s">
        <v>382</v>
      </c>
      <c r="B242" s="46" t="s">
        <v>284</v>
      </c>
      <c r="C242" s="47">
        <v>77145420.189922422</v>
      </c>
      <c r="D242" s="20"/>
      <c r="E242" s="20"/>
    </row>
    <row r="243" spans="1:6" x14ac:dyDescent="0.35">
      <c r="A243" s="20" t="s">
        <v>383</v>
      </c>
      <c r="B243" s="46" t="s">
        <v>284</v>
      </c>
      <c r="C243" s="47"/>
      <c r="D243" s="20"/>
      <c r="E243" s="20"/>
    </row>
    <row r="244" spans="1:6" x14ac:dyDescent="0.35">
      <c r="A244" s="20" t="s">
        <v>384</v>
      </c>
      <c r="B244" s="46" t="s">
        <v>284</v>
      </c>
      <c r="C244" s="47">
        <v>100164638.79705605</v>
      </c>
      <c r="D244" s="20"/>
      <c r="E244" s="20"/>
    </row>
    <row r="245" spans="1:6" x14ac:dyDescent="0.35">
      <c r="A245" s="20" t="s">
        <v>385</v>
      </c>
      <c r="B245" s="20"/>
      <c r="C245" s="27"/>
      <c r="D245" s="32">
        <f>SUM(C239:C244)</f>
        <v>564861604.24000001</v>
      </c>
      <c r="E245" s="20"/>
      <c r="F245" s="12">
        <f>'Prior Year'!D246</f>
        <v>535421905.21000004</v>
      </c>
    </row>
    <row r="246" spans="1:6" x14ac:dyDescent="0.35">
      <c r="A246" s="45" t="s">
        <v>386</v>
      </c>
      <c r="B246" s="45"/>
      <c r="C246" s="45"/>
      <c r="D246" s="45"/>
      <c r="E246" s="45"/>
    </row>
    <row r="247" spans="1:6" x14ac:dyDescent="0.35">
      <c r="A247" s="26" t="s">
        <v>387</v>
      </c>
      <c r="B247" s="46" t="s">
        <v>284</v>
      </c>
      <c r="C247" s="47"/>
      <c r="D247" s="20"/>
      <c r="E247" s="20"/>
    </row>
    <row r="248" spans="1:6" x14ac:dyDescent="0.35">
      <c r="A248" s="26"/>
      <c r="B248" s="46"/>
      <c r="C248" s="27"/>
      <c r="D248" s="20"/>
      <c r="E248" s="20"/>
    </row>
    <row r="249" spans="1:6" x14ac:dyDescent="0.35">
      <c r="A249" s="26" t="s">
        <v>388</v>
      </c>
      <c r="B249" s="46" t="s">
        <v>284</v>
      </c>
      <c r="C249" s="47">
        <v>3711570.6149483309</v>
      </c>
      <c r="D249" s="20"/>
      <c r="E249" s="20"/>
    </row>
    <row r="250" spans="1:6" x14ac:dyDescent="0.35">
      <c r="A250" s="26" t="s">
        <v>389</v>
      </c>
      <c r="B250" s="46" t="s">
        <v>284</v>
      </c>
      <c r="C250" s="47">
        <v>7886997.3350516707</v>
      </c>
      <c r="D250" s="20"/>
      <c r="E250" s="20"/>
    </row>
    <row r="251" spans="1:6" x14ac:dyDescent="0.35">
      <c r="A251" s="20"/>
      <c r="B251" s="20"/>
      <c r="C251" s="27"/>
      <c r="D251" s="20"/>
      <c r="E251" s="20"/>
    </row>
    <row r="252" spans="1:6" x14ac:dyDescent="0.35">
      <c r="A252" s="26" t="s">
        <v>390</v>
      </c>
      <c r="B252" s="20"/>
      <c r="C252" s="27"/>
      <c r="D252" s="32">
        <f>SUM(C249:C251)</f>
        <v>11598567.950000001</v>
      </c>
      <c r="E252" s="20"/>
      <c r="F252" s="12">
        <f>'Prior Year'!D253</f>
        <v>12377909</v>
      </c>
    </row>
    <row r="253" spans="1:6" x14ac:dyDescent="0.35">
      <c r="A253" s="45" t="s">
        <v>391</v>
      </c>
      <c r="B253" s="45"/>
      <c r="C253" s="45"/>
      <c r="D253" s="45"/>
      <c r="E253" s="45"/>
    </row>
    <row r="254" spans="1:6" x14ac:dyDescent="0.35">
      <c r="A254" s="20" t="s">
        <v>392</v>
      </c>
      <c r="B254" s="46" t="s">
        <v>284</v>
      </c>
      <c r="C254" s="47">
        <v>4991335.2</v>
      </c>
      <c r="D254" s="20"/>
      <c r="E254" s="20"/>
    </row>
    <row r="255" spans="1:6" x14ac:dyDescent="0.35">
      <c r="A255" s="20" t="s">
        <v>391</v>
      </c>
      <c r="B255" s="46" t="s">
        <v>284</v>
      </c>
      <c r="C255" s="47"/>
      <c r="D255" s="20"/>
      <c r="E255" s="20"/>
    </row>
    <row r="256" spans="1:6" x14ac:dyDescent="0.35">
      <c r="A256" s="20" t="s">
        <v>393</v>
      </c>
      <c r="B256" s="20"/>
      <c r="C256" s="27"/>
      <c r="D256" s="32">
        <f>SUM(C254:C255)</f>
        <v>4991335.2</v>
      </c>
      <c r="E256" s="20"/>
      <c r="F256" s="12">
        <f>'Prior Year'!D257</f>
        <v>5886646.3999999994</v>
      </c>
    </row>
    <row r="257" spans="1:6" x14ac:dyDescent="0.35">
      <c r="A257" s="20"/>
      <c r="B257" s="20"/>
      <c r="C257" s="27"/>
      <c r="D257" s="20"/>
      <c r="E257" s="20"/>
    </row>
    <row r="258" spans="1:6" x14ac:dyDescent="0.35">
      <c r="A258" s="20" t="s">
        <v>394</v>
      </c>
      <c r="B258" s="20"/>
      <c r="C258" s="27"/>
      <c r="D258" s="32">
        <f>D237+D245+D252+D256</f>
        <v>587626294.66000009</v>
      </c>
      <c r="E258" s="20"/>
      <c r="F258" s="12">
        <f>'Prior Year'!D259</f>
        <v>558599494.98000002</v>
      </c>
    </row>
    <row r="259" spans="1:6" x14ac:dyDescent="0.35">
      <c r="A259" s="20"/>
      <c r="B259" s="20"/>
      <c r="C259" s="27"/>
      <c r="D259" s="20"/>
      <c r="E259" s="20"/>
    </row>
    <row r="260" spans="1:6" x14ac:dyDescent="0.35">
      <c r="A260" s="20"/>
      <c r="B260" s="20"/>
      <c r="C260" s="27"/>
      <c r="D260" s="20"/>
      <c r="E260" s="20"/>
    </row>
    <row r="261" spans="1:6" x14ac:dyDescent="0.35">
      <c r="A261" s="20"/>
      <c r="B261" s="20"/>
      <c r="C261" s="27"/>
      <c r="D261" s="20"/>
      <c r="E261" s="20"/>
    </row>
    <row r="262" spans="1:6" x14ac:dyDescent="0.35">
      <c r="A262" s="20"/>
      <c r="B262" s="20"/>
      <c r="C262" s="27"/>
      <c r="D262" s="20"/>
      <c r="E262" s="20"/>
    </row>
    <row r="263" spans="1:6" x14ac:dyDescent="0.35">
      <c r="A263" s="20"/>
      <c r="B263" s="20"/>
      <c r="C263" s="27"/>
      <c r="D263" s="20"/>
      <c r="E263" s="20"/>
    </row>
    <row r="264" spans="1:6" x14ac:dyDescent="0.35">
      <c r="A264" s="38" t="s">
        <v>395</v>
      </c>
      <c r="B264" s="38"/>
      <c r="C264" s="38"/>
      <c r="D264" s="38"/>
      <c r="E264" s="38"/>
      <c r="F264" s="12" t="s">
        <v>1376</v>
      </c>
    </row>
    <row r="265" spans="1:6" x14ac:dyDescent="0.35">
      <c r="A265" s="45" t="s">
        <v>396</v>
      </c>
      <c r="B265" s="45"/>
      <c r="C265" s="45"/>
      <c r="D265" s="45"/>
      <c r="E265" s="45"/>
    </row>
    <row r="266" spans="1:6" x14ac:dyDescent="0.35">
      <c r="A266" s="20" t="s">
        <v>397</v>
      </c>
      <c r="B266" s="46" t="s">
        <v>284</v>
      </c>
      <c r="C266" s="47">
        <v>0</v>
      </c>
      <c r="D266" s="20"/>
      <c r="E266" s="20"/>
    </row>
    <row r="267" spans="1:6" x14ac:dyDescent="0.35">
      <c r="A267" s="20" t="s">
        <v>398</v>
      </c>
      <c r="B267" s="46" t="s">
        <v>284</v>
      </c>
      <c r="C267" s="47"/>
      <c r="D267" s="20"/>
      <c r="E267" s="20"/>
    </row>
    <row r="268" spans="1:6" x14ac:dyDescent="0.35">
      <c r="A268" s="20" t="s">
        <v>399</v>
      </c>
      <c r="B268" s="46" t="s">
        <v>284</v>
      </c>
      <c r="C268" s="47">
        <v>24507659.019999996</v>
      </c>
      <c r="D268" s="20"/>
      <c r="E268" s="20"/>
    </row>
    <row r="269" spans="1:6" x14ac:dyDescent="0.35">
      <c r="A269" s="20" t="s">
        <v>400</v>
      </c>
      <c r="B269" s="46" t="s">
        <v>284</v>
      </c>
      <c r="C269" s="47">
        <v>4831241.82</v>
      </c>
      <c r="D269" s="20"/>
      <c r="E269" s="20"/>
    </row>
    <row r="270" spans="1:6" x14ac:dyDescent="0.35">
      <c r="A270" s="20" t="s">
        <v>401</v>
      </c>
      <c r="B270" s="46" t="s">
        <v>284</v>
      </c>
      <c r="C270" s="47"/>
      <c r="D270" s="20"/>
      <c r="E270" s="20"/>
    </row>
    <row r="271" spans="1:6" x14ac:dyDescent="0.35">
      <c r="A271" s="20" t="s">
        <v>402</v>
      </c>
      <c r="B271" s="46" t="s">
        <v>284</v>
      </c>
      <c r="C271" s="47">
        <v>-9.999999994761E-3</v>
      </c>
      <c r="D271" s="20"/>
      <c r="E271" s="20"/>
    </row>
    <row r="272" spans="1:6" x14ac:dyDescent="0.35">
      <c r="A272" s="20" t="s">
        <v>403</v>
      </c>
      <c r="B272" s="46" t="s">
        <v>284</v>
      </c>
      <c r="C272" s="47"/>
      <c r="D272" s="20"/>
      <c r="E272" s="20"/>
    </row>
    <row r="273" spans="1:6" x14ac:dyDescent="0.35">
      <c r="A273" s="20" t="s">
        <v>404</v>
      </c>
      <c r="B273" s="46" t="s">
        <v>284</v>
      </c>
      <c r="C273" s="47">
        <v>3483207.26</v>
      </c>
      <c r="D273" s="20"/>
      <c r="E273" s="20"/>
    </row>
    <row r="274" spans="1:6" x14ac:dyDescent="0.35">
      <c r="A274" s="20" t="s">
        <v>405</v>
      </c>
      <c r="B274" s="46" t="s">
        <v>284</v>
      </c>
      <c r="C274" s="47">
        <v>580971.81999999995</v>
      </c>
      <c r="D274" s="20"/>
      <c r="E274" s="20"/>
    </row>
    <row r="275" spans="1:6" x14ac:dyDescent="0.35">
      <c r="A275" s="20" t="s">
        <v>406</v>
      </c>
      <c r="B275" s="46" t="s">
        <v>284</v>
      </c>
      <c r="C275" s="47"/>
      <c r="D275" s="20"/>
      <c r="E275" s="20"/>
    </row>
    <row r="276" spans="1:6" x14ac:dyDescent="0.35">
      <c r="A276" s="20" t="s">
        <v>407</v>
      </c>
      <c r="B276" s="20"/>
      <c r="C276" s="27"/>
      <c r="D276" s="32">
        <f>SUM(C266:C268)-C269+SUM(C270:C275)</f>
        <v>23740596.269999996</v>
      </c>
      <c r="E276" s="20"/>
      <c r="F276" s="12">
        <f>'Prior Year'!D277</f>
        <v>21749440.829999991</v>
      </c>
    </row>
    <row r="277" spans="1:6" x14ac:dyDescent="0.35">
      <c r="A277" s="45" t="s">
        <v>408</v>
      </c>
      <c r="B277" s="45"/>
      <c r="C277" s="45"/>
      <c r="D277" s="45"/>
      <c r="E277" s="45"/>
    </row>
    <row r="278" spans="1:6" x14ac:dyDescent="0.35">
      <c r="A278" s="20" t="s">
        <v>397</v>
      </c>
      <c r="B278" s="46" t="s">
        <v>284</v>
      </c>
      <c r="C278" s="47"/>
      <c r="D278" s="20"/>
      <c r="E278" s="20"/>
    </row>
    <row r="279" spans="1:6" x14ac:dyDescent="0.35">
      <c r="A279" s="20" t="s">
        <v>398</v>
      </c>
      <c r="B279" s="46" t="s">
        <v>284</v>
      </c>
      <c r="C279" s="47"/>
      <c r="D279" s="20"/>
      <c r="E279" s="20"/>
    </row>
    <row r="280" spans="1:6" x14ac:dyDescent="0.35">
      <c r="A280" s="20" t="s">
        <v>409</v>
      </c>
      <c r="B280" s="46" t="s">
        <v>284</v>
      </c>
      <c r="C280" s="47"/>
      <c r="D280" s="20"/>
      <c r="E280" s="20"/>
    </row>
    <row r="281" spans="1:6" x14ac:dyDescent="0.35">
      <c r="A281" s="20" t="s">
        <v>410</v>
      </c>
      <c r="B281" s="20"/>
      <c r="C281" s="27"/>
      <c r="D281" s="32">
        <f>SUM(C278:C280)</f>
        <v>0</v>
      </c>
      <c r="E281" s="20"/>
      <c r="F281" s="12">
        <f>'Prior Year'!D282</f>
        <v>0</v>
      </c>
    </row>
    <row r="282" spans="1:6" x14ac:dyDescent="0.35">
      <c r="A282" s="45" t="s">
        <v>411</v>
      </c>
      <c r="B282" s="45"/>
      <c r="C282" s="45"/>
      <c r="D282" s="45"/>
      <c r="E282" s="45"/>
    </row>
    <row r="283" spans="1:6" x14ac:dyDescent="0.35">
      <c r="A283" s="20" t="s">
        <v>366</v>
      </c>
      <c r="B283" s="46" t="s">
        <v>284</v>
      </c>
      <c r="C283" s="47">
        <v>9923176.4700000007</v>
      </c>
      <c r="D283" s="20"/>
      <c r="E283" s="20"/>
    </row>
    <row r="284" spans="1:6" x14ac:dyDescent="0.35">
      <c r="A284" s="20" t="s">
        <v>367</v>
      </c>
      <c r="B284" s="46" t="s">
        <v>284</v>
      </c>
      <c r="C284" s="47">
        <v>766764</v>
      </c>
      <c r="D284" s="20"/>
      <c r="E284" s="20"/>
    </row>
    <row r="285" spans="1:6" x14ac:dyDescent="0.35">
      <c r="A285" s="20" t="s">
        <v>368</v>
      </c>
      <c r="B285" s="46" t="s">
        <v>284</v>
      </c>
      <c r="C285" s="47">
        <v>37299162.600000001</v>
      </c>
      <c r="D285" s="20"/>
      <c r="E285" s="20"/>
    </row>
    <row r="286" spans="1:6" x14ac:dyDescent="0.35">
      <c r="A286" s="20" t="s">
        <v>412</v>
      </c>
      <c r="B286" s="46" t="s">
        <v>284</v>
      </c>
      <c r="C286" s="47">
        <v>0</v>
      </c>
      <c r="D286" s="20"/>
      <c r="E286" s="20"/>
    </row>
    <row r="287" spans="1:6" x14ac:dyDescent="0.35">
      <c r="A287" s="20" t="s">
        <v>413</v>
      </c>
      <c r="B287" s="46" t="s">
        <v>284</v>
      </c>
      <c r="C287" s="47">
        <v>1207213.3700000001</v>
      </c>
      <c r="D287" s="20"/>
      <c r="E287" s="20"/>
    </row>
    <row r="288" spans="1:6" x14ac:dyDescent="0.35">
      <c r="A288" s="20" t="s">
        <v>414</v>
      </c>
      <c r="B288" s="46" t="s">
        <v>284</v>
      </c>
      <c r="C288" s="47">
        <v>24952962.98</v>
      </c>
      <c r="D288" s="20"/>
      <c r="E288" s="20"/>
    </row>
    <row r="289" spans="1:6" x14ac:dyDescent="0.35">
      <c r="A289" s="20" t="s">
        <v>373</v>
      </c>
      <c r="B289" s="46" t="s">
        <v>284</v>
      </c>
      <c r="C289" s="47">
        <v>20000</v>
      </c>
      <c r="D289" s="20"/>
      <c r="E289" s="20"/>
    </row>
    <row r="290" spans="1:6" x14ac:dyDescent="0.35">
      <c r="A290" s="20" t="s">
        <v>374</v>
      </c>
      <c r="B290" s="46" t="s">
        <v>284</v>
      </c>
      <c r="C290" s="47">
        <v>0</v>
      </c>
      <c r="D290" s="20"/>
      <c r="E290" s="20"/>
    </row>
    <row r="291" spans="1:6" x14ac:dyDescent="0.35">
      <c r="A291" s="20" t="s">
        <v>415</v>
      </c>
      <c r="B291" s="20"/>
      <c r="C291" s="27"/>
      <c r="D291" s="32">
        <f>SUM(C283:C290)</f>
        <v>74169279.420000002</v>
      </c>
      <c r="E291" s="20"/>
      <c r="F291" s="12">
        <f>'Prior Year'!D292</f>
        <v>67628755.689999998</v>
      </c>
    </row>
    <row r="292" spans="1:6" x14ac:dyDescent="0.35">
      <c r="A292" s="20" t="s">
        <v>416</v>
      </c>
      <c r="B292" s="46" t="s">
        <v>284</v>
      </c>
      <c r="C292" s="47">
        <v>22345803.140000001</v>
      </c>
      <c r="D292" s="20"/>
      <c r="E292" s="20"/>
    </row>
    <row r="293" spans="1:6" x14ac:dyDescent="0.35">
      <c r="A293" s="20" t="s">
        <v>417</v>
      </c>
      <c r="B293" s="20"/>
      <c r="C293" s="27"/>
      <c r="D293" s="32">
        <f>D291-C292</f>
        <v>51823476.280000001</v>
      </c>
      <c r="E293" s="20"/>
      <c r="F293" s="12">
        <f>'Prior Year'!D294</f>
        <v>45686276.599999994</v>
      </c>
    </row>
    <row r="294" spans="1:6" x14ac:dyDescent="0.35">
      <c r="A294" s="45" t="s">
        <v>418</v>
      </c>
      <c r="B294" s="45"/>
      <c r="C294" s="45"/>
      <c r="D294" s="45"/>
      <c r="E294" s="45"/>
    </row>
    <row r="295" spans="1:6" x14ac:dyDescent="0.35">
      <c r="A295" s="20" t="s">
        <v>419</v>
      </c>
      <c r="B295" s="46" t="s">
        <v>284</v>
      </c>
      <c r="C295" s="47"/>
      <c r="D295" s="20"/>
      <c r="E295" s="20"/>
    </row>
    <row r="296" spans="1:6" x14ac:dyDescent="0.35">
      <c r="A296" s="20" t="s">
        <v>420</v>
      </c>
      <c r="B296" s="46" t="s">
        <v>284</v>
      </c>
      <c r="C296" s="47"/>
      <c r="D296" s="20"/>
      <c r="E296" s="20"/>
    </row>
    <row r="297" spans="1:6" x14ac:dyDescent="0.35">
      <c r="A297" s="20" t="s">
        <v>421</v>
      </c>
      <c r="B297" s="46" t="s">
        <v>284</v>
      </c>
      <c r="C297" s="47"/>
      <c r="D297" s="20"/>
      <c r="E297" s="20"/>
    </row>
    <row r="298" spans="1:6" x14ac:dyDescent="0.35">
      <c r="A298" s="20" t="s">
        <v>409</v>
      </c>
      <c r="B298" s="46" t="s">
        <v>284</v>
      </c>
      <c r="C298" s="47">
        <v>58250.000000006519</v>
      </c>
      <c r="D298" s="20"/>
      <c r="E298" s="20"/>
    </row>
    <row r="299" spans="1:6" x14ac:dyDescent="0.35">
      <c r="A299" s="20" t="s">
        <v>422</v>
      </c>
      <c r="B299" s="20"/>
      <c r="C299" s="27"/>
      <c r="D299" s="32">
        <f>C295-C296+C297+C298</f>
        <v>58250.000000006519</v>
      </c>
      <c r="E299" s="20"/>
      <c r="F299" s="12">
        <f>'Prior Year'!D300</f>
        <v>362709</v>
      </c>
    </row>
    <row r="300" spans="1:6" x14ac:dyDescent="0.35">
      <c r="A300" s="20"/>
      <c r="B300" s="20"/>
      <c r="C300" s="27"/>
      <c r="D300" s="20"/>
      <c r="E300" s="20"/>
    </row>
    <row r="301" spans="1:6" x14ac:dyDescent="0.35">
      <c r="A301" s="45" t="s">
        <v>423</v>
      </c>
      <c r="B301" s="45"/>
      <c r="C301" s="45"/>
      <c r="D301" s="45"/>
      <c r="E301" s="45"/>
    </row>
    <row r="302" spans="1:6" x14ac:dyDescent="0.35">
      <c r="A302" s="20" t="s">
        <v>424</v>
      </c>
      <c r="B302" s="46" t="s">
        <v>284</v>
      </c>
      <c r="C302" s="47">
        <v>68985724.879999995</v>
      </c>
      <c r="D302" s="20"/>
      <c r="E302" s="20"/>
    </row>
    <row r="303" spans="1:6" x14ac:dyDescent="0.35">
      <c r="A303" s="20" t="s">
        <v>425</v>
      </c>
      <c r="B303" s="46" t="s">
        <v>284</v>
      </c>
      <c r="C303" s="47"/>
      <c r="D303" s="20"/>
      <c r="E303" s="20"/>
    </row>
    <row r="304" spans="1:6" x14ac:dyDescent="0.35">
      <c r="A304" s="20" t="s">
        <v>426</v>
      </c>
      <c r="B304" s="46" t="s">
        <v>284</v>
      </c>
      <c r="C304" s="47"/>
      <c r="D304" s="20"/>
      <c r="E304" s="20"/>
    </row>
    <row r="305" spans="1:6" x14ac:dyDescent="0.35">
      <c r="A305" s="20" t="s">
        <v>427</v>
      </c>
      <c r="B305" s="46" t="s">
        <v>284</v>
      </c>
      <c r="C305" s="47">
        <v>3103333.04</v>
      </c>
      <c r="D305" s="20"/>
      <c r="E305" s="20"/>
    </row>
    <row r="306" spans="1:6" x14ac:dyDescent="0.35">
      <c r="A306" s="20" t="s">
        <v>428</v>
      </c>
      <c r="B306" s="20"/>
      <c r="C306" s="27"/>
      <c r="D306" s="32">
        <f>SUM(C302:C305)</f>
        <v>72089057.920000002</v>
      </c>
      <c r="E306" s="20"/>
      <c r="F306" s="12">
        <f>'Prior Year'!D307</f>
        <v>72215724.640000001</v>
      </c>
    </row>
    <row r="307" spans="1:6" x14ac:dyDescent="0.35">
      <c r="A307" s="20"/>
      <c r="B307" s="20"/>
      <c r="C307" s="27"/>
      <c r="D307" s="20"/>
      <c r="E307" s="20"/>
    </row>
    <row r="308" spans="1:6" x14ac:dyDescent="0.35">
      <c r="A308" s="20" t="s">
        <v>429</v>
      </c>
      <c r="B308" s="20"/>
      <c r="C308" s="27"/>
      <c r="D308" s="32">
        <f>D276+D281+D293+D299+D306</f>
        <v>147711380.47</v>
      </c>
      <c r="E308" s="20"/>
      <c r="F308" s="12">
        <f>'Prior Year'!D309</f>
        <v>140014151.06999999</v>
      </c>
    </row>
    <row r="309" spans="1:6" x14ac:dyDescent="0.35">
      <c r="A309" s="20"/>
      <c r="B309" s="20"/>
      <c r="C309" s="27"/>
      <c r="D309" s="20"/>
      <c r="E309" s="20"/>
    </row>
    <row r="310" spans="1:6" x14ac:dyDescent="0.35">
      <c r="A310" s="20"/>
      <c r="B310" s="20"/>
      <c r="C310" s="27"/>
      <c r="D310" s="20"/>
      <c r="E310" s="20"/>
    </row>
    <row r="311" spans="1:6" x14ac:dyDescent="0.35">
      <c r="A311" s="20"/>
      <c r="B311" s="20"/>
      <c r="C311" s="27"/>
      <c r="D311" s="20"/>
      <c r="E311" s="20"/>
    </row>
    <row r="312" spans="1:6" x14ac:dyDescent="0.35">
      <c r="A312" s="38" t="s">
        <v>430</v>
      </c>
      <c r="B312" s="38"/>
      <c r="C312" s="38"/>
      <c r="D312" s="38"/>
      <c r="E312" s="38"/>
    </row>
    <row r="313" spans="1:6" x14ac:dyDescent="0.35">
      <c r="A313" s="45" t="s">
        <v>431</v>
      </c>
      <c r="B313" s="45"/>
      <c r="C313" s="45"/>
      <c r="D313" s="45"/>
      <c r="E313" s="45"/>
    </row>
    <row r="314" spans="1:6" x14ac:dyDescent="0.35">
      <c r="A314" s="20" t="s">
        <v>432</v>
      </c>
      <c r="B314" s="46" t="s">
        <v>284</v>
      </c>
      <c r="C314" s="47"/>
      <c r="D314" s="20"/>
      <c r="E314" s="20"/>
    </row>
    <row r="315" spans="1:6" x14ac:dyDescent="0.35">
      <c r="A315" s="20" t="s">
        <v>433</v>
      </c>
      <c r="B315" s="46" t="s">
        <v>284</v>
      </c>
      <c r="C315" s="47">
        <v>1255734.0599999998</v>
      </c>
      <c r="D315" s="20"/>
      <c r="E315" s="20"/>
    </row>
    <row r="316" spans="1:6" x14ac:dyDescent="0.35">
      <c r="A316" s="20" t="s">
        <v>434</v>
      </c>
      <c r="B316" s="46" t="s">
        <v>284</v>
      </c>
      <c r="C316" s="47">
        <v>1605887.7499999998</v>
      </c>
      <c r="D316" s="20"/>
      <c r="E316" s="20"/>
    </row>
    <row r="317" spans="1:6" x14ac:dyDescent="0.35">
      <c r="A317" s="20" t="s">
        <v>435</v>
      </c>
      <c r="B317" s="46" t="s">
        <v>284</v>
      </c>
      <c r="C317" s="47"/>
      <c r="D317" s="20"/>
      <c r="E317" s="20"/>
    </row>
    <row r="318" spans="1:6" x14ac:dyDescent="0.35">
      <c r="A318" s="20" t="s">
        <v>436</v>
      </c>
      <c r="B318" s="46" t="s">
        <v>284</v>
      </c>
      <c r="C318" s="47">
        <v>0</v>
      </c>
      <c r="D318" s="20"/>
      <c r="E318" s="20"/>
    </row>
    <row r="319" spans="1:6" x14ac:dyDescent="0.35">
      <c r="A319" s="20" t="s">
        <v>437</v>
      </c>
      <c r="B319" s="46" t="s">
        <v>284</v>
      </c>
      <c r="C319" s="47">
        <v>350000</v>
      </c>
      <c r="D319" s="20"/>
      <c r="E319" s="20"/>
    </row>
    <row r="320" spans="1:6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795731.45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0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4007353.26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/>
      <c r="D335" s="20"/>
      <c r="E335" s="20"/>
    </row>
    <row r="336" spans="1:5" x14ac:dyDescent="0.35">
      <c r="A336" s="26" t="s">
        <v>454</v>
      </c>
      <c r="B336" s="46" t="s">
        <v>284</v>
      </c>
      <c r="C336" s="47">
        <v>78832566.650000006</v>
      </c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3335.65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78835902.300000012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78835902.300000012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18">
        <v>64868124.909999996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147711380.47000003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147711380.47</v>
      </c>
      <c r="E352" s="20"/>
    </row>
    <row r="353" spans="1:7" x14ac:dyDescent="0.35">
      <c r="A353" s="20"/>
      <c r="B353" s="20"/>
      <c r="C353" s="27"/>
      <c r="D353" s="20"/>
      <c r="E353" s="20"/>
    </row>
    <row r="354" spans="1:7" x14ac:dyDescent="0.35">
      <c r="A354" s="20"/>
      <c r="B354" s="20"/>
      <c r="C354" s="27"/>
      <c r="D354" s="20"/>
      <c r="E354" s="20"/>
    </row>
    <row r="355" spans="1:7" x14ac:dyDescent="0.35">
      <c r="A355" s="20"/>
      <c r="B355" s="20"/>
      <c r="C355" s="27"/>
      <c r="D355" s="20"/>
      <c r="E355" s="20"/>
    </row>
    <row r="356" spans="1:7" x14ac:dyDescent="0.35">
      <c r="A356" s="38" t="s">
        <v>467</v>
      </c>
      <c r="B356" s="38"/>
      <c r="C356" s="38"/>
      <c r="D356" s="38"/>
      <c r="E356" s="38"/>
    </row>
    <row r="357" spans="1:7" x14ac:dyDescent="0.35">
      <c r="A357" s="45" t="s">
        <v>468</v>
      </c>
      <c r="B357" s="45"/>
      <c r="C357" s="45"/>
      <c r="D357" s="45"/>
      <c r="E357" s="45"/>
    </row>
    <row r="358" spans="1:7" x14ac:dyDescent="0.35">
      <c r="A358" s="20" t="s">
        <v>469</v>
      </c>
      <c r="B358" s="46" t="s">
        <v>284</v>
      </c>
      <c r="C358" s="234">
        <v>238462494.49000001</v>
      </c>
      <c r="D358" s="20"/>
      <c r="E358" s="20"/>
      <c r="F358" s="12">
        <f>CE87</f>
        <v>238462494.49000001</v>
      </c>
      <c r="G358" s="12">
        <f>F358-C358</f>
        <v>0</v>
      </c>
    </row>
    <row r="359" spans="1:7" x14ac:dyDescent="0.35">
      <c r="A359" s="20" t="s">
        <v>470</v>
      </c>
      <c r="B359" s="46" t="s">
        <v>284</v>
      </c>
      <c r="C359" s="234">
        <v>506727004.19000006</v>
      </c>
      <c r="D359" s="20"/>
      <c r="E359" s="20"/>
      <c r="F359" s="12">
        <f>CE88</f>
        <v>506727004.19000006</v>
      </c>
      <c r="G359" s="12">
        <f>F359-C359</f>
        <v>0</v>
      </c>
    </row>
    <row r="360" spans="1:7" x14ac:dyDescent="0.35">
      <c r="A360" s="20" t="s">
        <v>471</v>
      </c>
      <c r="B360" s="20"/>
      <c r="C360" s="27"/>
      <c r="D360" s="32">
        <f>SUM(C358:C359)</f>
        <v>745189498.68000007</v>
      </c>
      <c r="E360" s="20"/>
    </row>
    <row r="361" spans="1:7" x14ac:dyDescent="0.35">
      <c r="A361" s="45" t="s">
        <v>472</v>
      </c>
      <c r="B361" s="45"/>
      <c r="C361" s="45"/>
      <c r="D361" s="45"/>
      <c r="E361" s="45"/>
    </row>
    <row r="362" spans="1:7" x14ac:dyDescent="0.35">
      <c r="A362" s="20" t="s">
        <v>377</v>
      </c>
      <c r="B362" s="45"/>
      <c r="C362" s="47">
        <v>6174787.2699999996</v>
      </c>
      <c r="D362" s="20"/>
      <c r="E362" s="45"/>
      <c r="F362" s="12">
        <f>CE84</f>
        <v>6174787.2699999996</v>
      </c>
      <c r="G362" s="12">
        <f>F362-C362</f>
        <v>0</v>
      </c>
    </row>
    <row r="363" spans="1:7" x14ac:dyDescent="0.35">
      <c r="A363" s="20" t="s">
        <v>473</v>
      </c>
      <c r="B363" s="46" t="s">
        <v>284</v>
      </c>
      <c r="C363" s="47">
        <v>569852939.44000006</v>
      </c>
      <c r="D363" s="20"/>
      <c r="E363" s="20"/>
    </row>
    <row r="364" spans="1:7" x14ac:dyDescent="0.35">
      <c r="A364" s="20" t="s">
        <v>474</v>
      </c>
      <c r="B364" s="46" t="s">
        <v>284</v>
      </c>
      <c r="C364" s="47">
        <v>11598567.949999999</v>
      </c>
      <c r="D364" s="20"/>
      <c r="E364" s="20"/>
    </row>
    <row r="365" spans="1:7" x14ac:dyDescent="0.35">
      <c r="A365" s="20" t="s">
        <v>475</v>
      </c>
      <c r="B365" s="46" t="s">
        <v>284</v>
      </c>
      <c r="C365" s="47">
        <v>0</v>
      </c>
      <c r="D365" s="20"/>
      <c r="E365" s="20"/>
    </row>
    <row r="366" spans="1:7" x14ac:dyDescent="0.35">
      <c r="A366" s="20" t="s">
        <v>394</v>
      </c>
      <c r="B366" s="20"/>
      <c r="C366" s="27"/>
      <c r="D366" s="32">
        <f>SUM(C362:C365)</f>
        <v>587626294.66000009</v>
      </c>
      <c r="E366" s="20"/>
    </row>
    <row r="367" spans="1:7" x14ac:dyDescent="0.35">
      <c r="A367" s="20" t="s">
        <v>476</v>
      </c>
      <c r="B367" s="20"/>
      <c r="C367" s="27"/>
      <c r="D367" s="32">
        <f>D360-D366</f>
        <v>157563204.01999998</v>
      </c>
      <c r="E367" s="20"/>
    </row>
    <row r="368" spans="1:7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9336725.910000002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9336725.910000002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>
        <v>0</v>
      </c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9336725.910000002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166899929.92999998</v>
      </c>
      <c r="E384" s="20"/>
    </row>
    <row r="385" spans="1:7" x14ac:dyDescent="0.35">
      <c r="A385" s="20"/>
      <c r="B385" s="20"/>
      <c r="C385" s="27"/>
      <c r="D385" s="20"/>
      <c r="E385" s="20"/>
    </row>
    <row r="386" spans="1:7" x14ac:dyDescent="0.35">
      <c r="A386" s="20"/>
      <c r="B386" s="20"/>
      <c r="C386" s="27"/>
      <c r="D386" s="20"/>
      <c r="E386" s="20"/>
    </row>
    <row r="387" spans="1:7" x14ac:dyDescent="0.35">
      <c r="A387" s="20"/>
      <c r="B387" s="20"/>
      <c r="C387" s="27"/>
      <c r="D387" s="20"/>
      <c r="E387" s="20"/>
    </row>
    <row r="388" spans="1:7" x14ac:dyDescent="0.35">
      <c r="A388" s="45" t="s">
        <v>494</v>
      </c>
      <c r="B388" s="45"/>
      <c r="C388" s="45"/>
      <c r="D388" s="45"/>
      <c r="E388" s="45"/>
    </row>
    <row r="389" spans="1:7" x14ac:dyDescent="0.35">
      <c r="A389" s="20" t="s">
        <v>495</v>
      </c>
      <c r="B389" s="46" t="s">
        <v>284</v>
      </c>
      <c r="C389" s="47">
        <v>68027262.810000002</v>
      </c>
      <c r="D389" s="20"/>
      <c r="E389" s="20"/>
      <c r="F389" s="12">
        <f t="shared" ref="F389:F394" si="21">CE61</f>
        <v>68027262.810000002</v>
      </c>
      <c r="G389" s="338">
        <f>F389-C389</f>
        <v>0</v>
      </c>
    </row>
    <row r="390" spans="1:7" x14ac:dyDescent="0.35">
      <c r="A390" s="20" t="s">
        <v>9</v>
      </c>
      <c r="B390" s="46" t="s">
        <v>284</v>
      </c>
      <c r="C390" s="47">
        <v>12892259.190000001</v>
      </c>
      <c r="D390" s="20"/>
      <c r="E390" s="20"/>
      <c r="F390" s="12">
        <f t="shared" si="21"/>
        <v>12892259</v>
      </c>
      <c r="G390" s="338">
        <f t="shared" ref="G390:G396" si="22">F390-C390</f>
        <v>-0.19000000134110451</v>
      </c>
    </row>
    <row r="391" spans="1:7" x14ac:dyDescent="0.35">
      <c r="A391" s="20" t="s">
        <v>249</v>
      </c>
      <c r="B391" s="46" t="s">
        <v>284</v>
      </c>
      <c r="C391" s="47">
        <v>5708268.0999999996</v>
      </c>
      <c r="D391" s="20"/>
      <c r="E391" s="20"/>
      <c r="F391" s="12">
        <f t="shared" si="21"/>
        <v>5708268.0999999996</v>
      </c>
      <c r="G391" s="338">
        <f t="shared" si="22"/>
        <v>0</v>
      </c>
    </row>
    <row r="392" spans="1:7" x14ac:dyDescent="0.35">
      <c r="A392" s="20" t="s">
        <v>496</v>
      </c>
      <c r="B392" s="46" t="s">
        <v>284</v>
      </c>
      <c r="C392" s="47">
        <v>29209157.199999996</v>
      </c>
      <c r="D392" s="20"/>
      <c r="E392" s="20"/>
      <c r="F392" s="12">
        <f t="shared" si="21"/>
        <v>29209157.199999996</v>
      </c>
      <c r="G392" s="338">
        <f t="shared" si="22"/>
        <v>0</v>
      </c>
    </row>
    <row r="393" spans="1:7" x14ac:dyDescent="0.35">
      <c r="A393" s="20" t="s">
        <v>497</v>
      </c>
      <c r="B393" s="46" t="s">
        <v>284</v>
      </c>
      <c r="C393" s="47">
        <v>610102.26</v>
      </c>
      <c r="D393" s="20"/>
      <c r="E393" s="20"/>
      <c r="F393" s="12">
        <f t="shared" si="21"/>
        <v>610102.26</v>
      </c>
      <c r="G393" s="338">
        <f t="shared" si="22"/>
        <v>0</v>
      </c>
    </row>
    <row r="394" spans="1:7" x14ac:dyDescent="0.35">
      <c r="A394" s="20" t="s">
        <v>498</v>
      </c>
      <c r="B394" s="46" t="s">
        <v>284</v>
      </c>
      <c r="C394" s="47">
        <v>38460731.460000008</v>
      </c>
      <c r="D394" s="20"/>
      <c r="E394" s="20"/>
      <c r="F394" s="12">
        <f t="shared" si="21"/>
        <v>38460731.460000001</v>
      </c>
      <c r="G394" s="338">
        <f t="shared" si="22"/>
        <v>0</v>
      </c>
    </row>
    <row r="395" spans="1:7" x14ac:dyDescent="0.35">
      <c r="A395" s="20" t="s">
        <v>11</v>
      </c>
      <c r="B395" s="46" t="s">
        <v>284</v>
      </c>
      <c r="C395" s="47">
        <v>3329726.4999999995</v>
      </c>
      <c r="D395" s="20"/>
      <c r="E395" s="20"/>
      <c r="F395" s="12">
        <f t="shared" ref="F395:F396" si="23">CE67</f>
        <v>3329727</v>
      </c>
      <c r="G395" s="338">
        <f t="shared" si="22"/>
        <v>0.50000000046566129</v>
      </c>
    </row>
    <row r="396" spans="1:7" x14ac:dyDescent="0.35">
      <c r="A396" s="20" t="s">
        <v>499</v>
      </c>
      <c r="B396" s="46" t="s">
        <v>284</v>
      </c>
      <c r="C396" s="47">
        <v>485827.54000000004</v>
      </c>
      <c r="D396" s="20"/>
      <c r="E396" s="20"/>
      <c r="F396" s="12">
        <f t="shared" si="23"/>
        <v>485827.54000000004</v>
      </c>
      <c r="G396" s="338">
        <f t="shared" si="22"/>
        <v>0</v>
      </c>
    </row>
    <row r="397" spans="1:7" x14ac:dyDescent="0.35">
      <c r="A397" s="20" t="s">
        <v>500</v>
      </c>
      <c r="B397" s="46" t="s">
        <v>284</v>
      </c>
      <c r="C397" s="47">
        <v>1305885.8999999999</v>
      </c>
      <c r="D397" s="20"/>
      <c r="E397" s="20"/>
      <c r="F397" s="340" t="s">
        <v>1374</v>
      </c>
    </row>
    <row r="398" spans="1:7" x14ac:dyDescent="0.35">
      <c r="A398" s="20" t="s">
        <v>501</v>
      </c>
      <c r="B398" s="46" t="s">
        <v>284</v>
      </c>
      <c r="C398" s="47">
        <v>1140522.8600000001</v>
      </c>
      <c r="D398" s="20"/>
      <c r="E398" s="20"/>
      <c r="F398" s="340" t="s">
        <v>1374</v>
      </c>
    </row>
    <row r="399" spans="1:7" x14ac:dyDescent="0.35">
      <c r="A399" s="20" t="s">
        <v>502</v>
      </c>
      <c r="B399" s="46" t="s">
        <v>284</v>
      </c>
      <c r="C399" s="47">
        <v>2994895.4400000009</v>
      </c>
      <c r="D399" s="20"/>
      <c r="E399" s="20"/>
      <c r="F399" s="340" t="s">
        <v>1374</v>
      </c>
    </row>
    <row r="400" spans="1:7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4116231.9499999983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341">
        <f>CE83</f>
        <v>9557536.1500000004</v>
      </c>
      <c r="G414" s="339">
        <f>F414-C414-C399-C398-C397</f>
        <v>0</v>
      </c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4116231.9499999983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168280871.20999998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-1380941.2800000012</v>
      </c>
      <c r="E417" s="32"/>
    </row>
    <row r="418" spans="1:13" x14ac:dyDescent="0.35">
      <c r="A418" s="32" t="s">
        <v>508</v>
      </c>
      <c r="B418" s="20"/>
      <c r="C418" s="236">
        <v>0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0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-1380941.2800000012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>
        <v>0</v>
      </c>
      <c r="D422" s="32"/>
      <c r="E422" s="20"/>
    </row>
    <row r="423" spans="1:13" x14ac:dyDescent="0.35">
      <c r="A423" s="20" t="s">
        <v>513</v>
      </c>
      <c r="B423" s="46" t="s">
        <v>284</v>
      </c>
      <c r="C423" s="47">
        <v>0</v>
      </c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-1380941.2800000012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147771.16903185038</v>
      </c>
      <c r="E612" s="258">
        <f>SUM(C624:D647)+SUM(C668:D713)</f>
        <v>124298292.77571496</v>
      </c>
      <c r="F612" s="258">
        <f>CE64-(AX64+BD64+BE64+BG64+BJ64+BN64+BP64+BQ64+CB64+CC64+CD64)</f>
        <v>28603228.959999997</v>
      </c>
      <c r="G612" s="256">
        <f>CE91-(AX91+AY91+BD91+BE91+BG91+BJ91+BN91+BP91+BQ91+CB91+CC91+CD91)</f>
        <v>70015</v>
      </c>
      <c r="H612" s="261">
        <f>CE60-(AX60+AY60+AZ60+BD60+BE60+BG60+BJ60+BN60+BO60+BP60+BQ60+BR60+CB60+CC60+CD60)</f>
        <v>531.39311910528863</v>
      </c>
      <c r="I612" s="256">
        <f>CE92-(AX92+AY92+AZ92+BD92+BE92+BF92+BG92+BJ92+BN92+BO92+BP92+BQ92+BR92+CB92+CC92+CD92)</f>
        <v>52832.000000000007</v>
      </c>
      <c r="J612" s="256">
        <f>CE93-(AX93+AY93+AZ93+BA93+BD93+BE93+BF93+BG93+BJ93+BN93+BO93+BP93+BQ93+BR93+CB93+CC93+CD93)</f>
        <v>720803.59765935608</v>
      </c>
      <c r="K612" s="256">
        <f>CE89-(AW89+AX89+AY89+AZ89+BA89+BB89+BC89+BD89+BE89+BF89+BG89+BH89+BI89+BJ89+BK89+BL89+BM89+BN89+BO89+BP89+BQ89+BR89+BS89+BT89+BU89+BV89+BW89+BX89+CB89+CC89+CD89)</f>
        <v>745189498.68000007</v>
      </c>
      <c r="L612" s="262">
        <f>CE94-(AW94+AX94+AY94+AZ94+BA94+BB94+BC94+BD94+BE94+BF94+BG94+BH94+BI94+BJ94+BK94+BL94+BM94+BN94+BO94+BP94+BQ94+BR94+BS94+BT94+BU94+BV94+BW94+BX94+BY94+BZ94+CA94+CB94+CC94+CD94)</f>
        <v>189.5476828507469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1628137.2399999998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5441304.2000000011</v>
      </c>
      <c r="D615" s="256">
        <f>SUM(C614:C615)</f>
        <v>7069441.4400000013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31478.65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-2168121.3599999994</v>
      </c>
      <c r="D619" s="256">
        <f>(D615/D612)*BN90</f>
        <v>386914.11428504589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39557520.069999993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37807791.474285036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389796.88</v>
      </c>
      <c r="D624" s="256">
        <f>(D615/D612)*BD90</f>
        <v>0</v>
      </c>
      <c r="E624" s="258">
        <f>(E623/E612)*SUM(C624:D624)</f>
        <v>118564.45351955993</v>
      </c>
      <c r="F624" s="258">
        <f>SUM(C624:E624)</f>
        <v>508361.33351955994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2872232.92</v>
      </c>
      <c r="D625" s="256">
        <f>(D615/D612)*AY90</f>
        <v>246226.42660652663</v>
      </c>
      <c r="E625" s="258">
        <f>(E623/E612)*SUM(C625:D625)</f>
        <v>948541.27168325905</v>
      </c>
      <c r="F625" s="258">
        <f>(F624/F612)*AY64</f>
        <v>18011.339049958042</v>
      </c>
      <c r="G625" s="256">
        <f>SUM(C625:F625)</f>
        <v>4085011.9573397436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0</v>
      </c>
      <c r="D626" s="256">
        <f>(D615/D612)*BR90</f>
        <v>51597.73783898665</v>
      </c>
      <c r="E626" s="258">
        <f>(E623/E612)*SUM(C626:D626)</f>
        <v>15694.475516902472</v>
      </c>
      <c r="F626" s="258">
        <f>(F624/F612)*BR64</f>
        <v>0</v>
      </c>
      <c r="G626" s="256">
        <f>(G625/G612)*BR91</f>
        <v>0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0</v>
      </c>
      <c r="H628" s="258">
        <f>SUM(C626:G628)</f>
        <v>67292.213355889122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1895890.5799999998</v>
      </c>
      <c r="D629" s="256">
        <f>(D615/D612)*BF90</f>
        <v>110822.56782514318</v>
      </c>
      <c r="E629" s="258">
        <f>(E623/E612)*SUM(C629:D629)</f>
        <v>610381.61142388813</v>
      </c>
      <c r="F629" s="258">
        <f>(F624/F612)*BF64</f>
        <v>2711.2100690805523</v>
      </c>
      <c r="G629" s="256">
        <f>(G625/G612)*BF91</f>
        <v>0</v>
      </c>
      <c r="H629" s="258">
        <f>(H628/H612)*BF60</f>
        <v>3083.1043310097562</v>
      </c>
      <c r="I629" s="256">
        <f>SUM(C629:H629)</f>
        <v>2622889.073649121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543889.25</v>
      </c>
      <c r="D630" s="256">
        <f>(D615/D612)*BA90</f>
        <v>17919.07191202564</v>
      </c>
      <c r="E630" s="258">
        <f>(E623/E612)*SUM(C630:D630)</f>
        <v>170885.14579757623</v>
      </c>
      <c r="F630" s="258">
        <f>(F624/F612)*BA64</f>
        <v>7.3181549881218029</v>
      </c>
      <c r="G630" s="256">
        <f>(G625/G612)*BA91</f>
        <v>0</v>
      </c>
      <c r="H630" s="258">
        <f>(H628/H612)*BA60</f>
        <v>0</v>
      </c>
      <c r="I630" s="256">
        <f>(I629/I612)*BA92</f>
        <v>7502.0652195798275</v>
      </c>
      <c r="J630" s="256">
        <f>SUM(C630:I630)</f>
        <v>740202.85108416982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>
        <f>(G625/G612)*BB91</f>
        <v>0</v>
      </c>
      <c r="H632" s="258">
        <f>(H628/H612)*BB60</f>
        <v>0</v>
      </c>
      <c r="I632" s="256">
        <f>(I629/I612)*BB92</f>
        <v>0</v>
      </c>
      <c r="J632" s="256">
        <f>(J630/J612)*BB93</f>
        <v>0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368338.01</v>
      </c>
      <c r="D633" s="256">
        <f>(D615/D612)*BC90</f>
        <v>0</v>
      </c>
      <c r="E633" s="258">
        <f>(E623/E612)*SUM(C633:D633)</f>
        <v>112037.31252577547</v>
      </c>
      <c r="F633" s="258">
        <f>(F624/F612)*BC64</f>
        <v>36.670752834155131</v>
      </c>
      <c r="G633" s="256">
        <f>(G625/G612)*BC91</f>
        <v>0</v>
      </c>
      <c r="H633" s="258">
        <f>(H628/H612)*BC60</f>
        <v>813.59985175577822</v>
      </c>
      <c r="I633" s="256">
        <f>(I629/I612)*BC92</f>
        <v>0</v>
      </c>
      <c r="J633" s="256">
        <f>(J630/J612)*BC93</f>
        <v>0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>
        <f>(G625/G612)*BI91</f>
        <v>0</v>
      </c>
      <c r="H634" s="258">
        <f>(H628/H612)*BI60</f>
        <v>0</v>
      </c>
      <c r="I634" s="256">
        <f>(I629/I612)*BI92</f>
        <v>0</v>
      </c>
      <c r="J634" s="256">
        <f>(J630/J612)*BI93</f>
        <v>0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0</v>
      </c>
      <c r="D635" s="256">
        <f>(D615/D612)*BK90</f>
        <v>0</v>
      </c>
      <c r="E635" s="258">
        <f>(E623/E612)*SUM(C635:D635)</f>
        <v>0</v>
      </c>
      <c r="F635" s="258">
        <f>(F624/F612)*BK64</f>
        <v>0</v>
      </c>
      <c r="G635" s="256">
        <f>(G625/G612)*BK91</f>
        <v>0</v>
      </c>
      <c r="H635" s="258">
        <f>(H628/H612)*BK60</f>
        <v>0</v>
      </c>
      <c r="I635" s="256">
        <f>(I629/I612)*BK92</f>
        <v>0</v>
      </c>
      <c r="J635" s="256">
        <f>(J630/J612)*BK93</f>
        <v>0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0</v>
      </c>
      <c r="D636" s="256">
        <f>(D615/D612)*BH90</f>
        <v>0</v>
      </c>
      <c r="E636" s="258">
        <f>(E623/E612)*SUM(C636:D636)</f>
        <v>0</v>
      </c>
      <c r="F636" s="258">
        <f>(F624/F612)*BH64</f>
        <v>0</v>
      </c>
      <c r="G636" s="256">
        <f>(G625/G612)*BH91</f>
        <v>0</v>
      </c>
      <c r="H636" s="258">
        <f>(H628/H612)*BH60</f>
        <v>0</v>
      </c>
      <c r="I636" s="256">
        <f>(I629/I612)*BH92</f>
        <v>0</v>
      </c>
      <c r="J636" s="256">
        <f>(J630/J612)*BH93</f>
        <v>0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1009579.0900000001</v>
      </c>
      <c r="D637" s="256">
        <f>(D615/D612)*BL90</f>
        <v>0</v>
      </c>
      <c r="E637" s="258">
        <f>(E623/E612)*SUM(C637:D637)</f>
        <v>307083.50741705426</v>
      </c>
      <c r="F637" s="258">
        <f>(F624/F612)*BL64</f>
        <v>384.34958528591022</v>
      </c>
      <c r="G637" s="256">
        <f>(G625/G612)*BL91</f>
        <v>0</v>
      </c>
      <c r="H637" s="258">
        <f>(H628/H612)*BL60</f>
        <v>1809.7379332996313</v>
      </c>
      <c r="I637" s="256">
        <f>(I629/I612)*BL92</f>
        <v>0</v>
      </c>
      <c r="J637" s="256">
        <f>(J630/J612)*BL93</f>
        <v>0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0</v>
      </c>
      <c r="D639" s="256">
        <f>(D615/D612)*BS90</f>
        <v>45762.552883019322</v>
      </c>
      <c r="E639" s="258">
        <f>(E623/E612)*SUM(C639:D639)</f>
        <v>13919.588258980286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19132.783781478753</v>
      </c>
      <c r="J639" s="256">
        <f>(J630/J612)*BS93</f>
        <v>0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0</v>
      </c>
      <c r="D642" s="256">
        <f>(D615/D612)*BV90</f>
        <v>119276.6940605604</v>
      </c>
      <c r="E642" s="258">
        <f>(E623/E612)*SUM(C642:D642)</f>
        <v>36280.372610755847</v>
      </c>
      <c r="F642" s="258">
        <f>(F624/F612)*BV64</f>
        <v>0</v>
      </c>
      <c r="G642" s="256">
        <f>(G625/G612)*BV91</f>
        <v>0</v>
      </c>
      <c r="H642" s="258">
        <f>(H628/H612)*BV60</f>
        <v>0</v>
      </c>
      <c r="I642" s="256">
        <f>(I629/I612)*BV92</f>
        <v>49845.936693852549</v>
      </c>
      <c r="J642" s="256">
        <f>(J630/J612)*BV93</f>
        <v>0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8757.15</v>
      </c>
      <c r="D643" s="256">
        <f>(D615/D612)*BW90</f>
        <v>0</v>
      </c>
      <c r="E643" s="258">
        <f>(E623/E612)*SUM(C643:D643)</f>
        <v>2663.6608895864283</v>
      </c>
      <c r="F643" s="258">
        <f>(F624/F612)*BW64</f>
        <v>4.3321359004145368</v>
      </c>
      <c r="G643" s="256">
        <f>(G625/G612)*BW91</f>
        <v>0</v>
      </c>
      <c r="H643" s="258">
        <f>(H628/H612)*BW60</f>
        <v>0</v>
      </c>
      <c r="I643" s="256">
        <f>(I629/I612)*BW92</f>
        <v>0</v>
      </c>
      <c r="J643" s="256">
        <f>(J630/J612)*BW93</f>
        <v>0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1737973.55</v>
      </c>
      <c r="D644" s="256">
        <f>(D615/D612)*BX90</f>
        <v>0</v>
      </c>
      <c r="E644" s="258">
        <f>(E623/E612)*SUM(C644:D644)</f>
        <v>528639.13171187916</v>
      </c>
      <c r="F644" s="258">
        <f>(F624/F612)*BX64</f>
        <v>70.63754195184228</v>
      </c>
      <c r="G644" s="256">
        <f>(G625/G612)*BX91</f>
        <v>0</v>
      </c>
      <c r="H644" s="258">
        <f>(H628/H612)*BX60</f>
        <v>1461.6099907135062</v>
      </c>
      <c r="I644" s="256">
        <f>(I629/I612)*BX92</f>
        <v>0</v>
      </c>
      <c r="J644" s="256">
        <f>(J630/J612)*BX93</f>
        <v>0</v>
      </c>
      <c r="K644" s="258">
        <f>SUM(C631:J644)</f>
        <v>4363870.2786246827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2078697.75</v>
      </c>
      <c r="D645" s="256">
        <f>(D615/D612)*BY90</f>
        <v>333616.3619313286</v>
      </c>
      <c r="E645" s="258">
        <f>(E623/E612)*SUM(C645:D645)</f>
        <v>733753.19063267135</v>
      </c>
      <c r="F645" s="258">
        <f>(F624/F612)*BY64</f>
        <v>69.885749752508801</v>
      </c>
      <c r="G645" s="256">
        <f>(G625/G612)*BY91</f>
        <v>0</v>
      </c>
      <c r="H645" s="258">
        <f>(H628/H612)*BY60</f>
        <v>1702.6007200429642</v>
      </c>
      <c r="I645" s="256">
        <f>(I629/I612)*BY92</f>
        <v>139467.92388077936</v>
      </c>
      <c r="J645" s="256">
        <f>(J630/J612)*BY93</f>
        <v>0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134130.63999999996</v>
      </c>
      <c r="D646" s="256">
        <f>(D615/D612)*BZ90</f>
        <v>0</v>
      </c>
      <c r="E646" s="258">
        <f>(E623/E612)*SUM(C646:D646)</f>
        <v>40798.494928509484</v>
      </c>
      <c r="F646" s="258">
        <f>(F624/F612)*BZ64</f>
        <v>0</v>
      </c>
      <c r="G646" s="256">
        <f>(G625/G612)*BZ91</f>
        <v>0</v>
      </c>
      <c r="H646" s="258">
        <f>(H628/H612)*BZ60</f>
        <v>188.68620338796759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0</v>
      </c>
      <c r="D647" s="256">
        <f>(D615/D612)*CA90</f>
        <v>0</v>
      </c>
      <c r="E647" s="258">
        <f>(E623/E612)*SUM(C647:D647)</f>
        <v>0</v>
      </c>
      <c r="F647" s="258">
        <f>(F624/F612)*CA64</f>
        <v>0</v>
      </c>
      <c r="G647" s="256">
        <f>(G625/G612)*CA91</f>
        <v>0</v>
      </c>
      <c r="H647" s="258">
        <f>(H628/H612)*CA60</f>
        <v>0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3462425.5340464721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55529604.619999997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5829885.3499999996</v>
      </c>
      <c r="D668" s="256">
        <f>(D615/D612)*C90</f>
        <v>191366.49875278663</v>
      </c>
      <c r="E668" s="258">
        <f>(E623/E612)*SUM(C668:D668)</f>
        <v>1831483.1944037469</v>
      </c>
      <c r="F668" s="258">
        <f>(F624/F612)*C64</f>
        <v>11777.249574037965</v>
      </c>
      <c r="G668" s="256">
        <f>(G625/G612)*C91</f>
        <v>278188.05988139537</v>
      </c>
      <c r="H668" s="258">
        <f>(H628/H612)*C60</f>
        <v>4097.3718310498361</v>
      </c>
      <c r="I668" s="256">
        <f>(I629/I612)*C92</f>
        <v>80004.043065846039</v>
      </c>
      <c r="J668" s="256">
        <f>(J630/J612)*C93</f>
        <v>217530.32100588028</v>
      </c>
      <c r="K668" s="256">
        <f>(K644/K612)*C89</f>
        <v>65328.369392896973</v>
      </c>
      <c r="L668" s="256">
        <f>(L647/L612)*C94</f>
        <v>433488.607264021</v>
      </c>
      <c r="M668" s="231">
        <f t="shared" ref="M668:M713" si="24">ROUND(SUM(D668:L668),0)</f>
        <v>3113264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13260177.659999998</v>
      </c>
      <c r="D669" s="256">
        <f>(D615/D612)*D90</f>
        <v>328975.78176949633</v>
      </c>
      <c r="E669" s="258">
        <f>(E623/E612)*SUM(C669:D669)</f>
        <v>4133410.5896815979</v>
      </c>
      <c r="F669" s="258">
        <f>(F624/F612)*D64</f>
        <v>18707.293349947402</v>
      </c>
      <c r="G669" s="256">
        <f>(G625/G612)*D91</f>
        <v>2072524.3840408823</v>
      </c>
      <c r="H669" s="258">
        <f>(H628/H612)*D60</f>
        <v>9136.4679879680789</v>
      </c>
      <c r="I669" s="256">
        <f>(I629/I612)*D92</f>
        <v>137533.96118882537</v>
      </c>
      <c r="J669" s="256">
        <f>(J630/J612)*D93</f>
        <v>114069.72152356165</v>
      </c>
      <c r="K669" s="256">
        <f>(K644/K612)*D89</f>
        <v>227804.81872803511</v>
      </c>
      <c r="L669" s="256">
        <f>(L647/L612)*D94</f>
        <v>746044.1220594258</v>
      </c>
      <c r="M669" s="231">
        <f t="shared" si="24"/>
        <v>7788207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917212.99000000022</v>
      </c>
      <c r="D670" s="256">
        <f>(D615/D612)*E90</f>
        <v>1817545.2479382313</v>
      </c>
      <c r="E670" s="258">
        <f>(E623/E612)*SUM(C670:D670)</f>
        <v>831830.9679370987</v>
      </c>
      <c r="F670" s="258">
        <f>(F624/F612)*E64</f>
        <v>0</v>
      </c>
      <c r="G670" s="256">
        <f>(G625/G612)*E91</f>
        <v>0</v>
      </c>
      <c r="H670" s="258">
        <f>(H628/H612)*E60</f>
        <v>1530.9031053670831</v>
      </c>
      <c r="I670" s="256">
        <f>(I629/I612)*E92</f>
        <v>759855.92691446294</v>
      </c>
      <c r="J670" s="256">
        <f>(J630/J612)*E93</f>
        <v>0</v>
      </c>
      <c r="K670" s="256">
        <f>(K644/K612)*E89</f>
        <v>0</v>
      </c>
      <c r="L670" s="256">
        <f>(L647/L612)*E94</f>
        <v>17354.940932748857</v>
      </c>
      <c r="M670" s="231">
        <f t="shared" si="24"/>
        <v>3428118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4082329.0900000003</v>
      </c>
      <c r="D671" s="256">
        <f>(D615/D612)*F90</f>
        <v>0</v>
      </c>
      <c r="E671" s="258">
        <f>(E623/E612)*SUM(C671:D671)</f>
        <v>1241721.3745857906</v>
      </c>
      <c r="F671" s="258">
        <f>(F624/F612)*F64</f>
        <v>4523.3758403462643</v>
      </c>
      <c r="G671" s="256">
        <f>(G625/G612)*F91</f>
        <v>170016.77988556755</v>
      </c>
      <c r="H671" s="258">
        <f>(H628/H612)*F60</f>
        <v>2711.5981814846768</v>
      </c>
      <c r="I671" s="256">
        <f>(I629/I612)*F92</f>
        <v>0</v>
      </c>
      <c r="J671" s="256">
        <f>(J630/J612)*F93</f>
        <v>0</v>
      </c>
      <c r="K671" s="256">
        <f>(K644/K612)*F89</f>
        <v>59793.999376120228</v>
      </c>
      <c r="L671" s="256">
        <f>(L647/L612)*F94</f>
        <v>279112.74680462922</v>
      </c>
      <c r="M671" s="231">
        <f t="shared" si="24"/>
        <v>1757880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24"/>
        <v>0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>
        <f>(J630/J612)*H93</f>
        <v>0</v>
      </c>
      <c r="K673" s="256">
        <f>(K644/K612)*H89</f>
        <v>0</v>
      </c>
      <c r="L673" s="256">
        <f>(L647/L612)*H94</f>
        <v>0</v>
      </c>
      <c r="M673" s="231">
        <f t="shared" si="24"/>
        <v>0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24"/>
        <v>0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44108.48470652465</v>
      </c>
      <c r="E675" s="258">
        <f>(E623/E612)*SUM(C675:D675)</f>
        <v>13416.470611065337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18440.3076454291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24"/>
        <v>75965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24"/>
        <v>0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24"/>
        <v>0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24"/>
        <v>0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24"/>
        <v>0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0</v>
      </c>
      <c r="D680" s="256">
        <f>(D615/D612)*O90</f>
        <v>32667.846485769816</v>
      </c>
      <c r="E680" s="258">
        <f>(E623/E612)*SUM(C680:D680)</f>
        <v>9936.5735463202636</v>
      </c>
      <c r="F680" s="258">
        <f>(F624/F612)*O64</f>
        <v>0</v>
      </c>
      <c r="G680" s="256">
        <f>(G625/G612)*O91</f>
        <v>0</v>
      </c>
      <c r="H680" s="258">
        <f>(H628/H612)*O60</f>
        <v>0</v>
      </c>
      <c r="I680" s="256">
        <f>(I629/I612)*O92</f>
        <v>13657.352849895929</v>
      </c>
      <c r="J680" s="256">
        <f>(J630/J612)*O93</f>
        <v>0</v>
      </c>
      <c r="K680" s="256">
        <f>(K644/K612)*O89</f>
        <v>0</v>
      </c>
      <c r="L680" s="256">
        <f>(L647/L612)*O94</f>
        <v>0</v>
      </c>
      <c r="M680" s="231">
        <f t="shared" si="24"/>
        <v>56262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29295892.849999998</v>
      </c>
      <c r="D681" s="256">
        <f>(D615/D612)*P90</f>
        <v>1324357.2533134026</v>
      </c>
      <c r="E681" s="258">
        <f>(E623/E612)*SUM(C681:D681)</f>
        <v>9313756.4880755376</v>
      </c>
      <c r="F681" s="258">
        <f>(F624/F612)*P64</f>
        <v>284644.80945586553</v>
      </c>
      <c r="G681" s="256">
        <f>(G625/G612)*P91</f>
        <v>1352140.9999478478</v>
      </c>
      <c r="H681" s="258">
        <f>(H628/H612)*P60</f>
        <v>10604.367417603302</v>
      </c>
      <c r="I681" s="256">
        <f>(I629/I612)*P92</f>
        <v>553670.23705400876</v>
      </c>
      <c r="J681" s="256">
        <f>(J630/J612)*P93</f>
        <v>100883.24423453205</v>
      </c>
      <c r="K681" s="256">
        <f>(K644/K612)*P89</f>
        <v>1378910.2484259508</v>
      </c>
      <c r="L681" s="256">
        <f>(L647/L612)*P94</f>
        <v>677186.79994464992</v>
      </c>
      <c r="M681" s="231">
        <f t="shared" si="24"/>
        <v>14996154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0</v>
      </c>
      <c r="D682" s="256">
        <f>(D615/D612)*Q90</f>
        <v>120195.62082527966</v>
      </c>
      <c r="E682" s="258">
        <f>(E623/E612)*SUM(C682:D682)</f>
        <v>36559.882415153043</v>
      </c>
      <c r="F682" s="258">
        <f>(F624/F612)*Q64</f>
        <v>0</v>
      </c>
      <c r="G682" s="256">
        <f>(G625/G612)*Q91</f>
        <v>0</v>
      </c>
      <c r="H682" s="258">
        <f>(H628/H612)*Q60</f>
        <v>0</v>
      </c>
      <c r="I682" s="256">
        <f>(I629/I612)*Q92</f>
        <v>50249.838333794301</v>
      </c>
      <c r="J682" s="256">
        <f>(J630/J612)*Q93</f>
        <v>0</v>
      </c>
      <c r="K682" s="256">
        <f>(K644/K612)*Q89</f>
        <v>0</v>
      </c>
      <c r="L682" s="256">
        <f>(L647/L612)*Q94</f>
        <v>0</v>
      </c>
      <c r="M682" s="231">
        <f t="shared" si="24"/>
        <v>207005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8316320.4099999992</v>
      </c>
      <c r="D683" s="256">
        <f>(D615/D612)*R90</f>
        <v>30416.475912207618</v>
      </c>
      <c r="E683" s="258">
        <f>(E623/E612)*SUM(C683:D683)</f>
        <v>2538825.5995012945</v>
      </c>
      <c r="F683" s="258">
        <f>(F624/F612)*R64</f>
        <v>7011.8339685233095</v>
      </c>
      <c r="G683" s="256">
        <f>(G625/G612)*R91</f>
        <v>5192.6881982894693</v>
      </c>
      <c r="H683" s="258">
        <f>(H628/H612)*R60</f>
        <v>4375.6584049669091</v>
      </c>
      <c r="I683" s="256">
        <f>(I629/I612)*R92</f>
        <v>12716.128813827152</v>
      </c>
      <c r="J683" s="256">
        <f>(J630/J612)*R93</f>
        <v>0</v>
      </c>
      <c r="K683" s="256">
        <f>(K644/K612)*R89</f>
        <v>172003.62133375395</v>
      </c>
      <c r="L683" s="256">
        <f>(L647/L612)*R94</f>
        <v>396754.30341800017</v>
      </c>
      <c r="M683" s="231">
        <f t="shared" si="24"/>
        <v>3167296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-130403.23000000004</v>
      </c>
      <c r="D684" s="256">
        <f>(D615/D612)*S90</f>
        <v>215488.32632666727</v>
      </c>
      <c r="E684" s="258">
        <f>(E623/E612)*SUM(C684:D684)</f>
        <v>25880.319895404027</v>
      </c>
      <c r="F684" s="258">
        <f>(F624/F612)*S64</f>
        <v>4388.9015433237837</v>
      </c>
      <c r="G684" s="256">
        <f>(G625/G612)*S91</f>
        <v>0</v>
      </c>
      <c r="H684" s="258">
        <f>(H628/H612)*S60</f>
        <v>445.34315460148861</v>
      </c>
      <c r="I684" s="256">
        <f>(I629/I612)*S92</f>
        <v>90088.586309440099</v>
      </c>
      <c r="J684" s="256">
        <f>(J630/J612)*S93</f>
        <v>61043.919226916529</v>
      </c>
      <c r="K684" s="256">
        <f>(K644/K612)*S89</f>
        <v>0</v>
      </c>
      <c r="L684" s="256">
        <f>(L647/L612)*S94</f>
        <v>0</v>
      </c>
      <c r="M684" s="231">
        <f t="shared" si="24"/>
        <v>397335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0</v>
      </c>
      <c r="D685" s="256">
        <f>(D615/D612)*T90</f>
        <v>0</v>
      </c>
      <c r="E685" s="258">
        <f>(E623/E612)*SUM(C685:D685)</f>
        <v>0</v>
      </c>
      <c r="F685" s="258">
        <f>(F624/F612)*T64</f>
        <v>0</v>
      </c>
      <c r="G685" s="256">
        <f>(G625/G612)*T91</f>
        <v>0</v>
      </c>
      <c r="H685" s="258">
        <f>(H628/H612)*T60</f>
        <v>0</v>
      </c>
      <c r="I685" s="256">
        <f>(I629/I612)*T92</f>
        <v>0</v>
      </c>
      <c r="J685" s="256">
        <f>(J630/J612)*T93</f>
        <v>0</v>
      </c>
      <c r="K685" s="256">
        <f>(K644/K612)*T89</f>
        <v>0</v>
      </c>
      <c r="L685" s="256">
        <f>(L647/L612)*T94</f>
        <v>0</v>
      </c>
      <c r="M685" s="231">
        <f t="shared" si="24"/>
        <v>0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13138541.319999998</v>
      </c>
      <c r="D686" s="256">
        <f>(D615/D612)*U90</f>
        <v>173631.21219370482</v>
      </c>
      <c r="E686" s="258">
        <f>(E623/E612)*SUM(C686:D686)</f>
        <v>4049161.3515163148</v>
      </c>
      <c r="F686" s="258">
        <f>(F624/F612)*U64</f>
        <v>22980.124575925583</v>
      </c>
      <c r="G686" s="256">
        <f>(G625/G612)*U91</f>
        <v>0</v>
      </c>
      <c r="H686" s="258">
        <f>(H628/H612)*U60</f>
        <v>3593.8196429758523</v>
      </c>
      <c r="I686" s="256">
        <f>(I629/I612)*U92</f>
        <v>72589.502700079771</v>
      </c>
      <c r="J686" s="256">
        <f>(J630/J612)*U93</f>
        <v>0</v>
      </c>
      <c r="K686" s="256">
        <f>(K644/K612)*U89</f>
        <v>289583.3506880849</v>
      </c>
      <c r="L686" s="256">
        <f>(L647/L612)*U94</f>
        <v>167.54139081726169</v>
      </c>
      <c r="M686" s="231">
        <f t="shared" si="24"/>
        <v>4611707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86978.53</v>
      </c>
      <c r="D687" s="256">
        <f>(D615/D612)*V90</f>
        <v>74249.282589316485</v>
      </c>
      <c r="E687" s="258">
        <f>(E623/E612)*SUM(C687:D687)</f>
        <v>49040.637502810008</v>
      </c>
      <c r="F687" s="258">
        <f>(F624/F612)*V64</f>
        <v>16.215429052148554</v>
      </c>
      <c r="G687" s="256">
        <f>(G625/G612)*V91</f>
        <v>0</v>
      </c>
      <c r="H687" s="258">
        <f>(H628/H612)*V60</f>
        <v>155.80917687856868</v>
      </c>
      <c r="I687" s="256">
        <f>(I629/I612)*V92</f>
        <v>31041.184536472319</v>
      </c>
      <c r="J687" s="256">
        <f>(J630/J612)*V93</f>
        <v>0</v>
      </c>
      <c r="K687" s="256">
        <f>(K644/K612)*V89</f>
        <v>25453.235250866306</v>
      </c>
      <c r="L687" s="256">
        <f>(L647/L612)*V94</f>
        <v>0</v>
      </c>
      <c r="M687" s="231">
        <f t="shared" si="24"/>
        <v>179956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520243.36999999994</v>
      </c>
      <c r="D688" s="256">
        <f>(D615/D612)*W90</f>
        <v>71170.877927506954</v>
      </c>
      <c r="E688" s="258">
        <f>(E623/E612)*SUM(C688:D688)</f>
        <v>179890.37549301673</v>
      </c>
      <c r="F688" s="258">
        <f>(F624/F612)*W64</f>
        <v>278.64671341636176</v>
      </c>
      <c r="G688" s="256">
        <f>(G625/G612)*W91</f>
        <v>0</v>
      </c>
      <c r="H688" s="258">
        <f>(H628/H612)*W60</f>
        <v>435.14490133688327</v>
      </c>
      <c r="I688" s="256">
        <f>(I629/I612)*W92</f>
        <v>29754.204732051752</v>
      </c>
      <c r="J688" s="256">
        <f>(J630/J612)*W93</f>
        <v>0</v>
      </c>
      <c r="K688" s="256">
        <f>(K644/K612)*W89</f>
        <v>112939.44796900361</v>
      </c>
      <c r="L688" s="256">
        <f>(L647/L612)*W94</f>
        <v>0</v>
      </c>
      <c r="M688" s="231">
        <f t="shared" si="24"/>
        <v>394469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1357617.09</v>
      </c>
      <c r="D689" s="256">
        <f>(D615/D612)*X90</f>
        <v>26281.305470970939</v>
      </c>
      <c r="E689" s="258">
        <f>(E623/E612)*SUM(C689:D689)</f>
        <v>420940.14961230964</v>
      </c>
      <c r="F689" s="258">
        <f>(F624/F612)*X64</f>
        <v>4701.9586565740356</v>
      </c>
      <c r="G689" s="256">
        <f>(G625/G612)*X91</f>
        <v>0</v>
      </c>
      <c r="H689" s="258">
        <f>(H628/H612)*X60</f>
        <v>1113.0801166121601</v>
      </c>
      <c r="I689" s="256">
        <f>(I629/I612)*X92</f>
        <v>10987.349972068174</v>
      </c>
      <c r="J689" s="256">
        <f>(J630/J612)*X93</f>
        <v>0</v>
      </c>
      <c r="K689" s="256">
        <f>(K644/K612)*X89</f>
        <v>416373.39803450933</v>
      </c>
      <c r="L689" s="256">
        <f>(L647/L612)*X94</f>
        <v>171.21976949699246</v>
      </c>
      <c r="M689" s="231">
        <f t="shared" si="24"/>
        <v>880568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7215265.5299999993</v>
      </c>
      <c r="D690" s="256">
        <f>(D615/D612)*Y90</f>
        <v>480277.07358052302</v>
      </c>
      <c r="E690" s="258">
        <f>(E623/E612)*SUM(C690:D690)</f>
        <v>2340751.9406774524</v>
      </c>
      <c r="F690" s="258">
        <f>(F624/F612)*Y64</f>
        <v>42296.544847784295</v>
      </c>
      <c r="G690" s="256">
        <f>(G625/G612)*Y91</f>
        <v>0</v>
      </c>
      <c r="H690" s="258">
        <f>(H628/H612)*Y60</f>
        <v>3718.0523028701032</v>
      </c>
      <c r="I690" s="256">
        <f>(I629/I612)*Y92</f>
        <v>200788.05814340667</v>
      </c>
      <c r="J690" s="256">
        <f>(J630/J612)*Y93</f>
        <v>15136.336123622719</v>
      </c>
      <c r="K690" s="256">
        <f>(K644/K612)*Y89</f>
        <v>361180.70805992308</v>
      </c>
      <c r="L690" s="256">
        <f>(L647/L612)*Y94</f>
        <v>52845.076980573293</v>
      </c>
      <c r="M690" s="231">
        <f t="shared" si="24"/>
        <v>3496994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>
        <f>(G625/G612)*Z91</f>
        <v>0</v>
      </c>
      <c r="H691" s="258">
        <f>(H628/H612)*Z60</f>
        <v>0</v>
      </c>
      <c r="I691" s="256">
        <f>(I629/I612)*Z92</f>
        <v>0</v>
      </c>
      <c r="J691" s="256">
        <f>(J630/J612)*Z93</f>
        <v>86465.583339930876</v>
      </c>
      <c r="K691" s="256">
        <f>(K644/K612)*Z89</f>
        <v>0</v>
      </c>
      <c r="L691" s="256">
        <f>(L647/L612)*Z94</f>
        <v>0</v>
      </c>
      <c r="M691" s="231">
        <f t="shared" si="24"/>
        <v>86466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916737</v>
      </c>
      <c r="D692" s="256">
        <f>(D615/D612)*AA90</f>
        <v>45992.28457419914</v>
      </c>
      <c r="E692" s="258">
        <f>(E623/E612)*SUM(C692:D692)</f>
        <v>292833.20972917182</v>
      </c>
      <c r="F692" s="258">
        <f>(F624/F612)*AA64</f>
        <v>8771.3229222551563</v>
      </c>
      <c r="G692" s="256">
        <f>(G625/G612)*AA91</f>
        <v>0</v>
      </c>
      <c r="H692" s="258">
        <f>(H628/H612)*AA60</f>
        <v>283.26761039875549</v>
      </c>
      <c r="I692" s="256">
        <f>(I629/I612)*AA92</f>
        <v>19227.862451119305</v>
      </c>
      <c r="J692" s="256">
        <f>(J630/J612)*AA93</f>
        <v>0</v>
      </c>
      <c r="K692" s="256">
        <f>(K644/K612)*AA89</f>
        <v>32524.411569027139</v>
      </c>
      <c r="L692" s="256">
        <f>(L647/L612)*AA94</f>
        <v>2068.2997833457666</v>
      </c>
      <c r="M692" s="231">
        <f t="shared" si="24"/>
        <v>401701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6154255.3600000003</v>
      </c>
      <c r="D693" s="256">
        <f>(D615/D612)*AB90</f>
        <v>152495.89660516178</v>
      </c>
      <c r="E693" s="258">
        <f>(E623/E612)*SUM(C693:D693)</f>
        <v>1918323.5028027648</v>
      </c>
      <c r="F693" s="258">
        <f>(F624/F612)*AB64</f>
        <v>57805.64842216573</v>
      </c>
      <c r="G693" s="256">
        <f>(G625/G612)*AB91</f>
        <v>0</v>
      </c>
      <c r="H693" s="258">
        <f>(H628/H612)*AB60</f>
        <v>2665.1835915388956</v>
      </c>
      <c r="I693" s="256">
        <f>(I629/I612)*AB92</f>
        <v>63753.521953311654</v>
      </c>
      <c r="J693" s="256">
        <f>(J630/J612)*AB93</f>
        <v>13600.967729112073</v>
      </c>
      <c r="K693" s="256">
        <f>(K644/K612)*AB89</f>
        <v>356286.44514256844</v>
      </c>
      <c r="L693" s="256">
        <f>(L647/L612)*AB94</f>
        <v>0</v>
      </c>
      <c r="M693" s="231">
        <f t="shared" si="24"/>
        <v>2564931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2208624.9</v>
      </c>
      <c r="D694" s="256">
        <f>(D615/D612)*AC90</f>
        <v>51781.523191930501</v>
      </c>
      <c r="E694" s="258">
        <f>(E623/E612)*SUM(C694:D694)</f>
        <v>687547.45368370926</v>
      </c>
      <c r="F694" s="258">
        <f>(F624/F612)*AC64</f>
        <v>2602.6658492462889</v>
      </c>
      <c r="G694" s="256">
        <f>(G625/G612)*AC91</f>
        <v>0</v>
      </c>
      <c r="H694" s="258">
        <f>(H628/H612)*AC60</f>
        <v>2143.2821976446526</v>
      </c>
      <c r="I694" s="256">
        <f>(I629/I612)*AC92</f>
        <v>21648.152829581872</v>
      </c>
      <c r="J694" s="256">
        <f>(J630/J612)*AC93</f>
        <v>0</v>
      </c>
      <c r="K694" s="256">
        <f>(K644/K612)*AC89</f>
        <v>111495.07790595236</v>
      </c>
      <c r="L694" s="256">
        <f>(L647/L612)*AC94</f>
        <v>0</v>
      </c>
      <c r="M694" s="231">
        <f t="shared" si="24"/>
        <v>877218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-27932.43</v>
      </c>
      <c r="D695" s="256">
        <f>(D615/D612)*AD90</f>
        <v>19021.784029688755</v>
      </c>
      <c r="E695" s="258">
        <f>(E623/E612)*SUM(C695:D695)</f>
        <v>-2710.3497338824814</v>
      </c>
      <c r="F695" s="258">
        <f>(F624/F612)*AD64</f>
        <v>1.5053616851902001</v>
      </c>
      <c r="G695" s="256">
        <f>(G625/G612)*AD91</f>
        <v>0</v>
      </c>
      <c r="H695" s="258">
        <f>(H628/H612)*AD60</f>
        <v>0</v>
      </c>
      <c r="I695" s="256">
        <f>(I629/I612)*AD92</f>
        <v>7952.3826720913003</v>
      </c>
      <c r="J695" s="256">
        <f>(J630/J612)*AD93</f>
        <v>0</v>
      </c>
      <c r="K695" s="256">
        <f>(K644/K612)*AD89</f>
        <v>0</v>
      </c>
      <c r="L695" s="256">
        <f>(L647/L612)*AD94</f>
        <v>0</v>
      </c>
      <c r="M695" s="231">
        <f t="shared" si="24"/>
        <v>24265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754349.97999999986</v>
      </c>
      <c r="D696" s="256">
        <f>(D615/D612)*AE90</f>
        <v>24075.881235644705</v>
      </c>
      <c r="E696" s="258">
        <f>(E623/E612)*SUM(C696:D696)</f>
        <v>236773.66746213307</v>
      </c>
      <c r="F696" s="258">
        <f>(F624/F612)*AE64</f>
        <v>22.784813228026401</v>
      </c>
      <c r="G696" s="256">
        <f>(G625/G612)*AE91</f>
        <v>0</v>
      </c>
      <c r="H696" s="258">
        <f>(H628/H612)*AE60</f>
        <v>724.89988067844456</v>
      </c>
      <c r="I696" s="256">
        <f>(I629/I612)*AE92</f>
        <v>10065.334589796719</v>
      </c>
      <c r="J696" s="256">
        <f>(J630/J612)*AE93</f>
        <v>0</v>
      </c>
      <c r="K696" s="256">
        <f>(K644/K612)*AE89</f>
        <v>17943.34904151252</v>
      </c>
      <c r="L696" s="256">
        <f>(L647/L612)*AE94</f>
        <v>0</v>
      </c>
      <c r="M696" s="231">
        <f t="shared" si="24"/>
        <v>289606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24"/>
        <v>0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10720905.02</v>
      </c>
      <c r="D698" s="256">
        <f>(D615/D612)*AG90</f>
        <v>498196.14549254876</v>
      </c>
      <c r="E698" s="258">
        <f>(E623/E612)*SUM(C698:D698)</f>
        <v>3412512.1747184889</v>
      </c>
      <c r="F698" s="258">
        <f>(F624/F612)*AG64</f>
        <v>16202.432999904617</v>
      </c>
      <c r="G698" s="256">
        <f>(G625/G612)*AG91</f>
        <v>185478.1548580025</v>
      </c>
      <c r="H698" s="258">
        <f>(H628/H612)*AG60</f>
        <v>7286.6461896610517</v>
      </c>
      <c r="I698" s="256">
        <f>(I629/I612)*AG92</f>
        <v>208279.43312436226</v>
      </c>
      <c r="J698" s="256">
        <f>(J630/J612)*AG93</f>
        <v>82965.173830569387</v>
      </c>
      <c r="K698" s="256">
        <f>(K644/K612)*AG89</f>
        <v>695385.60647816118</v>
      </c>
      <c r="L698" s="256">
        <f>(L647/L612)*AG94</f>
        <v>595194.07514500036</v>
      </c>
      <c r="M698" s="231">
        <f t="shared" si="24"/>
        <v>5701500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24"/>
        <v>0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1161806.9000000001</v>
      </c>
      <c r="D700" s="256">
        <f>(D615/D612)*AI90</f>
        <v>0</v>
      </c>
      <c r="E700" s="258">
        <f>(E623/E612)*SUM(C700:D700)</f>
        <v>353386.61559772881</v>
      </c>
      <c r="F700" s="258">
        <f>(F624/F612)*AI64</f>
        <v>0</v>
      </c>
      <c r="G700" s="256">
        <f>(G625/G612)*AI91</f>
        <v>21470.890527758704</v>
      </c>
      <c r="H700" s="258">
        <f>(H628/H612)*AI60</f>
        <v>1328.0655126184311</v>
      </c>
      <c r="I700" s="256">
        <f>(I629/I612)*AI92</f>
        <v>0</v>
      </c>
      <c r="J700" s="256">
        <f>(J630/J612)*AI93</f>
        <v>48507.584070044242</v>
      </c>
      <c r="K700" s="256">
        <f>(K644/K612)*AI89</f>
        <v>0</v>
      </c>
      <c r="L700" s="256">
        <f>(L647/L612)*AI94</f>
        <v>179094.39002629326</v>
      </c>
      <c r="M700" s="231">
        <f t="shared" si="24"/>
        <v>603788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-93945.959999999963</v>
      </c>
      <c r="D701" s="256">
        <f>(D615/D612)*AJ90</f>
        <v>0</v>
      </c>
      <c r="E701" s="258">
        <f>(E623/E612)*SUM(C701:D701)</f>
        <v>-28575.527356120532</v>
      </c>
      <c r="F701" s="258">
        <f>(F624/F612)*AJ64</f>
        <v>0</v>
      </c>
      <c r="G701" s="256">
        <f>(G625/G612)*AJ91</f>
        <v>0</v>
      </c>
      <c r="H701" s="258">
        <f>(H628/H612)*AJ60</f>
        <v>524.99420226061193</v>
      </c>
      <c r="I701" s="256">
        <f>(I629/I612)*AJ92</f>
        <v>0</v>
      </c>
      <c r="J701" s="256">
        <f>(J630/J612)*AJ93</f>
        <v>0</v>
      </c>
      <c r="K701" s="256">
        <f>(K644/K612)*AJ89</f>
        <v>223.70127992778825</v>
      </c>
      <c r="L701" s="256">
        <f>(L647/L612)*AJ94</f>
        <v>65123.680174404159</v>
      </c>
      <c r="M701" s="231">
        <f t="shared" si="24"/>
        <v>37297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814</v>
      </c>
      <c r="D702" s="256">
        <f>(D615/D612)*AK90</f>
        <v>0</v>
      </c>
      <c r="E702" s="258">
        <f>(E623/E612)*SUM(C702:D702)</f>
        <v>247.5942474576035</v>
      </c>
      <c r="F702" s="258">
        <f>(F624/F612)*AK64</f>
        <v>0</v>
      </c>
      <c r="G702" s="256">
        <f>(G625/G612)*AK91</f>
        <v>0</v>
      </c>
      <c r="H702" s="258">
        <f>(H628/H612)*AK60</f>
        <v>0</v>
      </c>
      <c r="I702" s="256">
        <f>(I629/I612)*AK92</f>
        <v>0</v>
      </c>
      <c r="J702" s="256">
        <f>(J630/J612)*AK93</f>
        <v>0</v>
      </c>
      <c r="K702" s="256">
        <f>(K644/K612)*AK89</f>
        <v>9796.1015781068854</v>
      </c>
      <c r="L702" s="256">
        <f>(L647/L612)*AK94</f>
        <v>0</v>
      </c>
      <c r="M702" s="231">
        <f t="shared" si="24"/>
        <v>10044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718.93</v>
      </c>
      <c r="D703" s="256">
        <f>(D615/D612)*AL90</f>
        <v>0</v>
      </c>
      <c r="E703" s="258">
        <f>(E623/E612)*SUM(C703:D703)</f>
        <v>218.67682103770869</v>
      </c>
      <c r="F703" s="258">
        <f>(F624/F612)*AL64</f>
        <v>12.777446001579579</v>
      </c>
      <c r="G703" s="256">
        <f>(G625/G612)*AL91</f>
        <v>0</v>
      </c>
      <c r="H703" s="258">
        <f>(H628/H612)*AL60</f>
        <v>0</v>
      </c>
      <c r="I703" s="256">
        <f>(I629/I612)*AL92</f>
        <v>0</v>
      </c>
      <c r="J703" s="256">
        <f>(J630/J612)*AL93</f>
        <v>0</v>
      </c>
      <c r="K703" s="256">
        <f>(K644/K612)*AL89</f>
        <v>4728.4887325008485</v>
      </c>
      <c r="L703" s="256">
        <f>(L647/L612)*AL94</f>
        <v>0</v>
      </c>
      <c r="M703" s="231">
        <f t="shared" si="24"/>
        <v>4960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24"/>
        <v>0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24"/>
        <v>0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24"/>
        <v>0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>
        <f>(J630/J612)*AP93</f>
        <v>0</v>
      </c>
      <c r="K707" s="256">
        <f>(K644/K612)*AP89</f>
        <v>0</v>
      </c>
      <c r="L707" s="256">
        <f>(L647/L612)*AP94</f>
        <v>0</v>
      </c>
      <c r="M707" s="231">
        <f t="shared" si="24"/>
        <v>0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24"/>
        <v>0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24"/>
        <v>0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24"/>
        <v>0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24"/>
        <v>0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24"/>
        <v>0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890084.97</v>
      </c>
      <c r="D713" s="256">
        <f>(D615/D612)*AV90</f>
        <v>35011.109735803941</v>
      </c>
      <c r="E713" s="258">
        <f>(E623/E612)*SUM(C713:D713)</f>
        <v>281386.32394123531</v>
      </c>
      <c r="F713" s="258">
        <f>(F624/F612)*AV64</f>
        <v>319.49871052510775</v>
      </c>
      <c r="G713" s="256">
        <f>(G625/G612)*AV91</f>
        <v>0</v>
      </c>
      <c r="H713" s="258">
        <f>(H628/H612)*AV60</f>
        <v>1358.9189171637333</v>
      </c>
      <c r="I713" s="256">
        <f>(I629/I612)*AV92</f>
        <v>14636.994193559347</v>
      </c>
      <c r="J713" s="256">
        <f>(J630/J612)*AV93</f>
        <v>0</v>
      </c>
      <c r="K713" s="256">
        <f>(K644/K612)*AV89</f>
        <v>26115.899637781404</v>
      </c>
      <c r="L713" s="256">
        <f>(L647/L612)*AV94</f>
        <v>17819.730353066272</v>
      </c>
      <c r="M713" s="231">
        <f t="shared" si="24"/>
        <v>376648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162106084.25000003</v>
      </c>
      <c r="D715" s="231">
        <f>SUM(D616:D647)+SUM(D668:D713)</f>
        <v>7069441.4400000041</v>
      </c>
      <c r="E715" s="231">
        <f>SUM(E624:E647)+SUM(E668:E713)</f>
        <v>37807791.474285044</v>
      </c>
      <c r="F715" s="231">
        <f>SUM(F625:F648)+SUM(F668:F713)</f>
        <v>508361.33351955982</v>
      </c>
      <c r="G715" s="231">
        <f>SUM(G626:G647)+SUM(G668:G713)</f>
        <v>4085011.9573397436</v>
      </c>
      <c r="H715" s="231">
        <f>SUM(H629:H647)+SUM(H668:H713)</f>
        <v>67292.213355889122</v>
      </c>
      <c r="I715" s="231">
        <f>SUM(I630:I647)+SUM(I668:I713)</f>
        <v>2622889.0736491214</v>
      </c>
      <c r="J715" s="231">
        <f>SUM(J631:J647)+SUM(J668:J713)</f>
        <v>740202.8510841697</v>
      </c>
      <c r="K715" s="231">
        <f>SUM(K668:K713)</f>
        <v>4363870.2786246836</v>
      </c>
      <c r="L715" s="231">
        <f>SUM(L668:L713)</f>
        <v>3462425.5340464716</v>
      </c>
      <c r="M715" s="231">
        <f>SUM(M668:M713)</f>
        <v>55529604</v>
      </c>
      <c r="N715" s="250" t="s">
        <v>669</v>
      </c>
    </row>
    <row r="716" spans="1:14" s="231" customFormat="1" ht="12.65" customHeight="1" x14ac:dyDescent="0.3">
      <c r="C716" s="253">
        <f>CE85</f>
        <v>162106084.25</v>
      </c>
      <c r="D716" s="231">
        <f>D615</f>
        <v>7069441.4400000013</v>
      </c>
      <c r="E716" s="231">
        <f>E623</f>
        <v>37807791.474285036</v>
      </c>
      <c r="F716" s="231">
        <f>F624</f>
        <v>508361.33351955994</v>
      </c>
      <c r="G716" s="231">
        <f>G625</f>
        <v>4085011.9573397436</v>
      </c>
      <c r="H716" s="231">
        <f>H628</f>
        <v>67292.213355889122</v>
      </c>
      <c r="I716" s="231">
        <f>I629</f>
        <v>2622889.073649121</v>
      </c>
      <c r="J716" s="231">
        <f>J630</f>
        <v>740202.85108416982</v>
      </c>
      <c r="K716" s="231">
        <f>K644</f>
        <v>4363870.2786246827</v>
      </c>
      <c r="L716" s="231">
        <f>L647</f>
        <v>3462425.5340464721</v>
      </c>
      <c r="M716" s="231">
        <f>C648</f>
        <v>55529604.619999997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9A57F77D-815E-489A-A93E-7A6FF055F47F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VALLEY HOSPITAL AND MEDICAL CENTER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0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24507659.019999996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4831241.82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-9.999999994761E-3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3483207.26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580971.81999999995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23740596.269999996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9923176.4700000007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766764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37299162.600000001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1207213.3700000001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24952962.98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20000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0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22345803.140000001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51823476.280000001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58250.000000006519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58250.000000006519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68985724.879999995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3103333.04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72089057.920000002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147711380.47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VALLEY HOSPITAL AND MEDICAL CENTER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1255734.0599999998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1605887.7499999998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350000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795731.45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4007353.26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0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78832566.650000006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3335.65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78835902.300000012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78835902.300000012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64868124.909999996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64868124.909999996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147711380.47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VALLEY HOSPITAL AND MEDICAL CENTER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238462494.49000001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506727004.19000006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745189498.68000007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6174787.2699999996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569852939.44000006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11598567.949999999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587626294.66000009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157563204.01999998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9336725.910000002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9336725.910000002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166899929.92999998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68027262.810000002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12892259.190000001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5708268.0999999996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29209157.199999996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610102.26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38460731.460000008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3329726.4999999995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485827.54000000004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1305885.8999999999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1140522.8600000001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2994895.4400000009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4116231.9499999983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168280871.20999998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-1380941.2800000012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0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-1380941.2800000012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-1380941.2800000012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VALLEY HOSPITAL AND MEDICAL CENTER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2455</v>
      </c>
      <c r="D9" s="287">
        <f>data!D59</f>
        <v>12771</v>
      </c>
      <c r="E9" s="287">
        <f>data!E59</f>
        <v>0</v>
      </c>
      <c r="F9" s="287">
        <f>data!F59</f>
        <v>1005</v>
      </c>
      <c r="G9" s="287">
        <f>data!G59</f>
        <v>0</v>
      </c>
      <c r="H9" s="287">
        <f>data!H59</f>
        <v>0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32.356123968170394</v>
      </c>
      <c r="D10" s="294">
        <f>data!D60</f>
        <v>72.148856154500152</v>
      </c>
      <c r="E10" s="294">
        <f>data!E60</f>
        <v>12.08923492985079</v>
      </c>
      <c r="F10" s="294">
        <f>data!F60</f>
        <v>21.412947257340694</v>
      </c>
      <c r="G10" s="294">
        <f>data!G60</f>
        <v>0</v>
      </c>
      <c r="H10" s="294">
        <f>data!H60</f>
        <v>0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4095936.28</v>
      </c>
      <c r="D11" s="287">
        <f>data!D61</f>
        <v>10065070.829999998</v>
      </c>
      <c r="E11" s="287">
        <f>data!E61</f>
        <v>709042.33000000019</v>
      </c>
      <c r="F11" s="287">
        <f>data!F61</f>
        <v>2883920.03</v>
      </c>
      <c r="G11" s="287">
        <f>data!G61</f>
        <v>0</v>
      </c>
      <c r="H11" s="287">
        <f>data!H61</f>
        <v>0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693683</v>
      </c>
      <c r="D12" s="287">
        <f>data!D62</f>
        <v>1150401</v>
      </c>
      <c r="E12" s="287">
        <f>data!E62</f>
        <v>198810</v>
      </c>
      <c r="F12" s="287">
        <f>data!F62</f>
        <v>462398</v>
      </c>
      <c r="G12" s="287">
        <f>data!G62</f>
        <v>0</v>
      </c>
      <c r="H12" s="287">
        <f>data!H62</f>
        <v>0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679.68</v>
      </c>
      <c r="D13" s="287">
        <f>data!D63</f>
        <v>0</v>
      </c>
      <c r="E13" s="287">
        <f>data!E63</f>
        <v>0</v>
      </c>
      <c r="F13" s="287">
        <f>data!F63</f>
        <v>157100.01000000004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662653.4</v>
      </c>
      <c r="D14" s="287">
        <f>data!D64</f>
        <v>1052576.1099999999</v>
      </c>
      <c r="E14" s="287">
        <f>data!E64</f>
        <v>0</v>
      </c>
      <c r="F14" s="287">
        <f>data!F64</f>
        <v>254510.22000000003</v>
      </c>
      <c r="G14" s="287">
        <f>data!G64</f>
        <v>0</v>
      </c>
      <c r="H14" s="287">
        <f>data!H64</f>
        <v>0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579.17999999999995</v>
      </c>
      <c r="D15" s="287">
        <f>data!D65</f>
        <v>579.17999999999995</v>
      </c>
      <c r="E15" s="287">
        <f>data!E65</f>
        <v>0</v>
      </c>
      <c r="F15" s="287">
        <f>data!F65</f>
        <v>240.8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132711.63</v>
      </c>
      <c r="D16" s="287">
        <f>data!D66</f>
        <v>703859.94</v>
      </c>
      <c r="E16" s="287">
        <f>data!E66</f>
        <v>-0.01</v>
      </c>
      <c r="F16" s="287">
        <f>data!F66</f>
        <v>212458.68</v>
      </c>
      <c r="G16" s="287">
        <f>data!G66</f>
        <v>0</v>
      </c>
      <c r="H16" s="287">
        <f>data!H66</f>
        <v>0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106165</v>
      </c>
      <c r="D17" s="287">
        <f>data!D67</f>
        <v>155624</v>
      </c>
      <c r="E17" s="287">
        <f>data!E67</f>
        <v>4794</v>
      </c>
      <c r="F17" s="287">
        <f>data!F67</f>
        <v>83371</v>
      </c>
      <c r="G17" s="287">
        <f>data!G67</f>
        <v>0</v>
      </c>
      <c r="H17" s="287">
        <f>data!H67</f>
        <v>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25230.400000000001</v>
      </c>
      <c r="D18" s="287">
        <f>data!D68</f>
        <v>43969.88</v>
      </c>
      <c r="E18" s="287">
        <f>data!E68</f>
        <v>0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112246.78000000001</v>
      </c>
      <c r="D19" s="287">
        <f>data!D69</f>
        <v>88096.720000000016</v>
      </c>
      <c r="E19" s="287">
        <f>data!E69</f>
        <v>4566.67</v>
      </c>
      <c r="F19" s="287">
        <f>data!F69</f>
        <v>28330.350000000002</v>
      </c>
      <c r="G19" s="287">
        <f>data!G69</f>
        <v>0</v>
      </c>
      <c r="H19" s="287">
        <f>data!H69</f>
        <v>0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5829885.3499999996</v>
      </c>
      <c r="D21" s="287">
        <f>data!D85</f>
        <v>13260177.659999998</v>
      </c>
      <c r="E21" s="287">
        <f>data!E85</f>
        <v>917212.99000000022</v>
      </c>
      <c r="F21" s="287">
        <f>data!F85</f>
        <v>4082329.0900000003</v>
      </c>
      <c r="G21" s="287">
        <f>data!G85</f>
        <v>0</v>
      </c>
      <c r="H21" s="287">
        <f>data!H85</f>
        <v>0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>
        <f>+data!M668</f>
        <v>3113264</v>
      </c>
      <c r="D23" s="295">
        <f>+data!M669</f>
        <v>7788207</v>
      </c>
      <c r="E23" s="295">
        <f>+data!M670</f>
        <v>3428118</v>
      </c>
      <c r="F23" s="295">
        <f>+data!M671</f>
        <v>1757880</v>
      </c>
      <c r="G23" s="295">
        <f>+data!M672</f>
        <v>0</v>
      </c>
      <c r="H23" s="295">
        <f>+data!M673</f>
        <v>0</v>
      </c>
      <c r="I23" s="295">
        <f>+data!M674</f>
        <v>0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9210564.0600000005</v>
      </c>
      <c r="D24" s="287">
        <f>data!D87</f>
        <v>28451309.399999999</v>
      </c>
      <c r="E24" s="287">
        <f>data!E87</f>
        <v>0</v>
      </c>
      <c r="F24" s="287">
        <f>data!F87</f>
        <v>9388456</v>
      </c>
      <c r="G24" s="287">
        <f>data!G87</f>
        <v>0</v>
      </c>
      <c r="H24" s="287">
        <f>data!H87</f>
        <v>0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1945133</v>
      </c>
      <c r="D25" s="287">
        <f>data!D88</f>
        <v>10449425</v>
      </c>
      <c r="E25" s="287">
        <f>data!E88</f>
        <v>0</v>
      </c>
      <c r="F25" s="287">
        <f>data!F88</f>
        <v>822173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11155697.060000001</v>
      </c>
      <c r="D26" s="287">
        <f>data!D89</f>
        <v>38900734.399999999</v>
      </c>
      <c r="E26" s="287">
        <f>data!E89</f>
        <v>0</v>
      </c>
      <c r="F26" s="287">
        <f>data!F89</f>
        <v>10210629</v>
      </c>
      <c r="G26" s="287">
        <f>data!G89</f>
        <v>0</v>
      </c>
      <c r="H26" s="287">
        <f>data!H89</f>
        <v>0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4000.096962997322</v>
      </c>
      <c r="D28" s="287">
        <f>data!D90</f>
        <v>6876.5172281058403</v>
      </c>
      <c r="E28" s="287">
        <f>data!E90</f>
        <v>37991.797277850674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4768</v>
      </c>
      <c r="D29" s="287">
        <f>data!D91</f>
        <v>35522</v>
      </c>
      <c r="E29" s="287">
        <f>data!E91</f>
        <v>0</v>
      </c>
      <c r="F29" s="287">
        <f>data!F91</f>
        <v>2914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1611.4953719236921</v>
      </c>
      <c r="D30" s="287">
        <f>data!D92</f>
        <v>2770.3017678208007</v>
      </c>
      <c r="E30" s="287">
        <f>data!E92</f>
        <v>15305.530353555203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211829.28132656365</v>
      </c>
      <c r="D31" s="287">
        <f>data!D93</f>
        <v>111080.17962610431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23.730982873461503</v>
      </c>
      <c r="D32" s="294">
        <f>data!D94</f>
        <v>40.841581501254588</v>
      </c>
      <c r="E32" s="294">
        <f>data!E94</f>
        <v>0.95008219165067354</v>
      </c>
      <c r="F32" s="294">
        <f>data!F94</f>
        <v>15.27980136776989</v>
      </c>
      <c r="G32" s="294">
        <f>data!G94</f>
        <v>0</v>
      </c>
      <c r="H32" s="294">
        <f>data!H94</f>
        <v>0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VALLEY HOSPITAL AND MEDICAL CENTER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843195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83.740563687158826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0</v>
      </c>
      <c r="I43" s="287">
        <f>data!P61</f>
        <v>8620526.0199999996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0</v>
      </c>
      <c r="I44" s="287">
        <f>data!P62</f>
        <v>1620440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0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0</v>
      </c>
      <c r="I46" s="287">
        <f>data!P64</f>
        <v>16015696.159999998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2572.4699999999998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1928158.04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931913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57485.880000000005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119101.27999999994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0</v>
      </c>
      <c r="I53" s="287">
        <f>data!P85</f>
        <v>29295892.849999998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>
        <f>+data!M675</f>
        <v>75965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56262</v>
      </c>
      <c r="I55" s="295">
        <f>+data!M681</f>
        <v>14996154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52062708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0</v>
      </c>
      <c r="I57" s="287">
        <f>data!P88</f>
        <v>183404748.90000001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0</v>
      </c>
      <c r="I58" s="287">
        <f>data!P89</f>
        <v>235467456.90000001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921.99113672927467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682.84968564011899</v>
      </c>
      <c r="I60" s="287">
        <f>data!P90</f>
        <v>27682.783880296472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23175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371.43710853463256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275.09560850846225</v>
      </c>
      <c r="I62" s="287">
        <f>data!P92</f>
        <v>11152.399183752343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98239.293838560756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37.072043145606571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VALLEY HOSPITAL AND MEDICAL CENTER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750450</v>
      </c>
      <c r="E73" s="299"/>
      <c r="F73" s="299"/>
      <c r="G73" s="287">
        <f>data!U59</f>
        <v>0</v>
      </c>
      <c r="H73" s="287">
        <f>data!V59</f>
        <v>16279</v>
      </c>
      <c r="I73" s="287">
        <f>data!W59</f>
        <v>32689.31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0</v>
      </c>
      <c r="D74" s="294">
        <f>data!R60</f>
        <v>34.553697255540591</v>
      </c>
      <c r="E74" s="294">
        <f>data!S60</f>
        <v>3.5167856159566049</v>
      </c>
      <c r="F74" s="294">
        <f>data!T60</f>
        <v>0</v>
      </c>
      <c r="G74" s="294">
        <f>data!U60</f>
        <v>28.379673283783607</v>
      </c>
      <c r="H74" s="294">
        <f>data!V60</f>
        <v>1.2303938354478912</v>
      </c>
      <c r="I74" s="294">
        <f>data!W60</f>
        <v>3.4362520543238002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0</v>
      </c>
      <c r="D75" s="287">
        <f>data!R61</f>
        <v>3833372.2499999995</v>
      </c>
      <c r="E75" s="287">
        <f>data!S61</f>
        <v>177269.37</v>
      </c>
      <c r="F75" s="287">
        <f>data!T61</f>
        <v>0</v>
      </c>
      <c r="G75" s="287">
        <f>data!U61</f>
        <v>2256544.81</v>
      </c>
      <c r="H75" s="287">
        <f>data!V61</f>
        <v>61840.990000000005</v>
      </c>
      <c r="I75" s="287">
        <f>data!W61</f>
        <v>343238.75999999995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0</v>
      </c>
      <c r="D76" s="287">
        <f>data!R62</f>
        <v>749914</v>
      </c>
      <c r="E76" s="287">
        <f>data!S62</f>
        <v>62280</v>
      </c>
      <c r="F76" s="287">
        <f>data!T62</f>
        <v>0</v>
      </c>
      <c r="G76" s="287">
        <f>data!U62</f>
        <v>476346</v>
      </c>
      <c r="H76" s="287">
        <f>data!V62</f>
        <v>18535</v>
      </c>
      <c r="I76" s="287">
        <f>data!W62</f>
        <v>69172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3121622.05</v>
      </c>
      <c r="E77" s="287">
        <f>data!S63</f>
        <v>0</v>
      </c>
      <c r="F77" s="287">
        <f>data!T63</f>
        <v>0</v>
      </c>
      <c r="G77" s="287">
        <f>data!U63</f>
        <v>9937.5</v>
      </c>
      <c r="H77" s="287">
        <f>data!V63</f>
        <v>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0</v>
      </c>
      <c r="D78" s="287">
        <f>data!R64</f>
        <v>394524.68</v>
      </c>
      <c r="E78" s="287">
        <f>data!S64</f>
        <v>246943.95</v>
      </c>
      <c r="F78" s="287">
        <f>data!T64</f>
        <v>0</v>
      </c>
      <c r="G78" s="287">
        <f>data!U64</f>
        <v>1292989.3</v>
      </c>
      <c r="H78" s="287">
        <f>data!V64</f>
        <v>912.36999999999989</v>
      </c>
      <c r="I78" s="287">
        <f>data!W64</f>
        <v>15678.21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579.17999999999995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482.60000000000008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0</v>
      </c>
      <c r="D80" s="287">
        <f>data!R66</f>
        <v>108816.05</v>
      </c>
      <c r="E80" s="287">
        <f>data!S66</f>
        <v>-638429.55000000005</v>
      </c>
      <c r="F80" s="287">
        <f>data!T66</f>
        <v>0</v>
      </c>
      <c r="G80" s="287">
        <f>data!U66</f>
        <v>8966695.0399999991</v>
      </c>
      <c r="H80" s="287">
        <f>data!V66</f>
        <v>5207.57</v>
      </c>
      <c r="I80" s="287">
        <f>data!W66</f>
        <v>89214.59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0</v>
      </c>
      <c r="D81" s="287">
        <f>data!R67</f>
        <v>38753</v>
      </c>
      <c r="E81" s="287">
        <f>data!S67</f>
        <v>19783</v>
      </c>
      <c r="F81" s="287">
        <f>data!T67</f>
        <v>0</v>
      </c>
      <c r="G81" s="287">
        <f>data!U67</f>
        <v>32336</v>
      </c>
      <c r="H81" s="287">
        <f>data!V67</f>
        <v>0</v>
      </c>
      <c r="I81" s="287">
        <f>data!W67</f>
        <v>0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0</v>
      </c>
      <c r="F82" s="287">
        <f>data!T68</f>
        <v>0</v>
      </c>
      <c r="G82" s="287">
        <f>data!U68</f>
        <v>76721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0</v>
      </c>
      <c r="D83" s="287">
        <f>data!R69</f>
        <v>68739.200000000012</v>
      </c>
      <c r="E83" s="287">
        <f>data!S69</f>
        <v>1750</v>
      </c>
      <c r="F83" s="287">
        <f>data!T69</f>
        <v>0</v>
      </c>
      <c r="G83" s="287">
        <f>data!U69</f>
        <v>26971.67</v>
      </c>
      <c r="H83" s="287">
        <f>data!V69</f>
        <v>0</v>
      </c>
      <c r="I83" s="287">
        <f>data!W69</f>
        <v>2939.8100000000004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0</v>
      </c>
      <c r="D85" s="287">
        <f>data!R85</f>
        <v>8316320.4099999992</v>
      </c>
      <c r="E85" s="287">
        <f>data!S85</f>
        <v>-130403.23000000004</v>
      </c>
      <c r="F85" s="287">
        <f>data!T85</f>
        <v>0</v>
      </c>
      <c r="G85" s="287">
        <f>data!U85</f>
        <v>13138541.319999998</v>
      </c>
      <c r="H85" s="287">
        <f>data!V85</f>
        <v>86978.53</v>
      </c>
      <c r="I85" s="287">
        <f>data!W85</f>
        <v>520243.36999999994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>
        <f>+data!M682</f>
        <v>207005</v>
      </c>
      <c r="D87" s="295">
        <f>+data!M683</f>
        <v>3167296</v>
      </c>
      <c r="E87" s="295">
        <f>+data!M684</f>
        <v>397335</v>
      </c>
      <c r="F87" s="295">
        <f>+data!M685</f>
        <v>0</v>
      </c>
      <c r="G87" s="295">
        <f>+data!M686</f>
        <v>4611707</v>
      </c>
      <c r="H87" s="295">
        <f>+data!M687</f>
        <v>179956</v>
      </c>
      <c r="I87" s="295">
        <f>+data!M688</f>
        <v>394469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0</v>
      </c>
      <c r="D88" s="287">
        <f>data!R87</f>
        <v>5402407</v>
      </c>
      <c r="E88" s="287">
        <f>data!S87</f>
        <v>0</v>
      </c>
      <c r="F88" s="287">
        <f>data!T87</f>
        <v>0</v>
      </c>
      <c r="G88" s="287">
        <f>data!U87</f>
        <v>24073151</v>
      </c>
      <c r="H88" s="287">
        <f>data!V87</f>
        <v>1004657.9999999999</v>
      </c>
      <c r="I88" s="287">
        <f>data!W87</f>
        <v>2407938.3400000003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0</v>
      </c>
      <c r="D89" s="287">
        <f>data!R88</f>
        <v>23969523</v>
      </c>
      <c r="E89" s="287">
        <f>data!S88</f>
        <v>0</v>
      </c>
      <c r="F89" s="287">
        <f>data!T88</f>
        <v>0</v>
      </c>
      <c r="G89" s="287">
        <f>data!U88</f>
        <v>25377098.009999998</v>
      </c>
      <c r="H89" s="287">
        <f>data!V88</f>
        <v>3341824</v>
      </c>
      <c r="I89" s="287">
        <f>data!W88</f>
        <v>16877990.260000002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0</v>
      </c>
      <c r="D90" s="287">
        <f>data!R89</f>
        <v>29371930</v>
      </c>
      <c r="E90" s="287">
        <f>data!S89</f>
        <v>0</v>
      </c>
      <c r="F90" s="287">
        <f>data!T89</f>
        <v>0</v>
      </c>
      <c r="G90" s="287">
        <f>data!U89</f>
        <v>49450249.009999998</v>
      </c>
      <c r="H90" s="287">
        <f>data!V89</f>
        <v>4346482</v>
      </c>
      <c r="I90" s="287">
        <f>data!W89</f>
        <v>19285928.600000001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2512.4258475872734</v>
      </c>
      <c r="D92" s="287">
        <f>data!R90</f>
        <v>635.78972136956224</v>
      </c>
      <c r="E92" s="287">
        <f>data!S90</f>
        <v>4504.3108658961437</v>
      </c>
      <c r="F92" s="287">
        <f>data!T90</f>
        <v>0</v>
      </c>
      <c r="G92" s="287">
        <f>data!U90</f>
        <v>3629.3796934374259</v>
      </c>
      <c r="H92" s="287">
        <f>data!V90</f>
        <v>1552.018413494279</v>
      </c>
      <c r="I92" s="287">
        <f>data!W90</f>
        <v>1487.6711154100483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89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1012.1661207568737</v>
      </c>
      <c r="D94" s="287">
        <f>data!R92</f>
        <v>256.13683942700703</v>
      </c>
      <c r="E94" s="287">
        <f>data!S92</f>
        <v>1814.6250406535696</v>
      </c>
      <c r="F94" s="287">
        <f>data!T92</f>
        <v>0</v>
      </c>
      <c r="G94" s="287">
        <f>data!U92</f>
        <v>1462.146701200392</v>
      </c>
      <c r="H94" s="287">
        <f>data!V92</f>
        <v>625.25246603329811</v>
      </c>
      <c r="I94" s="287">
        <f>data!W92</f>
        <v>599.32925116681861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59444.078781297721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0</v>
      </c>
      <c r="D96" s="294">
        <f>data!R94</f>
        <v>21.719993147709591</v>
      </c>
      <c r="E96" s="294">
        <f>data!S94</f>
        <v>0</v>
      </c>
      <c r="F96" s="294">
        <f>data!T94</f>
        <v>0</v>
      </c>
      <c r="G96" s="294">
        <f>data!U94</f>
        <v>9.1719178069627517E-3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VALLEY HOSPITAL AND MEDICAL CENTER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159567.54999999999</v>
      </c>
      <c r="D105" s="287">
        <f>data!Y59</f>
        <v>59600.25</v>
      </c>
      <c r="E105" s="287">
        <f>data!Z59</f>
        <v>0</v>
      </c>
      <c r="F105" s="287">
        <f>data!AA59</f>
        <v>5400.89</v>
      </c>
      <c r="G105" s="299"/>
      <c r="H105" s="287">
        <f>data!AC59</f>
        <v>43386.73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8.7897705467411278</v>
      </c>
      <c r="D106" s="294">
        <f>data!Y60</f>
        <v>29.360713694608123</v>
      </c>
      <c r="E106" s="294">
        <f>data!Z60</f>
        <v>0</v>
      </c>
      <c r="F106" s="294">
        <f>data!AA60</f>
        <v>2.2369075339401503</v>
      </c>
      <c r="G106" s="294">
        <f>data!AB60</f>
        <v>21.046420545062134</v>
      </c>
      <c r="H106" s="294">
        <f>data!AC60</f>
        <v>16.925069860695196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699205.29999999993</v>
      </c>
      <c r="D107" s="287">
        <f>data!Y61</f>
        <v>3086538.28</v>
      </c>
      <c r="E107" s="287">
        <f>data!Z61</f>
        <v>0</v>
      </c>
      <c r="F107" s="287">
        <f>data!AA61</f>
        <v>302688.95000000007</v>
      </c>
      <c r="G107" s="287">
        <f>data!AB61</f>
        <v>2285873.2000000002</v>
      </c>
      <c r="H107" s="287">
        <f>data!AC61</f>
        <v>1665954.38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164341</v>
      </c>
      <c r="D108" s="287">
        <f>data!Y62</f>
        <v>617329</v>
      </c>
      <c r="E108" s="287">
        <f>data!Z62</f>
        <v>0</v>
      </c>
      <c r="F108" s="287">
        <f>data!AA62</f>
        <v>48973</v>
      </c>
      <c r="G108" s="287">
        <f>data!AB62</f>
        <v>442258</v>
      </c>
      <c r="H108" s="287">
        <f>data!AC62</f>
        <v>348613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10721.25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264558.28000000003</v>
      </c>
      <c r="D110" s="287">
        <f>data!Y64</f>
        <v>2379838.27</v>
      </c>
      <c r="E110" s="287">
        <f>data!Z64</f>
        <v>0</v>
      </c>
      <c r="F110" s="287">
        <f>data!AA64</f>
        <v>493523.29</v>
      </c>
      <c r="G110" s="287">
        <f>data!AB64</f>
        <v>3252466.48</v>
      </c>
      <c r="H110" s="287">
        <f>data!AC64</f>
        <v>146440.42000000001</v>
      </c>
      <c r="I110" s="287">
        <f>data!AD64</f>
        <v>84.7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2060.46</v>
      </c>
      <c r="E111" s="287">
        <f>data!Z65</f>
        <v>0</v>
      </c>
      <c r="F111" s="287">
        <f>data!AA65</f>
        <v>0</v>
      </c>
      <c r="G111" s="287">
        <f>data!AB65</f>
        <v>2443.4999999999995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148650.51</v>
      </c>
      <c r="D112" s="287">
        <f>data!Y66</f>
        <v>671457.27</v>
      </c>
      <c r="E112" s="287">
        <f>data!Z66</f>
        <v>0</v>
      </c>
      <c r="F112" s="287">
        <f>data!AA66</f>
        <v>30483.759999999998</v>
      </c>
      <c r="G112" s="287">
        <f>data!AB66</f>
        <v>136958.21</v>
      </c>
      <c r="H112" s="287">
        <f>data!AC66</f>
        <v>22708.959999999999</v>
      </c>
      <c r="I112" s="287">
        <f>data!AD66</f>
        <v>-39476.129999999997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75062</v>
      </c>
      <c r="D113" s="287">
        <f>data!Y67</f>
        <v>443331</v>
      </c>
      <c r="E113" s="287">
        <f>data!Z67</f>
        <v>0</v>
      </c>
      <c r="F113" s="287">
        <f>data!AA67</f>
        <v>22193</v>
      </c>
      <c r="G113" s="287">
        <f>data!AB67</f>
        <v>4428</v>
      </c>
      <c r="H113" s="287">
        <f>data!AC67</f>
        <v>11063</v>
      </c>
      <c r="I113" s="287">
        <f>data!AD67</f>
        <v>11459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0</v>
      </c>
      <c r="E114" s="287">
        <f>data!Z68</f>
        <v>0</v>
      </c>
      <c r="F114" s="287">
        <f>data!AA68</f>
        <v>0</v>
      </c>
      <c r="G114" s="287">
        <f>data!AB68</f>
        <v>10515.440000000002</v>
      </c>
      <c r="H114" s="287">
        <f>data!AC68</f>
        <v>13845.140000000005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5800.0000000000018</v>
      </c>
      <c r="D115" s="287">
        <f>data!Y69</f>
        <v>3989.9999999999773</v>
      </c>
      <c r="E115" s="287">
        <f>data!Z69</f>
        <v>0</v>
      </c>
      <c r="F115" s="287">
        <f>data!AA69</f>
        <v>18875</v>
      </c>
      <c r="G115" s="287">
        <f>data!AB69</f>
        <v>19312.53</v>
      </c>
      <c r="H115" s="287">
        <f>data!AC69</f>
        <v>0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1357617.09</v>
      </c>
      <c r="D117" s="287">
        <f>data!Y85</f>
        <v>7215265.5299999993</v>
      </c>
      <c r="E117" s="287">
        <f>data!Z85</f>
        <v>0</v>
      </c>
      <c r="F117" s="287">
        <f>data!AA85</f>
        <v>916737</v>
      </c>
      <c r="G117" s="287">
        <f>data!AB85</f>
        <v>6154255.3600000003</v>
      </c>
      <c r="H117" s="287">
        <f>data!AC85</f>
        <v>2208624.9</v>
      </c>
      <c r="I117" s="287">
        <f>data!AD85</f>
        <v>-27932.43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>
        <f>+data!M689</f>
        <v>880568</v>
      </c>
      <c r="D119" s="295">
        <f>+data!M690</f>
        <v>3496994</v>
      </c>
      <c r="E119" s="295">
        <f>+data!M691</f>
        <v>86466</v>
      </c>
      <c r="F119" s="295">
        <f>+data!M692</f>
        <v>401701</v>
      </c>
      <c r="G119" s="295">
        <f>+data!M693</f>
        <v>2564931</v>
      </c>
      <c r="H119" s="295">
        <f>+data!M694</f>
        <v>877218</v>
      </c>
      <c r="I119" s="295">
        <f>+data!M695</f>
        <v>24265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13859180.720000001</v>
      </c>
      <c r="D120" s="287">
        <f>data!Y87</f>
        <v>15174496.01</v>
      </c>
      <c r="E120" s="287">
        <f>data!Z87</f>
        <v>0</v>
      </c>
      <c r="F120" s="287">
        <f>data!AA87</f>
        <v>1263751.28</v>
      </c>
      <c r="G120" s="287">
        <f>data!AB87</f>
        <v>32115264.379999999</v>
      </c>
      <c r="H120" s="287">
        <f>data!AC87</f>
        <v>17403347</v>
      </c>
      <c r="I120" s="287">
        <f>data!AD87</f>
        <v>0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57242172.880000003</v>
      </c>
      <c r="D121" s="287">
        <f>data!Y88</f>
        <v>46501964.010000005</v>
      </c>
      <c r="E121" s="287">
        <f>data!Z88</f>
        <v>0</v>
      </c>
      <c r="F121" s="287">
        <f>data!AA88</f>
        <v>4290229.1100000003</v>
      </c>
      <c r="G121" s="287">
        <f>data!AB88</f>
        <v>28725434.470000003</v>
      </c>
      <c r="H121" s="287">
        <f>data!AC88</f>
        <v>1635936</v>
      </c>
      <c r="I121" s="287">
        <f>data!AD88</f>
        <v>0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71101353.600000009</v>
      </c>
      <c r="D122" s="287">
        <f>data!Y89</f>
        <v>61676460.020000003</v>
      </c>
      <c r="E122" s="287">
        <f>data!Z89</f>
        <v>0</v>
      </c>
      <c r="F122" s="287">
        <f>data!AA89</f>
        <v>5553980.3900000006</v>
      </c>
      <c r="G122" s="287">
        <f>data!AB89</f>
        <v>60840698.850000001</v>
      </c>
      <c r="H122" s="287">
        <f>data!AC89</f>
        <v>19039283</v>
      </c>
      <c r="I122" s="287">
        <f>data!AD89</f>
        <v>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549.35305230119286</v>
      </c>
      <c r="D124" s="287">
        <f>data!Y90</f>
        <v>10039.13890857407</v>
      </c>
      <c r="E124" s="287">
        <f>data!Z90</f>
        <v>0</v>
      </c>
      <c r="F124" s="287">
        <f>data!AA90</f>
        <v>961.36784152708753</v>
      </c>
      <c r="G124" s="287">
        <f>data!AB90</f>
        <v>3187.5922737546484</v>
      </c>
      <c r="H124" s="287">
        <f>data!AC90</f>
        <v>1082.3791782228047</v>
      </c>
      <c r="I124" s="287">
        <f>data!AD90</f>
        <v>397.60867771449972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221.31461050188526</v>
      </c>
      <c r="D126" s="287">
        <f>data!Y92</f>
        <v>4044.4084328255353</v>
      </c>
      <c r="E126" s="287">
        <f>data!Z92</f>
        <v>0</v>
      </c>
      <c r="F126" s="287">
        <f>data!AA92</f>
        <v>387.30056837829915</v>
      </c>
      <c r="G126" s="287">
        <f>data!AB92</f>
        <v>1284.1664200275472</v>
      </c>
      <c r="H126" s="287">
        <f>data!AC92</f>
        <v>436.05168887346969</v>
      </c>
      <c r="I126" s="287">
        <f>data!AD92</f>
        <v>160.1822530555603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14739.642676744967</v>
      </c>
      <c r="E127" s="287">
        <f>data!Z93</f>
        <v>84199.491333828977</v>
      </c>
      <c r="F127" s="287">
        <f>data!AA93</f>
        <v>0</v>
      </c>
      <c r="G127" s="287">
        <f>data!AB93</f>
        <v>13244.513252594857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9.3732876699488647E-3</v>
      </c>
      <c r="D128" s="294">
        <f>data!Y94</f>
        <v>2.892960958507814</v>
      </c>
      <c r="E128" s="294">
        <f>data!Z94</f>
        <v>0</v>
      </c>
      <c r="F128" s="294">
        <f>data!AA94</f>
        <v>0.11322739724476338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VALLEY HOSPITAL AND MEDICAL CENTER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17186.77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15472</v>
      </c>
      <c r="I137" s="287">
        <f>data!AK59</f>
        <v>5399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5.7243890403117286</v>
      </c>
      <c r="D138" s="294">
        <f>data!AF60</f>
        <v>0</v>
      </c>
      <c r="E138" s="294">
        <f>data!AG60</f>
        <v>57.541184238692985</v>
      </c>
      <c r="F138" s="294">
        <f>data!AH60</f>
        <v>0</v>
      </c>
      <c r="G138" s="294">
        <f>data!AI60</f>
        <v>10.487467121851033</v>
      </c>
      <c r="H138" s="294">
        <f>data!AJ60</f>
        <v>4.1457739720348252</v>
      </c>
      <c r="I138" s="294">
        <f>data!AK60</f>
        <v>0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626275.62999999989</v>
      </c>
      <c r="D139" s="287">
        <f>data!AF61</f>
        <v>0</v>
      </c>
      <c r="E139" s="287">
        <f>data!AG61</f>
        <v>6771124.6200000001</v>
      </c>
      <c r="F139" s="287">
        <f>data!AH61</f>
        <v>0</v>
      </c>
      <c r="G139" s="287">
        <f>data!AI61</f>
        <v>956216.90000000014</v>
      </c>
      <c r="H139" s="287">
        <f>data!AJ61</f>
        <v>545976.70000000007</v>
      </c>
      <c r="I139" s="287">
        <f>data!AK61</f>
        <v>0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122865</v>
      </c>
      <c r="D140" s="287">
        <f>data!AF62</f>
        <v>0</v>
      </c>
      <c r="E140" s="287">
        <f>data!AG62</f>
        <v>1232929</v>
      </c>
      <c r="F140" s="287">
        <f>data!AH62</f>
        <v>0</v>
      </c>
      <c r="G140" s="287">
        <f>data!AI62</f>
        <v>205590</v>
      </c>
      <c r="H140" s="287">
        <f>data!AJ62</f>
        <v>98962</v>
      </c>
      <c r="I140" s="287">
        <f>data!AK62</f>
        <v>0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1357025.0599999998</v>
      </c>
      <c r="F141" s="287">
        <f>data!AH63</f>
        <v>0</v>
      </c>
      <c r="G141" s="287">
        <f>data!AI63</f>
        <v>0</v>
      </c>
      <c r="H141" s="287">
        <f>data!AJ63</f>
        <v>0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1282</v>
      </c>
      <c r="D142" s="287">
        <f>data!AF64</f>
        <v>0</v>
      </c>
      <c r="E142" s="287">
        <f>data!AG64</f>
        <v>911638.77</v>
      </c>
      <c r="F142" s="287">
        <f>data!AH64</f>
        <v>0</v>
      </c>
      <c r="G142" s="287">
        <f>data!AI64</f>
        <v>0</v>
      </c>
      <c r="H142" s="287">
        <f>data!AJ64</f>
        <v>0</v>
      </c>
      <c r="I142" s="287">
        <f>data!AK64</f>
        <v>0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0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2008.45</v>
      </c>
      <c r="D144" s="287">
        <f>data!AF66</f>
        <v>0</v>
      </c>
      <c r="E144" s="287">
        <f>data!AG66</f>
        <v>266615.24</v>
      </c>
      <c r="F144" s="287">
        <f>data!AH66</f>
        <v>0</v>
      </c>
      <c r="G144" s="287">
        <f>data!AI66</f>
        <v>0</v>
      </c>
      <c r="H144" s="287">
        <f>data!AJ66</f>
        <v>-738884.66</v>
      </c>
      <c r="I144" s="287">
        <f>data!AK66</f>
        <v>0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0</v>
      </c>
      <c r="D145" s="287">
        <f>data!AF67</f>
        <v>0</v>
      </c>
      <c r="E145" s="287">
        <f>data!AG67</f>
        <v>41989</v>
      </c>
      <c r="F145" s="287">
        <f>data!AH67</f>
        <v>0</v>
      </c>
      <c r="G145" s="287">
        <f>data!AI67</f>
        <v>0</v>
      </c>
      <c r="H145" s="287">
        <f>data!AJ67</f>
        <v>0</v>
      </c>
      <c r="I145" s="287">
        <f>data!AK67</f>
        <v>814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0</v>
      </c>
      <c r="E146" s="287">
        <f>data!AG68</f>
        <v>0</v>
      </c>
      <c r="F146" s="287">
        <f>data!AH68</f>
        <v>0</v>
      </c>
      <c r="G146" s="287">
        <f>data!AI68</f>
        <v>0</v>
      </c>
      <c r="H146" s="287">
        <f>data!AJ68</f>
        <v>0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1918.8999999999987</v>
      </c>
      <c r="D147" s="287">
        <f>data!AF69</f>
        <v>0</v>
      </c>
      <c r="E147" s="287">
        <f>data!AG69</f>
        <v>139583.32999999996</v>
      </c>
      <c r="F147" s="287">
        <f>data!AH69</f>
        <v>0</v>
      </c>
      <c r="G147" s="287">
        <f>data!AI69</f>
        <v>0</v>
      </c>
      <c r="H147" s="287">
        <f>data!AJ69</f>
        <v>0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754349.97999999986</v>
      </c>
      <c r="D149" s="287">
        <f>data!AF85</f>
        <v>0</v>
      </c>
      <c r="E149" s="287">
        <f>data!AG85</f>
        <v>10720905.02</v>
      </c>
      <c r="F149" s="287">
        <f>data!AH85</f>
        <v>0</v>
      </c>
      <c r="G149" s="287">
        <f>data!AI85</f>
        <v>1161806.9000000001</v>
      </c>
      <c r="H149" s="287">
        <f>data!AJ85</f>
        <v>-93945.959999999963</v>
      </c>
      <c r="I149" s="287">
        <f>data!AK85</f>
        <v>814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>
        <f>+data!M696</f>
        <v>289606</v>
      </c>
      <c r="D151" s="295">
        <f>+data!M697</f>
        <v>0</v>
      </c>
      <c r="E151" s="295">
        <f>+data!M698</f>
        <v>5701500</v>
      </c>
      <c r="F151" s="295">
        <f>+data!M699</f>
        <v>0</v>
      </c>
      <c r="G151" s="295">
        <f>+data!M700</f>
        <v>603788</v>
      </c>
      <c r="H151" s="295">
        <f>+data!M701</f>
        <v>37297</v>
      </c>
      <c r="I151" s="295">
        <f>+data!M702</f>
        <v>10044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2432150</v>
      </c>
      <c r="D152" s="287">
        <f>data!AF87</f>
        <v>0</v>
      </c>
      <c r="E152" s="287">
        <f>data!AG87</f>
        <v>18408656</v>
      </c>
      <c r="F152" s="287">
        <f>data!AH87</f>
        <v>0</v>
      </c>
      <c r="G152" s="287">
        <f>data!AI87</f>
        <v>0</v>
      </c>
      <c r="H152" s="287">
        <f>data!AJ87</f>
        <v>0</v>
      </c>
      <c r="I152" s="287">
        <f>data!AK87</f>
        <v>1427398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631918.00000000012</v>
      </c>
      <c r="D153" s="287">
        <f>data!AF88</f>
        <v>0</v>
      </c>
      <c r="E153" s="287">
        <f>data!AG88</f>
        <v>100337782.00000001</v>
      </c>
      <c r="F153" s="287">
        <f>data!AH88</f>
        <v>0</v>
      </c>
      <c r="G153" s="287">
        <f>data!AI88</f>
        <v>0</v>
      </c>
      <c r="H153" s="287">
        <f>data!AJ88</f>
        <v>38200</v>
      </c>
      <c r="I153" s="287">
        <f>data!AK88</f>
        <v>245418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3064068</v>
      </c>
      <c r="D154" s="287">
        <f>data!AF89</f>
        <v>0</v>
      </c>
      <c r="E154" s="287">
        <f>data!AG89</f>
        <v>118746438.00000001</v>
      </c>
      <c r="F154" s="287">
        <f>data!AH89</f>
        <v>0</v>
      </c>
      <c r="G154" s="287">
        <f>data!AI89</f>
        <v>0</v>
      </c>
      <c r="H154" s="287">
        <f>data!AJ89</f>
        <v>38200</v>
      </c>
      <c r="I154" s="287">
        <f>data!AK89</f>
        <v>1672816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503.2534954647291</v>
      </c>
      <c r="D156" s="287">
        <f>data!AF90</f>
        <v>0</v>
      </c>
      <c r="E156" s="287">
        <f>data!AG90</f>
        <v>10413.69780787034</v>
      </c>
      <c r="F156" s="287">
        <f>data!AH90</f>
        <v>0</v>
      </c>
      <c r="G156" s="287">
        <f>data!AI90</f>
        <v>0</v>
      </c>
      <c r="H156" s="287">
        <f>data!AJ90</f>
        <v>0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3179</v>
      </c>
      <c r="F157" s="287">
        <f>data!AH91</f>
        <v>0</v>
      </c>
      <c r="G157" s="287">
        <f>data!AI91</f>
        <v>368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202.74275507515361</v>
      </c>
      <c r="D158" s="287">
        <f>data!AF92</f>
        <v>0</v>
      </c>
      <c r="E158" s="287">
        <f>data!AG92</f>
        <v>4195.3047581677301</v>
      </c>
      <c r="F158" s="287">
        <f>data!AH92</f>
        <v>0</v>
      </c>
      <c r="G158" s="287">
        <f>data!AI92</f>
        <v>0</v>
      </c>
      <c r="H158" s="287">
        <f>data!AJ92</f>
        <v>0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80790.82063777154</v>
      </c>
      <c r="F159" s="287">
        <f>data!AH93</f>
        <v>0</v>
      </c>
      <c r="G159" s="287">
        <f>data!AI93</f>
        <v>47236.29618588931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32.583417803755694</v>
      </c>
      <c r="F160" s="294">
        <f>data!AH94</f>
        <v>0</v>
      </c>
      <c r="G160" s="294">
        <f>data!AI94</f>
        <v>9.8043773959172089</v>
      </c>
      <c r="H160" s="294">
        <f>data!AJ94</f>
        <v>3.565143150196556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VALLEY HOSPITAL AND MEDICAL CENTER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1282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718.93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718.93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>
        <f>+data!M703</f>
        <v>4960</v>
      </c>
      <c r="D183" s="295">
        <f>+data!M704</f>
        <v>0</v>
      </c>
      <c r="E183" s="295">
        <f>+data!M705</f>
        <v>0</v>
      </c>
      <c r="F183" s="295">
        <f>+data!M706</f>
        <v>0</v>
      </c>
      <c r="G183" s="295">
        <f>+data!M707</f>
        <v>0</v>
      </c>
      <c r="H183" s="295">
        <f>+data!M708</f>
        <v>0</v>
      </c>
      <c r="I183" s="295">
        <f>+data!M709</f>
        <v>0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703955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103498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807453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VALLEY HOSPITAL AND MEDICAL CENTER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70015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10.731110272502587</v>
      </c>
      <c r="G202" s="294">
        <f>data!AW60</f>
        <v>0</v>
      </c>
      <c r="H202" s="294">
        <f>data!AX60</f>
        <v>0</v>
      </c>
      <c r="I202" s="294">
        <f>data!AY60</f>
        <v>26.466199311442988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848179.04</v>
      </c>
      <c r="G203" s="287">
        <f>data!AW61</f>
        <v>0</v>
      </c>
      <c r="H203" s="287">
        <f>data!AX61</f>
        <v>0</v>
      </c>
      <c r="I203" s="287">
        <f>data!AY61</f>
        <v>1368573.0799999998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197073</v>
      </c>
      <c r="G204" s="287">
        <f>data!AW62</f>
        <v>0</v>
      </c>
      <c r="H204" s="287">
        <f>data!AX62</f>
        <v>0</v>
      </c>
      <c r="I204" s="287">
        <f>data!AY62</f>
        <v>404620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17976.769999999997</v>
      </c>
      <c r="G206" s="287">
        <f>data!AW64</f>
        <v>0</v>
      </c>
      <c r="H206" s="287">
        <f>data!AX64</f>
        <v>0</v>
      </c>
      <c r="I206" s="287">
        <f>data!AY64</f>
        <v>1013417.86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-314820.84000000003</v>
      </c>
      <c r="G208" s="287">
        <f>data!AW66</f>
        <v>0</v>
      </c>
      <c r="H208" s="287">
        <f>data!AX66</f>
        <v>0</v>
      </c>
      <c r="I208" s="287">
        <f>data!AY66</f>
        <v>57979.31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141677</v>
      </c>
      <c r="G209" s="287">
        <f>data!AW67</f>
        <v>0</v>
      </c>
      <c r="H209" s="287">
        <f>data!AX67</f>
        <v>0</v>
      </c>
      <c r="I209" s="287">
        <f>data!AY67</f>
        <v>24716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0</v>
      </c>
      <c r="G211" s="287">
        <f>data!AW69</f>
        <v>0</v>
      </c>
      <c r="H211" s="287">
        <f>data!AX69</f>
        <v>0</v>
      </c>
      <c r="I211" s="287">
        <f>data!AY69</f>
        <v>2926.6700000000019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0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890084.97</v>
      </c>
      <c r="G213" s="287">
        <f>data!AW85</f>
        <v>0</v>
      </c>
      <c r="H213" s="287">
        <f>data!AX85</f>
        <v>0</v>
      </c>
      <c r="I213" s="287">
        <f>data!AY85</f>
        <v>2872232.92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376648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3673104.3000000007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786536.54999999993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4459640.8500000006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731.83046477886182</v>
      </c>
      <c r="G220" s="287">
        <f>data!AW90</f>
        <v>0</v>
      </c>
      <c r="H220" s="287">
        <f>data!AX90</f>
        <v>0</v>
      </c>
      <c r="I220" s="287">
        <f>data!AY90</f>
        <v>5146.8234393043567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294.82820489936455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0.97552671219513332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VALLEY HOSPITAL AND MEDICAL CENTER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725115.00000000012</v>
      </c>
      <c r="E233" s="299"/>
      <c r="F233" s="299"/>
      <c r="G233" s="299"/>
      <c r="H233" s="287">
        <f>data!BE59</f>
        <v>194611.19999999981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0</v>
      </c>
      <c r="E234" s="294">
        <f>data!BB60</f>
        <v>0</v>
      </c>
      <c r="F234" s="294">
        <f>data!BC60</f>
        <v>6.4248349306267363</v>
      </c>
      <c r="G234" s="294">
        <f>data!BD60</f>
        <v>5.5159520540389115</v>
      </c>
      <c r="H234" s="294">
        <f>data!BE60</f>
        <v>7.7945431496171862</v>
      </c>
      <c r="I234" s="294">
        <f>data!BF60</f>
        <v>24.346656845979908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0</v>
      </c>
      <c r="E235" s="287">
        <f>data!BB61</f>
        <v>0</v>
      </c>
      <c r="F235" s="287">
        <f>data!BC61</f>
        <v>259263.78000000003</v>
      </c>
      <c r="G235" s="287">
        <f>data!BD61</f>
        <v>268489.55000000005</v>
      </c>
      <c r="H235" s="287">
        <f>data!BE61</f>
        <v>656725.30999999982</v>
      </c>
      <c r="I235" s="287">
        <f>data!BF61</f>
        <v>1205663.51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0</v>
      </c>
      <c r="E236" s="287">
        <f>data!BB62</f>
        <v>0</v>
      </c>
      <c r="F236" s="287">
        <f>data!BC62</f>
        <v>100982</v>
      </c>
      <c r="G236" s="287">
        <f>data!BD62</f>
        <v>93243</v>
      </c>
      <c r="H236" s="287">
        <f>data!BE62</f>
        <v>154241</v>
      </c>
      <c r="I236" s="287">
        <f>data!BF62</f>
        <v>351410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411.76</v>
      </c>
      <c r="E238" s="287">
        <f>data!BB64</f>
        <v>0</v>
      </c>
      <c r="F238" s="287">
        <f>data!BC64</f>
        <v>2063.3000000000002</v>
      </c>
      <c r="G238" s="287">
        <f>data!BD64</f>
        <v>11610.22</v>
      </c>
      <c r="H238" s="287">
        <f>data!BE64</f>
        <v>15609.58</v>
      </c>
      <c r="I238" s="287">
        <f>data!BF64</f>
        <v>152547.72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3766.9299999999994</v>
      </c>
      <c r="G239" s="287">
        <f>data!BD65</f>
        <v>0</v>
      </c>
      <c r="H239" s="287">
        <f>data!BE65</f>
        <v>568527.80999999994</v>
      </c>
      <c r="I239" s="287">
        <f>data!BF65</f>
        <v>4103.91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543477.49</v>
      </c>
      <c r="E240" s="287">
        <f>data!BB66</f>
        <v>0</v>
      </c>
      <c r="F240" s="287">
        <f>data!BC66</f>
        <v>0</v>
      </c>
      <c r="G240" s="287">
        <f>data!BD66</f>
        <v>15725.63</v>
      </c>
      <c r="H240" s="287">
        <f>data!BE66</f>
        <v>282559.32</v>
      </c>
      <c r="I240" s="287">
        <f>data!BF66</f>
        <v>100681.05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0</v>
      </c>
      <c r="E241" s="287">
        <f>data!BB67</f>
        <v>0</v>
      </c>
      <c r="F241" s="287">
        <f>data!BC67</f>
        <v>2262</v>
      </c>
      <c r="G241" s="287">
        <f>data!BD67</f>
        <v>0</v>
      </c>
      <c r="H241" s="287">
        <f>data!BE67</f>
        <v>4568</v>
      </c>
      <c r="I241" s="287">
        <f>data!BF67</f>
        <v>4988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0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0</v>
      </c>
      <c r="G243" s="287">
        <f>data!BD69</f>
        <v>728.48</v>
      </c>
      <c r="H243" s="287">
        <f>data!BE69</f>
        <v>-54093.77999999997</v>
      </c>
      <c r="I243" s="287">
        <f>data!BF69</f>
        <v>76496.39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0</v>
      </c>
      <c r="D245" s="287">
        <f>data!BA85</f>
        <v>543889.25</v>
      </c>
      <c r="E245" s="287">
        <f>data!BB85</f>
        <v>0</v>
      </c>
      <c r="F245" s="287">
        <f>data!BC85</f>
        <v>368338.01</v>
      </c>
      <c r="G245" s="287">
        <f>data!BD85</f>
        <v>389796.88</v>
      </c>
      <c r="H245" s="287">
        <f>data!BE85</f>
        <v>1628137.2399999998</v>
      </c>
      <c r="I245" s="287">
        <f>data!BF85</f>
        <v>1895890.5799999998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0</v>
      </c>
      <c r="D252" s="303">
        <f>data!BA90</f>
        <v>374.55889929626784</v>
      </c>
      <c r="E252" s="303">
        <f>data!BB90</f>
        <v>0</v>
      </c>
      <c r="F252" s="303">
        <f>data!BC90</f>
        <v>0</v>
      </c>
      <c r="G252" s="303">
        <f>data!BD90</f>
        <v>0</v>
      </c>
      <c r="H252" s="303">
        <f>data!BE90</f>
        <v>46840.030968149433</v>
      </c>
      <c r="I252" s="303">
        <f>data!BF90</f>
        <v>2316.5027310323026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151.11165533562453</v>
      </c>
      <c r="E254" s="303">
        <f>data!BB92</f>
        <v>0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VALLEY HOSPITAL AND MEDICAL CENTER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0.46914383555217209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14.291137669275187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24453.65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756769.28000000003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7025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229451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0</v>
      </c>
      <c r="D270" s="287">
        <f>data!BH64</f>
        <v>0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21625.64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0</v>
      </c>
      <c r="D272" s="287">
        <f>data!BH66</f>
        <v>0</v>
      </c>
      <c r="E272" s="287">
        <f>data!BI66</f>
        <v>0</v>
      </c>
      <c r="F272" s="287">
        <f>data!BJ66</f>
        <v>0</v>
      </c>
      <c r="G272" s="287">
        <f>data!BK66</f>
        <v>0</v>
      </c>
      <c r="H272" s="287">
        <f>data!BL66</f>
        <v>66.5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0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0</v>
      </c>
      <c r="E275" s="287">
        <f>data!BI69</f>
        <v>0</v>
      </c>
      <c r="F275" s="287">
        <f>data!BJ69</f>
        <v>0</v>
      </c>
      <c r="G275" s="287">
        <f>data!BK69</f>
        <v>0</v>
      </c>
      <c r="H275" s="287">
        <f>data!BL69</f>
        <v>1666.6699999999983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31478.65</v>
      </c>
      <c r="D277" s="287">
        <f>data!BH85</f>
        <v>0</v>
      </c>
      <c r="E277" s="287">
        <f>data!BI85</f>
        <v>0</v>
      </c>
      <c r="F277" s="287">
        <f>data!BJ85</f>
        <v>0</v>
      </c>
      <c r="G277" s="287">
        <f>data!BK85</f>
        <v>0</v>
      </c>
      <c r="H277" s="287">
        <f>data!BL85</f>
        <v>1009579.0900000001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0</v>
      </c>
      <c r="D284" s="303">
        <f>data!BH90</f>
        <v>0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0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VALLEY HOSPITAL AND MEDICAL CENTER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6.7011335607258724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0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1489154.21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0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400257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0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56558.329999999994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63064.86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0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506.54000000000008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-5443941.3799999999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255813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255310.77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755155.30999999982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0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-2168121.3599999994</v>
      </c>
      <c r="D309" s="287">
        <f>data!BO85</f>
        <v>0</v>
      </c>
      <c r="E309" s="287">
        <f>data!BP85</f>
        <v>0</v>
      </c>
      <c r="F309" s="287">
        <f>data!BQ85</f>
        <v>0</v>
      </c>
      <c r="G309" s="287">
        <f>data!BR85</f>
        <v>0</v>
      </c>
      <c r="H309" s="287">
        <f>data!BS85</f>
        <v>0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8087.5910024971063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1078.5375484864328</v>
      </c>
      <c r="H316" s="303">
        <f>data!BS90</f>
        <v>956.56580435662249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385.38542971501556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VALLEY HOSPITAL AND MEDICAL CENTER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0</v>
      </c>
      <c r="E330" s="294">
        <f>data!BW60</f>
        <v>0</v>
      </c>
      <c r="F330" s="294">
        <f>data!BX60</f>
        <v>11.54204109430931</v>
      </c>
      <c r="G330" s="294">
        <f>data!BY60</f>
        <v>13.445096573500672</v>
      </c>
      <c r="H330" s="294">
        <f>data!BZ60</f>
        <v>1.4900171230835593</v>
      </c>
      <c r="I330" s="294">
        <f>data!CA60</f>
        <v>0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0</v>
      </c>
      <c r="E331" s="306">
        <f>data!BW61</f>
        <v>0</v>
      </c>
      <c r="F331" s="306">
        <f>data!BX61</f>
        <v>1271054.43</v>
      </c>
      <c r="G331" s="306">
        <f>data!BY61</f>
        <v>1733759.01</v>
      </c>
      <c r="H331" s="306">
        <f>data!BZ61</f>
        <v>260973.84</v>
      </c>
      <c r="I331" s="306">
        <f>data!CA61</f>
        <v>0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252825</v>
      </c>
      <c r="G332" s="306">
        <f>data!BY62</f>
        <v>307403</v>
      </c>
      <c r="H332" s="306">
        <f>data!BZ62</f>
        <v>38751</v>
      </c>
      <c r="I332" s="306">
        <f>data!CA62</f>
        <v>0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0</v>
      </c>
      <c r="E334" s="306">
        <f>data!BW64</f>
        <v>243.75</v>
      </c>
      <c r="F334" s="306">
        <f>data!BX64</f>
        <v>3974.4599999999996</v>
      </c>
      <c r="G334" s="306">
        <f>data!BY64</f>
        <v>3932.1599999999994</v>
      </c>
      <c r="H334" s="306">
        <f>data!BZ64</f>
        <v>0</v>
      </c>
      <c r="I334" s="306">
        <f>data!CA64</f>
        <v>0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4958.34</v>
      </c>
      <c r="G335" s="306">
        <f>data!BY65</f>
        <v>2382.0700000000002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0</v>
      </c>
      <c r="E336" s="306">
        <f>data!BW66</f>
        <v>8513.4</v>
      </c>
      <c r="F336" s="306">
        <f>data!BX66</f>
        <v>196069.31</v>
      </c>
      <c r="G336" s="306">
        <f>data!BY66</f>
        <v>26724.6</v>
      </c>
      <c r="H336" s="306">
        <f>data!BZ66</f>
        <v>-165594.20000000001</v>
      </c>
      <c r="I336" s="306">
        <f>data!CA66</f>
        <v>0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0</v>
      </c>
      <c r="G337" s="306">
        <f>data!BY67</f>
        <v>0</v>
      </c>
      <c r="H337" s="306">
        <f>data!BZ67</f>
        <v>0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0</v>
      </c>
      <c r="E339" s="306">
        <f>data!BW69</f>
        <v>0</v>
      </c>
      <c r="F339" s="306">
        <f>data!BX69</f>
        <v>9092.0100000000057</v>
      </c>
      <c r="G339" s="306">
        <f>data!BY69</f>
        <v>4496.9100000000017</v>
      </c>
      <c r="H339" s="306">
        <f>data!BZ69</f>
        <v>0</v>
      </c>
      <c r="I339" s="306">
        <f>data!CA69</f>
        <v>0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0</v>
      </c>
      <c r="E341" s="287">
        <f>data!BW85</f>
        <v>8757.15</v>
      </c>
      <c r="F341" s="287">
        <f>data!BX85</f>
        <v>1737973.55</v>
      </c>
      <c r="G341" s="287">
        <f>data!BY85</f>
        <v>2078697.75</v>
      </c>
      <c r="H341" s="287">
        <f>data!BZ85</f>
        <v>134130.63999999996</v>
      </c>
      <c r="I341" s="287">
        <f>data!CA85</f>
        <v>0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2493.2176989054137</v>
      </c>
      <c r="E348" s="303">
        <f>data!BW90</f>
        <v>0</v>
      </c>
      <c r="F348" s="303">
        <f>data!BX90</f>
        <v>0</v>
      </c>
      <c r="G348" s="303">
        <f>data!BY90</f>
        <v>6973.518378949233</v>
      </c>
      <c r="H348" s="303">
        <f>data!BZ90</f>
        <v>0</v>
      </c>
      <c r="I348" s="303">
        <f>data!CA90</f>
        <v>0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1004.0304616259617</v>
      </c>
      <c r="E350" s="303">
        <f>data!BW92</f>
        <v>0</v>
      </c>
      <c r="F350" s="303">
        <f>data!BX92</f>
        <v>0</v>
      </c>
      <c r="G350" s="303">
        <f>data!BY92</f>
        <v>2809.2569481857718</v>
      </c>
      <c r="H350" s="303">
        <f>data!BZ92</f>
        <v>0</v>
      </c>
      <c r="I350" s="303">
        <f>data!CA92</f>
        <v>0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VALLEY HOSPITAL AND MEDICAL CENTER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49.97830273287969</v>
      </c>
      <c r="E362" s="309"/>
      <c r="F362" s="297"/>
      <c r="G362" s="297"/>
      <c r="H362" s="297"/>
      <c r="I362" s="310">
        <f>data!CE60</f>
        <v>628.31839374954552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7897588.4900000002</v>
      </c>
      <c r="E363" s="311"/>
      <c r="F363" s="311"/>
      <c r="G363" s="311"/>
      <c r="H363" s="311"/>
      <c r="I363" s="306">
        <f>data!CE61</f>
        <v>68027262.810000002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1571139</v>
      </c>
      <c r="E364" s="311"/>
      <c r="F364" s="311"/>
      <c r="G364" s="311"/>
      <c r="H364" s="311"/>
      <c r="I364" s="306">
        <f>data!CE62</f>
        <v>12892259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994624.2200000002</v>
      </c>
      <c r="E365" s="311"/>
      <c r="F365" s="311"/>
      <c r="G365" s="311"/>
      <c r="H365" s="311"/>
      <c r="I365" s="306">
        <f>data!CE63</f>
        <v>5708268.0999999996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515643.58</v>
      </c>
      <c r="E366" s="311"/>
      <c r="F366" s="311"/>
      <c r="G366" s="311"/>
      <c r="H366" s="311"/>
      <c r="I366" s="306">
        <f>data!CE64</f>
        <v>29209157.199999996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16319.29</v>
      </c>
      <c r="E367" s="311"/>
      <c r="F367" s="311"/>
      <c r="G367" s="311"/>
      <c r="H367" s="311"/>
      <c r="I367" s="306">
        <f>data!CE65</f>
        <v>610102.26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31144077.68</v>
      </c>
      <c r="E368" s="311"/>
      <c r="F368" s="311"/>
      <c r="G368" s="311"/>
      <c r="H368" s="311"/>
      <c r="I368" s="306">
        <f>data!CE66</f>
        <v>38460731.460000001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912625</v>
      </c>
      <c r="E369" s="311"/>
      <c r="F369" s="311"/>
      <c r="G369" s="311"/>
      <c r="H369" s="311"/>
      <c r="I369" s="306">
        <f>data!CE67</f>
        <v>3329727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2749.03</v>
      </c>
      <c r="E370" s="311"/>
      <c r="F370" s="311"/>
      <c r="G370" s="311"/>
      <c r="H370" s="311"/>
      <c r="I370" s="306">
        <f>data!CE68</f>
        <v>485827.54000000004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2677541.0499999998</v>
      </c>
      <c r="E371" s="306">
        <f>data!CD69</f>
        <v>5441304.2000000011</v>
      </c>
      <c r="F371" s="311"/>
      <c r="G371" s="311"/>
      <c r="H371" s="311"/>
      <c r="I371" s="306">
        <f>data!CE69</f>
        <v>15732323.42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-6174787.2699999996</v>
      </c>
      <c r="E372" s="287">
        <f>-data!CD84</f>
        <v>0</v>
      </c>
      <c r="F372" s="297"/>
      <c r="G372" s="297"/>
      <c r="H372" s="297"/>
      <c r="I372" s="287">
        <f>-data!CE84</f>
        <v>-6174787.2699999996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0</v>
      </c>
      <c r="D373" s="306">
        <f>data!CC85</f>
        <v>39557520.069999993</v>
      </c>
      <c r="E373" s="306">
        <f>data!CD85</f>
        <v>5441304.2000000011</v>
      </c>
      <c r="F373" s="311"/>
      <c r="G373" s="311"/>
      <c r="H373" s="311"/>
      <c r="I373" s="287">
        <f>data!CE85</f>
        <v>162106084.25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238462494.49000001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506727004.19000006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745189498.68000007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194611.19999999981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70015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52832.000000000007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725115.00000000012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192.09504517916506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239" transitionEvaluation="1" transitionEntry="1" codeName="Sheet12">
    <tabColor rgb="FF92D050"/>
    <pageSetUpPr autoPageBreaks="0" fitToPage="1"/>
  </sheetPr>
  <dimension ref="A1:CF717"/>
  <sheetViews>
    <sheetView view="pageBreakPreview" topLeftCell="A239" zoomScale="80" zoomScaleNormal="100" zoomScaleSheetLayoutView="80" workbookViewId="0">
      <selection activeCell="C98" sqref="C98:C109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24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25" t="s">
        <v>18</v>
      </c>
      <c r="B37" s="326"/>
      <c r="C37" s="327"/>
      <c r="D37" s="326"/>
      <c r="E37" s="326"/>
      <c r="F37" s="326"/>
      <c r="G37" s="326"/>
    </row>
    <row r="38" spans="1:83" x14ac:dyDescent="0.35">
      <c r="A38" s="328" t="s">
        <v>1342</v>
      </c>
      <c r="B38" s="329"/>
      <c r="C38" s="327"/>
      <c r="D38" s="326"/>
      <c r="E38" s="326"/>
      <c r="F38" s="326"/>
      <c r="G38" s="326"/>
    </row>
    <row r="39" spans="1:83" x14ac:dyDescent="0.35">
      <c r="A39" s="330" t="s">
        <v>1340</v>
      </c>
      <c r="B39" s="329"/>
      <c r="C39" s="327"/>
      <c r="D39" s="326"/>
      <c r="E39" s="326"/>
      <c r="F39" s="326"/>
      <c r="G39" s="326"/>
    </row>
    <row r="40" spans="1:83" x14ac:dyDescent="0.35">
      <c r="A40" s="331" t="s">
        <v>1343</v>
      </c>
      <c r="B40" s="326"/>
      <c r="C40" s="327"/>
      <c r="D40" s="326"/>
      <c r="E40" s="326"/>
      <c r="F40" s="326"/>
      <c r="G40" s="326"/>
    </row>
    <row r="41" spans="1:83" x14ac:dyDescent="0.35">
      <c r="A41" s="330" t="s">
        <v>1341</v>
      </c>
      <c r="B41" s="326"/>
      <c r="C41" s="327"/>
      <c r="D41" s="326"/>
      <c r="E41" s="326"/>
      <c r="F41" s="326"/>
      <c r="G41" s="326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>
        <v>650291.81999999995</v>
      </c>
      <c r="D48" s="213">
        <v>1343783</v>
      </c>
      <c r="E48" s="213">
        <v>173857.2</v>
      </c>
      <c r="F48" s="213">
        <v>465349.35000000003</v>
      </c>
      <c r="G48" s="213">
        <v>0</v>
      </c>
      <c r="H48" s="213">
        <v>0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0</v>
      </c>
      <c r="O48" s="213">
        <v>0</v>
      </c>
      <c r="P48" s="213">
        <v>1564242.5</v>
      </c>
      <c r="Q48" s="213">
        <v>0</v>
      </c>
      <c r="R48" s="213">
        <v>666369.93999999994</v>
      </c>
      <c r="S48" s="213">
        <v>65974.37</v>
      </c>
      <c r="T48" s="213">
        <v>0</v>
      </c>
      <c r="U48" s="213">
        <v>465840.00999999995</v>
      </c>
      <c r="V48" s="213">
        <v>11458.97</v>
      </c>
      <c r="W48" s="213">
        <v>69751.320000000007</v>
      </c>
      <c r="X48" s="213">
        <v>158868.15000000005</v>
      </c>
      <c r="Y48" s="213">
        <v>691400.35</v>
      </c>
      <c r="Z48" s="213">
        <v>0</v>
      </c>
      <c r="AA48" s="213">
        <v>41358.97</v>
      </c>
      <c r="AB48" s="213">
        <v>429631.16000000003</v>
      </c>
      <c r="AC48" s="213">
        <v>363612.56000000006</v>
      </c>
      <c r="AD48" s="213">
        <v>0</v>
      </c>
      <c r="AE48" s="213">
        <v>126158.92</v>
      </c>
      <c r="AF48" s="213">
        <v>0</v>
      </c>
      <c r="AG48" s="213">
        <v>1117144.42</v>
      </c>
      <c r="AH48" s="213">
        <v>0</v>
      </c>
      <c r="AI48" s="213">
        <v>152472.01999999999</v>
      </c>
      <c r="AJ48" s="213">
        <v>87091.64</v>
      </c>
      <c r="AK48" s="213">
        <v>0</v>
      </c>
      <c r="AL48" s="213">
        <v>0</v>
      </c>
      <c r="AM48" s="213">
        <v>0</v>
      </c>
      <c r="AN48" s="213">
        <v>0</v>
      </c>
      <c r="AO48" s="213">
        <v>0</v>
      </c>
      <c r="AP48" s="213">
        <v>0</v>
      </c>
      <c r="AQ48" s="213">
        <v>0</v>
      </c>
      <c r="AR48" s="213">
        <v>0</v>
      </c>
      <c r="AS48" s="213">
        <v>0</v>
      </c>
      <c r="AT48" s="213">
        <v>0</v>
      </c>
      <c r="AU48" s="213">
        <v>0</v>
      </c>
      <c r="AV48" s="213">
        <v>134995.95000000001</v>
      </c>
      <c r="AW48" s="213">
        <v>0</v>
      </c>
      <c r="AX48" s="213">
        <v>0</v>
      </c>
      <c r="AY48" s="213">
        <v>394558.60000000003</v>
      </c>
      <c r="AZ48" s="213">
        <v>0</v>
      </c>
      <c r="BA48" s="213">
        <v>0</v>
      </c>
      <c r="BB48" s="213">
        <v>0</v>
      </c>
      <c r="BC48" s="213">
        <v>101823.58</v>
      </c>
      <c r="BD48" s="213">
        <v>83217.03</v>
      </c>
      <c r="BE48" s="213">
        <v>148035.60999999999</v>
      </c>
      <c r="BF48" s="213">
        <v>333176.83</v>
      </c>
      <c r="BG48" s="213">
        <v>13787.07</v>
      </c>
      <c r="BH48" s="213">
        <v>0</v>
      </c>
      <c r="BI48" s="213">
        <v>0</v>
      </c>
      <c r="BJ48" s="213">
        <v>0</v>
      </c>
      <c r="BK48" s="213">
        <v>0</v>
      </c>
      <c r="BL48" s="213">
        <v>325310.01999999996</v>
      </c>
      <c r="BM48" s="213">
        <v>0</v>
      </c>
      <c r="BN48" s="213">
        <v>380436.12000000005</v>
      </c>
      <c r="BO48" s="213">
        <v>0</v>
      </c>
      <c r="BP48" s="213">
        <v>0</v>
      </c>
      <c r="BQ48" s="213">
        <v>0</v>
      </c>
      <c r="BR48" s="213">
        <v>0</v>
      </c>
      <c r="BS48" s="213">
        <v>0</v>
      </c>
      <c r="BT48" s="213">
        <v>0</v>
      </c>
      <c r="BU48" s="213">
        <v>0</v>
      </c>
      <c r="BV48" s="213">
        <v>0</v>
      </c>
      <c r="BW48" s="213">
        <v>0</v>
      </c>
      <c r="BX48" s="213">
        <v>261432.35</v>
      </c>
      <c r="BY48" s="213">
        <v>245391.88999999998</v>
      </c>
      <c r="BZ48" s="213">
        <v>54756.06</v>
      </c>
      <c r="CA48" s="213">
        <v>0</v>
      </c>
      <c r="CB48" s="213">
        <v>0</v>
      </c>
      <c r="CC48" s="213">
        <v>1167010.8299999998</v>
      </c>
      <c r="CD48" s="20"/>
      <c r="CE48" s="32">
        <f>SUM(C48:CC48)</f>
        <v>12288588.609999998</v>
      </c>
    </row>
    <row r="49" spans="1:83" x14ac:dyDescent="0.35">
      <c r="A49" s="32" t="s">
        <v>217</v>
      </c>
      <c r="B49" s="215"/>
      <c r="C49" s="270" t="b">
        <f>IF($B$49,(ROUND((($B$49/$CE$62)*C62),0)))</f>
        <v>0</v>
      </c>
      <c r="D49" s="270" t="b">
        <f t="shared" ref="D49:BO49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t="shared" ref="BP49:CD49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 spans="1:83" x14ac:dyDescent="0.35">
      <c r="A50" s="20" t="s">
        <v>218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>
        <v>211663.00999999995</v>
      </c>
      <c r="D52" s="213">
        <v>33408</v>
      </c>
      <c r="E52" s="213">
        <v>0</v>
      </c>
      <c r="F52" s="213">
        <v>84291.26999999999</v>
      </c>
      <c r="G52" s="213">
        <v>0</v>
      </c>
      <c r="H52" s="213">
        <v>0</v>
      </c>
      <c r="I52" s="213">
        <v>0</v>
      </c>
      <c r="J52" s="213">
        <v>0</v>
      </c>
      <c r="K52" s="213">
        <v>0</v>
      </c>
      <c r="L52" s="213">
        <v>0</v>
      </c>
      <c r="M52" s="213">
        <v>0</v>
      </c>
      <c r="N52" s="213">
        <v>0</v>
      </c>
      <c r="O52" s="213">
        <v>0</v>
      </c>
      <c r="P52" s="213">
        <v>1240060.8799999999</v>
      </c>
      <c r="Q52" s="213">
        <v>0</v>
      </c>
      <c r="R52" s="213">
        <v>78527.750000000015</v>
      </c>
      <c r="S52" s="213">
        <v>0</v>
      </c>
      <c r="T52" s="213">
        <v>0</v>
      </c>
      <c r="U52" s="213">
        <v>22687</v>
      </c>
      <c r="V52" s="213">
        <v>0</v>
      </c>
      <c r="W52" s="213">
        <v>14419.96</v>
      </c>
      <c r="X52" s="213">
        <v>184616.84000000003</v>
      </c>
      <c r="Y52" s="213">
        <v>703873.81</v>
      </c>
      <c r="Z52" s="213">
        <v>0</v>
      </c>
      <c r="AA52" s="213">
        <v>21858.75</v>
      </c>
      <c r="AB52" s="213">
        <v>10193.469999999999</v>
      </c>
      <c r="AC52" s="213">
        <v>11650.01</v>
      </c>
      <c r="AD52" s="213">
        <v>0</v>
      </c>
      <c r="AE52" s="213">
        <v>0</v>
      </c>
      <c r="AF52" s="213">
        <v>0</v>
      </c>
      <c r="AG52" s="213">
        <v>37873.769999999997</v>
      </c>
      <c r="AH52" s="213">
        <v>0</v>
      </c>
      <c r="AI52" s="213">
        <v>0</v>
      </c>
      <c r="AJ52" s="213">
        <v>0</v>
      </c>
      <c r="AK52" s="213">
        <v>1628.64</v>
      </c>
      <c r="AL52" s="213">
        <v>0</v>
      </c>
      <c r="AM52" s="213">
        <v>0</v>
      </c>
      <c r="AN52" s="213">
        <v>0</v>
      </c>
      <c r="AO52" s="213">
        <v>0</v>
      </c>
      <c r="AP52" s="213">
        <v>0</v>
      </c>
      <c r="AQ52" s="213">
        <v>0</v>
      </c>
      <c r="AR52" s="213">
        <v>0</v>
      </c>
      <c r="AS52" s="213">
        <v>0</v>
      </c>
      <c r="AT52" s="213">
        <v>0</v>
      </c>
      <c r="AU52" s="213">
        <v>0</v>
      </c>
      <c r="AV52" s="213">
        <v>156660.02999999997</v>
      </c>
      <c r="AW52" s="213">
        <v>0</v>
      </c>
      <c r="AX52" s="213">
        <v>0</v>
      </c>
      <c r="AY52" s="213">
        <v>22081.72</v>
      </c>
      <c r="AZ52" s="213">
        <v>0</v>
      </c>
      <c r="BA52" s="213">
        <v>0</v>
      </c>
      <c r="BB52" s="213">
        <v>0</v>
      </c>
      <c r="BC52" s="213">
        <v>3097.03</v>
      </c>
      <c r="BD52" s="213">
        <v>0</v>
      </c>
      <c r="BE52" s="213">
        <v>4923.2099999999991</v>
      </c>
      <c r="BF52" s="213">
        <v>765.6099999999999</v>
      </c>
      <c r="BG52" s="213">
        <v>0</v>
      </c>
      <c r="BH52" s="213">
        <v>0</v>
      </c>
      <c r="BI52" s="213">
        <v>0</v>
      </c>
      <c r="BJ52" s="213">
        <v>0</v>
      </c>
      <c r="BK52" s="213">
        <v>0</v>
      </c>
      <c r="BL52" s="213">
        <v>0</v>
      </c>
      <c r="BM52" s="213">
        <v>0</v>
      </c>
      <c r="BN52" s="213">
        <v>306465.08999999997</v>
      </c>
      <c r="BO52" s="213">
        <v>0</v>
      </c>
      <c r="BP52" s="213">
        <v>0</v>
      </c>
      <c r="BQ52" s="213">
        <v>0</v>
      </c>
      <c r="BR52" s="213">
        <v>0</v>
      </c>
      <c r="BS52" s="213">
        <v>0</v>
      </c>
      <c r="BT52" s="213">
        <v>0</v>
      </c>
      <c r="BU52" s="213">
        <v>0</v>
      </c>
      <c r="BV52" s="213">
        <v>0</v>
      </c>
      <c r="BW52" s="213">
        <v>0</v>
      </c>
      <c r="BX52" s="213">
        <v>0</v>
      </c>
      <c r="BY52" s="213">
        <v>0</v>
      </c>
      <c r="BZ52" s="213">
        <v>0</v>
      </c>
      <c r="CA52" s="213">
        <v>0</v>
      </c>
      <c r="CB52" s="213">
        <v>0</v>
      </c>
      <c r="CC52" s="213">
        <v>1930902.9599999997</v>
      </c>
      <c r="CD52" s="20"/>
      <c r="CE52" s="32">
        <f>SUM(C52:CD52)</f>
        <v>5081648.8099999987</v>
      </c>
    </row>
    <row r="53" spans="1:83" x14ac:dyDescent="0.35">
      <c r="A53" s="39" t="s">
        <v>220</v>
      </c>
      <c r="B53" s="271"/>
      <c r="C53" s="270" t="b">
        <f>IF($B$53,ROUND(($B$53/($CE$91+$CF$91)*C91),0))</f>
        <v>0</v>
      </c>
      <c r="D53" s="270" t="b">
        <f t="shared" ref="D53:BO53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t="shared" ref="BP53:CD53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 spans="1:83" x14ac:dyDescent="0.35">
      <c r="A54" s="20" t="s">
        <v>218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2802</v>
      </c>
      <c r="D60" s="213">
        <v>13242</v>
      </c>
      <c r="E60" s="213">
        <v>0</v>
      </c>
      <c r="F60" s="213">
        <v>989</v>
      </c>
      <c r="G60" s="213">
        <v>0</v>
      </c>
      <c r="H60" s="213">
        <v>0</v>
      </c>
      <c r="I60" s="213">
        <v>0</v>
      </c>
      <c r="J60" s="213">
        <v>0</v>
      </c>
      <c r="K60" s="213">
        <v>0</v>
      </c>
      <c r="L60" s="213">
        <v>0</v>
      </c>
      <c r="M60" s="213">
        <v>0</v>
      </c>
      <c r="N60" s="213">
        <v>0</v>
      </c>
      <c r="O60" s="213">
        <v>0</v>
      </c>
      <c r="P60" s="214">
        <v>683015</v>
      </c>
      <c r="Q60" s="214">
        <v>0</v>
      </c>
      <c r="R60" s="214">
        <v>591345</v>
      </c>
      <c r="S60" s="263"/>
      <c r="T60" s="263"/>
      <c r="U60" s="227">
        <v>0</v>
      </c>
      <c r="V60" s="214">
        <v>16658</v>
      </c>
      <c r="W60" s="214">
        <v>28446.639999999999</v>
      </c>
      <c r="X60" s="214">
        <v>140502.26</v>
      </c>
      <c r="Y60" s="214">
        <v>58167.29</v>
      </c>
      <c r="Z60" s="214">
        <v>0</v>
      </c>
      <c r="AA60" s="214">
        <v>8522.82</v>
      </c>
      <c r="AB60" s="263"/>
      <c r="AC60" s="214">
        <v>57364.350000000006</v>
      </c>
      <c r="AD60" s="214">
        <v>0</v>
      </c>
      <c r="AE60" s="214">
        <v>15878.779999999999</v>
      </c>
      <c r="AF60" s="214">
        <v>0</v>
      </c>
      <c r="AG60" s="214">
        <v>0</v>
      </c>
      <c r="AH60" s="214">
        <v>0</v>
      </c>
      <c r="AI60" s="214">
        <v>0</v>
      </c>
      <c r="AJ60" s="214">
        <v>0</v>
      </c>
      <c r="AK60" s="214">
        <v>5026</v>
      </c>
      <c r="AL60" s="214">
        <v>1309</v>
      </c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>
        <v>69301</v>
      </c>
      <c r="AZ60" s="214"/>
      <c r="BA60" s="263"/>
      <c r="BB60" s="263"/>
      <c r="BC60" s="263"/>
      <c r="BD60" s="263"/>
      <c r="BE60" s="214">
        <v>194611.19999999981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31.723745886065242</v>
      </c>
      <c r="D61" s="243">
        <v>71.376756154605928</v>
      </c>
      <c r="E61" s="243">
        <v>11.090195888891756</v>
      </c>
      <c r="F61" s="243">
        <v>20.972685613565382</v>
      </c>
      <c r="G61" s="243">
        <v>0</v>
      </c>
      <c r="H61" s="243">
        <v>79.53518423568012</v>
      </c>
      <c r="I61" s="243">
        <v>30.379103420496016</v>
      </c>
      <c r="J61" s="243">
        <v>3.9606527391834727</v>
      </c>
      <c r="K61" s="243">
        <v>0</v>
      </c>
      <c r="L61" s="243">
        <v>26.484533558015816</v>
      </c>
      <c r="M61" s="243">
        <v>0.83946301358363529</v>
      </c>
      <c r="N61" s="243">
        <v>3.6125753419708801</v>
      </c>
      <c r="O61" s="243">
        <v>8.5396308207479965</v>
      </c>
      <c r="P61" s="244">
        <v>32.076565064099107</v>
      </c>
      <c r="Q61" s="244">
        <v>2.1035047942323968</v>
      </c>
      <c r="R61" s="244">
        <v>20.653164380732441</v>
      </c>
      <c r="S61" s="245">
        <v>18.492355476918856</v>
      </c>
      <c r="T61" s="245">
        <v>0</v>
      </c>
      <c r="U61" s="246">
        <v>6.0153445197239259</v>
      </c>
      <c r="V61" s="244">
        <v>54.229282869283658</v>
      </c>
      <c r="W61" s="244">
        <v>8.9032136974105196</v>
      </c>
      <c r="X61" s="244">
        <v>3.5779924652632893</v>
      </c>
      <c r="Y61" s="244">
        <v>0</v>
      </c>
      <c r="Z61" s="244">
        <v>0</v>
      </c>
      <c r="AA61" s="244">
        <v>7.0806821908108653</v>
      </c>
      <c r="AB61" s="245">
        <v>0</v>
      </c>
      <c r="AC61" s="244">
        <v>26.746261640171749</v>
      </c>
      <c r="AD61" s="244">
        <v>2.9965753420552639E-2</v>
      </c>
      <c r="AE61" s="244">
        <v>6.7429082182543976</v>
      </c>
      <c r="AF61" s="244">
        <v>5.3086705472179911</v>
      </c>
      <c r="AG61" s="244">
        <v>7.2619438346216523</v>
      </c>
      <c r="AH61" s="244">
        <v>24.868559585634443</v>
      </c>
      <c r="AI61" s="244">
        <v>0.85264315056813111</v>
      </c>
      <c r="AJ61" s="244">
        <v>0</v>
      </c>
      <c r="AK61" s="244">
        <v>20.521147257462857</v>
      </c>
      <c r="AL61" s="244">
        <v>6.646682190870318</v>
      </c>
      <c r="AM61" s="244">
        <v>0</v>
      </c>
      <c r="AN61" s="244">
        <v>12.263103422977659</v>
      </c>
      <c r="AO61" s="244">
        <v>11.356004108033424</v>
      </c>
      <c r="AP61" s="244">
        <v>1.5779630134824707</v>
      </c>
      <c r="AQ61" s="244">
        <v>53.723902047435089</v>
      </c>
      <c r="AR61" s="244">
        <v>0</v>
      </c>
      <c r="AS61" s="244">
        <v>0</v>
      </c>
      <c r="AT61" s="244">
        <v>0</v>
      </c>
      <c r="AU61" s="244">
        <v>0</v>
      </c>
      <c r="AV61" s="245">
        <v>0</v>
      </c>
      <c r="AW61" s="245">
        <v>0</v>
      </c>
      <c r="AX61" s="245">
        <v>0</v>
      </c>
      <c r="AY61" s="244">
        <v>0</v>
      </c>
      <c r="AZ61" s="244">
        <v>0</v>
      </c>
      <c r="BA61" s="245">
        <v>0</v>
      </c>
      <c r="BB61" s="245">
        <v>0</v>
      </c>
      <c r="BC61" s="245">
        <v>0</v>
      </c>
      <c r="BD61" s="245">
        <v>0</v>
      </c>
      <c r="BE61" s="244">
        <v>0</v>
      </c>
      <c r="BF61" s="245">
        <v>0</v>
      </c>
      <c r="BG61" s="245">
        <v>0</v>
      </c>
      <c r="BH61" s="245">
        <v>0</v>
      </c>
      <c r="BI61" s="245">
        <v>0</v>
      </c>
      <c r="BJ61" s="245">
        <v>0</v>
      </c>
      <c r="BK61" s="245">
        <v>0</v>
      </c>
      <c r="BL61" s="245">
        <v>0</v>
      </c>
      <c r="BM61" s="245">
        <v>0</v>
      </c>
      <c r="BN61" s="245">
        <v>0</v>
      </c>
      <c r="BO61" s="245">
        <v>0</v>
      </c>
      <c r="BP61" s="245">
        <v>0</v>
      </c>
      <c r="BQ61" s="245">
        <v>0</v>
      </c>
      <c r="BR61" s="245">
        <v>0</v>
      </c>
      <c r="BS61" s="245">
        <v>0</v>
      </c>
      <c r="BT61" s="245">
        <v>0</v>
      </c>
      <c r="BU61" s="245">
        <v>0</v>
      </c>
      <c r="BV61" s="245">
        <v>0</v>
      </c>
      <c r="BW61" s="245">
        <v>0</v>
      </c>
      <c r="BX61" s="245">
        <v>0</v>
      </c>
      <c r="BY61" s="245">
        <v>0</v>
      </c>
      <c r="BZ61" s="245">
        <v>0</v>
      </c>
      <c r="CA61" s="245">
        <v>0</v>
      </c>
      <c r="CB61" s="245">
        <v>0</v>
      </c>
      <c r="CC61" s="245">
        <v>0</v>
      </c>
      <c r="CD61" s="247" t="s">
        <v>233</v>
      </c>
      <c r="CE61" s="268">
        <f t="shared" ref="CE61:CE69" si="4">SUM(C61:CD61)</f>
        <v>619.54638690143213</v>
      </c>
    </row>
    <row r="62" spans="1:83" x14ac:dyDescent="0.35">
      <c r="A62" s="39" t="s">
        <v>248</v>
      </c>
      <c r="B62" s="20"/>
      <c r="C62" s="213">
        <v>3853445.97</v>
      </c>
      <c r="D62" s="213">
        <v>8099716.3399999999</v>
      </c>
      <c r="E62" s="213">
        <v>632318.33000000007</v>
      </c>
      <c r="F62" s="213">
        <v>2660273.17</v>
      </c>
      <c r="G62" s="213">
        <v>0</v>
      </c>
      <c r="H62" s="213">
        <v>7632739.0200000005</v>
      </c>
      <c r="I62" s="213">
        <v>3242916.7100000004</v>
      </c>
      <c r="J62" s="213">
        <v>190998.54</v>
      </c>
      <c r="K62" s="213">
        <v>0</v>
      </c>
      <c r="L62" s="213">
        <v>1831107.4999999998</v>
      </c>
      <c r="M62" s="213">
        <v>41604.43</v>
      </c>
      <c r="N62" s="213">
        <v>327731.12</v>
      </c>
      <c r="O62" s="213">
        <v>683707.52000000014</v>
      </c>
      <c r="P62" s="214">
        <v>3135148.39</v>
      </c>
      <c r="Q62" s="214">
        <v>288917.45999999996</v>
      </c>
      <c r="R62" s="214">
        <v>2072258.7799999998</v>
      </c>
      <c r="S62" s="228">
        <v>1794885.32</v>
      </c>
      <c r="T62" s="228">
        <v>0</v>
      </c>
      <c r="U62" s="227">
        <v>603293.64000000013</v>
      </c>
      <c r="V62" s="214">
        <v>6537552.1800000006</v>
      </c>
      <c r="W62" s="214">
        <v>731996.0199999999</v>
      </c>
      <c r="X62" s="214">
        <v>449768.34999999992</v>
      </c>
      <c r="Y62" s="214">
        <v>0</v>
      </c>
      <c r="Z62" s="214">
        <v>0</v>
      </c>
      <c r="AA62" s="214">
        <v>529751.28</v>
      </c>
      <c r="AB62" s="240">
        <v>0</v>
      </c>
      <c r="AC62" s="214">
        <v>1258837.06</v>
      </c>
      <c r="AD62" s="214">
        <v>1767.53</v>
      </c>
      <c r="AE62" s="214">
        <v>262132.99000000002</v>
      </c>
      <c r="AF62" s="214">
        <v>249416.98</v>
      </c>
      <c r="AG62" s="214">
        <v>592969.54</v>
      </c>
      <c r="AH62" s="214">
        <v>1158025.78</v>
      </c>
      <c r="AI62" s="214">
        <v>36550.000000000007</v>
      </c>
      <c r="AJ62" s="214">
        <v>0</v>
      </c>
      <c r="AK62" s="214">
        <v>1038515.2799999998</v>
      </c>
      <c r="AL62" s="214">
        <v>1398212.35</v>
      </c>
      <c r="AM62" s="214">
        <v>0</v>
      </c>
      <c r="AN62" s="214">
        <v>1315516.31</v>
      </c>
      <c r="AO62" s="214">
        <v>1300605.06</v>
      </c>
      <c r="AP62" s="214">
        <v>236425.63</v>
      </c>
      <c r="AQ62" s="214">
        <v>6752917.3899999997</v>
      </c>
      <c r="AR62" s="214">
        <v>0</v>
      </c>
      <c r="AS62" s="214">
        <v>0</v>
      </c>
      <c r="AT62" s="214">
        <v>0</v>
      </c>
      <c r="AU62" s="214">
        <v>0</v>
      </c>
      <c r="AV62" s="228">
        <v>0</v>
      </c>
      <c r="AW62" s="228">
        <v>0</v>
      </c>
      <c r="AX62" s="228">
        <v>0</v>
      </c>
      <c r="AY62" s="214">
        <v>0</v>
      </c>
      <c r="AZ62" s="214">
        <v>0</v>
      </c>
      <c r="BA62" s="228">
        <v>0</v>
      </c>
      <c r="BB62" s="228">
        <v>0</v>
      </c>
      <c r="BC62" s="228">
        <v>0</v>
      </c>
      <c r="BD62" s="228">
        <v>0</v>
      </c>
      <c r="BE62" s="214">
        <v>0</v>
      </c>
      <c r="BF62" s="228">
        <v>0</v>
      </c>
      <c r="BG62" s="228">
        <v>0</v>
      </c>
      <c r="BH62" s="228">
        <v>0</v>
      </c>
      <c r="BI62" s="228">
        <v>0</v>
      </c>
      <c r="BJ62" s="228">
        <v>0</v>
      </c>
      <c r="BK62" s="228">
        <v>0</v>
      </c>
      <c r="BL62" s="228">
        <v>0</v>
      </c>
      <c r="BM62" s="228">
        <v>0</v>
      </c>
      <c r="BN62" s="228">
        <v>0</v>
      </c>
      <c r="BO62" s="228">
        <v>0</v>
      </c>
      <c r="BP62" s="228">
        <v>0</v>
      </c>
      <c r="BQ62" s="228">
        <v>0</v>
      </c>
      <c r="BR62" s="228">
        <v>0</v>
      </c>
      <c r="BS62" s="228">
        <v>0</v>
      </c>
      <c r="BT62" s="228">
        <v>0</v>
      </c>
      <c r="BU62" s="228">
        <v>0</v>
      </c>
      <c r="BV62" s="228">
        <v>0</v>
      </c>
      <c r="BW62" s="228">
        <v>0</v>
      </c>
      <c r="BX62" s="228">
        <v>0</v>
      </c>
      <c r="BY62" s="228">
        <v>0</v>
      </c>
      <c r="BZ62" s="228">
        <v>0</v>
      </c>
      <c r="CA62" s="228">
        <v>0</v>
      </c>
      <c r="CB62" s="228">
        <v>0</v>
      </c>
      <c r="CC62" s="228">
        <v>0</v>
      </c>
      <c r="CD62" s="29" t="s">
        <v>233</v>
      </c>
      <c r="CE62" s="32">
        <f t="shared" si="4"/>
        <v>60942021.970000021</v>
      </c>
    </row>
    <row r="63" spans="1:83" x14ac:dyDescent="0.35">
      <c r="A63" s="39" t="s">
        <v>9</v>
      </c>
      <c r="B63" s="20"/>
      <c r="C63" s="269">
        <f>ROUND(C48+C49,0)</f>
        <v>650292</v>
      </c>
      <c r="D63" s="269">
        <f t="shared" ref="D63:BO63" si="5">ROUND(D48+D49,0)</f>
        <v>1343783</v>
      </c>
      <c r="E63" s="269">
        <f t="shared" si="5"/>
        <v>173857</v>
      </c>
      <c r="F63" s="269">
        <f t="shared" si="5"/>
        <v>465349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1564243</v>
      </c>
      <c r="Q63" s="269">
        <f t="shared" si="5"/>
        <v>0</v>
      </c>
      <c r="R63" s="269">
        <f t="shared" si="5"/>
        <v>666370</v>
      </c>
      <c r="S63" s="269">
        <f t="shared" si="5"/>
        <v>65974</v>
      </c>
      <c r="T63" s="269">
        <f t="shared" si="5"/>
        <v>0</v>
      </c>
      <c r="U63" s="269">
        <f t="shared" si="5"/>
        <v>465840</v>
      </c>
      <c r="V63" s="269">
        <f t="shared" si="5"/>
        <v>11459</v>
      </c>
      <c r="W63" s="269">
        <f t="shared" si="5"/>
        <v>69751</v>
      </c>
      <c r="X63" s="269">
        <f t="shared" si="5"/>
        <v>158868</v>
      </c>
      <c r="Y63" s="269">
        <f t="shared" si="5"/>
        <v>691400</v>
      </c>
      <c r="Z63" s="269">
        <f t="shared" si="5"/>
        <v>0</v>
      </c>
      <c r="AA63" s="269">
        <f t="shared" si="5"/>
        <v>41359</v>
      </c>
      <c r="AB63" s="269">
        <f t="shared" si="5"/>
        <v>429631</v>
      </c>
      <c r="AC63" s="269">
        <f t="shared" si="5"/>
        <v>363613</v>
      </c>
      <c r="AD63" s="269">
        <f t="shared" si="5"/>
        <v>0</v>
      </c>
      <c r="AE63" s="269">
        <f t="shared" si="5"/>
        <v>126159</v>
      </c>
      <c r="AF63" s="269">
        <f t="shared" si="5"/>
        <v>0</v>
      </c>
      <c r="AG63" s="269">
        <f t="shared" si="5"/>
        <v>1117144</v>
      </c>
      <c r="AH63" s="269">
        <f t="shared" si="5"/>
        <v>0</v>
      </c>
      <c r="AI63" s="269">
        <f t="shared" si="5"/>
        <v>152472</v>
      </c>
      <c r="AJ63" s="269">
        <f t="shared" si="5"/>
        <v>87092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134996</v>
      </c>
      <c r="AW63" s="269">
        <f t="shared" si="5"/>
        <v>0</v>
      </c>
      <c r="AX63" s="269">
        <f t="shared" si="5"/>
        <v>0</v>
      </c>
      <c r="AY63" s="269">
        <f t="shared" si="5"/>
        <v>394559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101824</v>
      </c>
      <c r="BD63" s="269">
        <f t="shared" si="5"/>
        <v>83217</v>
      </c>
      <c r="BE63" s="269">
        <f t="shared" si="5"/>
        <v>148036</v>
      </c>
      <c r="BF63" s="269">
        <f t="shared" si="5"/>
        <v>333177</v>
      </c>
      <c r="BG63" s="269">
        <f t="shared" si="5"/>
        <v>13787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325310</v>
      </c>
      <c r="BM63" s="269">
        <f t="shared" si="5"/>
        <v>0</v>
      </c>
      <c r="BN63" s="269">
        <f t="shared" si="5"/>
        <v>380436</v>
      </c>
      <c r="BO63" s="269">
        <f t="shared" si="5"/>
        <v>0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261432</v>
      </c>
      <c r="BY63" s="269">
        <f t="shared" si="6"/>
        <v>245392</v>
      </c>
      <c r="BZ63" s="269">
        <f t="shared" si="6"/>
        <v>54756</v>
      </c>
      <c r="CA63" s="269">
        <f t="shared" si="6"/>
        <v>0</v>
      </c>
      <c r="CB63" s="269">
        <f t="shared" si="6"/>
        <v>0</v>
      </c>
      <c r="CC63" s="269">
        <f t="shared" si="6"/>
        <v>1167011</v>
      </c>
      <c r="CD63" s="29" t="s">
        <v>233</v>
      </c>
      <c r="CE63" s="32">
        <f t="shared" si="4"/>
        <v>12288589</v>
      </c>
    </row>
    <row r="64" spans="1:83" x14ac:dyDescent="0.35">
      <c r="A64" s="39" t="s">
        <v>249</v>
      </c>
      <c r="B64" s="20"/>
      <c r="C64" s="213">
        <v>0</v>
      </c>
      <c r="D64" s="213">
        <v>0</v>
      </c>
      <c r="E64" s="213">
        <v>0</v>
      </c>
      <c r="F64" s="213">
        <v>163325</v>
      </c>
      <c r="G64" s="213">
        <v>0</v>
      </c>
      <c r="H64" s="213">
        <v>0</v>
      </c>
      <c r="I64" s="213">
        <v>3719901.7999999993</v>
      </c>
      <c r="J64" s="213">
        <v>0</v>
      </c>
      <c r="K64" s="213">
        <v>0</v>
      </c>
      <c r="L64" s="213">
        <v>15222.5</v>
      </c>
      <c r="M64" s="213">
        <v>0</v>
      </c>
      <c r="N64" s="213">
        <v>0</v>
      </c>
      <c r="O64" s="213">
        <v>0</v>
      </c>
      <c r="P64" s="214">
        <v>34720.75</v>
      </c>
      <c r="Q64" s="214">
        <v>0</v>
      </c>
      <c r="R64" s="214">
        <v>0</v>
      </c>
      <c r="S64" s="228">
        <v>0</v>
      </c>
      <c r="T64" s="228">
        <v>0</v>
      </c>
      <c r="U64" s="227">
        <v>0</v>
      </c>
      <c r="V64" s="214">
        <v>1235474.0300000003</v>
      </c>
      <c r="W64" s="214">
        <v>0</v>
      </c>
      <c r="X64" s="214">
        <v>0</v>
      </c>
      <c r="Y64" s="214">
        <v>0</v>
      </c>
      <c r="Z64" s="214">
        <v>0</v>
      </c>
      <c r="AA64" s="214">
        <v>0</v>
      </c>
      <c r="AB64" s="240">
        <v>0</v>
      </c>
      <c r="AC64" s="214">
        <v>0</v>
      </c>
      <c r="AD64" s="214">
        <v>0</v>
      </c>
      <c r="AE64" s="214">
        <v>0</v>
      </c>
      <c r="AF64" s="214">
        <v>0</v>
      </c>
      <c r="AG64" s="214">
        <v>0</v>
      </c>
      <c r="AH64" s="214">
        <v>0</v>
      </c>
      <c r="AI64" s="214">
        <v>0</v>
      </c>
      <c r="AJ64" s="214">
        <v>0</v>
      </c>
      <c r="AK64" s="214">
        <v>0</v>
      </c>
      <c r="AL64" s="214">
        <v>23503.279999999999</v>
      </c>
      <c r="AM64" s="214">
        <v>0</v>
      </c>
      <c r="AN64" s="214">
        <v>0</v>
      </c>
      <c r="AO64" s="214">
        <v>0</v>
      </c>
      <c r="AP64" s="214">
        <v>0</v>
      </c>
      <c r="AQ64" s="214">
        <v>389400.05999999994</v>
      </c>
      <c r="AR64" s="214">
        <v>0</v>
      </c>
      <c r="AS64" s="214">
        <v>0</v>
      </c>
      <c r="AT64" s="214">
        <v>0</v>
      </c>
      <c r="AU64" s="214">
        <v>0</v>
      </c>
      <c r="AV64" s="228">
        <v>0</v>
      </c>
      <c r="AW64" s="228">
        <v>0</v>
      </c>
      <c r="AX64" s="228">
        <v>0</v>
      </c>
      <c r="AY64" s="214">
        <v>0</v>
      </c>
      <c r="AZ64" s="214">
        <v>0</v>
      </c>
      <c r="BA64" s="228">
        <v>0</v>
      </c>
      <c r="BB64" s="228">
        <v>0</v>
      </c>
      <c r="BC64" s="228">
        <v>0</v>
      </c>
      <c r="BD64" s="228">
        <v>0</v>
      </c>
      <c r="BE64" s="214">
        <v>0</v>
      </c>
      <c r="BF64" s="228">
        <v>0</v>
      </c>
      <c r="BG64" s="228">
        <v>0</v>
      </c>
      <c r="BH64" s="228">
        <v>0</v>
      </c>
      <c r="BI64" s="228">
        <v>0</v>
      </c>
      <c r="BJ64" s="228">
        <v>0</v>
      </c>
      <c r="BK64" s="228">
        <v>0</v>
      </c>
      <c r="BL64" s="228">
        <v>0</v>
      </c>
      <c r="BM64" s="228">
        <v>0</v>
      </c>
      <c r="BN64" s="228">
        <v>0</v>
      </c>
      <c r="BO64" s="228">
        <v>0</v>
      </c>
      <c r="BP64" s="228">
        <v>0</v>
      </c>
      <c r="BQ64" s="228">
        <v>0</v>
      </c>
      <c r="BR64" s="228">
        <v>0</v>
      </c>
      <c r="BS64" s="228">
        <v>0</v>
      </c>
      <c r="BT64" s="228">
        <v>0</v>
      </c>
      <c r="BU64" s="228">
        <v>0</v>
      </c>
      <c r="BV64" s="228">
        <v>0</v>
      </c>
      <c r="BW64" s="228">
        <v>0</v>
      </c>
      <c r="BX64" s="228">
        <v>0</v>
      </c>
      <c r="BY64" s="228">
        <v>0</v>
      </c>
      <c r="BZ64" s="228">
        <v>0</v>
      </c>
      <c r="CA64" s="228">
        <v>0</v>
      </c>
      <c r="CB64" s="228">
        <v>0</v>
      </c>
      <c r="CC64" s="228">
        <v>0</v>
      </c>
      <c r="CD64" s="29" t="s">
        <v>233</v>
      </c>
      <c r="CE64" s="32">
        <f t="shared" si="4"/>
        <v>5581547.4199999999</v>
      </c>
    </row>
    <row r="65" spans="1:83" x14ac:dyDescent="0.35">
      <c r="A65" s="39" t="s">
        <v>250</v>
      </c>
      <c r="B65" s="20"/>
      <c r="C65" s="213">
        <v>333198.28999999998</v>
      </c>
      <c r="D65" s="213">
        <v>1425591.34</v>
      </c>
      <c r="E65" s="213">
        <v>1769.05</v>
      </c>
      <c r="F65" s="213">
        <v>271131.79000000004</v>
      </c>
      <c r="G65" s="213">
        <v>0</v>
      </c>
      <c r="H65" s="213">
        <v>11765826.189999999</v>
      </c>
      <c r="I65" s="213">
        <v>194348.16</v>
      </c>
      <c r="J65" s="213">
        <v>196824</v>
      </c>
      <c r="K65" s="213">
        <v>0</v>
      </c>
      <c r="L65" s="213">
        <v>1314419.51</v>
      </c>
      <c r="M65" s="213">
        <v>1395.4</v>
      </c>
      <c r="N65" s="213">
        <v>13161.86</v>
      </c>
      <c r="O65" s="213">
        <v>230428.41999999998</v>
      </c>
      <c r="P65" s="214">
        <v>1922088.29</v>
      </c>
      <c r="Q65" s="214">
        <v>449978.32</v>
      </c>
      <c r="R65" s="214">
        <v>4226851.8800000008</v>
      </c>
      <c r="S65" s="228">
        <v>199748.95</v>
      </c>
      <c r="T65" s="228">
        <v>0</v>
      </c>
      <c r="U65" s="227">
        <v>1211.8599999999999</v>
      </c>
      <c r="V65" s="214">
        <v>917321.92</v>
      </c>
      <c r="W65" s="214">
        <v>0</v>
      </c>
      <c r="X65" s="214">
        <v>473.35</v>
      </c>
      <c r="Y65" s="214">
        <v>13.49</v>
      </c>
      <c r="Z65" s="214">
        <v>557.45000000000005</v>
      </c>
      <c r="AA65" s="214">
        <v>7620.8</v>
      </c>
      <c r="AB65" s="240">
        <v>0</v>
      </c>
      <c r="AC65" s="214">
        <v>865102.14999999979</v>
      </c>
      <c r="AD65" s="214">
        <v>0</v>
      </c>
      <c r="AE65" s="214">
        <v>1759.95</v>
      </c>
      <c r="AF65" s="214">
        <v>961.98999999999796</v>
      </c>
      <c r="AG65" s="214">
        <v>47412.739999999991</v>
      </c>
      <c r="AH65" s="214">
        <v>150327.18</v>
      </c>
      <c r="AI65" s="214">
        <v>0</v>
      </c>
      <c r="AJ65" s="214">
        <v>0</v>
      </c>
      <c r="AK65" s="214">
        <v>44807.92</v>
      </c>
      <c r="AL65" s="214">
        <v>54879.95</v>
      </c>
      <c r="AM65" s="214">
        <v>1545.3800000000003</v>
      </c>
      <c r="AN65" s="214">
        <v>3087.78</v>
      </c>
      <c r="AO65" s="214">
        <v>4882.1000000000004</v>
      </c>
      <c r="AP65" s="214">
        <v>0</v>
      </c>
      <c r="AQ65" s="214">
        <v>370829.36999999994</v>
      </c>
      <c r="AR65" s="214">
        <v>0</v>
      </c>
      <c r="AS65" s="214">
        <v>0</v>
      </c>
      <c r="AT65" s="214">
        <v>0</v>
      </c>
      <c r="AU65" s="214">
        <v>0</v>
      </c>
      <c r="AV65" s="228">
        <v>0</v>
      </c>
      <c r="AW65" s="228">
        <v>0</v>
      </c>
      <c r="AX65" s="228">
        <v>0</v>
      </c>
      <c r="AY65" s="214">
        <v>0</v>
      </c>
      <c r="AZ65" s="214">
        <v>0</v>
      </c>
      <c r="BA65" s="228">
        <v>0</v>
      </c>
      <c r="BB65" s="228">
        <v>0</v>
      </c>
      <c r="BC65" s="228">
        <v>0</v>
      </c>
      <c r="BD65" s="228">
        <v>0</v>
      </c>
      <c r="BE65" s="214">
        <v>0</v>
      </c>
      <c r="BF65" s="228">
        <v>0</v>
      </c>
      <c r="BG65" s="228">
        <v>0</v>
      </c>
      <c r="BH65" s="228">
        <v>0</v>
      </c>
      <c r="BI65" s="228">
        <v>0</v>
      </c>
      <c r="BJ65" s="228">
        <v>0</v>
      </c>
      <c r="BK65" s="228">
        <v>0</v>
      </c>
      <c r="BL65" s="228">
        <v>0</v>
      </c>
      <c r="BM65" s="228">
        <v>0</v>
      </c>
      <c r="BN65" s="228">
        <v>0</v>
      </c>
      <c r="BO65" s="228">
        <v>0</v>
      </c>
      <c r="BP65" s="228">
        <v>0</v>
      </c>
      <c r="BQ65" s="228">
        <v>0</v>
      </c>
      <c r="BR65" s="228">
        <v>0</v>
      </c>
      <c r="BS65" s="228">
        <v>0</v>
      </c>
      <c r="BT65" s="228">
        <v>0</v>
      </c>
      <c r="BU65" s="228">
        <v>0</v>
      </c>
      <c r="BV65" s="228">
        <v>0</v>
      </c>
      <c r="BW65" s="228">
        <v>0</v>
      </c>
      <c r="BX65" s="228">
        <v>0</v>
      </c>
      <c r="BY65" s="228">
        <v>0</v>
      </c>
      <c r="BZ65" s="228">
        <v>0</v>
      </c>
      <c r="CA65" s="228">
        <v>0</v>
      </c>
      <c r="CB65" s="228">
        <v>0</v>
      </c>
      <c r="CC65" s="228">
        <v>0</v>
      </c>
      <c r="CD65" s="29" t="s">
        <v>233</v>
      </c>
      <c r="CE65" s="32">
        <f t="shared" si="4"/>
        <v>25019556.829999998</v>
      </c>
    </row>
    <row r="66" spans="1:83" x14ac:dyDescent="0.35">
      <c r="A66" s="39" t="s">
        <v>251</v>
      </c>
      <c r="B66" s="20"/>
      <c r="C66" s="213">
        <v>1472.72</v>
      </c>
      <c r="D66" s="213">
        <v>0</v>
      </c>
      <c r="E66" s="213">
        <v>0</v>
      </c>
      <c r="F66" s="213">
        <v>272.25</v>
      </c>
      <c r="G66" s="213">
        <v>0</v>
      </c>
      <c r="H66" s="213">
        <v>1750.7899999999997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0</v>
      </c>
      <c r="P66" s="214">
        <v>522.4</v>
      </c>
      <c r="Q66" s="214">
        <v>0</v>
      </c>
      <c r="R66" s="214">
        <v>0</v>
      </c>
      <c r="S66" s="228">
        <v>0</v>
      </c>
      <c r="T66" s="228">
        <v>0</v>
      </c>
      <c r="U66" s="227">
        <v>0</v>
      </c>
      <c r="V66" s="214">
        <v>330.18000000000006</v>
      </c>
      <c r="W66" s="214">
        <v>0</v>
      </c>
      <c r="X66" s="214">
        <v>0</v>
      </c>
      <c r="Y66" s="214">
        <v>0</v>
      </c>
      <c r="Z66" s="214">
        <v>0</v>
      </c>
      <c r="AA66" s="214">
        <v>54.71</v>
      </c>
      <c r="AB66" s="240">
        <v>0</v>
      </c>
      <c r="AC66" s="214">
        <v>0</v>
      </c>
      <c r="AD66" s="214">
        <v>0</v>
      </c>
      <c r="AE66" s="214">
        <v>3392.1599999999994</v>
      </c>
      <c r="AF66" s="214">
        <v>0</v>
      </c>
      <c r="AG66" s="214">
        <v>487214.06999999995</v>
      </c>
      <c r="AH66" s="214">
        <v>0</v>
      </c>
      <c r="AI66" s="214">
        <v>0</v>
      </c>
      <c r="AJ66" s="214">
        <v>0</v>
      </c>
      <c r="AK66" s="214">
        <v>269.12</v>
      </c>
      <c r="AL66" s="214">
        <v>83.07</v>
      </c>
      <c r="AM66" s="214">
        <v>0</v>
      </c>
      <c r="AN66" s="214">
        <v>427.99999999999994</v>
      </c>
      <c r="AO66" s="214">
        <v>1554.1699999999998</v>
      </c>
      <c r="AP66" s="214">
        <v>0</v>
      </c>
      <c r="AQ66" s="214">
        <v>41114.92</v>
      </c>
      <c r="AR66" s="214">
        <v>0</v>
      </c>
      <c r="AS66" s="214">
        <v>0</v>
      </c>
      <c r="AT66" s="214">
        <v>0</v>
      </c>
      <c r="AU66" s="214">
        <v>0</v>
      </c>
      <c r="AV66" s="228">
        <v>0</v>
      </c>
      <c r="AW66" s="228">
        <v>0</v>
      </c>
      <c r="AX66" s="228">
        <v>0</v>
      </c>
      <c r="AY66" s="214">
        <v>0</v>
      </c>
      <c r="AZ66" s="214">
        <v>0</v>
      </c>
      <c r="BA66" s="228">
        <v>0</v>
      </c>
      <c r="BB66" s="228">
        <v>0</v>
      </c>
      <c r="BC66" s="228">
        <v>0</v>
      </c>
      <c r="BD66" s="228">
        <v>0</v>
      </c>
      <c r="BE66" s="214">
        <v>0</v>
      </c>
      <c r="BF66" s="228">
        <v>0</v>
      </c>
      <c r="BG66" s="228">
        <v>0</v>
      </c>
      <c r="BH66" s="228">
        <v>0</v>
      </c>
      <c r="BI66" s="228">
        <v>0</v>
      </c>
      <c r="BJ66" s="228">
        <v>0</v>
      </c>
      <c r="BK66" s="228">
        <v>0</v>
      </c>
      <c r="BL66" s="228">
        <v>0</v>
      </c>
      <c r="BM66" s="228">
        <v>0</v>
      </c>
      <c r="BN66" s="228">
        <v>0</v>
      </c>
      <c r="BO66" s="228">
        <v>0</v>
      </c>
      <c r="BP66" s="228">
        <v>0</v>
      </c>
      <c r="BQ66" s="228">
        <v>0</v>
      </c>
      <c r="BR66" s="228">
        <v>0</v>
      </c>
      <c r="BS66" s="228">
        <v>0</v>
      </c>
      <c r="BT66" s="228">
        <v>0</v>
      </c>
      <c r="BU66" s="228">
        <v>0</v>
      </c>
      <c r="BV66" s="228">
        <v>0</v>
      </c>
      <c r="BW66" s="228">
        <v>0</v>
      </c>
      <c r="BX66" s="228">
        <v>0</v>
      </c>
      <c r="BY66" s="228">
        <v>0</v>
      </c>
      <c r="BZ66" s="228">
        <v>0</v>
      </c>
      <c r="CA66" s="228">
        <v>0</v>
      </c>
      <c r="CB66" s="228">
        <v>0</v>
      </c>
      <c r="CC66" s="228">
        <v>0</v>
      </c>
      <c r="CD66" s="29" t="s">
        <v>233</v>
      </c>
      <c r="CE66" s="32">
        <f t="shared" si="4"/>
        <v>538458.55999999994</v>
      </c>
    </row>
    <row r="67" spans="1:83" x14ac:dyDescent="0.35">
      <c r="A67" s="39" t="s">
        <v>252</v>
      </c>
      <c r="B67" s="20"/>
      <c r="C67" s="213">
        <v>3318.78</v>
      </c>
      <c r="D67" s="213">
        <v>77804.210000000006</v>
      </c>
      <c r="E67" s="213">
        <v>120.79</v>
      </c>
      <c r="F67" s="213">
        <v>16469.669999999998</v>
      </c>
      <c r="G67" s="213">
        <v>0</v>
      </c>
      <c r="H67" s="213">
        <v>527541.44999999995</v>
      </c>
      <c r="I67" s="213">
        <v>27766.94</v>
      </c>
      <c r="J67" s="213">
        <v>101059.66</v>
      </c>
      <c r="K67" s="213">
        <v>0</v>
      </c>
      <c r="L67" s="213">
        <v>1008316.04</v>
      </c>
      <c r="M67" s="213">
        <v>2683.18</v>
      </c>
      <c r="N67" s="213">
        <v>69787.3</v>
      </c>
      <c r="O67" s="213">
        <v>159698.9</v>
      </c>
      <c r="P67" s="214">
        <v>469263.33</v>
      </c>
      <c r="Q67" s="214">
        <v>23173.95</v>
      </c>
      <c r="R67" s="214">
        <v>119386.05</v>
      </c>
      <c r="S67" s="228">
        <v>17325.599999999999</v>
      </c>
      <c r="T67" s="228">
        <v>232028.81</v>
      </c>
      <c r="U67" s="227">
        <v>202.77</v>
      </c>
      <c r="V67" s="214">
        <v>67375.87</v>
      </c>
      <c r="W67" s="214">
        <v>0</v>
      </c>
      <c r="X67" s="214">
        <v>0</v>
      </c>
      <c r="Y67" s="214">
        <v>0</v>
      </c>
      <c r="Z67" s="214">
        <v>0</v>
      </c>
      <c r="AA67" s="214">
        <v>29077.69</v>
      </c>
      <c r="AB67" s="240">
        <v>0</v>
      </c>
      <c r="AC67" s="214">
        <v>25583.33</v>
      </c>
      <c r="AD67" s="214">
        <v>640894.99</v>
      </c>
      <c r="AE67" s="214">
        <v>0</v>
      </c>
      <c r="AF67" s="214">
        <v>0</v>
      </c>
      <c r="AG67" s="214">
        <v>951131.97</v>
      </c>
      <c r="AH67" s="214">
        <v>7440.41</v>
      </c>
      <c r="AI67" s="214">
        <v>669.96</v>
      </c>
      <c r="AJ67" s="214">
        <v>0</v>
      </c>
      <c r="AK67" s="214">
        <v>38575.71</v>
      </c>
      <c r="AL67" s="214">
        <v>-7724170.8399999999</v>
      </c>
      <c r="AM67" s="214">
        <v>0</v>
      </c>
      <c r="AN67" s="214">
        <v>172863.35</v>
      </c>
      <c r="AO67" s="214">
        <v>178.29</v>
      </c>
      <c r="AP67" s="214">
        <v>0</v>
      </c>
      <c r="AQ67" s="214">
        <v>327560.94</v>
      </c>
      <c r="AR67" s="214">
        <v>0</v>
      </c>
      <c r="AS67" s="214">
        <v>0</v>
      </c>
      <c r="AT67" s="214">
        <v>0</v>
      </c>
      <c r="AU67" s="214">
        <v>0</v>
      </c>
      <c r="AV67" s="228">
        <v>0</v>
      </c>
      <c r="AW67" s="228">
        <v>0</v>
      </c>
      <c r="AX67" s="228">
        <v>0</v>
      </c>
      <c r="AY67" s="214">
        <v>0</v>
      </c>
      <c r="AZ67" s="214">
        <v>0</v>
      </c>
      <c r="BA67" s="228">
        <v>0</v>
      </c>
      <c r="BB67" s="228">
        <v>0</v>
      </c>
      <c r="BC67" s="228">
        <v>0</v>
      </c>
      <c r="BD67" s="228">
        <v>0</v>
      </c>
      <c r="BE67" s="214">
        <v>0</v>
      </c>
      <c r="BF67" s="228">
        <v>0</v>
      </c>
      <c r="BG67" s="228">
        <v>0</v>
      </c>
      <c r="BH67" s="228">
        <v>0</v>
      </c>
      <c r="BI67" s="228">
        <v>0</v>
      </c>
      <c r="BJ67" s="228">
        <v>0</v>
      </c>
      <c r="BK67" s="228">
        <v>0</v>
      </c>
      <c r="BL67" s="228">
        <v>0</v>
      </c>
      <c r="BM67" s="228">
        <v>0</v>
      </c>
      <c r="BN67" s="228">
        <v>0</v>
      </c>
      <c r="BO67" s="228">
        <v>0</v>
      </c>
      <c r="BP67" s="228">
        <v>0</v>
      </c>
      <c r="BQ67" s="228">
        <v>0</v>
      </c>
      <c r="BR67" s="228">
        <v>0</v>
      </c>
      <c r="BS67" s="228">
        <v>0</v>
      </c>
      <c r="BT67" s="228">
        <v>0</v>
      </c>
      <c r="BU67" s="228">
        <v>0</v>
      </c>
      <c r="BV67" s="228">
        <v>0</v>
      </c>
      <c r="BW67" s="228">
        <v>0</v>
      </c>
      <c r="BX67" s="228">
        <v>0</v>
      </c>
      <c r="BY67" s="228">
        <v>0</v>
      </c>
      <c r="BZ67" s="228">
        <v>0</v>
      </c>
      <c r="CA67" s="228">
        <v>0</v>
      </c>
      <c r="CB67" s="228">
        <v>0</v>
      </c>
      <c r="CC67" s="228">
        <v>26025815.969999991</v>
      </c>
      <c r="CD67" s="29" t="s">
        <v>233</v>
      </c>
      <c r="CE67" s="32">
        <f t="shared" si="4"/>
        <v>23418945.069999993</v>
      </c>
    </row>
    <row r="68" spans="1:83" x14ac:dyDescent="0.35">
      <c r="A68" s="39" t="s">
        <v>11</v>
      </c>
      <c r="B68" s="20"/>
      <c r="C68" s="32">
        <f t="shared" ref="C68:BN68" si="7">ROUND(C52+C53,0)</f>
        <v>211663</v>
      </c>
      <c r="D68" s="32">
        <f t="shared" si="7"/>
        <v>33408</v>
      </c>
      <c r="E68" s="32">
        <f t="shared" si="7"/>
        <v>0</v>
      </c>
      <c r="F68" s="32">
        <f t="shared" si="7"/>
        <v>84291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1240061</v>
      </c>
      <c r="Q68" s="32">
        <f t="shared" si="7"/>
        <v>0</v>
      </c>
      <c r="R68" s="32">
        <f t="shared" si="7"/>
        <v>78528</v>
      </c>
      <c r="S68" s="32">
        <f t="shared" si="7"/>
        <v>0</v>
      </c>
      <c r="T68" s="32">
        <f t="shared" si="7"/>
        <v>0</v>
      </c>
      <c r="U68" s="32">
        <f t="shared" si="7"/>
        <v>22687</v>
      </c>
      <c r="V68" s="32">
        <f t="shared" si="7"/>
        <v>0</v>
      </c>
      <c r="W68" s="32">
        <f t="shared" si="7"/>
        <v>14420</v>
      </c>
      <c r="X68" s="32">
        <f t="shared" si="7"/>
        <v>184617</v>
      </c>
      <c r="Y68" s="32">
        <f t="shared" si="7"/>
        <v>703874</v>
      </c>
      <c r="Z68" s="32">
        <f t="shared" si="7"/>
        <v>0</v>
      </c>
      <c r="AA68" s="32">
        <f t="shared" si="7"/>
        <v>21859</v>
      </c>
      <c r="AB68" s="32">
        <f t="shared" si="7"/>
        <v>10193</v>
      </c>
      <c r="AC68" s="32">
        <f t="shared" si="7"/>
        <v>11650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37874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1629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156660</v>
      </c>
      <c r="AW68" s="32">
        <f t="shared" si="7"/>
        <v>0</v>
      </c>
      <c r="AX68" s="32">
        <f t="shared" si="7"/>
        <v>0</v>
      </c>
      <c r="AY68" s="32">
        <f t="shared" si="7"/>
        <v>22082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3097</v>
      </c>
      <c r="BD68" s="32">
        <f t="shared" si="7"/>
        <v>0</v>
      </c>
      <c r="BE68" s="32">
        <f t="shared" si="7"/>
        <v>4923</v>
      </c>
      <c r="BF68" s="32">
        <f t="shared" si="7"/>
        <v>766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306465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1930903</v>
      </c>
      <c r="CD68" s="29" t="s">
        <v>233</v>
      </c>
      <c r="CE68" s="32">
        <f t="shared" si="4"/>
        <v>5081650</v>
      </c>
    </row>
    <row r="69" spans="1:83" x14ac:dyDescent="0.35">
      <c r="A69" s="39" t="s">
        <v>253</v>
      </c>
      <c r="B69" s="32"/>
      <c r="C69" s="213">
        <v>22472.87</v>
      </c>
      <c r="D69" s="213">
        <v>132465.05000000002</v>
      </c>
      <c r="E69" s="213">
        <v>0</v>
      </c>
      <c r="F69" s="213">
        <v>0</v>
      </c>
      <c r="G69" s="213">
        <v>0</v>
      </c>
      <c r="H69" s="213">
        <v>19837.699999999997</v>
      </c>
      <c r="I69" s="213">
        <v>0</v>
      </c>
      <c r="J69" s="213">
        <v>300.7</v>
      </c>
      <c r="K69" s="213">
        <v>0</v>
      </c>
      <c r="L69" s="213">
        <v>83737.240000000005</v>
      </c>
      <c r="M69" s="213">
        <v>0</v>
      </c>
      <c r="N69" s="213">
        <v>0</v>
      </c>
      <c r="O69" s="213">
        <v>0</v>
      </c>
      <c r="P69" s="214">
        <v>0</v>
      </c>
      <c r="Q69" s="214">
        <v>0</v>
      </c>
      <c r="R69" s="214">
        <v>95515.409999999989</v>
      </c>
      <c r="S69" s="228">
        <v>18359.560000000001</v>
      </c>
      <c r="T69" s="228">
        <v>0</v>
      </c>
      <c r="U69" s="227">
        <v>0</v>
      </c>
      <c r="V69" s="214">
        <v>0</v>
      </c>
      <c r="W69" s="214">
        <v>0</v>
      </c>
      <c r="X69" s="214">
        <v>0</v>
      </c>
      <c r="Y69" s="214">
        <v>0</v>
      </c>
      <c r="Z69" s="214">
        <v>0</v>
      </c>
      <c r="AA69" s="214">
        <v>0</v>
      </c>
      <c r="AB69" s="240">
        <v>0</v>
      </c>
      <c r="AC69" s="214">
        <v>0</v>
      </c>
      <c r="AD69" s="214">
        <v>0</v>
      </c>
      <c r="AE69" s="214">
        <v>0</v>
      </c>
      <c r="AF69" s="214">
        <v>0</v>
      </c>
      <c r="AG69" s="214">
        <v>0</v>
      </c>
      <c r="AH69" s="214">
        <v>0</v>
      </c>
      <c r="AI69" s="214">
        <v>0</v>
      </c>
      <c r="AJ69" s="214">
        <v>0</v>
      </c>
      <c r="AK69" s="214">
        <v>0</v>
      </c>
      <c r="AL69" s="214">
        <v>240987.93</v>
      </c>
      <c r="AM69" s="214">
        <v>0</v>
      </c>
      <c r="AN69" s="214">
        <v>-174.2</v>
      </c>
      <c r="AO69" s="214">
        <v>0</v>
      </c>
      <c r="AP69" s="214">
        <v>0</v>
      </c>
      <c r="AQ69" s="214">
        <v>1986.7399999999998</v>
      </c>
      <c r="AR69" s="214">
        <v>0</v>
      </c>
      <c r="AS69" s="214">
        <v>0</v>
      </c>
      <c r="AT69" s="214">
        <v>0</v>
      </c>
      <c r="AU69" s="214">
        <v>0</v>
      </c>
      <c r="AV69" s="228">
        <v>0</v>
      </c>
      <c r="AW69" s="228">
        <v>0</v>
      </c>
      <c r="AX69" s="228">
        <v>0</v>
      </c>
      <c r="AY69" s="214">
        <v>0</v>
      </c>
      <c r="AZ69" s="214">
        <v>0</v>
      </c>
      <c r="BA69" s="228">
        <v>0</v>
      </c>
      <c r="BB69" s="228">
        <v>0</v>
      </c>
      <c r="BC69" s="228">
        <v>0</v>
      </c>
      <c r="BD69" s="228">
        <v>0</v>
      </c>
      <c r="BE69" s="214">
        <v>0</v>
      </c>
      <c r="BF69" s="228">
        <v>0</v>
      </c>
      <c r="BG69" s="228">
        <v>0</v>
      </c>
      <c r="BH69" s="228">
        <v>0</v>
      </c>
      <c r="BI69" s="228">
        <v>0</v>
      </c>
      <c r="BJ69" s="228">
        <v>0</v>
      </c>
      <c r="BK69" s="228">
        <v>0</v>
      </c>
      <c r="BL69" s="228">
        <v>0</v>
      </c>
      <c r="BM69" s="228">
        <v>0</v>
      </c>
      <c r="BN69" s="228">
        <v>0</v>
      </c>
      <c r="BO69" s="228">
        <v>0</v>
      </c>
      <c r="BP69" s="228">
        <v>0</v>
      </c>
      <c r="BQ69" s="228">
        <v>0</v>
      </c>
      <c r="BR69" s="228">
        <v>0</v>
      </c>
      <c r="BS69" s="228">
        <v>0</v>
      </c>
      <c r="BT69" s="228">
        <v>0</v>
      </c>
      <c r="BU69" s="228">
        <v>0</v>
      </c>
      <c r="BV69" s="228">
        <v>0</v>
      </c>
      <c r="BW69" s="228">
        <v>0</v>
      </c>
      <c r="BX69" s="228">
        <v>0</v>
      </c>
      <c r="BY69" s="228">
        <v>0</v>
      </c>
      <c r="BZ69" s="228">
        <v>0</v>
      </c>
      <c r="CA69" s="228">
        <v>0</v>
      </c>
      <c r="CB69" s="228">
        <v>0</v>
      </c>
      <c r="CC69" s="228">
        <v>0</v>
      </c>
      <c r="CD69" s="29" t="s">
        <v>233</v>
      </c>
      <c r="CE69" s="32">
        <f t="shared" si="4"/>
        <v>615489</v>
      </c>
    </row>
    <row r="70" spans="1:83" x14ac:dyDescent="0.35">
      <c r="A70" s="39" t="s">
        <v>254</v>
      </c>
      <c r="B70" s="20"/>
      <c r="C70" s="32">
        <f t="shared" ref="C70:BN70" si="9">SUM(C71:C84)</f>
        <v>170662.72</v>
      </c>
      <c r="D70" s="32">
        <f t="shared" si="9"/>
        <v>118170.48</v>
      </c>
      <c r="E70" s="32">
        <f t="shared" si="9"/>
        <v>130.66999999999999</v>
      </c>
      <c r="F70" s="32">
        <f t="shared" si="9"/>
        <v>13916.86</v>
      </c>
      <c r="G70" s="32">
        <f t="shared" si="9"/>
        <v>0</v>
      </c>
      <c r="H70" s="32">
        <f t="shared" si="9"/>
        <v>291023.85000000003</v>
      </c>
      <c r="I70" s="32">
        <f t="shared" si="9"/>
        <v>10000.000000000015</v>
      </c>
      <c r="J70" s="32">
        <f t="shared" si="9"/>
        <v>0</v>
      </c>
      <c r="K70" s="32">
        <f t="shared" si="9"/>
        <v>0</v>
      </c>
      <c r="L70" s="32">
        <f t="shared" si="9"/>
        <v>13013.980000000005</v>
      </c>
      <c r="M70" s="32">
        <f t="shared" si="9"/>
        <v>0</v>
      </c>
      <c r="N70" s="32">
        <f t="shared" si="9"/>
        <v>102.89999999999964</v>
      </c>
      <c r="O70" s="32">
        <f t="shared" si="9"/>
        <v>0</v>
      </c>
      <c r="P70" s="32">
        <f t="shared" si="9"/>
        <v>278.87999999999886</v>
      </c>
      <c r="Q70" s="32">
        <f t="shared" si="9"/>
        <v>130.63999999999942</v>
      </c>
      <c r="R70" s="32">
        <f t="shared" si="9"/>
        <v>6373.5499999999884</v>
      </c>
      <c r="S70" s="32">
        <f t="shared" si="9"/>
        <v>0</v>
      </c>
      <c r="T70" s="32">
        <f t="shared" si="9"/>
        <v>0</v>
      </c>
      <c r="U70" s="32">
        <f t="shared" si="9"/>
        <v>1219.8499999999985</v>
      </c>
      <c r="V70" s="32">
        <f t="shared" si="9"/>
        <v>230000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700.00000000000091</v>
      </c>
      <c r="AB70" s="32">
        <f t="shared" si="9"/>
        <v>0</v>
      </c>
      <c r="AC70" s="32">
        <f t="shared" si="9"/>
        <v>2999.9999999999964</v>
      </c>
      <c r="AD70" s="32">
        <f t="shared" si="9"/>
        <v>0</v>
      </c>
      <c r="AE70" s="32">
        <f t="shared" si="9"/>
        <v>0</v>
      </c>
      <c r="AF70" s="32">
        <f t="shared" si="9"/>
        <v>10658.89</v>
      </c>
      <c r="AG70" s="32">
        <f t="shared" si="9"/>
        <v>-35079.969999999972</v>
      </c>
      <c r="AH70" s="32">
        <f t="shared" si="9"/>
        <v>74387.5</v>
      </c>
      <c r="AI70" s="32">
        <f t="shared" si="9"/>
        <v>0</v>
      </c>
      <c r="AJ70" s="32">
        <f t="shared" si="9"/>
        <v>0</v>
      </c>
      <c r="AK70" s="32">
        <f t="shared" si="9"/>
        <v>-1.0231815394945443E-12</v>
      </c>
      <c r="AL70" s="32">
        <f t="shared" si="9"/>
        <v>425360.95</v>
      </c>
      <c r="AM70" s="32">
        <f t="shared" si="9"/>
        <v>0</v>
      </c>
      <c r="AN70" s="32">
        <f t="shared" si="9"/>
        <v>5759.5800000000017</v>
      </c>
      <c r="AO70" s="32">
        <f t="shared" si="9"/>
        <v>25.600000000000591</v>
      </c>
      <c r="AP70" s="32">
        <f t="shared" si="9"/>
        <v>10000</v>
      </c>
      <c r="AQ70" s="32">
        <f t="shared" si="9"/>
        <v>3063870.16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0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0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5334394.0200000005</v>
      </c>
      <c r="CE70" s="32">
        <f>SUM(CE71:CE85)</f>
        <v>26033670.880000003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170662.72</v>
      </c>
      <c r="D84" s="24">
        <v>118170.48</v>
      </c>
      <c r="E84" s="30">
        <v>130.66999999999999</v>
      </c>
      <c r="F84" s="30">
        <v>13916.86</v>
      </c>
      <c r="G84" s="24">
        <v>0</v>
      </c>
      <c r="H84" s="24">
        <v>291023.85000000003</v>
      </c>
      <c r="I84" s="30">
        <v>10000.000000000015</v>
      </c>
      <c r="J84" s="30">
        <v>0</v>
      </c>
      <c r="K84" s="30">
        <v>0</v>
      </c>
      <c r="L84" s="30">
        <v>13013.980000000005</v>
      </c>
      <c r="M84" s="24">
        <v>0</v>
      </c>
      <c r="N84" s="24">
        <v>102.89999999999964</v>
      </c>
      <c r="O84" s="24">
        <v>0</v>
      </c>
      <c r="P84" s="30">
        <v>278.87999999999886</v>
      </c>
      <c r="Q84" s="30">
        <v>130.63999999999942</v>
      </c>
      <c r="R84" s="31">
        <v>6373.5499999999884</v>
      </c>
      <c r="S84" s="30">
        <v>0</v>
      </c>
      <c r="T84" s="24">
        <v>0</v>
      </c>
      <c r="U84" s="30">
        <v>1219.8499999999985</v>
      </c>
      <c r="V84" s="30">
        <v>230000</v>
      </c>
      <c r="W84" s="24">
        <v>0</v>
      </c>
      <c r="X84" s="30">
        <v>0</v>
      </c>
      <c r="Y84" s="30">
        <v>0</v>
      </c>
      <c r="Z84" s="30">
        <v>0</v>
      </c>
      <c r="AA84" s="30">
        <v>700.00000000000091</v>
      </c>
      <c r="AB84" s="30">
        <v>0</v>
      </c>
      <c r="AC84" s="30">
        <v>2999.9999999999964</v>
      </c>
      <c r="AD84" s="30">
        <v>0</v>
      </c>
      <c r="AE84" s="30">
        <v>0</v>
      </c>
      <c r="AF84" s="30">
        <v>10658.89</v>
      </c>
      <c r="AG84" s="30">
        <v>-35079.969999999972</v>
      </c>
      <c r="AH84" s="30">
        <v>74387.5</v>
      </c>
      <c r="AI84" s="30">
        <v>0</v>
      </c>
      <c r="AJ84" s="30">
        <v>0</v>
      </c>
      <c r="AK84" s="30">
        <v>-1.0231815394945443E-12</v>
      </c>
      <c r="AL84" s="30">
        <v>425360.95</v>
      </c>
      <c r="AM84" s="30">
        <v>0</v>
      </c>
      <c r="AN84" s="30">
        <v>5759.5800000000017</v>
      </c>
      <c r="AO84" s="24">
        <v>25.600000000000591</v>
      </c>
      <c r="AP84" s="30">
        <v>10000</v>
      </c>
      <c r="AQ84" s="24">
        <v>3063870.16</v>
      </c>
      <c r="AR84" s="24">
        <v>0</v>
      </c>
      <c r="AS84" s="24">
        <v>0</v>
      </c>
      <c r="AT84" s="24">
        <v>0</v>
      </c>
      <c r="AU84" s="30">
        <v>0</v>
      </c>
      <c r="AV84" s="30">
        <v>0</v>
      </c>
      <c r="AW84" s="30">
        <v>0</v>
      </c>
      <c r="AX84" s="30">
        <v>0</v>
      </c>
      <c r="AY84" s="30">
        <v>0</v>
      </c>
      <c r="AZ84" s="30">
        <v>0</v>
      </c>
      <c r="BA84" s="30">
        <v>0</v>
      </c>
      <c r="BB84" s="30">
        <v>0</v>
      </c>
      <c r="BC84" s="30">
        <v>0</v>
      </c>
      <c r="BD84" s="30">
        <v>0</v>
      </c>
      <c r="BE84" s="30">
        <v>0</v>
      </c>
      <c r="BF84" s="30">
        <v>0</v>
      </c>
      <c r="BG84" s="30">
        <v>0</v>
      </c>
      <c r="BH84" s="31">
        <v>0</v>
      </c>
      <c r="BI84" s="30">
        <v>0</v>
      </c>
      <c r="BJ84" s="30">
        <v>0</v>
      </c>
      <c r="BK84" s="30">
        <v>0</v>
      </c>
      <c r="BL84" s="30">
        <v>0</v>
      </c>
      <c r="BM84" s="30">
        <v>0</v>
      </c>
      <c r="BN84" s="30">
        <v>0</v>
      </c>
      <c r="BO84" s="30">
        <v>0</v>
      </c>
      <c r="BP84" s="30">
        <v>0</v>
      </c>
      <c r="BQ84" s="30">
        <v>0</v>
      </c>
      <c r="BR84" s="30">
        <v>0</v>
      </c>
      <c r="BS84" s="30">
        <v>0</v>
      </c>
      <c r="BT84" s="30">
        <v>0</v>
      </c>
      <c r="BU84" s="30">
        <v>0</v>
      </c>
      <c r="BV84" s="30">
        <v>0</v>
      </c>
      <c r="BW84" s="30">
        <v>0</v>
      </c>
      <c r="BX84" s="30">
        <v>0</v>
      </c>
      <c r="BY84" s="30">
        <v>0</v>
      </c>
      <c r="BZ84" s="30">
        <v>0</v>
      </c>
      <c r="CA84" s="30">
        <v>0</v>
      </c>
      <c r="CB84" s="30">
        <v>0</v>
      </c>
      <c r="CC84" s="30">
        <v>0</v>
      </c>
      <c r="CD84" s="35">
        <v>5334394.0200000005</v>
      </c>
      <c r="CE84" s="32">
        <f t="shared" si="11"/>
        <v>9748101.1099999994</v>
      </c>
    </row>
    <row r="85" spans="1:84" x14ac:dyDescent="0.35">
      <c r="A85" s="39" t="s">
        <v>269</v>
      </c>
      <c r="B85" s="20"/>
      <c r="C85" s="213">
        <v>1462.64</v>
      </c>
      <c r="D85" s="213">
        <v>0</v>
      </c>
      <c r="E85" s="213">
        <v>0</v>
      </c>
      <c r="F85" s="213">
        <v>0</v>
      </c>
      <c r="G85" s="213">
        <v>0</v>
      </c>
      <c r="H85" s="213">
        <v>0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0</v>
      </c>
      <c r="P85" s="213">
        <v>0</v>
      </c>
      <c r="Q85" s="213">
        <v>0</v>
      </c>
      <c r="R85" s="213">
        <v>0</v>
      </c>
      <c r="S85" s="213">
        <v>0</v>
      </c>
      <c r="T85" s="213">
        <v>0</v>
      </c>
      <c r="U85" s="213">
        <v>481.98</v>
      </c>
      <c r="V85" s="213">
        <v>0</v>
      </c>
      <c r="W85" s="213">
        <v>0</v>
      </c>
      <c r="X85" s="213">
        <v>0</v>
      </c>
      <c r="Y85" s="213">
        <v>0</v>
      </c>
      <c r="Z85" s="213">
        <v>0</v>
      </c>
      <c r="AA85" s="213">
        <v>0</v>
      </c>
      <c r="AB85" s="213">
        <v>0</v>
      </c>
      <c r="AC85" s="213">
        <v>512342.79</v>
      </c>
      <c r="AD85" s="213">
        <v>0</v>
      </c>
      <c r="AE85" s="213">
        <v>0</v>
      </c>
      <c r="AF85" s="213">
        <v>0</v>
      </c>
      <c r="AG85" s="213">
        <v>0</v>
      </c>
      <c r="AH85" s="213">
        <v>0</v>
      </c>
      <c r="AI85" s="213">
        <v>0</v>
      </c>
      <c r="AJ85" s="213">
        <v>0</v>
      </c>
      <c r="AK85" s="213">
        <v>0</v>
      </c>
      <c r="AL85" s="213">
        <v>0</v>
      </c>
      <c r="AM85" s="213">
        <v>0</v>
      </c>
      <c r="AN85" s="213">
        <v>0</v>
      </c>
      <c r="AO85" s="213">
        <v>0</v>
      </c>
      <c r="AP85" s="213">
        <v>0</v>
      </c>
      <c r="AQ85" s="213">
        <v>15771282.360000001</v>
      </c>
      <c r="AR85" s="213">
        <v>0</v>
      </c>
      <c r="AS85" s="213">
        <v>0</v>
      </c>
      <c r="AT85" s="213">
        <v>0</v>
      </c>
      <c r="AU85" s="213">
        <v>0</v>
      </c>
      <c r="AV85" s="213">
        <v>0</v>
      </c>
      <c r="AW85" s="213">
        <v>0</v>
      </c>
      <c r="AX85" s="213">
        <v>0</v>
      </c>
      <c r="AY85" s="213">
        <v>0</v>
      </c>
      <c r="AZ85" s="213">
        <v>0</v>
      </c>
      <c r="BA85" s="213">
        <v>0</v>
      </c>
      <c r="BB85" s="213">
        <v>0</v>
      </c>
      <c r="BC85" s="213">
        <v>0</v>
      </c>
      <c r="BD85" s="213">
        <v>0</v>
      </c>
      <c r="BE85" s="213">
        <v>0</v>
      </c>
      <c r="BF85" s="213">
        <v>0</v>
      </c>
      <c r="BG85" s="213">
        <v>0</v>
      </c>
      <c r="BH85" s="213">
        <v>0</v>
      </c>
      <c r="BI85" s="213">
        <v>0</v>
      </c>
      <c r="BJ85" s="213">
        <v>0</v>
      </c>
      <c r="BK85" s="213">
        <v>0</v>
      </c>
      <c r="BL85" s="213">
        <v>0</v>
      </c>
      <c r="BM85" s="213">
        <v>0</v>
      </c>
      <c r="BN85" s="213">
        <v>0</v>
      </c>
      <c r="BO85" s="213">
        <v>0</v>
      </c>
      <c r="BP85" s="213">
        <v>0</v>
      </c>
      <c r="BQ85" s="213">
        <v>0</v>
      </c>
      <c r="BR85" s="213">
        <v>0</v>
      </c>
      <c r="BS85" s="213">
        <v>0</v>
      </c>
      <c r="BT85" s="213">
        <v>0</v>
      </c>
      <c r="BU85" s="213">
        <v>0</v>
      </c>
      <c r="BV85" s="213">
        <v>0</v>
      </c>
      <c r="BW85" s="213">
        <v>0</v>
      </c>
      <c r="BX85" s="213">
        <v>0</v>
      </c>
      <c r="BY85" s="213">
        <v>0</v>
      </c>
      <c r="BZ85" s="213">
        <v>0</v>
      </c>
      <c r="CA85" s="213">
        <v>0</v>
      </c>
      <c r="CB85" s="213">
        <v>0</v>
      </c>
      <c r="CC85" s="213">
        <v>0</v>
      </c>
      <c r="CD85" s="35">
        <v>0</v>
      </c>
      <c r="CE85" s="32">
        <f t="shared" si="11"/>
        <v>16285569.770000001</v>
      </c>
    </row>
    <row r="86" spans="1:84" x14ac:dyDescent="0.35">
      <c r="A86" s="39" t="s">
        <v>270</v>
      </c>
      <c r="B86" s="32"/>
      <c r="C86" s="32">
        <f>SUM(C62:C70)-C85</f>
        <v>5245063.7100000009</v>
      </c>
      <c r="D86" s="32">
        <f t="shared" ref="D86:BO86" si="12">SUM(D62:D70)-D85</f>
        <v>11230938.420000002</v>
      </c>
      <c r="E86" s="32">
        <f t="shared" si="12"/>
        <v>808195.8400000002</v>
      </c>
      <c r="F86" s="32">
        <f t="shared" si="12"/>
        <v>3675028.7399999998</v>
      </c>
      <c r="G86" s="32">
        <f t="shared" si="12"/>
        <v>0</v>
      </c>
      <c r="H86" s="32">
        <f t="shared" si="12"/>
        <v>20238719</v>
      </c>
      <c r="I86" s="32">
        <f t="shared" si="12"/>
        <v>7194933.6100000003</v>
      </c>
      <c r="J86" s="32">
        <f t="shared" si="12"/>
        <v>489182.90000000008</v>
      </c>
      <c r="K86" s="32">
        <f t="shared" si="12"/>
        <v>0</v>
      </c>
      <c r="L86" s="32">
        <f t="shared" si="12"/>
        <v>4265816.7700000005</v>
      </c>
      <c r="M86" s="32">
        <f t="shared" si="12"/>
        <v>45683.01</v>
      </c>
      <c r="N86" s="32">
        <f t="shared" si="12"/>
        <v>410783.18</v>
      </c>
      <c r="O86" s="32">
        <f t="shared" si="12"/>
        <v>1073834.8400000001</v>
      </c>
      <c r="P86" s="32">
        <f t="shared" si="12"/>
        <v>8366326.040000001</v>
      </c>
      <c r="Q86" s="32">
        <f t="shared" si="12"/>
        <v>762200.37</v>
      </c>
      <c r="R86" s="32">
        <f t="shared" si="12"/>
        <v>7265283.6699999999</v>
      </c>
      <c r="S86" s="32">
        <f t="shared" si="12"/>
        <v>2096293.4300000002</v>
      </c>
      <c r="T86" s="32">
        <f t="shared" si="12"/>
        <v>232028.81</v>
      </c>
      <c r="U86" s="32">
        <f t="shared" si="12"/>
        <v>1093973.1400000004</v>
      </c>
      <c r="V86" s="32">
        <f t="shared" si="12"/>
        <v>8999513.1799999997</v>
      </c>
      <c r="W86" s="32">
        <f t="shared" si="12"/>
        <v>816167.0199999999</v>
      </c>
      <c r="X86" s="32">
        <f t="shared" si="12"/>
        <v>793726.69999999984</v>
      </c>
      <c r="Y86" s="32">
        <f t="shared" si="12"/>
        <v>1395287.49</v>
      </c>
      <c r="Z86" s="32">
        <f t="shared" si="12"/>
        <v>557.45000000000005</v>
      </c>
      <c r="AA86" s="32">
        <f t="shared" si="12"/>
        <v>630422.48</v>
      </c>
      <c r="AB86" s="32">
        <f t="shared" si="12"/>
        <v>439824</v>
      </c>
      <c r="AC86" s="32">
        <f t="shared" si="12"/>
        <v>2015442.75</v>
      </c>
      <c r="AD86" s="32">
        <f t="shared" si="12"/>
        <v>642662.52</v>
      </c>
      <c r="AE86" s="32">
        <f t="shared" si="12"/>
        <v>393444.1</v>
      </c>
      <c r="AF86" s="32">
        <f t="shared" si="12"/>
        <v>261037.86</v>
      </c>
      <c r="AG86" s="32">
        <f t="shared" si="12"/>
        <v>3198666.3500000006</v>
      </c>
      <c r="AH86" s="32">
        <f t="shared" si="12"/>
        <v>1390180.8699999999</v>
      </c>
      <c r="AI86" s="32">
        <f t="shared" si="12"/>
        <v>189691.96</v>
      </c>
      <c r="AJ86" s="32">
        <f t="shared" si="12"/>
        <v>87092</v>
      </c>
      <c r="AK86" s="32">
        <f t="shared" si="12"/>
        <v>1123797.0299999998</v>
      </c>
      <c r="AL86" s="32">
        <f t="shared" si="12"/>
        <v>-5581143.3099999996</v>
      </c>
      <c r="AM86" s="32">
        <f t="shared" si="12"/>
        <v>1545.3800000000003</v>
      </c>
      <c r="AN86" s="32">
        <f t="shared" si="12"/>
        <v>1497480.8200000003</v>
      </c>
      <c r="AO86" s="32">
        <f t="shared" si="12"/>
        <v>1307245.2200000002</v>
      </c>
      <c r="AP86" s="32">
        <f t="shared" si="12"/>
        <v>246425.63</v>
      </c>
      <c r="AQ86" s="32">
        <f t="shared" si="12"/>
        <v>-4823602.7800000012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291656</v>
      </c>
      <c r="AW86" s="32">
        <f t="shared" si="12"/>
        <v>0</v>
      </c>
      <c r="AX86" s="32">
        <f t="shared" si="12"/>
        <v>0</v>
      </c>
      <c r="AY86" s="32">
        <f t="shared" si="12"/>
        <v>416641</v>
      </c>
      <c r="AZ86" s="32">
        <f t="shared" si="12"/>
        <v>0</v>
      </c>
      <c r="BA86" s="32">
        <f t="shared" si="12"/>
        <v>0</v>
      </c>
      <c r="BB86" s="32">
        <f t="shared" si="12"/>
        <v>0</v>
      </c>
      <c r="BC86" s="32">
        <f t="shared" si="12"/>
        <v>104921</v>
      </c>
      <c r="BD86" s="32">
        <f t="shared" si="12"/>
        <v>83217</v>
      </c>
      <c r="BE86" s="32">
        <f t="shared" si="12"/>
        <v>152959</v>
      </c>
      <c r="BF86" s="32">
        <f t="shared" si="12"/>
        <v>333943</v>
      </c>
      <c r="BG86" s="32">
        <f t="shared" si="12"/>
        <v>13787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325310</v>
      </c>
      <c r="BM86" s="32">
        <f t="shared" si="12"/>
        <v>0</v>
      </c>
      <c r="BN86" s="32">
        <f t="shared" si="12"/>
        <v>686901</v>
      </c>
      <c r="BO86" s="32">
        <f t="shared" si="12"/>
        <v>0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261432</v>
      </c>
      <c r="BY86" s="32">
        <f t="shared" si="13"/>
        <v>245392</v>
      </c>
      <c r="BZ86" s="32">
        <f t="shared" si="13"/>
        <v>54756</v>
      </c>
      <c r="CA86" s="32">
        <f t="shared" si="13"/>
        <v>0</v>
      </c>
      <c r="CB86" s="32">
        <f t="shared" si="13"/>
        <v>0</v>
      </c>
      <c r="CC86" s="32">
        <f t="shared" si="13"/>
        <v>29123729.969999991</v>
      </c>
      <c r="CD86" s="32">
        <f t="shared" si="13"/>
        <v>5334394.0200000005</v>
      </c>
      <c r="CE86" s="32">
        <f t="shared" si="11"/>
        <v>126948789.18999995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10721048</v>
      </c>
      <c r="D88" s="213">
        <v>29222886.999999996</v>
      </c>
      <c r="E88" s="213">
        <v>0</v>
      </c>
      <c r="F88" s="213">
        <v>9091607</v>
      </c>
      <c r="G88" s="213">
        <v>0</v>
      </c>
      <c r="H88" s="213">
        <v>0</v>
      </c>
      <c r="I88" s="213">
        <v>0</v>
      </c>
      <c r="J88" s="213">
        <v>0</v>
      </c>
      <c r="K88" s="213">
        <v>0</v>
      </c>
      <c r="L88" s="213">
        <v>0</v>
      </c>
      <c r="M88" s="213">
        <v>0</v>
      </c>
      <c r="N88" s="213">
        <v>0</v>
      </c>
      <c r="O88" s="213">
        <v>0</v>
      </c>
      <c r="P88" s="213">
        <v>39163616</v>
      </c>
      <c r="Q88" s="213">
        <v>0</v>
      </c>
      <c r="R88" s="213">
        <v>4014767</v>
      </c>
      <c r="S88" s="213">
        <v>0</v>
      </c>
      <c r="T88" s="213">
        <v>0</v>
      </c>
      <c r="U88" s="213">
        <v>25406061.129999999</v>
      </c>
      <c r="V88" s="213">
        <v>1072794</v>
      </c>
      <c r="W88" s="213">
        <v>2277113.44</v>
      </c>
      <c r="X88" s="213">
        <v>12840174.199999999</v>
      </c>
      <c r="Y88" s="213">
        <v>17338324.370000001</v>
      </c>
      <c r="Z88" s="213">
        <v>0</v>
      </c>
      <c r="AA88" s="213">
        <v>2320596.35</v>
      </c>
      <c r="AB88" s="213">
        <v>39036030.07</v>
      </c>
      <c r="AC88" s="213">
        <v>19202686</v>
      </c>
      <c r="AD88" s="213">
        <v>959072</v>
      </c>
      <c r="AE88" s="213">
        <v>2483398</v>
      </c>
      <c r="AF88" s="213">
        <v>0</v>
      </c>
      <c r="AG88" s="213">
        <v>18855417</v>
      </c>
      <c r="AH88" s="213">
        <v>0</v>
      </c>
      <c r="AI88" s="213">
        <v>0</v>
      </c>
      <c r="AJ88" s="213">
        <v>0</v>
      </c>
      <c r="AK88" s="213">
        <v>1306392</v>
      </c>
      <c r="AL88" s="213">
        <v>724816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0</v>
      </c>
      <c r="AS88" s="213">
        <v>0</v>
      </c>
      <c r="AT88" s="213">
        <v>0</v>
      </c>
      <c r="AU88" s="213">
        <v>0</v>
      </c>
      <c r="AV88" s="213">
        <v>3690146.9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239726946.45999998</v>
      </c>
    </row>
    <row r="89" spans="1:84" x14ac:dyDescent="0.35">
      <c r="A89" s="26" t="s">
        <v>273</v>
      </c>
      <c r="B89" s="20"/>
      <c r="C89" s="213">
        <v>1577047</v>
      </c>
      <c r="D89" s="213">
        <v>3237049.0100000002</v>
      </c>
      <c r="E89" s="213">
        <v>0</v>
      </c>
      <c r="F89" s="213">
        <v>668089.99999999988</v>
      </c>
      <c r="G89" s="213">
        <v>0</v>
      </c>
      <c r="H89" s="213">
        <v>0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13">
        <v>0</v>
      </c>
      <c r="P89" s="213">
        <v>159733943.00999999</v>
      </c>
      <c r="Q89" s="213">
        <v>0</v>
      </c>
      <c r="R89" s="213">
        <v>19491627.999999996</v>
      </c>
      <c r="S89" s="213">
        <v>0</v>
      </c>
      <c r="T89" s="213">
        <v>0</v>
      </c>
      <c r="U89" s="213">
        <v>26151372</v>
      </c>
      <c r="V89" s="213">
        <v>3541594</v>
      </c>
      <c r="W89" s="213">
        <v>15313903.52</v>
      </c>
      <c r="X89" s="213">
        <v>53883940.120000005</v>
      </c>
      <c r="Y89" s="213">
        <v>43824272.050000004</v>
      </c>
      <c r="Z89" s="213">
        <v>0</v>
      </c>
      <c r="AA89" s="213">
        <v>5730142.8500000006</v>
      </c>
      <c r="AB89" s="213">
        <v>26525696.640000001</v>
      </c>
      <c r="AC89" s="213">
        <v>1549094</v>
      </c>
      <c r="AD89" s="213">
        <v>155232</v>
      </c>
      <c r="AE89" s="213">
        <v>714824</v>
      </c>
      <c r="AF89" s="213">
        <v>0</v>
      </c>
      <c r="AG89" s="213">
        <v>94632681.039999992</v>
      </c>
      <c r="AH89" s="213">
        <v>0</v>
      </c>
      <c r="AI89" s="213">
        <v>0</v>
      </c>
      <c r="AJ89" s="213">
        <v>19903</v>
      </c>
      <c r="AK89" s="213">
        <v>297328</v>
      </c>
      <c r="AL89" s="213">
        <v>94108</v>
      </c>
      <c r="AM89" s="213">
        <v>0</v>
      </c>
      <c r="AN89" s="213">
        <v>0</v>
      </c>
      <c r="AO89" s="213">
        <v>0</v>
      </c>
      <c r="AP89" s="213">
        <v>0</v>
      </c>
      <c r="AQ89" s="213">
        <v>0</v>
      </c>
      <c r="AR89" s="213">
        <v>0</v>
      </c>
      <c r="AS89" s="213">
        <v>0</v>
      </c>
      <c r="AT89" s="213">
        <v>0</v>
      </c>
      <c r="AU89" s="213">
        <v>0</v>
      </c>
      <c r="AV89" s="213">
        <v>920949.79999999993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458062798.04000002</v>
      </c>
    </row>
    <row r="90" spans="1:84" x14ac:dyDescent="0.35">
      <c r="A90" s="26" t="s">
        <v>274</v>
      </c>
      <c r="B90" s="20"/>
      <c r="C90" s="32">
        <f>C88+C89</f>
        <v>12298095</v>
      </c>
      <c r="D90" s="32">
        <f t="shared" ref="D90:AV90" si="15">D88+D89</f>
        <v>32459936.009999998</v>
      </c>
      <c r="E90" s="32">
        <f t="shared" si="15"/>
        <v>0</v>
      </c>
      <c r="F90" s="32">
        <f t="shared" si="15"/>
        <v>9759697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198897559.00999999</v>
      </c>
      <c r="Q90" s="32">
        <f t="shared" si="15"/>
        <v>0</v>
      </c>
      <c r="R90" s="32">
        <f t="shared" si="15"/>
        <v>23506394.999999996</v>
      </c>
      <c r="S90" s="32">
        <f t="shared" si="15"/>
        <v>0</v>
      </c>
      <c r="T90" s="32">
        <f t="shared" si="15"/>
        <v>0</v>
      </c>
      <c r="U90" s="32">
        <f t="shared" si="15"/>
        <v>51557433.129999995</v>
      </c>
      <c r="V90" s="32">
        <f t="shared" si="15"/>
        <v>4614388</v>
      </c>
      <c r="W90" s="32">
        <f t="shared" si="15"/>
        <v>17591016.960000001</v>
      </c>
      <c r="X90" s="32">
        <f t="shared" si="15"/>
        <v>66724114.320000008</v>
      </c>
      <c r="Y90" s="32">
        <f t="shared" si="15"/>
        <v>61162596.420000002</v>
      </c>
      <c r="Z90" s="32">
        <f t="shared" si="15"/>
        <v>0</v>
      </c>
      <c r="AA90" s="32">
        <f t="shared" si="15"/>
        <v>8050739.2000000011</v>
      </c>
      <c r="AB90" s="32">
        <f t="shared" si="15"/>
        <v>65561726.710000001</v>
      </c>
      <c r="AC90" s="32">
        <f t="shared" si="15"/>
        <v>20751780</v>
      </c>
      <c r="AD90" s="32">
        <f t="shared" si="15"/>
        <v>1114304</v>
      </c>
      <c r="AE90" s="32">
        <f t="shared" si="15"/>
        <v>3198222</v>
      </c>
      <c r="AF90" s="32">
        <f t="shared" si="15"/>
        <v>0</v>
      </c>
      <c r="AG90" s="32">
        <f t="shared" si="15"/>
        <v>113488098.03999999</v>
      </c>
      <c r="AH90" s="32">
        <f t="shared" si="15"/>
        <v>0</v>
      </c>
      <c r="AI90" s="32">
        <f t="shared" si="15"/>
        <v>0</v>
      </c>
      <c r="AJ90" s="32">
        <f t="shared" si="15"/>
        <v>19903</v>
      </c>
      <c r="AK90" s="32">
        <f t="shared" si="15"/>
        <v>1603720</v>
      </c>
      <c r="AL90" s="32">
        <f t="shared" si="15"/>
        <v>818924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4611096.7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697789744.5</v>
      </c>
    </row>
    <row r="91" spans="1:84" x14ac:dyDescent="0.35">
      <c r="A91" s="39" t="s">
        <v>275</v>
      </c>
      <c r="B91" s="32"/>
      <c r="C91" s="213">
        <v>4000.096962997322</v>
      </c>
      <c r="D91" s="213">
        <v>6876.5172281058403</v>
      </c>
      <c r="E91" s="213">
        <v>37991.797277850674</v>
      </c>
      <c r="F91" s="213">
        <v>0</v>
      </c>
      <c r="G91" s="213">
        <v>0</v>
      </c>
      <c r="H91" s="213">
        <v>0</v>
      </c>
      <c r="I91" s="213">
        <v>0</v>
      </c>
      <c r="J91" s="213">
        <v>921.99113672927467</v>
      </c>
      <c r="K91" s="213">
        <v>0</v>
      </c>
      <c r="L91" s="213">
        <v>0</v>
      </c>
      <c r="M91" s="213">
        <v>0</v>
      </c>
      <c r="N91" s="213">
        <v>0</v>
      </c>
      <c r="O91" s="213">
        <v>682.84968564011899</v>
      </c>
      <c r="P91" s="213">
        <v>27682.783880296472</v>
      </c>
      <c r="Q91" s="213">
        <v>2512.4258475872734</v>
      </c>
      <c r="R91" s="213">
        <v>635.78972136956224</v>
      </c>
      <c r="S91" s="213">
        <v>4504.3108658961437</v>
      </c>
      <c r="T91" s="213">
        <v>0</v>
      </c>
      <c r="U91" s="213">
        <v>3629.3796934374259</v>
      </c>
      <c r="V91" s="213">
        <v>1552.018413494279</v>
      </c>
      <c r="W91" s="213">
        <v>1487.6711154100483</v>
      </c>
      <c r="X91" s="213">
        <v>549.35305230119286</v>
      </c>
      <c r="Y91" s="213">
        <v>10039.13890857407</v>
      </c>
      <c r="Z91" s="213">
        <v>0</v>
      </c>
      <c r="AA91" s="213">
        <v>961.36784152708753</v>
      </c>
      <c r="AB91" s="213">
        <v>3187.5922737546484</v>
      </c>
      <c r="AC91" s="213">
        <v>1082.3791782228047</v>
      </c>
      <c r="AD91" s="213">
        <v>397.60867771449972</v>
      </c>
      <c r="AE91" s="213">
        <v>503.2534954647291</v>
      </c>
      <c r="AF91" s="213">
        <v>0</v>
      </c>
      <c r="AG91" s="213">
        <v>10413.69780787034</v>
      </c>
      <c r="AH91" s="213">
        <v>0</v>
      </c>
      <c r="AI91" s="213">
        <v>0</v>
      </c>
      <c r="AJ91" s="213">
        <v>0</v>
      </c>
      <c r="AK91" s="213">
        <v>0</v>
      </c>
      <c r="AL91" s="213">
        <v>0</v>
      </c>
      <c r="AM91" s="213">
        <v>0</v>
      </c>
      <c r="AN91" s="213">
        <v>0</v>
      </c>
      <c r="AO91" s="213">
        <v>0</v>
      </c>
      <c r="AP91" s="213">
        <v>0</v>
      </c>
      <c r="AQ91" s="213">
        <v>0</v>
      </c>
      <c r="AR91" s="213">
        <v>0</v>
      </c>
      <c r="AS91" s="213">
        <v>0</v>
      </c>
      <c r="AT91" s="213">
        <v>0</v>
      </c>
      <c r="AU91" s="213">
        <v>0</v>
      </c>
      <c r="AV91" s="213">
        <v>731.83046477886182</v>
      </c>
      <c r="AW91" s="213">
        <v>0</v>
      </c>
      <c r="AX91" s="213">
        <v>0</v>
      </c>
      <c r="AY91" s="213">
        <v>5146.8234393043567</v>
      </c>
      <c r="AZ91" s="213">
        <v>0</v>
      </c>
      <c r="BA91" s="213">
        <v>374.55889929626784</v>
      </c>
      <c r="BB91" s="213">
        <v>0</v>
      </c>
      <c r="BC91" s="213">
        <v>0</v>
      </c>
      <c r="BD91" s="213">
        <v>0</v>
      </c>
      <c r="BE91" s="213">
        <v>46840.030968149433</v>
      </c>
      <c r="BF91" s="213">
        <v>2316.5027310323026</v>
      </c>
      <c r="BG91" s="213">
        <v>0</v>
      </c>
      <c r="BH91" s="213">
        <v>0</v>
      </c>
      <c r="BI91" s="213">
        <v>0</v>
      </c>
      <c r="BJ91" s="213">
        <v>0</v>
      </c>
      <c r="BK91" s="213">
        <v>0</v>
      </c>
      <c r="BL91" s="213">
        <v>0</v>
      </c>
      <c r="BM91" s="213">
        <v>0</v>
      </c>
      <c r="BN91" s="213">
        <v>8087.5910024971063</v>
      </c>
      <c r="BO91" s="213">
        <v>0</v>
      </c>
      <c r="BP91" s="213">
        <v>0</v>
      </c>
      <c r="BQ91" s="213">
        <v>0</v>
      </c>
      <c r="BR91" s="213">
        <v>1078.5375484864328</v>
      </c>
      <c r="BS91" s="213">
        <v>956.56580435662249</v>
      </c>
      <c r="BT91" s="213">
        <v>0</v>
      </c>
      <c r="BU91" s="213">
        <v>0</v>
      </c>
      <c r="BV91" s="213">
        <v>2493.2176989054137</v>
      </c>
      <c r="BW91" s="213">
        <v>0</v>
      </c>
      <c r="BX91" s="213">
        <v>0</v>
      </c>
      <c r="BY91" s="213">
        <v>6973.518378949233</v>
      </c>
      <c r="BZ91" s="213">
        <v>0</v>
      </c>
      <c r="CA91" s="213">
        <v>0</v>
      </c>
      <c r="CB91" s="213">
        <v>0</v>
      </c>
      <c r="CC91" s="213">
        <v>0</v>
      </c>
      <c r="CD91" s="233" t="s">
        <v>233</v>
      </c>
      <c r="CE91" s="32">
        <f t="shared" si="14"/>
        <v>194611.19999999981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4687</v>
      </c>
      <c r="D92" s="213">
        <v>36767</v>
      </c>
      <c r="E92" s="213">
        <v>0</v>
      </c>
      <c r="F92" s="213">
        <v>3212</v>
      </c>
      <c r="G92" s="213">
        <v>0</v>
      </c>
      <c r="H92" s="213">
        <v>0</v>
      </c>
      <c r="I92" s="213">
        <v>0</v>
      </c>
      <c r="J92" s="213">
        <v>0</v>
      </c>
      <c r="K92" s="213">
        <v>0</v>
      </c>
      <c r="L92" s="213">
        <v>0</v>
      </c>
      <c r="M92" s="213">
        <v>0</v>
      </c>
      <c r="N92" s="213">
        <v>0</v>
      </c>
      <c r="O92" s="213">
        <v>0</v>
      </c>
      <c r="P92" s="213">
        <v>20522</v>
      </c>
      <c r="Q92" s="213">
        <v>0</v>
      </c>
      <c r="R92" s="213">
        <v>72</v>
      </c>
      <c r="S92" s="213">
        <v>0</v>
      </c>
      <c r="T92" s="213">
        <v>0</v>
      </c>
      <c r="U92" s="213">
        <v>0</v>
      </c>
      <c r="V92" s="213">
        <v>0</v>
      </c>
      <c r="W92" s="213">
        <v>0</v>
      </c>
      <c r="X92" s="213">
        <v>0</v>
      </c>
      <c r="Y92" s="213">
        <v>0</v>
      </c>
      <c r="Z92" s="213">
        <v>0</v>
      </c>
      <c r="AA92" s="213">
        <v>0</v>
      </c>
      <c r="AB92" s="213">
        <v>0</v>
      </c>
      <c r="AC92" s="213">
        <v>0</v>
      </c>
      <c r="AD92" s="213">
        <v>0</v>
      </c>
      <c r="AE92" s="213">
        <v>0</v>
      </c>
      <c r="AF92" s="213">
        <v>0</v>
      </c>
      <c r="AG92" s="213">
        <v>3658</v>
      </c>
      <c r="AH92" s="213">
        <v>0</v>
      </c>
      <c r="AI92" s="213">
        <v>383</v>
      </c>
      <c r="AJ92" s="213">
        <v>0</v>
      </c>
      <c r="AK92" s="213">
        <v>0</v>
      </c>
      <c r="AL92" s="213">
        <v>0</v>
      </c>
      <c r="AM92" s="213">
        <v>0</v>
      </c>
      <c r="AN92" s="213">
        <v>0</v>
      </c>
      <c r="AO92" s="213">
        <v>0</v>
      </c>
      <c r="AP92" s="213">
        <v>0</v>
      </c>
      <c r="AQ92" s="213">
        <v>0</v>
      </c>
      <c r="AR92" s="213">
        <v>0</v>
      </c>
      <c r="AS92" s="213">
        <v>0</v>
      </c>
      <c r="AT92" s="213">
        <v>0</v>
      </c>
      <c r="AU92" s="213">
        <v>0</v>
      </c>
      <c r="AV92" s="213">
        <v>0</v>
      </c>
      <c r="AW92" s="213">
        <v>0</v>
      </c>
      <c r="AX92" s="265" t="s">
        <v>233</v>
      </c>
      <c r="AY92" s="265" t="s">
        <v>233</v>
      </c>
      <c r="AZ92" s="213">
        <v>0</v>
      </c>
      <c r="BA92" s="213">
        <v>0</v>
      </c>
      <c r="BB92" s="213">
        <v>0</v>
      </c>
      <c r="BC92" s="213">
        <v>0</v>
      </c>
      <c r="BD92" s="229" t="s">
        <v>233</v>
      </c>
      <c r="BE92" s="229" t="s">
        <v>233</v>
      </c>
      <c r="BF92" s="213">
        <v>0</v>
      </c>
      <c r="BG92" s="229" t="s">
        <v>233</v>
      </c>
      <c r="BH92" s="213">
        <v>0</v>
      </c>
      <c r="BI92" s="213">
        <v>0</v>
      </c>
      <c r="BJ92" s="229" t="s">
        <v>233</v>
      </c>
      <c r="BK92" s="213">
        <v>0</v>
      </c>
      <c r="BL92" s="213">
        <v>0</v>
      </c>
      <c r="BM92" s="213">
        <v>0</v>
      </c>
      <c r="BN92" s="229" t="s">
        <v>233</v>
      </c>
      <c r="BO92" s="229" t="s">
        <v>233</v>
      </c>
      <c r="BP92" s="229" t="s">
        <v>233</v>
      </c>
      <c r="BQ92" s="229" t="s">
        <v>233</v>
      </c>
      <c r="BR92" s="213">
        <v>0</v>
      </c>
      <c r="BS92" s="213">
        <v>0</v>
      </c>
      <c r="BT92" s="213">
        <v>0</v>
      </c>
      <c r="BU92" s="213">
        <v>0</v>
      </c>
      <c r="BV92" s="213">
        <v>0</v>
      </c>
      <c r="BW92" s="213">
        <v>0</v>
      </c>
      <c r="BX92" s="213">
        <v>0</v>
      </c>
      <c r="BY92" s="213">
        <v>0</v>
      </c>
      <c r="BZ92" s="213">
        <v>0</v>
      </c>
      <c r="CA92" s="213">
        <v>0</v>
      </c>
      <c r="CB92" s="213">
        <v>0</v>
      </c>
      <c r="CC92" s="229" t="s">
        <v>233</v>
      </c>
      <c r="CD92" s="229" t="s">
        <v>233</v>
      </c>
      <c r="CE92" s="32">
        <f t="shared" si="14"/>
        <v>69301</v>
      </c>
      <c r="CF92" s="32">
        <f>AY60-CE92</f>
        <v>0</v>
      </c>
    </row>
    <row r="93" spans="1:84" x14ac:dyDescent="0.35">
      <c r="A93" s="26" t="s">
        <v>277</v>
      </c>
      <c r="B93" s="20"/>
      <c r="C93" s="213">
        <v>1611.4953719236921</v>
      </c>
      <c r="D93" s="213">
        <v>2770.3017678208007</v>
      </c>
      <c r="E93" s="213">
        <v>15305.530353555203</v>
      </c>
      <c r="F93" s="213">
        <v>0</v>
      </c>
      <c r="G93" s="213">
        <v>0</v>
      </c>
      <c r="H93" s="213">
        <v>0</v>
      </c>
      <c r="I93" s="213">
        <v>0</v>
      </c>
      <c r="J93" s="213">
        <v>371.43710853463256</v>
      </c>
      <c r="K93" s="213">
        <v>0</v>
      </c>
      <c r="L93" s="213">
        <v>0</v>
      </c>
      <c r="M93" s="213">
        <v>0</v>
      </c>
      <c r="N93" s="213">
        <v>0</v>
      </c>
      <c r="O93" s="213">
        <v>275.09560850846225</v>
      </c>
      <c r="P93" s="213">
        <v>11152.399183752343</v>
      </c>
      <c r="Q93" s="213">
        <v>1012.1661207568737</v>
      </c>
      <c r="R93" s="213">
        <v>256.13683942700703</v>
      </c>
      <c r="S93" s="213">
        <v>1814.6250406535696</v>
      </c>
      <c r="T93" s="213">
        <v>0</v>
      </c>
      <c r="U93" s="213">
        <v>1462.146701200392</v>
      </c>
      <c r="V93" s="213">
        <v>625.25246603329811</v>
      </c>
      <c r="W93" s="213">
        <v>599.32925116681861</v>
      </c>
      <c r="X93" s="213">
        <v>221.31461050188526</v>
      </c>
      <c r="Y93" s="213">
        <v>4044.4084328255353</v>
      </c>
      <c r="Z93" s="213">
        <v>0</v>
      </c>
      <c r="AA93" s="213">
        <v>387.30056837829915</v>
      </c>
      <c r="AB93" s="213">
        <v>1284.1664200275472</v>
      </c>
      <c r="AC93" s="213">
        <v>436.05168887346969</v>
      </c>
      <c r="AD93" s="213">
        <v>160.1822530555603</v>
      </c>
      <c r="AE93" s="213">
        <v>202.74275507515361</v>
      </c>
      <c r="AF93" s="213">
        <v>0</v>
      </c>
      <c r="AG93" s="213">
        <v>4195.3047581677301</v>
      </c>
      <c r="AH93" s="213">
        <v>0</v>
      </c>
      <c r="AI93" s="213">
        <v>0</v>
      </c>
      <c r="AJ93" s="213">
        <v>0</v>
      </c>
      <c r="AK93" s="213">
        <v>0</v>
      </c>
      <c r="AL93" s="213">
        <v>0</v>
      </c>
      <c r="AM93" s="213">
        <v>0</v>
      </c>
      <c r="AN93" s="213">
        <v>0</v>
      </c>
      <c r="AO93" s="213">
        <v>0</v>
      </c>
      <c r="AP93" s="213">
        <v>0</v>
      </c>
      <c r="AQ93" s="213">
        <v>0</v>
      </c>
      <c r="AR93" s="213">
        <v>0</v>
      </c>
      <c r="AS93" s="213">
        <v>0</v>
      </c>
      <c r="AT93" s="213">
        <v>0</v>
      </c>
      <c r="AU93" s="213">
        <v>0</v>
      </c>
      <c r="AV93" s="213">
        <v>294.82820489936455</v>
      </c>
      <c r="AW93" s="213">
        <v>0</v>
      </c>
      <c r="AX93" s="265" t="s">
        <v>233</v>
      </c>
      <c r="AY93" s="265" t="s">
        <v>233</v>
      </c>
      <c r="AZ93" s="229" t="s">
        <v>233</v>
      </c>
      <c r="BA93" s="213">
        <v>151.11165533562453</v>
      </c>
      <c r="BB93" s="213">
        <v>0</v>
      </c>
      <c r="BC93" s="213">
        <v>0</v>
      </c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0</v>
      </c>
      <c r="BI93" s="213">
        <v>0</v>
      </c>
      <c r="BJ93" s="229" t="s">
        <v>233</v>
      </c>
      <c r="BK93" s="213">
        <v>0</v>
      </c>
      <c r="BL93" s="213">
        <v>0</v>
      </c>
      <c r="BM93" s="213">
        <v>0</v>
      </c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385.38542971501556</v>
      </c>
      <c r="BT93" s="213">
        <v>0</v>
      </c>
      <c r="BU93" s="213">
        <v>0</v>
      </c>
      <c r="BV93" s="213">
        <v>1004.0304616259617</v>
      </c>
      <c r="BW93" s="213">
        <v>0</v>
      </c>
      <c r="BX93" s="213">
        <v>0</v>
      </c>
      <c r="BY93" s="213">
        <v>2809.2569481857718</v>
      </c>
      <c r="BZ93" s="213">
        <v>0</v>
      </c>
      <c r="CA93" s="213">
        <v>0</v>
      </c>
      <c r="CB93" s="213">
        <v>0</v>
      </c>
      <c r="CC93" s="229" t="s">
        <v>233</v>
      </c>
      <c r="CD93" s="229" t="s">
        <v>233</v>
      </c>
      <c r="CE93" s="32">
        <f t="shared" si="14"/>
        <v>52832.000000000007</v>
      </c>
      <c r="CF93" s="20"/>
    </row>
    <row r="94" spans="1:84" x14ac:dyDescent="0.35">
      <c r="A94" s="26" t="s">
        <v>278</v>
      </c>
      <c r="B94" s="20"/>
      <c r="C94" s="213">
        <v>26001.966634903401</v>
      </c>
      <c r="D94" s="213">
        <v>147886.61973446046</v>
      </c>
      <c r="E94" s="213">
        <v>0</v>
      </c>
      <c r="F94" s="213">
        <v>62025.225409603088</v>
      </c>
      <c r="G94" s="213">
        <v>0</v>
      </c>
      <c r="H94" s="213">
        <v>0</v>
      </c>
      <c r="I94" s="213">
        <v>0</v>
      </c>
      <c r="J94" s="213">
        <v>0</v>
      </c>
      <c r="K94" s="213">
        <v>0</v>
      </c>
      <c r="L94" s="213">
        <v>0</v>
      </c>
      <c r="M94" s="213">
        <v>0</v>
      </c>
      <c r="N94" s="213">
        <v>0</v>
      </c>
      <c r="O94" s="213">
        <v>0</v>
      </c>
      <c r="P94" s="213">
        <v>113787.91982117324</v>
      </c>
      <c r="Q94" s="213">
        <v>0</v>
      </c>
      <c r="R94" s="213">
        <v>22628.134154857871</v>
      </c>
      <c r="S94" s="213">
        <v>0</v>
      </c>
      <c r="T94" s="213">
        <v>0</v>
      </c>
      <c r="U94" s="213">
        <v>157.92230355854065</v>
      </c>
      <c r="V94" s="213">
        <v>0</v>
      </c>
      <c r="W94" s="213">
        <v>19684.665474811878</v>
      </c>
      <c r="X94" s="213">
        <v>18066.927519340363</v>
      </c>
      <c r="Y94" s="213">
        <v>74153.981843680245</v>
      </c>
      <c r="Z94" s="213">
        <v>0</v>
      </c>
      <c r="AA94" s="213">
        <v>0</v>
      </c>
      <c r="AB94" s="213">
        <v>3554.1288243777753</v>
      </c>
      <c r="AC94" s="213">
        <v>0</v>
      </c>
      <c r="AD94" s="213">
        <v>0</v>
      </c>
      <c r="AE94" s="213">
        <v>0</v>
      </c>
      <c r="AF94" s="213">
        <v>0</v>
      </c>
      <c r="AG94" s="213">
        <v>140214.14070467054</v>
      </c>
      <c r="AH94" s="213">
        <v>0</v>
      </c>
      <c r="AI94" s="213">
        <v>55077.980226078944</v>
      </c>
      <c r="AJ94" s="213">
        <v>0</v>
      </c>
      <c r="AK94" s="213">
        <v>0</v>
      </c>
      <c r="AL94" s="213">
        <v>0</v>
      </c>
      <c r="AM94" s="213">
        <v>0</v>
      </c>
      <c r="AN94" s="213">
        <v>0</v>
      </c>
      <c r="AO94" s="213">
        <v>0</v>
      </c>
      <c r="AP94" s="213">
        <v>0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17182.387348483608</v>
      </c>
      <c r="AW94" s="213">
        <v>0</v>
      </c>
      <c r="AX94" s="265" t="s">
        <v>233</v>
      </c>
      <c r="AY94" s="265" t="s">
        <v>233</v>
      </c>
      <c r="AZ94" s="229" t="s">
        <v>233</v>
      </c>
      <c r="BA94" s="229" t="s">
        <v>233</v>
      </c>
      <c r="BB94" s="213">
        <v>0</v>
      </c>
      <c r="BC94" s="213">
        <v>0</v>
      </c>
      <c r="BD94" s="229" t="s">
        <v>233</v>
      </c>
      <c r="BE94" s="229" t="s">
        <v>233</v>
      </c>
      <c r="BF94" s="229" t="s">
        <v>233</v>
      </c>
      <c r="BG94" s="229" t="s">
        <v>233</v>
      </c>
      <c r="BH94" s="213">
        <v>0</v>
      </c>
      <c r="BI94" s="213">
        <v>0</v>
      </c>
      <c r="BJ94" s="229" t="s">
        <v>233</v>
      </c>
      <c r="BK94" s="213">
        <v>0</v>
      </c>
      <c r="BL94" s="213">
        <v>0</v>
      </c>
      <c r="BM94" s="213">
        <v>0</v>
      </c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>
        <v>0</v>
      </c>
      <c r="BT94" s="213">
        <v>0</v>
      </c>
      <c r="BU94" s="213">
        <v>0</v>
      </c>
      <c r="BV94" s="213">
        <v>0</v>
      </c>
      <c r="BW94" s="213">
        <v>0</v>
      </c>
      <c r="BX94" s="213">
        <v>0</v>
      </c>
      <c r="BY94" s="213">
        <v>0</v>
      </c>
      <c r="BZ94" s="213">
        <v>0</v>
      </c>
      <c r="CA94" s="213">
        <v>0</v>
      </c>
      <c r="CB94" s="213">
        <v>0</v>
      </c>
      <c r="CC94" s="229" t="s">
        <v>233</v>
      </c>
      <c r="CD94" s="229" t="s">
        <v>233</v>
      </c>
      <c r="CE94" s="32">
        <f t="shared" si="14"/>
        <v>700422</v>
      </c>
      <c r="CF94" s="32">
        <f>BA60</f>
        <v>0</v>
      </c>
    </row>
    <row r="95" spans="1:84" x14ac:dyDescent="0.35">
      <c r="A95" s="26" t="s">
        <v>279</v>
      </c>
      <c r="B95" s="20"/>
      <c r="C95" s="243">
        <v>23.883299996728315</v>
      </c>
      <c r="D95" s="243">
        <v>43.090288350261616</v>
      </c>
      <c r="E95" s="243">
        <v>1.353152739540664</v>
      </c>
      <c r="F95" s="243">
        <v>16.103686984095383</v>
      </c>
      <c r="G95" s="243">
        <v>0</v>
      </c>
      <c r="H95" s="243">
        <v>0</v>
      </c>
      <c r="I95" s="243">
        <v>0</v>
      </c>
      <c r="J95" s="243">
        <v>0</v>
      </c>
      <c r="K95" s="243">
        <v>0</v>
      </c>
      <c r="L95" s="243">
        <v>0</v>
      </c>
      <c r="M95" s="243">
        <v>0</v>
      </c>
      <c r="N95" s="243">
        <v>0</v>
      </c>
      <c r="O95" s="243">
        <v>0</v>
      </c>
      <c r="P95" s="244">
        <v>39.139239035734356</v>
      </c>
      <c r="Q95" s="244">
        <v>0</v>
      </c>
      <c r="R95" s="244">
        <v>18.824980134407539</v>
      </c>
      <c r="S95" s="245">
        <v>8.8698630124835805E-3</v>
      </c>
      <c r="T95" s="245">
        <v>0</v>
      </c>
      <c r="U95" s="246">
        <v>9.9869863000017819E-3</v>
      </c>
      <c r="V95" s="244">
        <v>0</v>
      </c>
      <c r="W95" s="244">
        <v>0</v>
      </c>
      <c r="X95" s="244">
        <v>1.4383561641865266E-3</v>
      </c>
      <c r="Y95" s="244">
        <v>2.6712431503190079</v>
      </c>
      <c r="Z95" s="244">
        <v>0</v>
      </c>
      <c r="AA95" s="244">
        <v>0.28013424653696789</v>
      </c>
      <c r="AB95" s="245">
        <v>0</v>
      </c>
      <c r="AC95" s="244">
        <v>0</v>
      </c>
      <c r="AD95" s="244">
        <v>0</v>
      </c>
      <c r="AE95" s="244">
        <v>5.7534246567461063E-3</v>
      </c>
      <c r="AF95" s="244">
        <v>0</v>
      </c>
      <c r="AG95" s="244">
        <v>31.275899310784119</v>
      </c>
      <c r="AH95" s="244">
        <v>0</v>
      </c>
      <c r="AI95" s="244">
        <v>8.8952356152198302</v>
      </c>
      <c r="AJ95" s="244">
        <v>3.038858218761801</v>
      </c>
      <c r="AK95" s="244">
        <v>0</v>
      </c>
      <c r="AL95" s="244">
        <v>0</v>
      </c>
      <c r="AM95" s="244">
        <v>0</v>
      </c>
      <c r="AN95" s="244">
        <v>0</v>
      </c>
      <c r="AO95" s="244">
        <v>0</v>
      </c>
      <c r="AP95" s="244">
        <v>0</v>
      </c>
      <c r="AQ95" s="244">
        <v>0</v>
      </c>
      <c r="AR95" s="244">
        <v>0</v>
      </c>
      <c r="AS95" s="244">
        <v>0</v>
      </c>
      <c r="AT95" s="244">
        <v>0</v>
      </c>
      <c r="AU95" s="244">
        <v>0</v>
      </c>
      <c r="AV95" s="245">
        <v>0.40342534241048961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188.98549175493349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>
        <v>180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1364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1365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1366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1367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f>99210-248</f>
        <v>98962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1366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1368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1369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1370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33" t="s">
        <v>1371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33" t="s">
        <v>1372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19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>
        <v>1</v>
      </c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4563</v>
      </c>
      <c r="D128" s="220">
        <v>21520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577</v>
      </c>
      <c r="D131" s="220">
        <v>844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10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>
        <v>76</v>
      </c>
      <c r="D134" s="20"/>
      <c r="E134" s="20"/>
    </row>
    <row r="135" spans="1:5" x14ac:dyDescent="0.35">
      <c r="A135" s="20" t="s">
        <v>317</v>
      </c>
      <c r="B135" s="46" t="s">
        <v>284</v>
      </c>
      <c r="C135" s="216"/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21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>
        <v>16</v>
      </c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123</v>
      </c>
    </row>
    <row r="145" spans="1:6" x14ac:dyDescent="0.35">
      <c r="A145" s="20" t="s">
        <v>325</v>
      </c>
      <c r="B145" s="46" t="s">
        <v>284</v>
      </c>
      <c r="C145" s="47">
        <v>123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2427</v>
      </c>
      <c r="C155" s="50">
        <v>1216</v>
      </c>
      <c r="D155" s="50">
        <v>920</v>
      </c>
      <c r="E155" s="32">
        <f>SUM(B155:D155)</f>
        <v>4563</v>
      </c>
    </row>
    <row r="156" spans="1:6" x14ac:dyDescent="0.35">
      <c r="A156" s="20" t="s">
        <v>227</v>
      </c>
      <c r="B156" s="50">
        <v>13839</v>
      </c>
      <c r="C156" s="50">
        <v>4748</v>
      </c>
      <c r="D156" s="50">
        <v>2933</v>
      </c>
      <c r="E156" s="32">
        <f>SUM(B156:D156)</f>
        <v>21520</v>
      </c>
    </row>
    <row r="157" spans="1:6" x14ac:dyDescent="0.35">
      <c r="A157" s="20" t="s">
        <v>332</v>
      </c>
      <c r="B157" s="50">
        <v>17092.052928544119</v>
      </c>
      <c r="C157" s="50">
        <v>8262.576862314887</v>
      </c>
      <c r="D157" s="50">
        <v>13098.370209140998</v>
      </c>
      <c r="E157" s="32">
        <f>SUM(B157:D157)</f>
        <v>38453</v>
      </c>
    </row>
    <row r="158" spans="1:6" x14ac:dyDescent="0.35">
      <c r="A158" s="20" t="s">
        <v>272</v>
      </c>
      <c r="B158" s="50">
        <v>106556722.68204249</v>
      </c>
      <c r="C158" s="50">
        <v>51511255.84723676</v>
      </c>
      <c r="D158" s="50">
        <v>81658967.930720687</v>
      </c>
      <c r="E158" s="32">
        <f>SUM(B158:D158)</f>
        <v>239726946.45999995</v>
      </c>
      <c r="F158" s="18"/>
    </row>
    <row r="159" spans="1:6" x14ac:dyDescent="0.35">
      <c r="A159" s="20" t="s">
        <v>273</v>
      </c>
      <c r="B159" s="50">
        <v>207280565.55455935</v>
      </c>
      <c r="C159" s="50">
        <v>100202802.56085832</v>
      </c>
      <c r="D159" s="50">
        <v>158847950.92458227</v>
      </c>
      <c r="E159" s="32">
        <f>SUM(B159:D159)</f>
        <v>466331319.03999996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3878086.9600000004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/>
      <c r="D183" s="20"/>
      <c r="E183" s="20"/>
    </row>
    <row r="184" spans="1:5" x14ac:dyDescent="0.35">
      <c r="A184" s="25" t="s">
        <v>343</v>
      </c>
      <c r="B184" s="46" t="s">
        <v>284</v>
      </c>
      <c r="C184" s="216"/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5293086.83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/>
      <c r="D186" s="20"/>
      <c r="E186" s="20"/>
    </row>
    <row r="187" spans="1:5" x14ac:dyDescent="0.35">
      <c r="A187" s="20" t="s">
        <v>346</v>
      </c>
      <c r="B187" s="46" t="s">
        <v>284</v>
      </c>
      <c r="C187" s="216"/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3097077.62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>
        <v>20337.2</v>
      </c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12288588.609999999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240433.05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375055.95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615489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1322842.01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/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1322842.01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57227.22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1020376.8700000001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1077604.0900000001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2933947.9200000004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2933947.9200000004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8979210</v>
      </c>
      <c r="C212" s="216">
        <v>0</v>
      </c>
      <c r="D212" s="220">
        <v>0</v>
      </c>
      <c r="E212" s="32">
        <f t="shared" ref="E212:E220" si="16">SUM(B212:C212)-D212</f>
        <v>8979210</v>
      </c>
    </row>
    <row r="213" spans="1:5" x14ac:dyDescent="0.35">
      <c r="A213" s="20" t="s">
        <v>367</v>
      </c>
      <c r="B213" s="220">
        <v>766764</v>
      </c>
      <c r="C213" s="216">
        <v>0</v>
      </c>
      <c r="D213" s="220">
        <v>0</v>
      </c>
      <c r="E213" s="32">
        <f t="shared" si="16"/>
        <v>766764</v>
      </c>
    </row>
    <row r="214" spans="1:5" x14ac:dyDescent="0.35">
      <c r="A214" s="20" t="s">
        <v>368</v>
      </c>
      <c r="B214" s="220">
        <v>33941318.530000001</v>
      </c>
      <c r="C214" s="216">
        <v>0</v>
      </c>
      <c r="D214" s="220">
        <v>0</v>
      </c>
      <c r="E214" s="32">
        <f t="shared" si="16"/>
        <v>33941318.530000001</v>
      </c>
    </row>
    <row r="215" spans="1:5" x14ac:dyDescent="0.35">
      <c r="A215" s="20" t="s">
        <v>369</v>
      </c>
      <c r="B215" s="220">
        <v>0</v>
      </c>
      <c r="C215" s="216">
        <v>0</v>
      </c>
      <c r="D215" s="220">
        <v>0</v>
      </c>
      <c r="E215" s="32">
        <f t="shared" si="16"/>
        <v>0</v>
      </c>
    </row>
    <row r="216" spans="1:5" x14ac:dyDescent="0.35">
      <c r="A216" s="20" t="s">
        <v>370</v>
      </c>
      <c r="B216" s="220">
        <v>1207213.3700000001</v>
      </c>
      <c r="C216" s="216">
        <v>0</v>
      </c>
      <c r="D216" s="220">
        <v>0</v>
      </c>
      <c r="E216" s="32">
        <f t="shared" si="16"/>
        <v>1207213.3700000001</v>
      </c>
    </row>
    <row r="217" spans="1:5" x14ac:dyDescent="0.35">
      <c r="A217" s="20" t="s">
        <v>371</v>
      </c>
      <c r="B217" s="220">
        <v>21450305.120000001</v>
      </c>
      <c r="C217" s="216">
        <v>1263944.6699999997</v>
      </c>
      <c r="D217" s="220">
        <v>0</v>
      </c>
      <c r="E217" s="32">
        <f t="shared" si="16"/>
        <v>22714249.789999999</v>
      </c>
    </row>
    <row r="218" spans="1:5" x14ac:dyDescent="0.35">
      <c r="A218" s="20" t="s">
        <v>372</v>
      </c>
      <c r="B218" s="220">
        <v>0</v>
      </c>
      <c r="C218" s="216">
        <v>0</v>
      </c>
      <c r="D218" s="220">
        <v>0</v>
      </c>
      <c r="E218" s="32">
        <f t="shared" si="16"/>
        <v>0</v>
      </c>
    </row>
    <row r="219" spans="1:5" x14ac:dyDescent="0.35">
      <c r="A219" s="20" t="s">
        <v>373</v>
      </c>
      <c r="B219" s="220">
        <v>135000</v>
      </c>
      <c r="C219" s="216">
        <v>0</v>
      </c>
      <c r="D219" s="220">
        <v>115000</v>
      </c>
      <c r="E219" s="32">
        <f t="shared" si="16"/>
        <v>20000</v>
      </c>
    </row>
    <row r="220" spans="1:5" x14ac:dyDescent="0.35">
      <c r="A220" s="20" t="s">
        <v>374</v>
      </c>
      <c r="B220" s="220">
        <v>0</v>
      </c>
      <c r="C220" s="216">
        <v>0</v>
      </c>
      <c r="D220" s="220">
        <v>0</v>
      </c>
      <c r="E220" s="32">
        <f t="shared" si="16"/>
        <v>0</v>
      </c>
    </row>
    <row r="221" spans="1:5" x14ac:dyDescent="0.35">
      <c r="A221" s="20" t="s">
        <v>215</v>
      </c>
      <c r="B221" s="32">
        <f>SUM(B212:B220)</f>
        <v>66479811.019999996</v>
      </c>
      <c r="C221" s="266">
        <f>SUM(C212:C220)</f>
        <v>1263944.6699999997</v>
      </c>
      <c r="D221" s="32">
        <f>SUM(D212:D220)</f>
        <v>115000</v>
      </c>
      <c r="E221" s="32">
        <f>SUM(E212:E220)</f>
        <v>67628755.689999998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383382.01</v>
      </c>
      <c r="C226" s="216">
        <v>109537.72</v>
      </c>
      <c r="D226" s="220">
        <v>0</v>
      </c>
      <c r="E226" s="32">
        <f t="shared" ref="E226:E233" si="17">SUM(B226:C226)-D226</f>
        <v>492919.73</v>
      </c>
    </row>
    <row r="227" spans="1:5" x14ac:dyDescent="0.35">
      <c r="A227" s="20" t="s">
        <v>368</v>
      </c>
      <c r="B227" s="220">
        <v>5818915.6600000001</v>
      </c>
      <c r="C227" s="216">
        <v>1796579.6000000013</v>
      </c>
      <c r="D227" s="220">
        <v>0</v>
      </c>
      <c r="E227" s="32">
        <f t="shared" si="17"/>
        <v>7615495.2600000016</v>
      </c>
    </row>
    <row r="228" spans="1:5" x14ac:dyDescent="0.35">
      <c r="A228" s="20" t="s">
        <v>369</v>
      </c>
      <c r="B228" s="220">
        <v>0</v>
      </c>
      <c r="C228" s="216">
        <v>0</v>
      </c>
      <c r="D228" s="220">
        <v>0</v>
      </c>
      <c r="E228" s="32">
        <f t="shared" si="17"/>
        <v>0</v>
      </c>
    </row>
    <row r="229" spans="1:5" x14ac:dyDescent="0.35">
      <c r="A229" s="20" t="s">
        <v>370</v>
      </c>
      <c r="B229" s="220">
        <v>327174.84999999998</v>
      </c>
      <c r="C229" s="216">
        <v>119108.36000000003</v>
      </c>
      <c r="D229" s="220">
        <v>0</v>
      </c>
      <c r="E229" s="32">
        <f t="shared" si="17"/>
        <v>446283.21</v>
      </c>
    </row>
    <row r="230" spans="1:5" x14ac:dyDescent="0.35">
      <c r="A230" s="20" t="s">
        <v>371</v>
      </c>
      <c r="B230" s="220">
        <v>10612896.689999999</v>
      </c>
      <c r="C230" s="216">
        <v>2764973.4799999846</v>
      </c>
      <c r="D230" s="220">
        <v>0</v>
      </c>
      <c r="E230" s="32">
        <f t="shared" si="17"/>
        <v>13377870.169999983</v>
      </c>
    </row>
    <row r="231" spans="1:5" x14ac:dyDescent="0.35">
      <c r="A231" s="20" t="s">
        <v>372</v>
      </c>
      <c r="B231" s="220">
        <v>0</v>
      </c>
      <c r="C231" s="216">
        <v>0</v>
      </c>
      <c r="D231" s="220">
        <v>0</v>
      </c>
      <c r="E231" s="32">
        <f t="shared" si="17"/>
        <v>0</v>
      </c>
    </row>
    <row r="232" spans="1:5" x14ac:dyDescent="0.35">
      <c r="A232" s="20" t="s">
        <v>373</v>
      </c>
      <c r="B232" s="220">
        <v>65208.35</v>
      </c>
      <c r="C232" s="216">
        <v>17261.899999999998</v>
      </c>
      <c r="D232" s="220">
        <v>72559.530000000013</v>
      </c>
      <c r="E232" s="32">
        <f t="shared" si="17"/>
        <v>9910.7199999999866</v>
      </c>
    </row>
    <row r="233" spans="1:5" x14ac:dyDescent="0.35">
      <c r="A233" s="20" t="s">
        <v>374</v>
      </c>
      <c r="B233" s="220">
        <v>0</v>
      </c>
      <c r="C233" s="216">
        <v>0</v>
      </c>
      <c r="D233" s="220">
        <v>0</v>
      </c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17207577.560000002</v>
      </c>
      <c r="C234" s="266">
        <f>SUM(C225:C233)</f>
        <v>4807461.0599999866</v>
      </c>
      <c r="D234" s="32">
        <f>SUM(D225:D233)</f>
        <v>72559.530000000013</v>
      </c>
      <c r="E234" s="32">
        <f>SUM(E225:E233)</f>
        <v>21942479.089999985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5" t="s">
        <v>377</v>
      </c>
      <c r="C237" s="345"/>
      <c r="D237" s="38"/>
      <c r="E237" s="38"/>
    </row>
    <row r="238" spans="1:5" x14ac:dyDescent="0.35">
      <c r="A238" s="56" t="s">
        <v>377</v>
      </c>
      <c r="B238" s="38"/>
      <c r="C238" s="216">
        <v>4913034.37</v>
      </c>
      <c r="D238" s="40">
        <f>C238</f>
        <v>4913034.37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239809132.34531501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109549218.25819223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8786095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9470790.2077842057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/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167806669.39870861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535421905.21000004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4562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4202653.6238173274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8175255.3761826735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12377909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5886646.3999999994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5886646.3999999994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558599494.98000002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0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20808226.929999992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2966583.5999999996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0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3799953.8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107843.69999999998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21749440.829999991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8979210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766764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33941318.530000001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1207213.3700000001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22714249.789999999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20000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0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67628755.689999998</v>
      </c>
      <c r="E292" s="20"/>
    </row>
    <row r="293" spans="1:5" x14ac:dyDescent="0.35">
      <c r="A293" s="20" t="s">
        <v>416</v>
      </c>
      <c r="B293" s="46" t="s">
        <v>284</v>
      </c>
      <c r="C293" s="47">
        <v>21942479.09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45686276.599999994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362709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362709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>
        <v>68985724.879999995</v>
      </c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>
        <v>3229999.76</v>
      </c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72215724.640000001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140014151.06999999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770350.18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1526777.6000000003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>
        <v>0</v>
      </c>
      <c r="D318" s="20"/>
      <c r="E318" s="20"/>
    </row>
    <row r="319" spans="1:5" x14ac:dyDescent="0.35">
      <c r="A319" s="20" t="s">
        <v>436</v>
      </c>
      <c r="B319" s="46" t="s">
        <v>284</v>
      </c>
      <c r="C319" s="216">
        <v>0</v>
      </c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345000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615791.62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0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3257919.4000000004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/>
      <c r="D336" s="20"/>
      <c r="E336" s="20"/>
    </row>
    <row r="337" spans="1:5" x14ac:dyDescent="0.35">
      <c r="A337" s="26" t="s">
        <v>454</v>
      </c>
      <c r="B337" s="46" t="s">
        <v>284</v>
      </c>
      <c r="C337" s="216">
        <v>70504436.310000002</v>
      </c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2729.17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70507165.480000004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70507165.480000004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66249066.189999998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140014151.06999999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140014151.06999999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239726946.45999998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466331319.04000002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706058265.5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4913034.37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541308551.61000001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12377908.999999998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558599494.98000002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147458770.51999998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16285569.77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16285569.77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16285569.77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163744340.28999999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60942021.970000021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12288588.609999998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5581547.4199999999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25019556.829999998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538458.55999999994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23418945.069999993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5081648.8099999987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615489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1322842.01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1077604.0900000001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2933947.9200000004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4413707.09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4413707.09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143234357.38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20509982.909999996</v>
      </c>
      <c r="E418" s="32"/>
    </row>
    <row r="419" spans="1:13" x14ac:dyDescent="0.35">
      <c r="A419" s="32" t="s">
        <v>508</v>
      </c>
      <c r="B419" s="20"/>
      <c r="C419" s="236"/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0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20509982.909999996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20509982.909999996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147771.16903185038</v>
      </c>
      <c r="E613" s="258">
        <f>SUM(C625:D648)+SUM(C669:D714)</f>
        <v>96824045.607075334</v>
      </c>
      <c r="F613" s="258">
        <f>CE65-(AX65+BD65+BE65+BG65+BJ65+BN65+BP65+BQ65+CB65+CC65+CD65)</f>
        <v>25019556.829999998</v>
      </c>
      <c r="G613" s="256">
        <f>CE92-(AX92+AY92+BD92+BE92+BG92+BJ92+BN92+BP92+BQ92+CB92+CC92+CD92)</f>
        <v>69301</v>
      </c>
      <c r="H613" s="261">
        <f>CE61-(AX61+AY61+AZ61+BD61+BE61+BG61+BJ61+BN61+BO61+BP61+BQ61+BR61+CB61+CC61+CD61)</f>
        <v>619.54638690143213</v>
      </c>
      <c r="I613" s="256">
        <f>CE93-(AX93+AY93+AZ93+BD93+BE93+BF93+BG93+BJ93+BN93+BO93+BP93+BQ93+BR93+CB93+CC93+CD93)</f>
        <v>52832.000000000007</v>
      </c>
      <c r="J613" s="256">
        <f>CE94-(AX94+AY94+AZ94+BA94+BD94+BE94+BF94+BG94+BJ94+BN94+BO94+BP94+BQ94+BR94+CB94+CC94+CD94)</f>
        <v>700422</v>
      </c>
      <c r="K613" s="256">
        <f>CE90-(AW90+AX90+AY90+AZ90+BA90+BB90+BC90+BD90+BE90+BF90+BG90+BH90+BI90+BJ90+BK90+BL90+BM90+BN90+BO90+BP90+BQ90+BR90+BS90+BT90+BU90+BV90+BW90+BX90+CB90+CC90+CD90)</f>
        <v>697789744.5</v>
      </c>
      <c r="L613" s="262">
        <f>CE95-(AW95+AX95+AY95+AZ95+BA95+BB95+BC95+BD95+BE95+BF95+BG95+BH95+BI95+BJ95+BK95+BL95+BM95+BN95+BO95+BP95+BQ95+BR95+BS95+BT95+BU95+BV95+BW95+BX95+BY95+BZ95+CA95+CB95+CC95+CD95)</f>
        <v>188.98549175493349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152959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5334394.0200000005</v>
      </c>
      <c r="D616" s="256">
        <f>SUM(C615:C616)</f>
        <v>5487353.0200000005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0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13787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686901</v>
      </c>
      <c r="D620" s="256">
        <f>(D616/D613)*BN91</f>
        <v>300325.6129246148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29123729.969999991</v>
      </c>
      <c r="D621" s="256">
        <f>(D616/D613)*CC91</f>
        <v>0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0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30124743.582924604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83217</v>
      </c>
      <c r="D625" s="256">
        <f>(D616/D613)*BD91</f>
        <v>0</v>
      </c>
      <c r="E625" s="258">
        <f>(E624/E613)*SUM(C625:D625)</f>
        <v>25891.200589918833</v>
      </c>
      <c r="F625" s="258">
        <f>SUM(C625:E625)</f>
        <v>109108.20058991884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416641</v>
      </c>
      <c r="D626" s="256">
        <f>(D616/D613)*AY91</f>
        <v>191122.78347737924</v>
      </c>
      <c r="E626" s="258">
        <f>(E624/E613)*SUM(C626:D626)</f>
        <v>189092.78187510752</v>
      </c>
      <c r="F626" s="258">
        <f>(F625/F613)*AY65</f>
        <v>0</v>
      </c>
      <c r="G626" s="256">
        <f>SUM(C626:F626)</f>
        <v>796856.5653524868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>
        <f>(D616/D613)*BR91</f>
        <v>40050.547834502133</v>
      </c>
      <c r="E627" s="258">
        <f>(E624/E613)*SUM(C627:D627)</f>
        <v>12460.876596359325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0</v>
      </c>
      <c r="D628" s="256">
        <f>(D616/D613)*BO91</f>
        <v>0</v>
      </c>
      <c r="E628" s="258">
        <f>(E624/E613)*SUM(C628:D628)</f>
        <v>0</v>
      </c>
      <c r="F628" s="258">
        <f>(F625/F613)*BO65</f>
        <v>0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0</v>
      </c>
      <c r="H629" s="258">
        <f>SUM(C627:G629)</f>
        <v>52511.424430861458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333943</v>
      </c>
      <c r="D630" s="256">
        <f>(D616/D613)*BF91</f>
        <v>86021.301315066012</v>
      </c>
      <c r="E630" s="258">
        <f>(E624/E613)*SUM(C630:D630)</f>
        <v>130662.96509070847</v>
      </c>
      <c r="F630" s="258">
        <f>(F625/F613)*BF65</f>
        <v>0</v>
      </c>
      <c r="G630" s="256">
        <f>(G626/G613)*BF92</f>
        <v>0</v>
      </c>
      <c r="H630" s="258">
        <f>(H629/H613)*BF61</f>
        <v>0</v>
      </c>
      <c r="I630" s="256">
        <f>SUM(C630:H630)</f>
        <v>550627.26640577451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0</v>
      </c>
      <c r="D631" s="256">
        <f>(D616/D613)*BA91</f>
        <v>13908.91687930172</v>
      </c>
      <c r="E631" s="258">
        <f>(E624/E613)*SUM(C631:D631)</f>
        <v>4327.4638224222053</v>
      </c>
      <c r="F631" s="258">
        <f>(F625/F613)*BA65</f>
        <v>0</v>
      </c>
      <c r="G631" s="256">
        <f>(G626/G613)*BA92</f>
        <v>0</v>
      </c>
      <c r="H631" s="258">
        <f>(H629/H613)*BA61</f>
        <v>0</v>
      </c>
      <c r="I631" s="256">
        <f>(I630/I613)*BA93</f>
        <v>1574.9204591820583</v>
      </c>
      <c r="J631" s="256">
        <f>SUM(C631:I631)</f>
        <v>19811.301160905983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0</v>
      </c>
      <c r="D633" s="256">
        <f>(D616/D613)*BB91</f>
        <v>0</v>
      </c>
      <c r="E633" s="258">
        <f>(E624/E613)*SUM(C633:D633)</f>
        <v>0</v>
      </c>
      <c r="F633" s="258">
        <f>(F625/F613)*BB65</f>
        <v>0</v>
      </c>
      <c r="G633" s="256">
        <f>(G626/G613)*BB92</f>
        <v>0</v>
      </c>
      <c r="H633" s="258">
        <f>(H629/H613)*BB61</f>
        <v>0</v>
      </c>
      <c r="I633" s="256">
        <f>(I630/I613)*BB93</f>
        <v>0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104921</v>
      </c>
      <c r="D634" s="256">
        <f>(D616/D613)*BC91</f>
        <v>0</v>
      </c>
      <c r="E634" s="258">
        <f>(E624/E613)*SUM(C634:D634)</f>
        <v>32643.938823736422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0</v>
      </c>
      <c r="D636" s="256">
        <f>(D616/D613)*BK91</f>
        <v>0</v>
      </c>
      <c r="E636" s="258">
        <f>(E624/E613)*SUM(C636:D636)</f>
        <v>0</v>
      </c>
      <c r="F636" s="258">
        <f>(F625/F613)*BK65</f>
        <v>0</v>
      </c>
      <c r="G636" s="256">
        <f>(G626/G613)*BK92</f>
        <v>0</v>
      </c>
      <c r="H636" s="258">
        <f>(H629/H613)*BK61</f>
        <v>0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0</v>
      </c>
      <c r="D637" s="256">
        <f>(D616/D613)*BH91</f>
        <v>0</v>
      </c>
      <c r="E637" s="258">
        <f>(E624/E613)*SUM(C637:D637)</f>
        <v>0</v>
      </c>
      <c r="F637" s="258">
        <f>(F625/F613)*BH65</f>
        <v>0</v>
      </c>
      <c r="G637" s="256">
        <f>(G626/G613)*BH92</f>
        <v>0</v>
      </c>
      <c r="H637" s="258">
        <f>(H629/H613)*BH61</f>
        <v>0</v>
      </c>
      <c r="I637" s="256">
        <f>(I630/I613)*BH93</f>
        <v>0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325310</v>
      </c>
      <c r="D638" s="256">
        <f>(D616/D613)*BL91</f>
        <v>0</v>
      </c>
      <c r="E638" s="258">
        <f>(E624/E613)*SUM(C638:D638)</f>
        <v>101213.29132156285</v>
      </c>
      <c r="F638" s="258">
        <f>(F625/F613)*BL65</f>
        <v>0</v>
      </c>
      <c r="G638" s="256">
        <f>(G626/G613)*BL92</f>
        <v>0</v>
      </c>
      <c r="H638" s="258">
        <f>(H629/H613)*BL61</f>
        <v>0</v>
      </c>
      <c r="I638" s="256">
        <f>(I630/I613)*BL93</f>
        <v>0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0</v>
      </c>
      <c r="D640" s="256">
        <f>(D616/D613)*BS91</f>
        <v>35521.233876370548</v>
      </c>
      <c r="E640" s="258">
        <f>(E624/E613)*SUM(C640:D640)</f>
        <v>11051.676838801326</v>
      </c>
      <c r="F640" s="258">
        <f>(F625/F613)*BS65</f>
        <v>0</v>
      </c>
      <c r="G640" s="256">
        <f>(G626/G613)*BS92</f>
        <v>0</v>
      </c>
      <c r="H640" s="258">
        <f>(H629/H613)*BS61</f>
        <v>0</v>
      </c>
      <c r="I640" s="256">
        <f>(I630/I613)*BS93</f>
        <v>4016.5756677126315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0</v>
      </c>
      <c r="D643" s="256">
        <f>(D616/D613)*BV91</f>
        <v>92583.456970941697</v>
      </c>
      <c r="E643" s="258">
        <f>(E624/E613)*SUM(C643:D643)</f>
        <v>28805.374571815501</v>
      </c>
      <c r="F643" s="258">
        <f>(F625/F613)*BV65</f>
        <v>0</v>
      </c>
      <c r="G643" s="256">
        <f>(G626/G613)*BV92</f>
        <v>0</v>
      </c>
      <c r="H643" s="258">
        <f>(H629/H613)*BV61</f>
        <v>0</v>
      </c>
      <c r="I643" s="256">
        <f>(I630/I613)*BV93</f>
        <v>10464.236607988172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0</v>
      </c>
      <c r="D644" s="256">
        <f>(D616/D613)*BW91</f>
        <v>0</v>
      </c>
      <c r="E644" s="258">
        <f>(E624/E613)*SUM(C644:D644)</f>
        <v>0</v>
      </c>
      <c r="F644" s="258">
        <f>(F625/F613)*BW65</f>
        <v>0</v>
      </c>
      <c r="G644" s="256">
        <f>(G626/G613)*BW92</f>
        <v>0</v>
      </c>
      <c r="H644" s="258">
        <f>(H629/H613)*BW61</f>
        <v>0</v>
      </c>
      <c r="I644" s="256">
        <f>(I630/I613)*BW93</f>
        <v>0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261432</v>
      </c>
      <c r="D645" s="256">
        <f>(D616/D613)*BX91</f>
        <v>0</v>
      </c>
      <c r="E645" s="258">
        <f>(E624/E613)*SUM(C645:D645)</f>
        <v>81339.009488730182</v>
      </c>
      <c r="F645" s="258">
        <f>(F625/F613)*BX65</f>
        <v>0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>
        <f>(J631/J613)*BX94</f>
        <v>0</v>
      </c>
      <c r="K645" s="258">
        <f>SUM(C632:J645)</f>
        <v>1089301.7941676592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245392</v>
      </c>
      <c r="D646" s="256">
        <f>(D616/D613)*BY91</f>
        <v>258955.50118105073</v>
      </c>
      <c r="E646" s="258">
        <f>(E624/E613)*SUM(C646:D646)</f>
        <v>156917.00397878929</v>
      </c>
      <c r="F646" s="258">
        <f>(F625/F613)*BY65</f>
        <v>0</v>
      </c>
      <c r="G646" s="256">
        <f>(G626/G613)*BY92</f>
        <v>0</v>
      </c>
      <c r="H646" s="258">
        <f>(H629/H613)*BY61</f>
        <v>0</v>
      </c>
      <c r="I646" s="256">
        <f>(I630/I613)*BY93</f>
        <v>29278.722630431555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54756</v>
      </c>
      <c r="D647" s="256">
        <f>(D616/D613)*BZ91</f>
        <v>0</v>
      </c>
      <c r="E647" s="258">
        <f>(E624/E613)*SUM(C647:D647)</f>
        <v>17036.165440974746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0</v>
      </c>
      <c r="D648" s="256">
        <f>(D616/D613)*CA91</f>
        <v>0</v>
      </c>
      <c r="E648" s="258">
        <f>(E624/E613)*SUM(C648:D648)</f>
        <v>0</v>
      </c>
      <c r="F648" s="258">
        <f>(F625/F613)*CA65</f>
        <v>0</v>
      </c>
      <c r="G648" s="256">
        <f>(G626/G613)*CA92</f>
        <v>0</v>
      </c>
      <c r="H648" s="258">
        <f>(H629/H613)*CA61</f>
        <v>0</v>
      </c>
      <c r="I648" s="256">
        <f>(I630/I613)*CA93</f>
        <v>0</v>
      </c>
      <c r="J648" s="256">
        <f>(J631/J613)*CA94</f>
        <v>0</v>
      </c>
      <c r="K648" s="258">
        <v>0</v>
      </c>
      <c r="L648" s="258">
        <f>SUM(C646:K648)</f>
        <v>762335.39323124627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37137382.989999995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5245063.7100000009</v>
      </c>
      <c r="D669" s="256">
        <f>(D616/D613)*C91</f>
        <v>148540.09949305555</v>
      </c>
      <c r="E669" s="258">
        <f>(E624/E613)*SUM(C669:D669)</f>
        <v>1678105.1724303337</v>
      </c>
      <c r="F669" s="258">
        <f>(F625/F613)*C65</f>
        <v>1453.0499524254742</v>
      </c>
      <c r="G669" s="256">
        <f>(G626/G613)*C92</f>
        <v>53893.403007274144</v>
      </c>
      <c r="H669" s="258">
        <f>(H629/H613)*C61</f>
        <v>2688.8367360053703</v>
      </c>
      <c r="I669" s="256">
        <f>(I630/I613)*C93</f>
        <v>16795.375747045342</v>
      </c>
      <c r="J669" s="256">
        <f>(J631/J613)*C94</f>
        <v>735.46061057462555</v>
      </c>
      <c r="K669" s="256">
        <f>(K645/K613)*C90</f>
        <v>19198.242814450419</v>
      </c>
      <c r="L669" s="256">
        <f>(L648/L613)*C95</f>
        <v>96341.177968707241</v>
      </c>
      <c r="M669" s="231">
        <f t="shared" ref="M669:M714" si="18">ROUND(SUM(D669:L669),0)</f>
        <v>2017751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11230938.420000002</v>
      </c>
      <c r="D670" s="256">
        <f>(D616/D613)*D91</f>
        <v>255353.44834820591</v>
      </c>
      <c r="E670" s="258">
        <f>(E624/E613)*SUM(C670:D670)</f>
        <v>3573715.5484787603</v>
      </c>
      <c r="F670" s="258">
        <f>(F625/F613)*D65</f>
        <v>6216.8849328883662</v>
      </c>
      <c r="G670" s="256">
        <f>(G626/G613)*D92</f>
        <v>422764.82790024503</v>
      </c>
      <c r="H670" s="258">
        <f>(H629/H613)*D61</f>
        <v>6049.7409333272817</v>
      </c>
      <c r="I670" s="256">
        <f>(I630/I613)*D93</f>
        <v>28872.722772831843</v>
      </c>
      <c r="J670" s="256">
        <f>(J631/J613)*D94</f>
        <v>4182.9445123479536</v>
      </c>
      <c r="K670" s="256">
        <f>(K645/K613)*D90</f>
        <v>50672.379198689137</v>
      </c>
      <c r="L670" s="256">
        <f>(L648/L613)*D95</f>
        <v>173818.908578134</v>
      </c>
      <c r="M670" s="231">
        <f t="shared" si="18"/>
        <v>4521647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808195.8400000002</v>
      </c>
      <c r="D671" s="256">
        <f>(D616/D613)*E91</f>
        <v>1410792.1382344037</v>
      </c>
      <c r="E671" s="258">
        <f>(E624/E613)*SUM(C671:D671)</f>
        <v>690390.93996521609</v>
      </c>
      <c r="F671" s="258">
        <f>(F625/F613)*E65</f>
        <v>7.7146795031219551</v>
      </c>
      <c r="G671" s="256">
        <f>(G626/G613)*E92</f>
        <v>0</v>
      </c>
      <c r="H671" s="258">
        <f>(H629/H613)*E61</f>
        <v>939.98124378641864</v>
      </c>
      <c r="I671" s="256">
        <f>(I630/I613)*E93</f>
        <v>159517.7608167154</v>
      </c>
      <c r="J671" s="256">
        <f>(J631/J613)*E94</f>
        <v>0</v>
      </c>
      <c r="K671" s="256">
        <f>(K645/K613)*E90</f>
        <v>0</v>
      </c>
      <c r="L671" s="256">
        <f>(L648/L613)*E95</f>
        <v>5458.3884520476231</v>
      </c>
      <c r="M671" s="231">
        <f t="shared" si="18"/>
        <v>2267107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3675028.7399999998</v>
      </c>
      <c r="D672" s="256">
        <f>(D616/D613)*F91</f>
        <v>0</v>
      </c>
      <c r="E672" s="258">
        <f>(E624/E613)*SUM(C672:D672)</f>
        <v>1143407.0716446959</v>
      </c>
      <c r="F672" s="258">
        <f>(F625/F613)*F65</f>
        <v>1182.3831225560423</v>
      </c>
      <c r="G672" s="256">
        <f>(G626/G613)*F92</f>
        <v>36933.136432550578</v>
      </c>
      <c r="H672" s="258">
        <f>(H629/H613)*F61</f>
        <v>1777.5999004965033</v>
      </c>
      <c r="I672" s="256">
        <f>(I630/I613)*F93</f>
        <v>0</v>
      </c>
      <c r="J672" s="256">
        <f>(J631/J613)*F94</f>
        <v>1754.3715362491826</v>
      </c>
      <c r="K672" s="256">
        <f>(K645/K613)*F90</f>
        <v>15235.614361530246</v>
      </c>
      <c r="L672" s="256">
        <f>(L648/L613)*F95</f>
        <v>64959.539674149499</v>
      </c>
      <c r="M672" s="231">
        <f t="shared" si="18"/>
        <v>1265250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0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20238719</v>
      </c>
      <c r="D674" s="256">
        <f>(D616/D613)*H91</f>
        <v>0</v>
      </c>
      <c r="E674" s="258">
        <f>(E624/E613)*SUM(C674:D674)</f>
        <v>6296847.1984330304</v>
      </c>
      <c r="F674" s="258">
        <f>(F625/F613)*H65</f>
        <v>51309.78669075972</v>
      </c>
      <c r="G674" s="256">
        <f>(G626/G613)*H92</f>
        <v>0</v>
      </c>
      <c r="H674" s="258">
        <f>(H629/H613)*H61</f>
        <v>6741.2318187742567</v>
      </c>
      <c r="I674" s="256">
        <f>(I630/I613)*H93</f>
        <v>0</v>
      </c>
      <c r="J674" s="256">
        <f>(J631/J613)*H94</f>
        <v>0</v>
      </c>
      <c r="K674" s="256">
        <f>(K645/K613)*H90</f>
        <v>0</v>
      </c>
      <c r="L674" s="256">
        <f>(L648/L613)*H95</f>
        <v>0</v>
      </c>
      <c r="M674" s="231">
        <f t="shared" si="18"/>
        <v>6354898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7194933.6100000003</v>
      </c>
      <c r="D675" s="256">
        <f>(D616/D613)*I91</f>
        <v>0</v>
      </c>
      <c r="E675" s="258">
        <f>(E624/E613)*SUM(C675:D675)</f>
        <v>2238550.6486374037</v>
      </c>
      <c r="F675" s="258">
        <f>(F625/F613)*I65</f>
        <v>847.53611623270479</v>
      </c>
      <c r="G675" s="256">
        <f>(G626/G613)*I92</f>
        <v>0</v>
      </c>
      <c r="H675" s="258">
        <f>(H629/H613)*I61</f>
        <v>2574.867721400336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2241973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489182.90000000008</v>
      </c>
      <c r="D676" s="256">
        <f>(D616/D613)*J91</f>
        <v>34237.333856742691</v>
      </c>
      <c r="E676" s="258">
        <f>(E624/E613)*SUM(C676:D676)</f>
        <v>162851.07931801377</v>
      </c>
      <c r="F676" s="258">
        <f>(F625/F613)*J65</f>
        <v>858.33304797630126</v>
      </c>
      <c r="G676" s="256">
        <f>(G626/G613)*J92</f>
        <v>0</v>
      </c>
      <c r="H676" s="258">
        <f>(H629/H613)*J61</f>
        <v>335.69644082777336</v>
      </c>
      <c r="I676" s="256">
        <f>(I630/I613)*J93</f>
        <v>3871.2030533405832</v>
      </c>
      <c r="J676" s="256">
        <f>(J631/J613)*J94</f>
        <v>0</v>
      </c>
      <c r="K676" s="256">
        <f>(K645/K613)*J90</f>
        <v>0</v>
      </c>
      <c r="L676" s="256">
        <f>(L648/L613)*J95</f>
        <v>0</v>
      </c>
      <c r="M676" s="231">
        <f t="shared" si="18"/>
        <v>202154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4265816.7700000005</v>
      </c>
      <c r="D678" s="256">
        <f>(D616/D613)*L91</f>
        <v>0</v>
      </c>
      <c r="E678" s="258">
        <f>(E624/E613)*SUM(C678:D678)</f>
        <v>1327218.2086822363</v>
      </c>
      <c r="F678" s="258">
        <f>(F625/F613)*L65</f>
        <v>5732.0738544985188</v>
      </c>
      <c r="G678" s="256">
        <f>(G626/G613)*L92</f>
        <v>0</v>
      </c>
      <c r="H678" s="258">
        <f>(H629/H613)*L61</f>
        <v>2244.7723236252596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1335195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45683.01</v>
      </c>
      <c r="D679" s="256">
        <f>(D616/D613)*M91</f>
        <v>0</v>
      </c>
      <c r="E679" s="258">
        <f>(E624/E613)*SUM(C679:D679)</f>
        <v>14213.297468801662</v>
      </c>
      <c r="F679" s="258">
        <f>(F625/F613)*M65</f>
        <v>6.0852230172444974</v>
      </c>
      <c r="G679" s="256">
        <f>(G626/G613)*M92</f>
        <v>0</v>
      </c>
      <c r="H679" s="258">
        <f>(H629/H613)*M61</f>
        <v>71.151086556677001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14291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410783.18</v>
      </c>
      <c r="D680" s="256">
        <f>(D616/D613)*N91</f>
        <v>0</v>
      </c>
      <c r="E680" s="258">
        <f>(E624/E613)*SUM(C680:D680)</f>
        <v>127806.45435842116</v>
      </c>
      <c r="F680" s="258">
        <f>(F625/F613)*N65</f>
        <v>57.397773700551568</v>
      </c>
      <c r="G680" s="256">
        <f>(G626/G613)*N92</f>
        <v>0</v>
      </c>
      <c r="H680" s="258">
        <f>(H629/H613)*N61</f>
        <v>306.19414636482787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128170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1073834.8400000001</v>
      </c>
      <c r="D681" s="256">
        <f>(D616/D613)*O91</f>
        <v>25357.025387650054</v>
      </c>
      <c r="E681" s="258">
        <f>(E624/E613)*SUM(C681:D681)</f>
        <v>341990.18317842158</v>
      </c>
      <c r="F681" s="258">
        <f>(F625/F613)*O65</f>
        <v>1004.8791208336548</v>
      </c>
      <c r="G681" s="256">
        <f>(G626/G613)*O92</f>
        <v>0</v>
      </c>
      <c r="H681" s="258">
        <f>(H629/H613)*O61</f>
        <v>723.80081296883964</v>
      </c>
      <c r="I681" s="256">
        <f>(I630/I613)*O93</f>
        <v>2867.1097613803695</v>
      </c>
      <c r="J681" s="256">
        <f>(J631/J613)*O94</f>
        <v>0</v>
      </c>
      <c r="K681" s="256">
        <f>(K645/K613)*O90</f>
        <v>0</v>
      </c>
      <c r="L681" s="256">
        <f>(L648/L613)*O95</f>
        <v>0</v>
      </c>
      <c r="M681" s="231">
        <f t="shared" si="18"/>
        <v>371943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8366326.040000001</v>
      </c>
      <c r="D682" s="256">
        <f>(D616/D613)*P91</f>
        <v>1027975.9490486993</v>
      </c>
      <c r="E682" s="258">
        <f>(E624/E613)*SUM(C682:D682)</f>
        <v>2922837.3673736542</v>
      </c>
      <c r="F682" s="258">
        <f>(F625/F613)*P65</f>
        <v>8382.0667217171522</v>
      </c>
      <c r="G682" s="256">
        <f>(G626/G613)*P92</f>
        <v>235971.92586201834</v>
      </c>
      <c r="H682" s="258">
        <f>(H629/H613)*P61</f>
        <v>2718.7409336518845</v>
      </c>
      <c r="I682" s="256">
        <f>(I630/I613)*P93</f>
        <v>116232.871676551</v>
      </c>
      <c r="J682" s="256">
        <f>(J631/J613)*P94</f>
        <v>3218.4693628273903</v>
      </c>
      <c r="K682" s="256">
        <f>(K645/K613)*P90</f>
        <v>310493.91251860233</v>
      </c>
      <c r="L682" s="256">
        <f>(L648/L613)*P95</f>
        <v>157881.04633857106</v>
      </c>
      <c r="M682" s="231">
        <f t="shared" si="18"/>
        <v>4785712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762200.37</v>
      </c>
      <c r="D683" s="256">
        <f>(D616/D613)*Q91</f>
        <v>93296.73475962384</v>
      </c>
      <c r="E683" s="258">
        <f>(E624/E613)*SUM(C683:D683)</f>
        <v>266169.73867630685</v>
      </c>
      <c r="F683" s="258">
        <f>(F625/F613)*Q65</f>
        <v>1962.3179232657371</v>
      </c>
      <c r="G683" s="256">
        <f>(G626/G613)*Q92</f>
        <v>0</v>
      </c>
      <c r="H683" s="258">
        <f>(H629/H613)*Q61</f>
        <v>178.28855978763511</v>
      </c>
      <c r="I683" s="256">
        <f>(I630/I613)*Q93</f>
        <v>10549.028320353089</v>
      </c>
      <c r="J683" s="256">
        <f>(J631/J613)*Q94</f>
        <v>0</v>
      </c>
      <c r="K683" s="256">
        <f>(K645/K613)*Q90</f>
        <v>0</v>
      </c>
      <c r="L683" s="256">
        <f>(L648/L613)*Q95</f>
        <v>0</v>
      </c>
      <c r="M683" s="231">
        <f t="shared" si="18"/>
        <v>372156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7265283.6699999999</v>
      </c>
      <c r="D684" s="256">
        <f>(D616/D613)*R91</f>
        <v>23609.494805378814</v>
      </c>
      <c r="E684" s="258">
        <f>(E624/E613)*SUM(C684:D684)</f>
        <v>2267784.166798423</v>
      </c>
      <c r="F684" s="258">
        <f>(F625/F613)*R65</f>
        <v>18432.948509860384</v>
      </c>
      <c r="G684" s="256">
        <f>(G626/G613)*R92</f>
        <v>827.8909785627776</v>
      </c>
      <c r="H684" s="258">
        <f>(H629/H613)*R61</f>
        <v>1750.5179653473406</v>
      </c>
      <c r="I684" s="256">
        <f>(I630/I613)*R93</f>
        <v>2669.5171055327769</v>
      </c>
      <c r="J684" s="256">
        <f>(J631/J613)*R94</f>
        <v>640.03240967769727</v>
      </c>
      <c r="K684" s="256">
        <f>(K645/K613)*R90</f>
        <v>36695.234416581035</v>
      </c>
      <c r="L684" s="256">
        <f>(L648/L613)*R95</f>
        <v>75936.774299815195</v>
      </c>
      <c r="M684" s="231">
        <f t="shared" si="18"/>
        <v>2428347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2096293.4300000002</v>
      </c>
      <c r="D685" s="256">
        <f>(D616/D613)*S91</f>
        <v>167263.64144596169</v>
      </c>
      <c r="E685" s="258">
        <f>(E624/E613)*SUM(C685:D685)</f>
        <v>704257.66590404161</v>
      </c>
      <c r="F685" s="258">
        <f>(F625/F613)*S65</f>
        <v>871.08851097206548</v>
      </c>
      <c r="G685" s="256">
        <f>(G626/G613)*S92</f>
        <v>0</v>
      </c>
      <c r="H685" s="258">
        <f>(H629/H613)*S61</f>
        <v>1567.3724320005504</v>
      </c>
      <c r="I685" s="256">
        <f>(I630/I613)*S93</f>
        <v>18912.439916840976</v>
      </c>
      <c r="J685" s="256">
        <f>(J631/J613)*S94</f>
        <v>0</v>
      </c>
      <c r="K685" s="256">
        <f>(K645/K613)*S90</f>
        <v>0</v>
      </c>
      <c r="L685" s="256">
        <f>(L648/L613)*S95</f>
        <v>35.77952172274324</v>
      </c>
      <c r="M685" s="231">
        <f t="shared" si="18"/>
        <v>892908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232028.81</v>
      </c>
      <c r="D686" s="256">
        <f>(D616/D613)*T91</f>
        <v>0</v>
      </c>
      <c r="E686" s="258">
        <f>(E624/E613)*SUM(C686:D686)</f>
        <v>72190.831949603627</v>
      </c>
      <c r="F686" s="258">
        <f>(F625/F613)*T65</f>
        <v>0</v>
      </c>
      <c r="G686" s="256">
        <f>(G626/G613)*T92</f>
        <v>0</v>
      </c>
      <c r="H686" s="258">
        <f>(H629/H613)*T61</f>
        <v>0</v>
      </c>
      <c r="I686" s="256">
        <f>(I630/I613)*T93</f>
        <v>0</v>
      </c>
      <c r="J686" s="256">
        <f>(J631/J613)*T94</f>
        <v>0</v>
      </c>
      <c r="K686" s="256">
        <f>(K645/K613)*T90</f>
        <v>0</v>
      </c>
      <c r="L686" s="256">
        <f>(L648/L613)*T95</f>
        <v>0</v>
      </c>
      <c r="M686" s="231">
        <f t="shared" si="18"/>
        <v>72191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1093973.1400000004</v>
      </c>
      <c r="D687" s="256">
        <f>(D616/D613)*U91</f>
        <v>134773.83817149024</v>
      </c>
      <c r="E687" s="258">
        <f>(E624/E613)*SUM(C687:D687)</f>
        <v>382298.50254268572</v>
      </c>
      <c r="F687" s="258">
        <f>(F625/F613)*U65</f>
        <v>5.2848203853217104</v>
      </c>
      <c r="G687" s="256">
        <f>(G626/G613)*U92</f>
        <v>0</v>
      </c>
      <c r="H687" s="258">
        <f>(H629/H613)*U61</f>
        <v>509.84771415240965</v>
      </c>
      <c r="I687" s="256">
        <f>(I630/I613)*U93</f>
        <v>15238.829519347983</v>
      </c>
      <c r="J687" s="256">
        <f>(J631/J613)*U94</f>
        <v>4.4668018934617466</v>
      </c>
      <c r="K687" s="256">
        <f>(K645/K613)*U90</f>
        <v>80484.995450070142</v>
      </c>
      <c r="L687" s="256">
        <f>(L648/L613)*U95</f>
        <v>40.285807431607658</v>
      </c>
      <c r="M687" s="231">
        <f t="shared" si="18"/>
        <v>613356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8999513.1799999997</v>
      </c>
      <c r="D688" s="256">
        <f>(D616/D613)*V91</f>
        <v>57632.845325516864</v>
      </c>
      <c r="E688" s="258">
        <f>(E624/E613)*SUM(C688:D688)</f>
        <v>2817938.4562515952</v>
      </c>
      <c r="F688" s="258">
        <f>(F625/F613)*V65</f>
        <v>4000.3643842675328</v>
      </c>
      <c r="G688" s="256">
        <f>(G626/G613)*V92</f>
        <v>0</v>
      </c>
      <c r="H688" s="258">
        <f>(H629/H613)*V61</f>
        <v>4596.3578345962533</v>
      </c>
      <c r="I688" s="256">
        <f>(I630/I613)*V93</f>
        <v>6516.525139789981</v>
      </c>
      <c r="J688" s="256">
        <f>(J631/J613)*V94</f>
        <v>0</v>
      </c>
      <c r="K688" s="256">
        <f>(K645/K613)*V90</f>
        <v>7203.4035567367337</v>
      </c>
      <c r="L688" s="256">
        <f>(L648/L613)*V95</f>
        <v>0</v>
      </c>
      <c r="M688" s="231">
        <f t="shared" si="18"/>
        <v>2897888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816167.0199999999</v>
      </c>
      <c r="D689" s="256">
        <f>(D616/D613)*W91</f>
        <v>55243.364733431692</v>
      </c>
      <c r="E689" s="258">
        <f>(E624/E613)*SUM(C689:D689)</f>
        <v>271120.8174684454</v>
      </c>
      <c r="F689" s="258">
        <f>(F625/F613)*W65</f>
        <v>0</v>
      </c>
      <c r="G689" s="256">
        <f>(G626/G613)*W92</f>
        <v>0</v>
      </c>
      <c r="H689" s="258">
        <f>(H629/H613)*W61</f>
        <v>754.6173186508538</v>
      </c>
      <c r="I689" s="256">
        <f>(I630/I613)*W93</f>
        <v>6246.347426692254</v>
      </c>
      <c r="J689" s="256">
        <f>(J631/J613)*W94</f>
        <v>556.7769658479981</v>
      </c>
      <c r="K689" s="256">
        <f>(K645/K613)*W90</f>
        <v>27460.888450706836</v>
      </c>
      <c r="L689" s="256">
        <f>(L648/L613)*W95</f>
        <v>0</v>
      </c>
      <c r="M689" s="231">
        <f t="shared" si="18"/>
        <v>361383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793726.69999999984</v>
      </c>
      <c r="D690" s="256">
        <f>(D616/D613)*X91</f>
        <v>20399.744756309188</v>
      </c>
      <c r="E690" s="258">
        <f>(E624/E613)*SUM(C690:D690)</f>
        <v>253298.13724050458</v>
      </c>
      <c r="F690" s="258">
        <f>(F625/F613)*X65</f>
        <v>2.0642398704405065</v>
      </c>
      <c r="G690" s="256">
        <f>(G626/G613)*X92</f>
        <v>0</v>
      </c>
      <c r="H690" s="258">
        <f>(H629/H613)*X61</f>
        <v>303.26297582582288</v>
      </c>
      <c r="I690" s="256">
        <f>(I630/I613)*X93</f>
        <v>2306.5918192820977</v>
      </c>
      <c r="J690" s="256">
        <f>(J631/J613)*X94</f>
        <v>511.01955983380304</v>
      </c>
      <c r="K690" s="256">
        <f>(K645/K613)*X90</f>
        <v>104161.31508941087</v>
      </c>
      <c r="L690" s="256">
        <f>(L648/L613)*X95</f>
        <v>5.8020846036880931</v>
      </c>
      <c r="M690" s="231">
        <f t="shared" si="18"/>
        <v>380988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1395287.49</v>
      </c>
      <c r="D691" s="256">
        <f>(D616/D613)*Y91</f>
        <v>372794.63625472016</v>
      </c>
      <c r="E691" s="258">
        <f>(E624/E613)*SUM(C691:D691)</f>
        <v>550101.1691158195</v>
      </c>
      <c r="F691" s="258">
        <f>(F625/F613)*Y65</f>
        <v>5.8828764872171604E-2</v>
      </c>
      <c r="G691" s="256">
        <f>(G626/G613)*Y92</f>
        <v>0</v>
      </c>
      <c r="H691" s="258">
        <f>(H629/H613)*Y61</f>
        <v>0</v>
      </c>
      <c r="I691" s="256">
        <f>(I630/I613)*Y93</f>
        <v>42151.755746426163</v>
      </c>
      <c r="J691" s="256">
        <f>(J631/J613)*Y94</f>
        <v>2097.4310723899357</v>
      </c>
      <c r="K691" s="256">
        <f>(K645/K613)*Y90</f>
        <v>95479.371173616397</v>
      </c>
      <c r="L691" s="256">
        <f>(L648/L613)*Y95</f>
        <v>10775.341421739344</v>
      </c>
      <c r="M691" s="231">
        <f t="shared" si="18"/>
        <v>1073400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557.45000000000005</v>
      </c>
      <c r="D692" s="256">
        <f>(D616/D613)*Z91</f>
        <v>0</v>
      </c>
      <c r="E692" s="258">
        <f>(E624/E613)*SUM(C692:D692)</f>
        <v>173.43871767607885</v>
      </c>
      <c r="F692" s="258">
        <f>(F625/F613)*Z65</f>
        <v>2.4309929561150532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0</v>
      </c>
      <c r="L692" s="256">
        <f>(L648/L613)*Z95</f>
        <v>0</v>
      </c>
      <c r="M692" s="231">
        <f t="shared" si="18"/>
        <v>176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630422.48</v>
      </c>
      <c r="D693" s="256">
        <f>(D616/D613)*AA91</f>
        <v>35699.553323541084</v>
      </c>
      <c r="E693" s="258">
        <f>(E624/E613)*SUM(C693:D693)</f>
        <v>207249.71078198444</v>
      </c>
      <c r="F693" s="258">
        <f>(F625/F613)*AA65</f>
        <v>33.233673190351773</v>
      </c>
      <c r="G693" s="256">
        <f>(G626/G613)*AA92</f>
        <v>0</v>
      </c>
      <c r="H693" s="258">
        <f>(H629/H613)*AA61</f>
        <v>600.14345276274878</v>
      </c>
      <c r="I693" s="256">
        <f>(I630/I613)*AA93</f>
        <v>4036.5356837436702</v>
      </c>
      <c r="J693" s="256">
        <f>(J631/J613)*AA94</f>
        <v>0</v>
      </c>
      <c r="K693" s="256">
        <f>(K645/K613)*AA90</f>
        <v>12567.803875105399</v>
      </c>
      <c r="L693" s="256">
        <f>(L648/L613)*AA95</f>
        <v>1130.013997414293</v>
      </c>
      <c r="M693" s="231">
        <f t="shared" si="18"/>
        <v>261317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439824</v>
      </c>
      <c r="D694" s="256">
        <f>(D616/D613)*AB91</f>
        <v>118368.44903180104</v>
      </c>
      <c r="E694" s="258">
        <f>(E624/E613)*SUM(C694:D694)</f>
        <v>173669.71490993915</v>
      </c>
      <c r="F694" s="258">
        <f>(F625/F613)*AB65</f>
        <v>0</v>
      </c>
      <c r="G694" s="256">
        <f>(G626/G613)*AB92</f>
        <v>0</v>
      </c>
      <c r="H694" s="258">
        <f>(H629/H613)*AB61</f>
        <v>0</v>
      </c>
      <c r="I694" s="256">
        <f>(I630/I613)*AB93</f>
        <v>13383.878056288951</v>
      </c>
      <c r="J694" s="256">
        <f>(J631/J613)*AB94</f>
        <v>100.52784821779561</v>
      </c>
      <c r="K694" s="256">
        <f>(K645/K613)*AB90</f>
        <v>102346.74140289366</v>
      </c>
      <c r="L694" s="256">
        <f>(L648/L613)*AB95</f>
        <v>0</v>
      </c>
      <c r="M694" s="231">
        <f t="shared" si="18"/>
        <v>407869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2015442.75</v>
      </c>
      <c r="D695" s="256">
        <f>(D616/D613)*AC91</f>
        <v>40193.20339223856</v>
      </c>
      <c r="E695" s="258">
        <f>(E624/E613)*SUM(C695:D695)</f>
        <v>639567.42984158872</v>
      </c>
      <c r="F695" s="258">
        <f>(F625/F613)*AC65</f>
        <v>3772.6383226656872</v>
      </c>
      <c r="G695" s="256">
        <f>(G626/G613)*AC92</f>
        <v>0</v>
      </c>
      <c r="H695" s="258">
        <f>(H629/H613)*AC61</f>
        <v>2266.9558351397127</v>
      </c>
      <c r="I695" s="256">
        <f>(I630/I613)*AC93</f>
        <v>4544.631084494622</v>
      </c>
      <c r="J695" s="256">
        <f>(J631/J613)*AC94</f>
        <v>0</v>
      </c>
      <c r="K695" s="256">
        <f>(K645/K613)*AC90</f>
        <v>32395.075113020019</v>
      </c>
      <c r="L695" s="256">
        <f>(L648/L613)*AC95</f>
        <v>0</v>
      </c>
      <c r="M695" s="231">
        <f t="shared" si="18"/>
        <v>722740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642662.52</v>
      </c>
      <c r="D696" s="256">
        <f>(D616/D613)*AD91</f>
        <v>14764.850225720287</v>
      </c>
      <c r="E696" s="258">
        <f>(E624/E613)*SUM(C696:D696)</f>
        <v>204544.5511832553</v>
      </c>
      <c r="F696" s="258">
        <f>(F625/F613)*AD65</f>
        <v>0</v>
      </c>
      <c r="G696" s="256">
        <f>(G626/G613)*AD92</f>
        <v>0</v>
      </c>
      <c r="H696" s="258">
        <f>(H629/H613)*AD61</f>
        <v>2.5398330609706616</v>
      </c>
      <c r="I696" s="256">
        <f>(I630/I613)*AD93</f>
        <v>1669.4563167531264</v>
      </c>
      <c r="J696" s="256">
        <f>(J631/J613)*AD94</f>
        <v>0</v>
      </c>
      <c r="K696" s="256">
        <f>(K645/K613)*AD90</f>
        <v>1739.5115878608322</v>
      </c>
      <c r="L696" s="256">
        <f>(L648/L613)*AD95</f>
        <v>0</v>
      </c>
      <c r="M696" s="231">
        <f t="shared" si="18"/>
        <v>222721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393444.1</v>
      </c>
      <c r="D697" s="256">
        <f>(D616/D613)*AE91</f>
        <v>18687.878063472053</v>
      </c>
      <c r="E697" s="258">
        <f>(E624/E613)*SUM(C697:D697)</f>
        <v>128226.10420420565</v>
      </c>
      <c r="F697" s="258">
        <f>(F625/F613)*AE65</f>
        <v>7.6749951621036638</v>
      </c>
      <c r="G697" s="256">
        <f>(G626/G613)*AE92</f>
        <v>0</v>
      </c>
      <c r="H697" s="258">
        <f>(H629/H613)*AE61</f>
        <v>571.51445449948767</v>
      </c>
      <c r="I697" s="256">
        <f>(I630/I613)*AE93</f>
        <v>2113.0316666150684</v>
      </c>
      <c r="J697" s="256">
        <f>(J631/J613)*AE94</f>
        <v>0</v>
      </c>
      <c r="K697" s="256">
        <f>(K645/K613)*AE90</f>
        <v>4992.6628905141197</v>
      </c>
      <c r="L697" s="256">
        <f>(L648/L613)*AE95</f>
        <v>23.208338414752372</v>
      </c>
      <c r="M697" s="231">
        <f t="shared" si="18"/>
        <v>154622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261037.86</v>
      </c>
      <c r="D698" s="256">
        <f>(D616/D613)*AF91</f>
        <v>0</v>
      </c>
      <c r="E698" s="258">
        <f>(E624/E613)*SUM(C698:D698)</f>
        <v>81216.38120604142</v>
      </c>
      <c r="F698" s="258">
        <f>(F625/F613)*AF65</f>
        <v>4.1951581556249256</v>
      </c>
      <c r="G698" s="256">
        <f>(G626/G613)*AF92</f>
        <v>0</v>
      </c>
      <c r="H698" s="258">
        <f>(H629/H613)*AF61</f>
        <v>449.95154222879563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81671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3198666.3500000006</v>
      </c>
      <c r="D699" s="256">
        <f>(D616/D613)*AG91</f>
        <v>386703.55313402193</v>
      </c>
      <c r="E699" s="258">
        <f>(E624/E613)*SUM(C699:D699)</f>
        <v>1115511.6304493172</v>
      </c>
      <c r="F699" s="258">
        <f>(F625/F613)*AG65</f>
        <v>206.7630047001783</v>
      </c>
      <c r="G699" s="256">
        <f>(G626/G613)*AG92</f>
        <v>42061.461105314447</v>
      </c>
      <c r="H699" s="258">
        <f>(H629/H613)*AG61</f>
        <v>615.50680135523794</v>
      </c>
      <c r="I699" s="256">
        <f>(I630/I613)*AG93</f>
        <v>43724.431986845775</v>
      </c>
      <c r="J699" s="256">
        <f>(J631/J613)*AG94</f>
        <v>3965.929922986249</v>
      </c>
      <c r="K699" s="256">
        <f>(K645/K613)*AG90</f>
        <v>177163.37877712562</v>
      </c>
      <c r="L699" s="256">
        <f>(L648/L613)*AG95</f>
        <v>126161.66869923261</v>
      </c>
      <c r="M699" s="231">
        <f t="shared" si="18"/>
        <v>1896114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1390180.8699999999</v>
      </c>
      <c r="D700" s="256">
        <f>(D616/D613)*AH91</f>
        <v>0</v>
      </c>
      <c r="E700" s="258">
        <f>(E624/E613)*SUM(C700:D700)</f>
        <v>432525.22635324358</v>
      </c>
      <c r="F700" s="258">
        <f>(F625/F613)*AH65</f>
        <v>655.564294004197</v>
      </c>
      <c r="G700" s="256">
        <f>(G626/G613)*AH92</f>
        <v>0</v>
      </c>
      <c r="H700" s="258">
        <f>(H629/H613)*AH61</f>
        <v>2107.8058318063931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435289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189691.96</v>
      </c>
      <c r="D701" s="256">
        <f>(D616/D613)*AI91</f>
        <v>0</v>
      </c>
      <c r="E701" s="258">
        <f>(E624/E613)*SUM(C701:D701)</f>
        <v>59018.621034822922</v>
      </c>
      <c r="F701" s="258">
        <f>(F625/F613)*AI65</f>
        <v>0</v>
      </c>
      <c r="G701" s="256">
        <f>(G626/G613)*AI92</f>
        <v>4403.9200665214421</v>
      </c>
      <c r="H701" s="258">
        <f>(H629/H613)*AI61</f>
        <v>72.268206730214331</v>
      </c>
      <c r="I701" s="256">
        <f>(I630/I613)*AI93</f>
        <v>0</v>
      </c>
      <c r="J701" s="256">
        <f>(J631/J613)*AI94</f>
        <v>1557.870046333888</v>
      </c>
      <c r="K701" s="256">
        <f>(K645/K613)*AI90</f>
        <v>0</v>
      </c>
      <c r="L701" s="256">
        <f>(L648/L613)*AI95</f>
        <v>35881.870495152296</v>
      </c>
      <c r="M701" s="231">
        <f t="shared" si="18"/>
        <v>100935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87092</v>
      </c>
      <c r="D702" s="256">
        <f>(D616/D613)*AJ91</f>
        <v>0</v>
      </c>
      <c r="E702" s="258">
        <f>(E624/E613)*SUM(C702:D702)</f>
        <v>27096.824468284256</v>
      </c>
      <c r="F702" s="258">
        <f>(F625/F613)*AJ65</f>
        <v>0</v>
      </c>
      <c r="G702" s="256">
        <f>(G626/G613)*AJ92</f>
        <v>0</v>
      </c>
      <c r="H702" s="258">
        <f>(H629/H613)*AJ61</f>
        <v>0</v>
      </c>
      <c r="I702" s="256">
        <f>(I630/I613)*AJ93</f>
        <v>0</v>
      </c>
      <c r="J702" s="256">
        <f>(J631/J613)*AJ94</f>
        <v>0</v>
      </c>
      <c r="K702" s="256">
        <f>(K645/K613)*AJ90</f>
        <v>31.070066277419933</v>
      </c>
      <c r="L702" s="256">
        <f>(L648/L613)*AJ95</f>
        <v>12258.238204749949</v>
      </c>
      <c r="M702" s="231">
        <f t="shared" si="18"/>
        <v>39386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1123797.0299999998</v>
      </c>
      <c r="D703" s="256">
        <f>(D616/D613)*AK91</f>
        <v>0</v>
      </c>
      <c r="E703" s="258">
        <f>(E624/E613)*SUM(C703:D703)</f>
        <v>349645.55711074691</v>
      </c>
      <c r="F703" s="258">
        <f>(F625/F613)*AK65</f>
        <v>195.40360193410493</v>
      </c>
      <c r="G703" s="256">
        <f>(G626/G613)*AK92</f>
        <v>0</v>
      </c>
      <c r="H703" s="258">
        <f>(H629/H613)*AK61</f>
        <v>1739.3284768139285</v>
      </c>
      <c r="I703" s="256">
        <f>(I630/I613)*AK93</f>
        <v>0</v>
      </c>
      <c r="J703" s="256">
        <f>(J631/J613)*AK94</f>
        <v>0</v>
      </c>
      <c r="K703" s="256">
        <f>(K645/K613)*AK90</f>
        <v>2503.5264377442545</v>
      </c>
      <c r="L703" s="256">
        <f>(L648/L613)*AK95</f>
        <v>0</v>
      </c>
      <c r="M703" s="231">
        <f t="shared" si="18"/>
        <v>354084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-5581143.3099999996</v>
      </c>
      <c r="D704" s="256">
        <f>(D616/D613)*AL91</f>
        <v>0</v>
      </c>
      <c r="E704" s="258">
        <f>(E624/E613)*SUM(C704:D704)</f>
        <v>-1736454.1014491455</v>
      </c>
      <c r="F704" s="258">
        <f>(F625/F613)*AL65</f>
        <v>239.32688471064003</v>
      </c>
      <c r="G704" s="256">
        <f>(G626/G613)*AL92</f>
        <v>0</v>
      </c>
      <c r="H704" s="258">
        <f>(H629/H613)*AL61</f>
        <v>563.35854257409858</v>
      </c>
      <c r="I704" s="256">
        <f>(I630/I613)*AL93</f>
        <v>0</v>
      </c>
      <c r="J704" s="256">
        <f>(J631/J613)*AL94</f>
        <v>0</v>
      </c>
      <c r="K704" s="256">
        <f>(K645/K613)*AL90</f>
        <v>1278.401394572167</v>
      </c>
      <c r="L704" s="256">
        <f>(L648/L613)*AL95</f>
        <v>0</v>
      </c>
      <c r="M704" s="231">
        <f t="shared" si="18"/>
        <v>-1734373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1545.3800000000003</v>
      </c>
      <c r="D705" s="256">
        <f>(D616/D613)*AM91</f>
        <v>0</v>
      </c>
      <c r="E705" s="258">
        <f>(E624/E613)*SUM(C705:D705)</f>
        <v>480.81213655441525</v>
      </c>
      <c r="F705" s="258">
        <f>(F625/F613)*AM65</f>
        <v>6.7392732882250987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488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1497480.8200000003</v>
      </c>
      <c r="D706" s="256">
        <f>(D616/D613)*AN91</f>
        <v>0</v>
      </c>
      <c r="E706" s="258">
        <f>(E624/E613)*SUM(C706:D706)</f>
        <v>465909.32489967369</v>
      </c>
      <c r="F706" s="258">
        <f>(F625/F613)*AN65</f>
        <v>13.465551044995854</v>
      </c>
      <c r="G706" s="256">
        <f>(G626/G613)*AN92</f>
        <v>0</v>
      </c>
      <c r="H706" s="258">
        <f>(H629/H613)*AN61</f>
        <v>1039.3943735257078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466962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1307245.2200000002</v>
      </c>
      <c r="D707" s="256">
        <f>(D616/D613)*AO91</f>
        <v>0</v>
      </c>
      <c r="E707" s="258">
        <f>(E624/E613)*SUM(C707:D707)</f>
        <v>406721.56183511275</v>
      </c>
      <c r="F707" s="258">
        <f>(F625/F613)*AO65</f>
        <v>21.290430910483991</v>
      </c>
      <c r="G707" s="256">
        <f>(G626/G613)*AO92</f>
        <v>0</v>
      </c>
      <c r="H707" s="258">
        <f>(H629/H613)*AO61</f>
        <v>962.51057897045268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407705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246425.63</v>
      </c>
      <c r="D708" s="256">
        <f>(D616/D613)*AP91</f>
        <v>0</v>
      </c>
      <c r="E708" s="258">
        <f>(E624/E613)*SUM(C708:D708)</f>
        <v>76670.096456578816</v>
      </c>
      <c r="F708" s="258">
        <f>(F625/F613)*AP65</f>
        <v>0</v>
      </c>
      <c r="G708" s="256">
        <f>(G626/G613)*AP92</f>
        <v>0</v>
      </c>
      <c r="H708" s="258">
        <f>(H629/H613)*AP61</f>
        <v>133.74476437768675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8"/>
        <v>76804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-4823602.7800000012</v>
      </c>
      <c r="D709" s="256">
        <f>(D616/D613)*AQ91</f>
        <v>0</v>
      </c>
      <c r="E709" s="258">
        <f>(E624/E613)*SUM(C709:D709)</f>
        <v>-1500761.4687271849</v>
      </c>
      <c r="F709" s="258">
        <f>(F625/F613)*AQ65</f>
        <v>1617.1559537009284</v>
      </c>
      <c r="G709" s="256">
        <f>(G626/G613)*AQ92</f>
        <v>0</v>
      </c>
      <c r="H709" s="258">
        <f>(H629/H613)*AQ61</f>
        <v>4553.522838869726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-1494591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291656</v>
      </c>
      <c r="D714" s="256">
        <f>(D616/D613)*AV91</f>
        <v>27175.883748789514</v>
      </c>
      <c r="E714" s="258">
        <f>(E624/E613)*SUM(C714:D714)</f>
        <v>99197.763156585686</v>
      </c>
      <c r="F714" s="258">
        <f>(F625/F613)*AV65</f>
        <v>0</v>
      </c>
      <c r="G714" s="256">
        <f>(G626/G613)*AV92</f>
        <v>0</v>
      </c>
      <c r="H714" s="258">
        <f>(H629/H613)*AV61</f>
        <v>0</v>
      </c>
      <c r="I714" s="256">
        <f>(I630/I613)*AV93</f>
        <v>3072.7674235890872</v>
      </c>
      <c r="J714" s="256">
        <f>(J631/J613)*AV94</f>
        <v>486.00051172600172</v>
      </c>
      <c r="K714" s="256">
        <f>(K645/K613)*AV90</f>
        <v>7198.2655921515525</v>
      </c>
      <c r="L714" s="256">
        <f>(L648/L613)*AV95</f>
        <v>1627.349349360424</v>
      </c>
      <c r="M714" s="231">
        <f t="shared" si="18"/>
        <v>138758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126948789.18999995</v>
      </c>
      <c r="D716" s="231">
        <f>SUM(D617:D648)+SUM(D669:D714)</f>
        <v>5487353.0200000005</v>
      </c>
      <c r="E716" s="231">
        <f>SUM(E625:E648)+SUM(E669:E714)</f>
        <v>30124743.582924612</v>
      </c>
      <c r="F716" s="231">
        <f>SUM(F626:F649)+SUM(F669:F714)</f>
        <v>109108.20058991884</v>
      </c>
      <c r="G716" s="231">
        <f>SUM(G627:G648)+SUM(G669:G714)</f>
        <v>796856.56535248668</v>
      </c>
      <c r="H716" s="231">
        <f>SUM(H630:H648)+SUM(H669:H714)</f>
        <v>52511.424430861458</v>
      </c>
      <c r="I716" s="231">
        <f>SUM(I631:I648)+SUM(I669:I714)</f>
        <v>550627.26640577451</v>
      </c>
      <c r="J716" s="231">
        <f>SUM(J632:J648)+SUM(J669:J714)</f>
        <v>19811.301160905979</v>
      </c>
      <c r="K716" s="231">
        <f>SUM(K669:K714)</f>
        <v>1089301.7941676592</v>
      </c>
      <c r="L716" s="231">
        <f>SUM(L669:L714)</f>
        <v>762335.39323124627</v>
      </c>
      <c r="M716" s="231">
        <f>SUM(M669:M714)</f>
        <v>37137385</v>
      </c>
      <c r="N716" s="250" t="s">
        <v>669</v>
      </c>
    </row>
    <row r="717" spans="1:14" s="231" customFormat="1" ht="12.65" customHeight="1" x14ac:dyDescent="0.3">
      <c r="C717" s="253">
        <f>CE86</f>
        <v>126948789.18999995</v>
      </c>
      <c r="D717" s="231">
        <f>D616</f>
        <v>5487353.0200000005</v>
      </c>
      <c r="E717" s="231">
        <f>E624</f>
        <v>30124743.582924604</v>
      </c>
      <c r="F717" s="231">
        <f>F625</f>
        <v>109108.20058991884</v>
      </c>
      <c r="G717" s="231">
        <f>G626</f>
        <v>796856.5653524868</v>
      </c>
      <c r="H717" s="231">
        <f>H629</f>
        <v>52511.424430861458</v>
      </c>
      <c r="I717" s="231">
        <f>I630</f>
        <v>550627.26640577451</v>
      </c>
      <c r="J717" s="231">
        <f>J631</f>
        <v>19811.301160905983</v>
      </c>
      <c r="K717" s="231">
        <f>K645</f>
        <v>1089301.7941676592</v>
      </c>
      <c r="L717" s="231">
        <f>L648</f>
        <v>762335.39323124627</v>
      </c>
      <c r="M717" s="231">
        <f>C649</f>
        <v>37137382.989999995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10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180</v>
      </c>
      <c r="C2" s="12" t="str">
        <f>SUBSTITUTE(LEFT(data!C98,49),",","")</f>
        <v>VALLEY HOSPITAL AND MEDICAL CENTER</v>
      </c>
      <c r="D2" s="12" t="str">
        <f>LEFT(data!C99,49)</f>
        <v xml:space="preserve">12606 E MISSION AVE </v>
      </c>
      <c r="E2" s="12" t="str">
        <f>RIGHT(data!C100,100)</f>
        <v>Spokane</v>
      </c>
      <c r="F2" s="12" t="str">
        <f>RIGHT(data!C101,100)</f>
        <v>WA</v>
      </c>
      <c r="G2" s="12" t="str">
        <f>RIGHT(data!C102,100)</f>
        <v>98962</v>
      </c>
      <c r="H2" s="12" t="str">
        <f>RIGHT(data!C103,100)</f>
        <v>Spokane</v>
      </c>
      <c r="I2" s="12" t="str">
        <f>LEFT(data!C104,49)</f>
        <v>Bill Robertson</v>
      </c>
      <c r="J2" s="12" t="str">
        <f>LEFT(data!C105,49)</f>
        <v>James Lee</v>
      </c>
      <c r="K2" s="12" t="str">
        <f>LEFT(data!C107,49)</f>
        <v>(509) 473-5291</v>
      </c>
      <c r="L2" s="12" t="str">
        <f>LEFT(data!C107,49)</f>
        <v>(509) 473-5291</v>
      </c>
      <c r="M2" s="12" t="str">
        <f>LEFT(data!C109,49)</f>
        <v>Dan Wickens</v>
      </c>
      <c r="N2" s="12" t="str">
        <f>LEFT(data!C110,49)</f>
        <v>dan.wickens@multicare.org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180</v>
      </c>
      <c r="B2" s="224" t="str">
        <f>RIGHT(data!C96,4)</f>
        <v>2022</v>
      </c>
      <c r="C2" s="16" t="s">
        <v>1123</v>
      </c>
      <c r="D2" s="223">
        <f>ROUND(data!C181,0)</f>
        <v>4313382</v>
      </c>
      <c r="E2" s="223">
        <f>ROUND(data!C182,0)</f>
        <v>0</v>
      </c>
      <c r="F2" s="223">
        <f>ROUND(data!C183,0)</f>
        <v>0</v>
      </c>
      <c r="G2" s="223">
        <f>ROUND(data!C184,0)</f>
        <v>5750314</v>
      </c>
      <c r="H2" s="223">
        <f>ROUND(data!C185,0)</f>
        <v>0</v>
      </c>
      <c r="I2" s="223">
        <f>ROUND(data!C186,0)</f>
        <v>0</v>
      </c>
      <c r="J2" s="223">
        <f>ROUND(data!C187+data!C188,0)</f>
        <v>2828563</v>
      </c>
      <c r="K2" s="223">
        <f>ROUND(data!C191,0)</f>
        <v>256384</v>
      </c>
      <c r="L2" s="223">
        <f>ROUND(data!C192,0)</f>
        <v>229444</v>
      </c>
      <c r="M2" s="223">
        <f>ROUND(data!C195,0)</f>
        <v>1305886</v>
      </c>
      <c r="N2" s="223">
        <f>ROUND(data!C196,0)</f>
        <v>0</v>
      </c>
      <c r="O2" s="223">
        <f>ROUND(data!C199,0)</f>
        <v>61757</v>
      </c>
      <c r="P2" s="223">
        <f>ROUND(data!C200,0)</f>
        <v>1078766</v>
      </c>
      <c r="Q2" s="223">
        <f>ROUND(data!C201,0)</f>
        <v>0</v>
      </c>
      <c r="R2" s="223">
        <f>ROUND(data!C204,0)</f>
        <v>0</v>
      </c>
      <c r="S2" s="223">
        <f>ROUND(data!C205,0)</f>
        <v>2994895</v>
      </c>
      <c r="T2" s="223">
        <f>ROUND(data!B211,0)</f>
        <v>8979210</v>
      </c>
      <c r="U2" s="223">
        <f>ROUND(data!C211,0)</f>
        <v>943966</v>
      </c>
      <c r="V2" s="223">
        <f>ROUND(data!D211,0)</f>
        <v>0</v>
      </c>
      <c r="W2" s="223">
        <f>ROUND(data!B212,0)</f>
        <v>766764</v>
      </c>
      <c r="X2" s="223">
        <f>ROUND(data!C212,0)</f>
        <v>0</v>
      </c>
      <c r="Y2" s="223">
        <f>ROUND(data!D212,0)</f>
        <v>0</v>
      </c>
      <c r="Z2" s="223">
        <f>ROUND(data!B213,0)</f>
        <v>33941319</v>
      </c>
      <c r="AA2" s="223">
        <f>ROUND(data!C213,0)</f>
        <v>3357844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1207213</v>
      </c>
      <c r="AG2" s="223">
        <f>ROUND(data!C215,0)</f>
        <v>0</v>
      </c>
      <c r="AH2" s="223">
        <f>ROUND(data!D215,0)</f>
        <v>0</v>
      </c>
      <c r="AI2" s="223">
        <f>ROUND(data!B216,0)</f>
        <v>22714250</v>
      </c>
      <c r="AJ2" s="223">
        <f>ROUND(data!C216,0)</f>
        <v>3570715</v>
      </c>
      <c r="AK2" s="223">
        <f>ROUND(data!D216,0)</f>
        <v>1332001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20000</v>
      </c>
      <c r="AP2" s="223">
        <f>ROUND(data!C218,0)</f>
        <v>0</v>
      </c>
      <c r="AQ2" s="223">
        <f>ROUND(data!D218,0)</f>
        <v>0</v>
      </c>
      <c r="AR2" s="223">
        <f>ROUND(data!B219,0)</f>
        <v>0</v>
      </c>
      <c r="AS2" s="223">
        <f>ROUND(data!C219,0)</f>
        <v>0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492920</v>
      </c>
      <c r="AY2" s="223">
        <f>ROUND(data!C225,0)</f>
        <v>109538</v>
      </c>
      <c r="AZ2" s="223">
        <f>ROUND(data!D225,0)</f>
        <v>0</v>
      </c>
      <c r="BA2" s="223">
        <f>ROUND(data!B226,0)</f>
        <v>7615495</v>
      </c>
      <c r="BB2" s="223">
        <f>ROUND(data!C226,0)</f>
        <v>8906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446283</v>
      </c>
      <c r="BH2" s="223">
        <f>ROUND(data!C228,0)</f>
        <v>-15889</v>
      </c>
      <c r="BI2" s="223">
        <f>ROUND(data!D228,0)</f>
        <v>0</v>
      </c>
      <c r="BJ2" s="223">
        <f>ROUND(data!B229,0)</f>
        <v>13377870</v>
      </c>
      <c r="BK2" s="223">
        <f>ROUND(data!C229,0)</f>
        <v>1509191</v>
      </c>
      <c r="BL2" s="223">
        <f>ROUND(data!D229,0)</f>
        <v>1210624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9911</v>
      </c>
      <c r="BQ2" s="223">
        <f>ROUND(data!C231,0)</f>
        <v>2202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259256613</v>
      </c>
      <c r="BW2" s="223">
        <f>ROUND(data!C240,0)</f>
        <v>117954533</v>
      </c>
      <c r="BX2" s="223">
        <f>ROUND(data!C241,0)</f>
        <v>10340399</v>
      </c>
      <c r="BY2" s="223">
        <f>ROUND(data!C242,0)</f>
        <v>77145420</v>
      </c>
      <c r="BZ2" s="223">
        <f>ROUND(data!C243,0)</f>
        <v>0</v>
      </c>
      <c r="CA2" s="223">
        <f>ROUND(data!C244,0)</f>
        <v>100164639</v>
      </c>
      <c r="CB2" s="223">
        <f>ROUND(data!C247,0)</f>
        <v>0</v>
      </c>
      <c r="CC2" s="223">
        <f>ROUND(data!C249,0)</f>
        <v>3711571</v>
      </c>
      <c r="CD2" s="223">
        <f>ROUND(data!C250,0)</f>
        <v>7886997</v>
      </c>
      <c r="CE2" s="223">
        <f>ROUND(data!C254+data!C255,0)</f>
        <v>4991335</v>
      </c>
      <c r="CF2" s="223">
        <f>data!D237</f>
        <v>6174787.2699999996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180</v>
      </c>
      <c r="B2" s="16" t="str">
        <f>RIGHT(data!C96,4)</f>
        <v>2022</v>
      </c>
      <c r="C2" s="16" t="s">
        <v>1123</v>
      </c>
      <c r="D2" s="222">
        <f>ROUND(data!C127,0)</f>
        <v>4833</v>
      </c>
      <c r="E2" s="222">
        <f>ROUND(data!C128,0)</f>
        <v>0</v>
      </c>
      <c r="F2" s="222">
        <f>ROUND(data!C129,0)</f>
        <v>0</v>
      </c>
      <c r="G2" s="222">
        <f>ROUND(data!C130,0)</f>
        <v>589</v>
      </c>
      <c r="H2" s="222">
        <f>ROUND(data!D127,0)</f>
        <v>20738</v>
      </c>
      <c r="I2" s="222">
        <f>ROUND(data!D128,0)</f>
        <v>0</v>
      </c>
      <c r="J2" s="222">
        <f>ROUND(data!D129,0)</f>
        <v>0</v>
      </c>
      <c r="K2" s="222">
        <f>ROUND(data!D130,0)</f>
        <v>801</v>
      </c>
      <c r="L2" s="222">
        <f>ROUND(data!C132,0)</f>
        <v>10</v>
      </c>
      <c r="M2" s="222">
        <f>ROUND(data!C133,0)</f>
        <v>76</v>
      </c>
      <c r="N2" s="222">
        <f>ROUND(data!C134,0)</f>
        <v>0</v>
      </c>
      <c r="O2" s="222">
        <f>ROUND(data!C135,0)</f>
        <v>0</v>
      </c>
      <c r="P2" s="222">
        <f>ROUND(data!C136,0)</f>
        <v>21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16</v>
      </c>
      <c r="W2" s="222">
        <f>ROUND(data!C144,0)</f>
        <v>123</v>
      </c>
      <c r="X2" s="222">
        <f>ROUND(data!C145,0)</f>
        <v>0</v>
      </c>
      <c r="Y2" s="222">
        <f>ROUND(data!B154,0)</f>
        <v>2746</v>
      </c>
      <c r="Z2" s="222">
        <f>ROUND(data!B155,0)</f>
        <v>14113</v>
      </c>
      <c r="AA2" s="222">
        <f>ROUND(data!B156,0)</f>
        <v>22017</v>
      </c>
      <c r="AB2" s="222">
        <f>ROUND(data!B157,0)</f>
        <v>109448010</v>
      </c>
      <c r="AC2" s="222">
        <f>ROUND(data!B158,0)</f>
        <v>232574361</v>
      </c>
      <c r="AD2" s="222">
        <f>ROUND(data!C154,0)</f>
        <v>1249</v>
      </c>
      <c r="AE2" s="222">
        <f>ROUND(data!C155,0)</f>
        <v>4663</v>
      </c>
      <c r="AF2" s="222">
        <f>ROUND(data!C156,0)</f>
        <v>18220</v>
      </c>
      <c r="AG2" s="222">
        <f>ROUND(data!C157,0)</f>
        <v>49795794</v>
      </c>
      <c r="AH2" s="222">
        <f>ROUND(data!C158,0)</f>
        <v>105814852</v>
      </c>
      <c r="AI2" s="222">
        <f>ROUND(data!D154,0)</f>
        <v>1474</v>
      </c>
      <c r="AJ2" s="222">
        <f>ROUND(data!D155,0)</f>
        <v>4642</v>
      </c>
      <c r="AK2" s="222">
        <f>ROUND(data!D156,0)</f>
        <v>23514</v>
      </c>
      <c r="AL2" s="222">
        <f>ROUND(data!D157,0)</f>
        <v>79218690</v>
      </c>
      <c r="AM2" s="222">
        <f>ROUND(data!D158,0)</f>
        <v>168337791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180</v>
      </c>
      <c r="B2" s="224" t="str">
        <f>RIGHT(data!C96,4)</f>
        <v>2022</v>
      </c>
      <c r="C2" s="16" t="s">
        <v>1123</v>
      </c>
      <c r="D2" s="222">
        <f>ROUND(data!C266,0)</f>
        <v>0</v>
      </c>
      <c r="E2" s="222">
        <f>ROUND(data!C267,0)</f>
        <v>0</v>
      </c>
      <c r="F2" s="222">
        <f>ROUND(data!C268,0)</f>
        <v>24507659</v>
      </c>
      <c r="G2" s="222">
        <f>ROUND(data!C269,0)</f>
        <v>4831242</v>
      </c>
      <c r="H2" s="222">
        <f>ROUND(data!C270,0)</f>
        <v>0</v>
      </c>
      <c r="I2" s="222">
        <f>ROUND(data!C271,0)</f>
        <v>0</v>
      </c>
      <c r="J2" s="222">
        <f>ROUND(data!C272,0)</f>
        <v>0</v>
      </c>
      <c r="K2" s="222">
        <f>ROUND(data!C273,0)</f>
        <v>3483207</v>
      </c>
      <c r="L2" s="222">
        <f>ROUND(data!C274,0)</f>
        <v>580972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9923176</v>
      </c>
      <c r="R2" s="222">
        <f>ROUND(data!C284,0)</f>
        <v>766764</v>
      </c>
      <c r="S2" s="222">
        <f>ROUND(data!C285,0)</f>
        <v>37299163</v>
      </c>
      <c r="T2" s="222">
        <f>ROUND(data!C286,0)</f>
        <v>0</v>
      </c>
      <c r="U2" s="222">
        <f>ROUND(data!C287,0)</f>
        <v>1207213</v>
      </c>
      <c r="V2" s="222">
        <f>ROUND(data!C288,0)</f>
        <v>24952963</v>
      </c>
      <c r="W2" s="222">
        <f>ROUND(data!C289,0)</f>
        <v>20000</v>
      </c>
      <c r="X2" s="222">
        <f>ROUND(data!C290,0)</f>
        <v>0</v>
      </c>
      <c r="Y2" s="222">
        <f>ROUND(data!C291,0)</f>
        <v>0</v>
      </c>
      <c r="Z2" s="222">
        <f>ROUND(data!C292,0)</f>
        <v>22345803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58250</v>
      </c>
      <c r="AE2" s="222">
        <f>ROUND(data!C302,0)</f>
        <v>68985725</v>
      </c>
      <c r="AF2" s="222">
        <f>ROUND(data!C303,0)</f>
        <v>0</v>
      </c>
      <c r="AG2" s="222">
        <f>ROUND(data!C304,0)</f>
        <v>0</v>
      </c>
      <c r="AH2" s="222">
        <f>ROUND(data!C305,0)</f>
        <v>3103333</v>
      </c>
      <c r="AI2" s="222">
        <f>ROUND(data!C314,0)</f>
        <v>0</v>
      </c>
      <c r="AJ2" s="222">
        <f>ROUND(data!C315,0)</f>
        <v>1255734</v>
      </c>
      <c r="AK2" s="222">
        <f>ROUND(data!C316,0)</f>
        <v>1605888</v>
      </c>
      <c r="AL2" s="222">
        <f>ROUND(data!C317,0)</f>
        <v>0</v>
      </c>
      <c r="AM2" s="222">
        <f>ROUND(data!C318,0)</f>
        <v>0</v>
      </c>
      <c r="AN2" s="222">
        <f>ROUND(data!C319,0)</f>
        <v>350000</v>
      </c>
      <c r="AO2" s="222">
        <f>ROUND(data!C320,0)</f>
        <v>0</v>
      </c>
      <c r="AP2" s="222">
        <f>ROUND(data!C321,0)</f>
        <v>0</v>
      </c>
      <c r="AQ2" s="222">
        <f>ROUND(data!C322,0)</f>
        <v>795731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78832567</v>
      </c>
      <c r="BB2" s="222">
        <f>ROUND(data!C337,0)</f>
        <v>0</v>
      </c>
      <c r="BC2" s="222">
        <f>ROUND(data!C338,0)</f>
        <v>3336</v>
      </c>
      <c r="BD2" s="222">
        <f>ROUND(data!C339,0)</f>
        <v>0</v>
      </c>
      <c r="BE2" s="222">
        <f>ROUND(data!C343,0)</f>
        <v>64868125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628.32000000000005</v>
      </c>
      <c r="BL2" s="222">
        <f>ROUND(data!C358,0)</f>
        <v>238462494</v>
      </c>
      <c r="BM2" s="222">
        <f>ROUND(data!C359,0)</f>
        <v>506727004</v>
      </c>
      <c r="BN2" s="222">
        <f>ROUND(data!C363,0)</f>
        <v>569852939</v>
      </c>
      <c r="BO2" s="222">
        <f>ROUND(data!C364,0)</f>
        <v>11598568</v>
      </c>
      <c r="BP2" s="222">
        <f>ROUND(data!C365,0)</f>
        <v>0</v>
      </c>
      <c r="BQ2" s="222">
        <f>ROUND(data!D381,0)</f>
        <v>9336726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9336726</v>
      </c>
      <c r="CC2" s="222">
        <f>ROUND(data!C382,0)</f>
        <v>0</v>
      </c>
      <c r="CD2" s="222">
        <f>ROUND(data!C389,0)</f>
        <v>68027263</v>
      </c>
      <c r="CE2" s="222">
        <f>ROUND(data!C390,0)</f>
        <v>12892259</v>
      </c>
      <c r="CF2" s="222">
        <f>ROUND(data!C391,0)</f>
        <v>5708268</v>
      </c>
      <c r="CG2" s="222">
        <f>ROUND(data!C392,0)</f>
        <v>29209157</v>
      </c>
      <c r="CH2" s="222">
        <f>ROUND(data!C393,0)</f>
        <v>610102</v>
      </c>
      <c r="CI2" s="222">
        <f>ROUND(data!C394,0)</f>
        <v>38460731</v>
      </c>
      <c r="CJ2" s="222">
        <f>ROUND(data!C395,0)</f>
        <v>3329727</v>
      </c>
      <c r="CK2" s="222">
        <f>ROUND(data!C396,0)</f>
        <v>485828</v>
      </c>
      <c r="CL2" s="222">
        <f>ROUND(data!C397,0)</f>
        <v>1305886</v>
      </c>
      <c r="CM2" s="222">
        <f>ROUND(data!C398,0)</f>
        <v>1140523</v>
      </c>
      <c r="CN2" s="222">
        <f>ROUND(data!C399,0)</f>
        <v>2994895</v>
      </c>
      <c r="CO2" s="222">
        <f>ROUND(data!C362,0)</f>
        <v>6174787</v>
      </c>
      <c r="CP2" s="222">
        <f>ROUND(data!D415,0)</f>
        <v>4116232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4116232</v>
      </c>
      <c r="DE2" s="65">
        <f>ROUND(data!C419,0)</f>
        <v>0</v>
      </c>
      <c r="DF2" s="222">
        <f>ROUND(data!D420,0)</f>
        <v>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180</v>
      </c>
      <c r="B2" s="224" t="str">
        <f>RIGHT(data!$C$96,4)</f>
        <v>2022</v>
      </c>
      <c r="C2" s="16">
        <f>data!C$55</f>
        <v>6010</v>
      </c>
      <c r="D2" s="16" t="s">
        <v>1123</v>
      </c>
      <c r="E2" s="222">
        <f>ROUND(data!C59,0)</f>
        <v>2455</v>
      </c>
      <c r="F2" s="212">
        <f>ROUND(data!C60,2)</f>
        <v>32.36</v>
      </c>
      <c r="G2" s="222">
        <f>ROUND(data!C61,0)</f>
        <v>4095936</v>
      </c>
      <c r="H2" s="222">
        <f>ROUND(data!C62,0)</f>
        <v>693683</v>
      </c>
      <c r="I2" s="222">
        <f>ROUND(data!C63,0)</f>
        <v>680</v>
      </c>
      <c r="J2" s="222">
        <f>ROUND(data!C64,0)</f>
        <v>662653</v>
      </c>
      <c r="K2" s="222">
        <f>ROUND(data!C65,0)</f>
        <v>579</v>
      </c>
      <c r="L2" s="222">
        <f>ROUND(data!C66,0)</f>
        <v>132712</v>
      </c>
      <c r="M2" s="66">
        <f>ROUND(data!C67,0)</f>
        <v>106165</v>
      </c>
      <c r="N2" s="222">
        <f>ROUND(data!C68,0)</f>
        <v>25230</v>
      </c>
      <c r="O2" s="222">
        <f>ROUND(data!C69,0)</f>
        <v>112247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112247</v>
      </c>
      <c r="AD2" s="222">
        <f>ROUND(data!C84,0)</f>
        <v>0</v>
      </c>
      <c r="AE2" s="222">
        <f>ROUND(data!C89,0)</f>
        <v>11155697</v>
      </c>
      <c r="AF2" s="222">
        <f>ROUND(data!C87,0)</f>
        <v>9210564</v>
      </c>
      <c r="AG2" s="222">
        <f>IF(data!C90&gt;0,ROUND(data!C90,0),0)</f>
        <v>4000</v>
      </c>
      <c r="AH2" s="222">
        <f>IF(data!C91&gt;0,ROUND(data!C91,0),0)</f>
        <v>4768</v>
      </c>
      <c r="AI2" s="222">
        <f>IF(data!C92&gt;0,ROUND(data!C92,0),0)</f>
        <v>1611</v>
      </c>
      <c r="AJ2" s="222">
        <f>IF(data!C93&gt;0,ROUND(data!C93,0),0)</f>
        <v>211829</v>
      </c>
      <c r="AK2" s="212">
        <f>IF(data!C94&gt;0,ROUND(data!C94,2),0)</f>
        <v>23.73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180</v>
      </c>
      <c r="B3" s="224" t="str">
        <f>RIGHT(data!$C$96,4)</f>
        <v>2022</v>
      </c>
      <c r="C3" s="16">
        <f>data!D$55</f>
        <v>6030</v>
      </c>
      <c r="D3" s="16" t="s">
        <v>1123</v>
      </c>
      <c r="E3" s="222">
        <f>ROUND(data!D59,0)</f>
        <v>12771</v>
      </c>
      <c r="F3" s="212">
        <f>ROUND(data!D60,2)</f>
        <v>72.150000000000006</v>
      </c>
      <c r="G3" s="222">
        <f>ROUND(data!D61,0)</f>
        <v>10065071</v>
      </c>
      <c r="H3" s="222">
        <f>ROUND(data!D62,0)</f>
        <v>1150401</v>
      </c>
      <c r="I3" s="222">
        <f>ROUND(data!D63,0)</f>
        <v>0</v>
      </c>
      <c r="J3" s="222">
        <f>ROUND(data!D64,0)</f>
        <v>1052576</v>
      </c>
      <c r="K3" s="222">
        <f>ROUND(data!D65,0)</f>
        <v>579</v>
      </c>
      <c r="L3" s="222">
        <f>ROUND(data!D66,0)</f>
        <v>703860</v>
      </c>
      <c r="M3" s="66">
        <f>ROUND(data!D67,0)</f>
        <v>155624</v>
      </c>
      <c r="N3" s="222">
        <f>ROUND(data!D68,0)</f>
        <v>43970</v>
      </c>
      <c r="O3" s="222">
        <f>ROUND(data!D69,0)</f>
        <v>88097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88097</v>
      </c>
      <c r="AD3" s="222">
        <f>ROUND(data!D84,0)</f>
        <v>0</v>
      </c>
      <c r="AE3" s="222">
        <f>ROUND(data!D89,0)</f>
        <v>38900734</v>
      </c>
      <c r="AF3" s="222">
        <f>ROUND(data!D87,0)</f>
        <v>28451309</v>
      </c>
      <c r="AG3" s="222">
        <f>IF(data!D90&gt;0,ROUND(data!D90,0),0)</f>
        <v>6877</v>
      </c>
      <c r="AH3" s="222">
        <f>IF(data!D91&gt;0,ROUND(data!D91,0),0)</f>
        <v>35522</v>
      </c>
      <c r="AI3" s="222">
        <f>IF(data!D92&gt;0,ROUND(data!D92,0),0)</f>
        <v>2770</v>
      </c>
      <c r="AJ3" s="222">
        <f>IF(data!D93&gt;0,ROUND(data!D93,0),0)</f>
        <v>111080</v>
      </c>
      <c r="AK3" s="212">
        <f>IF(data!D94&gt;0,ROUND(data!D94,2),0)</f>
        <v>40.840000000000003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180</v>
      </c>
      <c r="B4" s="224" t="str">
        <f>RIGHT(data!$C$96,4)</f>
        <v>2022</v>
      </c>
      <c r="C4" s="16">
        <f>data!E$55</f>
        <v>6070</v>
      </c>
      <c r="D4" s="16" t="s">
        <v>1123</v>
      </c>
      <c r="E4" s="222">
        <f>ROUND(data!E59,0)</f>
        <v>0</v>
      </c>
      <c r="F4" s="212">
        <f>ROUND(data!E60,2)</f>
        <v>12.09</v>
      </c>
      <c r="G4" s="222">
        <f>ROUND(data!E61,0)</f>
        <v>709042</v>
      </c>
      <c r="H4" s="222">
        <f>ROUND(data!E62,0)</f>
        <v>198810</v>
      </c>
      <c r="I4" s="222">
        <f>ROUND(data!E63,0)</f>
        <v>0</v>
      </c>
      <c r="J4" s="222">
        <f>ROUND(data!E64,0)</f>
        <v>0</v>
      </c>
      <c r="K4" s="222">
        <f>ROUND(data!E65,0)</f>
        <v>0</v>
      </c>
      <c r="L4" s="222">
        <f>ROUND(data!E66,0)</f>
        <v>0</v>
      </c>
      <c r="M4" s="66">
        <f>ROUND(data!E67,0)</f>
        <v>4794</v>
      </c>
      <c r="N4" s="222">
        <f>ROUND(data!E68,0)</f>
        <v>0</v>
      </c>
      <c r="O4" s="222">
        <f>ROUND(data!E69,0)</f>
        <v>4567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4567</v>
      </c>
      <c r="AD4" s="222">
        <f>ROUND(data!E84,0)</f>
        <v>0</v>
      </c>
      <c r="AE4" s="222">
        <f>ROUND(data!E89,0)</f>
        <v>0</v>
      </c>
      <c r="AF4" s="222">
        <f>ROUND(data!E87,0)</f>
        <v>0</v>
      </c>
      <c r="AG4" s="222">
        <f>IF(data!E90&gt;0,ROUND(data!E90,0),0)</f>
        <v>37992</v>
      </c>
      <c r="AH4" s="222">
        <f>IF(data!E91&gt;0,ROUND(data!E91,0),0)</f>
        <v>0</v>
      </c>
      <c r="AI4" s="222">
        <f>IF(data!E92&gt;0,ROUND(data!E92,0),0)</f>
        <v>15306</v>
      </c>
      <c r="AJ4" s="222">
        <f>IF(data!E93&gt;0,ROUND(data!E93,0),0)</f>
        <v>0</v>
      </c>
      <c r="AK4" s="212">
        <f>IF(data!E94&gt;0,ROUND(data!E94,2),0)</f>
        <v>0.95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180</v>
      </c>
      <c r="B5" s="224" t="str">
        <f>RIGHT(data!$C$96,4)</f>
        <v>2022</v>
      </c>
      <c r="C5" s="16">
        <f>data!F$55</f>
        <v>6100</v>
      </c>
      <c r="D5" s="16" t="s">
        <v>1123</v>
      </c>
      <c r="E5" s="222">
        <f>ROUND(data!F59,0)</f>
        <v>1005</v>
      </c>
      <c r="F5" s="212">
        <f>ROUND(data!F60,2)</f>
        <v>21.41</v>
      </c>
      <c r="G5" s="222">
        <f>ROUND(data!F61,0)</f>
        <v>2883920</v>
      </c>
      <c r="H5" s="222">
        <f>ROUND(data!F62,0)</f>
        <v>462398</v>
      </c>
      <c r="I5" s="222">
        <f>ROUND(data!F63,0)</f>
        <v>157100</v>
      </c>
      <c r="J5" s="222">
        <f>ROUND(data!F64,0)</f>
        <v>254510</v>
      </c>
      <c r="K5" s="222">
        <f>ROUND(data!F65,0)</f>
        <v>241</v>
      </c>
      <c r="L5" s="222">
        <f>ROUND(data!F66,0)</f>
        <v>212459</v>
      </c>
      <c r="M5" s="66">
        <f>ROUND(data!F67,0)</f>
        <v>83371</v>
      </c>
      <c r="N5" s="222">
        <f>ROUND(data!F68,0)</f>
        <v>0</v>
      </c>
      <c r="O5" s="222">
        <f>ROUND(data!F69,0)</f>
        <v>28330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28330</v>
      </c>
      <c r="AD5" s="222">
        <f>ROUND(data!F84,0)</f>
        <v>0</v>
      </c>
      <c r="AE5" s="222">
        <f>ROUND(data!F89,0)</f>
        <v>10210629</v>
      </c>
      <c r="AF5" s="222">
        <f>ROUND(data!F87,0)</f>
        <v>9388456</v>
      </c>
      <c r="AG5" s="222">
        <f>IF(data!F90&gt;0,ROUND(data!F90,0),0)</f>
        <v>0</v>
      </c>
      <c r="AH5" s="222">
        <f>IF(data!F91&gt;0,ROUND(data!F91,0),0)</f>
        <v>2914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15.28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180</v>
      </c>
      <c r="B6" s="224" t="str">
        <f>RIGHT(data!$C$96,4)</f>
        <v>2022</v>
      </c>
      <c r="C6" s="16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180</v>
      </c>
      <c r="B7" s="224" t="str">
        <f>RIGHT(data!$C$96,4)</f>
        <v>2022</v>
      </c>
      <c r="C7" s="16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180</v>
      </c>
      <c r="B8" s="224" t="str">
        <f>RIGHT(data!$C$96,4)</f>
        <v>2022</v>
      </c>
      <c r="C8" s="16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180</v>
      </c>
      <c r="B9" s="224" t="str">
        <f>RIGHT(data!$C$96,4)</f>
        <v>2022</v>
      </c>
      <c r="C9" s="16">
        <f>data!J$55</f>
        <v>6170</v>
      </c>
      <c r="D9" s="16" t="s">
        <v>1123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922</v>
      </c>
      <c r="AH9" s="222">
        <f>IF(data!J91&gt;0,ROUND(data!J91,0),0)</f>
        <v>0</v>
      </c>
      <c r="AI9" s="222">
        <f>IF(data!J92&gt;0,ROUND(data!J92,0),0)</f>
        <v>371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180</v>
      </c>
      <c r="B10" s="224" t="str">
        <f>RIGHT(data!$C$96,4)</f>
        <v>2022</v>
      </c>
      <c r="C10" s="16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180</v>
      </c>
      <c r="B11" s="224" t="str">
        <f>RIGHT(data!$C$96,4)</f>
        <v>2022</v>
      </c>
      <c r="C11" s="16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180</v>
      </c>
      <c r="B12" s="224" t="str">
        <f>RIGHT(data!$C$96,4)</f>
        <v>2022</v>
      </c>
      <c r="C12" s="16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180</v>
      </c>
      <c r="B13" s="224" t="str">
        <f>RIGHT(data!$C$96,4)</f>
        <v>2022</v>
      </c>
      <c r="C13" s="16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180</v>
      </c>
      <c r="B14" s="224" t="str">
        <f>RIGHT(data!$C$96,4)</f>
        <v>2022</v>
      </c>
      <c r="C14" s="16">
        <f>data!O$55</f>
        <v>7010</v>
      </c>
      <c r="D14" s="16" t="s">
        <v>1123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683</v>
      </c>
      <c r="AH14" s="222">
        <f>IF(data!O91&gt;0,ROUND(data!O91,0),0)</f>
        <v>0</v>
      </c>
      <c r="AI14" s="222">
        <f>IF(data!O92&gt;0,ROUND(data!O92,0),0)</f>
        <v>275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180</v>
      </c>
      <c r="B15" s="224" t="str">
        <f>RIGHT(data!$C$96,4)</f>
        <v>2022</v>
      </c>
      <c r="C15" s="16">
        <f>data!P$55</f>
        <v>7020</v>
      </c>
      <c r="D15" s="16" t="s">
        <v>1123</v>
      </c>
      <c r="E15" s="222">
        <f>ROUND(data!P59,0)</f>
        <v>843195</v>
      </c>
      <c r="F15" s="212">
        <f>ROUND(data!P60,2)</f>
        <v>83.74</v>
      </c>
      <c r="G15" s="222">
        <f>ROUND(data!P61,0)</f>
        <v>8620526</v>
      </c>
      <c r="H15" s="222">
        <f>ROUND(data!P62,0)</f>
        <v>1620440</v>
      </c>
      <c r="I15" s="222">
        <f>ROUND(data!P63,0)</f>
        <v>0</v>
      </c>
      <c r="J15" s="222">
        <f>ROUND(data!P64,0)</f>
        <v>16015696</v>
      </c>
      <c r="K15" s="222">
        <f>ROUND(data!P65,0)</f>
        <v>2572</v>
      </c>
      <c r="L15" s="222">
        <f>ROUND(data!P66,0)</f>
        <v>1928158</v>
      </c>
      <c r="M15" s="66">
        <f>ROUND(data!P67,0)</f>
        <v>931913</v>
      </c>
      <c r="N15" s="222">
        <f>ROUND(data!P68,0)</f>
        <v>57486</v>
      </c>
      <c r="O15" s="222">
        <f>ROUND(data!P69,0)</f>
        <v>119101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119101</v>
      </c>
      <c r="AD15" s="222">
        <f>ROUND(data!P84,0)</f>
        <v>0</v>
      </c>
      <c r="AE15" s="222">
        <f>ROUND(data!P89,0)</f>
        <v>235467457</v>
      </c>
      <c r="AF15" s="222">
        <f>ROUND(data!P87,0)</f>
        <v>52062708</v>
      </c>
      <c r="AG15" s="222">
        <f>IF(data!P90&gt;0,ROUND(data!P90,0),0)</f>
        <v>27683</v>
      </c>
      <c r="AH15" s="222">
        <f>IF(data!P91&gt;0,ROUND(data!P91,0),0)</f>
        <v>23175</v>
      </c>
      <c r="AI15" s="222">
        <f>IF(data!P92&gt;0,ROUND(data!P92,0),0)</f>
        <v>11152</v>
      </c>
      <c r="AJ15" s="222">
        <f>IF(data!P93&gt;0,ROUND(data!P93,0),0)</f>
        <v>98239</v>
      </c>
      <c r="AK15" s="212">
        <f>IF(data!P94&gt;0,ROUND(data!P94,2),0)</f>
        <v>37.07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180</v>
      </c>
      <c r="B16" s="224" t="str">
        <f>RIGHT(data!$C$96,4)</f>
        <v>2022</v>
      </c>
      <c r="C16" s="16">
        <f>data!Q$55</f>
        <v>7030</v>
      </c>
      <c r="D16" s="16" t="s">
        <v>1123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0</v>
      </c>
      <c r="AF16" s="222">
        <f>ROUND(data!Q87,0)</f>
        <v>0</v>
      </c>
      <c r="AG16" s="222">
        <f>IF(data!Q90&gt;0,ROUND(data!Q90,0),0)</f>
        <v>2512</v>
      </c>
      <c r="AH16" s="222">
        <f>IF(data!Q91&gt;0,ROUND(data!Q91,0),0)</f>
        <v>0</v>
      </c>
      <c r="AI16" s="222">
        <f>IF(data!Q92&gt;0,ROUND(data!Q92,0),0)</f>
        <v>1012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180</v>
      </c>
      <c r="B17" s="224" t="str">
        <f>RIGHT(data!$C$96,4)</f>
        <v>2022</v>
      </c>
      <c r="C17" s="16">
        <f>data!R$55</f>
        <v>7040</v>
      </c>
      <c r="D17" s="16" t="s">
        <v>1123</v>
      </c>
      <c r="E17" s="222">
        <f>ROUND(data!R59,0)</f>
        <v>750450</v>
      </c>
      <c r="F17" s="212">
        <f>ROUND(data!R60,2)</f>
        <v>34.549999999999997</v>
      </c>
      <c r="G17" s="222">
        <f>ROUND(data!R61,0)</f>
        <v>3833372</v>
      </c>
      <c r="H17" s="222">
        <f>ROUND(data!R62,0)</f>
        <v>749914</v>
      </c>
      <c r="I17" s="222">
        <f>ROUND(data!R63,0)</f>
        <v>3121622</v>
      </c>
      <c r="J17" s="222">
        <f>ROUND(data!R64,0)</f>
        <v>394525</v>
      </c>
      <c r="K17" s="222">
        <f>ROUND(data!R65,0)</f>
        <v>579</v>
      </c>
      <c r="L17" s="222">
        <f>ROUND(data!R66,0)</f>
        <v>108816</v>
      </c>
      <c r="M17" s="66">
        <f>ROUND(data!R67,0)</f>
        <v>38753</v>
      </c>
      <c r="N17" s="222">
        <f>ROUND(data!R68,0)</f>
        <v>0</v>
      </c>
      <c r="O17" s="222">
        <f>ROUND(data!R69,0)</f>
        <v>68739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68739</v>
      </c>
      <c r="AD17" s="222">
        <f>ROUND(data!R84,0)</f>
        <v>0</v>
      </c>
      <c r="AE17" s="222">
        <f>ROUND(data!R89,0)</f>
        <v>29371930</v>
      </c>
      <c r="AF17" s="222">
        <f>ROUND(data!R87,0)</f>
        <v>5402407</v>
      </c>
      <c r="AG17" s="222">
        <f>IF(data!R90&gt;0,ROUND(data!R90,0),0)</f>
        <v>636</v>
      </c>
      <c r="AH17" s="222">
        <f>IF(data!R91&gt;0,ROUND(data!R91,0),0)</f>
        <v>89</v>
      </c>
      <c r="AI17" s="222">
        <f>IF(data!R92&gt;0,ROUND(data!R92,0),0)</f>
        <v>256</v>
      </c>
      <c r="AJ17" s="222">
        <f>IF(data!R93&gt;0,ROUND(data!R93,0),0)</f>
        <v>0</v>
      </c>
      <c r="AK17" s="212">
        <f>IF(data!R94&gt;0,ROUND(data!R94,2),0)</f>
        <v>21.72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180</v>
      </c>
      <c r="B18" s="224" t="str">
        <f>RIGHT(data!$C$96,4)</f>
        <v>2022</v>
      </c>
      <c r="C18" s="16">
        <f>data!S$55</f>
        <v>7050</v>
      </c>
      <c r="D18" s="16" t="s">
        <v>1123</v>
      </c>
      <c r="E18" s="222"/>
      <c r="F18" s="212">
        <f>ROUND(data!S60,2)</f>
        <v>3.52</v>
      </c>
      <c r="G18" s="222">
        <f>ROUND(data!S61,0)</f>
        <v>177269</v>
      </c>
      <c r="H18" s="222">
        <f>ROUND(data!S62,0)</f>
        <v>62280</v>
      </c>
      <c r="I18" s="222">
        <f>ROUND(data!S63,0)</f>
        <v>0</v>
      </c>
      <c r="J18" s="222">
        <f>ROUND(data!S64,0)</f>
        <v>246944</v>
      </c>
      <c r="K18" s="222">
        <f>ROUND(data!S65,0)</f>
        <v>0</v>
      </c>
      <c r="L18" s="222">
        <f>ROUND(data!S66,0)</f>
        <v>-638430</v>
      </c>
      <c r="M18" s="66">
        <f>ROUND(data!S67,0)</f>
        <v>19783</v>
      </c>
      <c r="N18" s="222">
        <f>ROUND(data!S68,0)</f>
        <v>0</v>
      </c>
      <c r="O18" s="222">
        <f>ROUND(data!S69,0)</f>
        <v>1750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1750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4504</v>
      </c>
      <c r="AH18" s="222">
        <f>IF(data!S91&gt;0,ROUND(data!S91,0),0)</f>
        <v>0</v>
      </c>
      <c r="AI18" s="222">
        <f>IF(data!S92&gt;0,ROUND(data!S92,0),0)</f>
        <v>1815</v>
      </c>
      <c r="AJ18" s="222">
        <f>IF(data!S93&gt;0,ROUND(data!S93,0),0)</f>
        <v>59444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180</v>
      </c>
      <c r="B19" s="224" t="str">
        <f>RIGHT(data!$C$96,4)</f>
        <v>2022</v>
      </c>
      <c r="C19" s="16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180</v>
      </c>
      <c r="B20" s="224" t="str">
        <f>RIGHT(data!$C$96,4)</f>
        <v>2022</v>
      </c>
      <c r="C20" s="16">
        <f>data!U$55</f>
        <v>7070</v>
      </c>
      <c r="D20" s="16" t="s">
        <v>1123</v>
      </c>
      <c r="E20" s="222">
        <f>ROUND(data!U59,0)</f>
        <v>0</v>
      </c>
      <c r="F20" s="212">
        <f>ROUND(data!U60,2)</f>
        <v>28.38</v>
      </c>
      <c r="G20" s="222">
        <f>ROUND(data!U61,0)</f>
        <v>2256545</v>
      </c>
      <c r="H20" s="222">
        <f>ROUND(data!U62,0)</f>
        <v>476346</v>
      </c>
      <c r="I20" s="222">
        <f>ROUND(data!U63,0)</f>
        <v>9938</v>
      </c>
      <c r="J20" s="222">
        <f>ROUND(data!U64,0)</f>
        <v>1292989</v>
      </c>
      <c r="K20" s="222">
        <f>ROUND(data!U65,0)</f>
        <v>0</v>
      </c>
      <c r="L20" s="222">
        <f>ROUND(data!U66,0)</f>
        <v>8966695</v>
      </c>
      <c r="M20" s="66">
        <f>ROUND(data!U67,0)</f>
        <v>32336</v>
      </c>
      <c r="N20" s="222">
        <f>ROUND(data!U68,0)</f>
        <v>76721</v>
      </c>
      <c r="O20" s="222">
        <f>ROUND(data!U69,0)</f>
        <v>26972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26972</v>
      </c>
      <c r="AD20" s="222">
        <f>ROUND(data!U84,0)</f>
        <v>0</v>
      </c>
      <c r="AE20" s="222">
        <f>ROUND(data!U89,0)</f>
        <v>49450249</v>
      </c>
      <c r="AF20" s="222">
        <f>ROUND(data!U87,0)</f>
        <v>24073151</v>
      </c>
      <c r="AG20" s="222">
        <f>IF(data!U90&gt;0,ROUND(data!U90,0),0)</f>
        <v>3629</v>
      </c>
      <c r="AH20" s="222">
        <f>IF(data!U91&gt;0,ROUND(data!U91,0),0)</f>
        <v>0</v>
      </c>
      <c r="AI20" s="222">
        <f>IF(data!U92&gt;0,ROUND(data!U92,0),0)</f>
        <v>1462</v>
      </c>
      <c r="AJ20" s="222">
        <f>IF(data!U93&gt;0,ROUND(data!U93,0),0)</f>
        <v>0</v>
      </c>
      <c r="AK20" s="212">
        <f>IF(data!U94&gt;0,ROUND(data!U94,2),0)</f>
        <v>0.01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180</v>
      </c>
      <c r="B21" s="224" t="str">
        <f>RIGHT(data!$C$96,4)</f>
        <v>2022</v>
      </c>
      <c r="C21" s="16">
        <f>data!V$55</f>
        <v>7110</v>
      </c>
      <c r="D21" s="16" t="s">
        <v>1123</v>
      </c>
      <c r="E21" s="222">
        <f>ROUND(data!V59,0)</f>
        <v>16279</v>
      </c>
      <c r="F21" s="212">
        <f>ROUND(data!V60,2)</f>
        <v>1.23</v>
      </c>
      <c r="G21" s="222">
        <f>ROUND(data!V61,0)</f>
        <v>61841</v>
      </c>
      <c r="H21" s="222">
        <f>ROUND(data!V62,0)</f>
        <v>18535</v>
      </c>
      <c r="I21" s="222">
        <f>ROUND(data!V63,0)</f>
        <v>0</v>
      </c>
      <c r="J21" s="222">
        <f>ROUND(data!V64,0)</f>
        <v>912</v>
      </c>
      <c r="K21" s="222">
        <f>ROUND(data!V65,0)</f>
        <v>483</v>
      </c>
      <c r="L21" s="222">
        <f>ROUND(data!V66,0)</f>
        <v>5208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4346482</v>
      </c>
      <c r="AF21" s="222">
        <f>ROUND(data!V87,0)</f>
        <v>1004658</v>
      </c>
      <c r="AG21" s="222">
        <f>IF(data!V90&gt;0,ROUND(data!V90,0),0)</f>
        <v>1552</v>
      </c>
      <c r="AH21" s="222">
        <f>IF(data!V91&gt;0,ROUND(data!V91,0),0)</f>
        <v>0</v>
      </c>
      <c r="AI21" s="222">
        <f>IF(data!V92&gt;0,ROUND(data!V92,0),0)</f>
        <v>625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180</v>
      </c>
      <c r="B22" s="224" t="str">
        <f>RIGHT(data!$C$96,4)</f>
        <v>2022</v>
      </c>
      <c r="C22" s="16">
        <f>data!W$55</f>
        <v>7120</v>
      </c>
      <c r="D22" s="16" t="s">
        <v>1123</v>
      </c>
      <c r="E22" s="222">
        <f>ROUND(data!W59,0)</f>
        <v>32689</v>
      </c>
      <c r="F22" s="212">
        <f>ROUND(data!W60,2)</f>
        <v>3.44</v>
      </c>
      <c r="G22" s="222">
        <f>ROUND(data!W61,0)</f>
        <v>343239</v>
      </c>
      <c r="H22" s="222">
        <f>ROUND(data!W62,0)</f>
        <v>69172</v>
      </c>
      <c r="I22" s="222">
        <f>ROUND(data!W63,0)</f>
        <v>0</v>
      </c>
      <c r="J22" s="222">
        <f>ROUND(data!W64,0)</f>
        <v>15678</v>
      </c>
      <c r="K22" s="222">
        <f>ROUND(data!W65,0)</f>
        <v>0</v>
      </c>
      <c r="L22" s="222">
        <f>ROUND(data!W66,0)</f>
        <v>89215</v>
      </c>
      <c r="M22" s="66">
        <f>ROUND(data!W67,0)</f>
        <v>0</v>
      </c>
      <c r="N22" s="222">
        <f>ROUND(data!W68,0)</f>
        <v>0</v>
      </c>
      <c r="O22" s="222">
        <f>ROUND(data!W69,0)</f>
        <v>2940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2940</v>
      </c>
      <c r="AD22" s="222">
        <f>ROUND(data!W84,0)</f>
        <v>0</v>
      </c>
      <c r="AE22" s="222">
        <f>ROUND(data!W89,0)</f>
        <v>19285929</v>
      </c>
      <c r="AF22" s="222">
        <f>ROUND(data!W87,0)</f>
        <v>2407938</v>
      </c>
      <c r="AG22" s="222">
        <f>IF(data!W90&gt;0,ROUND(data!W90,0),0)</f>
        <v>1488</v>
      </c>
      <c r="AH22" s="222">
        <f>IF(data!W91&gt;0,ROUND(data!W91,0),0)</f>
        <v>0</v>
      </c>
      <c r="AI22" s="222">
        <f>IF(data!W92&gt;0,ROUND(data!W92,0),0)</f>
        <v>599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180</v>
      </c>
      <c r="B23" s="224" t="str">
        <f>RIGHT(data!$C$96,4)</f>
        <v>2022</v>
      </c>
      <c r="C23" s="16">
        <f>data!X$55</f>
        <v>7130</v>
      </c>
      <c r="D23" s="16" t="s">
        <v>1123</v>
      </c>
      <c r="E23" s="222">
        <f>ROUND(data!X59,0)</f>
        <v>159568</v>
      </c>
      <c r="F23" s="212">
        <f>ROUND(data!X60,2)</f>
        <v>8.7899999999999991</v>
      </c>
      <c r="G23" s="222">
        <f>ROUND(data!X61,0)</f>
        <v>699205</v>
      </c>
      <c r="H23" s="222">
        <f>ROUND(data!X62,0)</f>
        <v>164341</v>
      </c>
      <c r="I23" s="222">
        <f>ROUND(data!X63,0)</f>
        <v>0</v>
      </c>
      <c r="J23" s="222">
        <f>ROUND(data!X64,0)</f>
        <v>264558</v>
      </c>
      <c r="K23" s="222">
        <f>ROUND(data!X65,0)</f>
        <v>0</v>
      </c>
      <c r="L23" s="222">
        <f>ROUND(data!X66,0)</f>
        <v>148651</v>
      </c>
      <c r="M23" s="66">
        <f>ROUND(data!X67,0)</f>
        <v>75062</v>
      </c>
      <c r="N23" s="222">
        <f>ROUND(data!X68,0)</f>
        <v>0</v>
      </c>
      <c r="O23" s="222">
        <f>ROUND(data!X69,0)</f>
        <v>5800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5800</v>
      </c>
      <c r="AD23" s="222">
        <f>ROUND(data!X84,0)</f>
        <v>0</v>
      </c>
      <c r="AE23" s="222">
        <f>ROUND(data!X89,0)</f>
        <v>71101354</v>
      </c>
      <c r="AF23" s="222">
        <f>ROUND(data!X87,0)</f>
        <v>13859181</v>
      </c>
      <c r="AG23" s="222">
        <f>IF(data!X90&gt;0,ROUND(data!X90,0),0)</f>
        <v>549</v>
      </c>
      <c r="AH23" s="222">
        <f>IF(data!X91&gt;0,ROUND(data!X91,0),0)</f>
        <v>0</v>
      </c>
      <c r="AI23" s="222">
        <f>IF(data!X92&gt;0,ROUND(data!X92,0),0)</f>
        <v>221</v>
      </c>
      <c r="AJ23" s="222">
        <f>IF(data!X93&gt;0,ROUND(data!X93,0),0)</f>
        <v>0</v>
      </c>
      <c r="AK23" s="212">
        <f>IF(data!X94&gt;0,ROUND(data!X94,2),0)</f>
        <v>0.01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180</v>
      </c>
      <c r="B24" s="224" t="str">
        <f>RIGHT(data!$C$96,4)</f>
        <v>2022</v>
      </c>
      <c r="C24" s="16">
        <f>data!Y$55</f>
        <v>7140</v>
      </c>
      <c r="D24" s="16" t="s">
        <v>1123</v>
      </c>
      <c r="E24" s="222">
        <f>ROUND(data!Y59,0)</f>
        <v>59600</v>
      </c>
      <c r="F24" s="212">
        <f>ROUND(data!Y60,2)</f>
        <v>29.36</v>
      </c>
      <c r="G24" s="222">
        <f>ROUND(data!Y61,0)</f>
        <v>3086538</v>
      </c>
      <c r="H24" s="222">
        <f>ROUND(data!Y62,0)</f>
        <v>617329</v>
      </c>
      <c r="I24" s="222">
        <f>ROUND(data!Y63,0)</f>
        <v>10721</v>
      </c>
      <c r="J24" s="222">
        <f>ROUND(data!Y64,0)</f>
        <v>2379838</v>
      </c>
      <c r="K24" s="222">
        <f>ROUND(data!Y65,0)</f>
        <v>2060</v>
      </c>
      <c r="L24" s="222">
        <f>ROUND(data!Y66,0)</f>
        <v>671457</v>
      </c>
      <c r="M24" s="66">
        <f>ROUND(data!Y67,0)</f>
        <v>443331</v>
      </c>
      <c r="N24" s="222">
        <f>ROUND(data!Y68,0)</f>
        <v>0</v>
      </c>
      <c r="O24" s="222">
        <f>ROUND(data!Y69,0)</f>
        <v>3990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3990</v>
      </c>
      <c r="AD24" s="222">
        <f>ROUND(data!Y84,0)</f>
        <v>0</v>
      </c>
      <c r="AE24" s="222">
        <f>ROUND(data!Y89,0)</f>
        <v>61676460</v>
      </c>
      <c r="AF24" s="222">
        <f>ROUND(data!Y87,0)</f>
        <v>15174496</v>
      </c>
      <c r="AG24" s="222">
        <f>IF(data!Y90&gt;0,ROUND(data!Y90,0),0)</f>
        <v>10039</v>
      </c>
      <c r="AH24" s="222">
        <f>IF(data!Y91&gt;0,ROUND(data!Y91,0),0)</f>
        <v>0</v>
      </c>
      <c r="AI24" s="222">
        <f>IF(data!Y92&gt;0,ROUND(data!Y92,0),0)</f>
        <v>4044</v>
      </c>
      <c r="AJ24" s="222">
        <f>IF(data!Y93&gt;0,ROUND(data!Y93,0),0)</f>
        <v>14740</v>
      </c>
      <c r="AK24" s="212">
        <f>IF(data!Y94&gt;0,ROUND(data!Y94,2),0)</f>
        <v>2.89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180</v>
      </c>
      <c r="B25" s="224" t="str">
        <f>RIGHT(data!$C$96,4)</f>
        <v>2022</v>
      </c>
      <c r="C25" s="16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84199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180</v>
      </c>
      <c r="B26" s="224" t="str">
        <f>RIGHT(data!$C$96,4)</f>
        <v>2022</v>
      </c>
      <c r="C26" s="16">
        <f>data!AA$55</f>
        <v>7160</v>
      </c>
      <c r="D26" s="16" t="s">
        <v>1123</v>
      </c>
      <c r="E26" s="222">
        <f>ROUND(data!AA59,0)</f>
        <v>5401</v>
      </c>
      <c r="F26" s="212">
        <f>ROUND(data!AA60,2)</f>
        <v>2.2400000000000002</v>
      </c>
      <c r="G26" s="222">
        <f>ROUND(data!AA61,0)</f>
        <v>302689</v>
      </c>
      <c r="H26" s="222">
        <f>ROUND(data!AA62,0)</f>
        <v>48973</v>
      </c>
      <c r="I26" s="222">
        <f>ROUND(data!AA63,0)</f>
        <v>0</v>
      </c>
      <c r="J26" s="222">
        <f>ROUND(data!AA64,0)</f>
        <v>493523</v>
      </c>
      <c r="K26" s="222">
        <f>ROUND(data!AA65,0)</f>
        <v>0</v>
      </c>
      <c r="L26" s="222">
        <f>ROUND(data!AA66,0)</f>
        <v>30484</v>
      </c>
      <c r="M26" s="66">
        <f>ROUND(data!AA67,0)</f>
        <v>22193</v>
      </c>
      <c r="N26" s="222">
        <f>ROUND(data!AA68,0)</f>
        <v>0</v>
      </c>
      <c r="O26" s="222">
        <f>ROUND(data!AA69,0)</f>
        <v>18875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18875</v>
      </c>
      <c r="AD26" s="222">
        <f>ROUND(data!AA84,0)</f>
        <v>0</v>
      </c>
      <c r="AE26" s="222">
        <f>ROUND(data!AA89,0)</f>
        <v>5553980</v>
      </c>
      <c r="AF26" s="222">
        <f>ROUND(data!AA87,0)</f>
        <v>1263751</v>
      </c>
      <c r="AG26" s="222">
        <f>IF(data!AA90&gt;0,ROUND(data!AA90,0),0)</f>
        <v>961</v>
      </c>
      <c r="AH26" s="222">
        <f>IF(data!AA91&gt;0,ROUND(data!AA91,0),0)</f>
        <v>0</v>
      </c>
      <c r="AI26" s="222">
        <f>IF(data!AA92&gt;0,ROUND(data!AA92,0),0)</f>
        <v>387</v>
      </c>
      <c r="AJ26" s="222">
        <f>IF(data!AA93&gt;0,ROUND(data!AA93,0),0)</f>
        <v>0</v>
      </c>
      <c r="AK26" s="212">
        <f>IF(data!AA94&gt;0,ROUND(data!AA94,2),0)</f>
        <v>0.11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180</v>
      </c>
      <c r="B27" s="224" t="str">
        <f>RIGHT(data!$C$96,4)</f>
        <v>2022</v>
      </c>
      <c r="C27" s="16">
        <f>data!AB$55</f>
        <v>7170</v>
      </c>
      <c r="D27" s="16" t="s">
        <v>1123</v>
      </c>
      <c r="E27" s="222"/>
      <c r="F27" s="212">
        <f>ROUND(data!AB60,2)</f>
        <v>21.05</v>
      </c>
      <c r="G27" s="222">
        <f>ROUND(data!AB61,0)</f>
        <v>2285873</v>
      </c>
      <c r="H27" s="222">
        <f>ROUND(data!AB62,0)</f>
        <v>442258</v>
      </c>
      <c r="I27" s="222">
        <f>ROUND(data!AB63,0)</f>
        <v>0</v>
      </c>
      <c r="J27" s="222">
        <f>ROUND(data!AB64,0)</f>
        <v>3252466</v>
      </c>
      <c r="K27" s="222">
        <f>ROUND(data!AB65,0)</f>
        <v>2444</v>
      </c>
      <c r="L27" s="222">
        <f>ROUND(data!AB66,0)</f>
        <v>136958</v>
      </c>
      <c r="M27" s="66">
        <f>ROUND(data!AB67,0)</f>
        <v>4428</v>
      </c>
      <c r="N27" s="222">
        <f>ROUND(data!AB68,0)</f>
        <v>10515</v>
      </c>
      <c r="O27" s="222">
        <f>ROUND(data!AB69,0)</f>
        <v>19313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19313</v>
      </c>
      <c r="AD27" s="222">
        <f>ROUND(data!AB84,0)</f>
        <v>0</v>
      </c>
      <c r="AE27" s="222">
        <f>ROUND(data!AB89,0)</f>
        <v>60840699</v>
      </c>
      <c r="AF27" s="222">
        <f>ROUND(data!AB87,0)</f>
        <v>32115264</v>
      </c>
      <c r="AG27" s="222">
        <f>IF(data!AB90&gt;0,ROUND(data!AB90,0),0)</f>
        <v>3188</v>
      </c>
      <c r="AH27" s="222">
        <f>IF(data!AB91&gt;0,ROUND(data!AB91,0),0)</f>
        <v>0</v>
      </c>
      <c r="AI27" s="222">
        <f>IF(data!AB92&gt;0,ROUND(data!AB92,0),0)</f>
        <v>1284</v>
      </c>
      <c r="AJ27" s="222">
        <f>IF(data!AB93&gt;0,ROUND(data!AB93,0),0)</f>
        <v>13245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180</v>
      </c>
      <c r="B28" s="224" t="str">
        <f>RIGHT(data!$C$96,4)</f>
        <v>2022</v>
      </c>
      <c r="C28" s="16">
        <f>data!AC$55</f>
        <v>7180</v>
      </c>
      <c r="D28" s="16" t="s">
        <v>1123</v>
      </c>
      <c r="E28" s="222">
        <f>ROUND(data!AC59,0)</f>
        <v>43387</v>
      </c>
      <c r="F28" s="212">
        <f>ROUND(data!AC60,2)</f>
        <v>16.93</v>
      </c>
      <c r="G28" s="222">
        <f>ROUND(data!AC61,0)</f>
        <v>1665954</v>
      </c>
      <c r="H28" s="222">
        <f>ROUND(data!AC62,0)</f>
        <v>348613</v>
      </c>
      <c r="I28" s="222">
        <f>ROUND(data!AC63,0)</f>
        <v>0</v>
      </c>
      <c r="J28" s="222">
        <f>ROUND(data!AC64,0)</f>
        <v>146440</v>
      </c>
      <c r="K28" s="222">
        <f>ROUND(data!AC65,0)</f>
        <v>0</v>
      </c>
      <c r="L28" s="222">
        <f>ROUND(data!AC66,0)</f>
        <v>22709</v>
      </c>
      <c r="M28" s="66">
        <f>ROUND(data!AC67,0)</f>
        <v>11063</v>
      </c>
      <c r="N28" s="222">
        <f>ROUND(data!AC68,0)</f>
        <v>13845</v>
      </c>
      <c r="O28" s="222">
        <f>ROUND(data!AC69,0)</f>
        <v>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0</v>
      </c>
      <c r="AD28" s="222">
        <f>ROUND(data!AC84,0)</f>
        <v>0</v>
      </c>
      <c r="AE28" s="222">
        <f>ROUND(data!AC89,0)</f>
        <v>19039283</v>
      </c>
      <c r="AF28" s="222">
        <f>ROUND(data!AC87,0)</f>
        <v>17403347</v>
      </c>
      <c r="AG28" s="222">
        <f>IF(data!AC90&gt;0,ROUND(data!AC90,0),0)</f>
        <v>1082</v>
      </c>
      <c r="AH28" s="222">
        <f>IF(data!AC91&gt;0,ROUND(data!AC91,0),0)</f>
        <v>0</v>
      </c>
      <c r="AI28" s="222">
        <f>IF(data!AC92&gt;0,ROUND(data!AC92,0),0)</f>
        <v>436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180</v>
      </c>
      <c r="B29" s="224" t="str">
        <f>RIGHT(data!$C$96,4)</f>
        <v>2022</v>
      </c>
      <c r="C29" s="16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85</v>
      </c>
      <c r="K29" s="222">
        <f>ROUND(data!AD65,0)</f>
        <v>0</v>
      </c>
      <c r="L29" s="222">
        <f>ROUND(data!AD66,0)</f>
        <v>-39476</v>
      </c>
      <c r="M29" s="66">
        <f>ROUND(data!AD67,0)</f>
        <v>11459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398</v>
      </c>
      <c r="AH29" s="222">
        <f>IF(data!AD91&gt;0,ROUND(data!AD91,0),0)</f>
        <v>0</v>
      </c>
      <c r="AI29" s="222">
        <f>IF(data!AD92&gt;0,ROUND(data!AD92,0),0)</f>
        <v>160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180</v>
      </c>
      <c r="B30" s="224" t="str">
        <f>RIGHT(data!$C$96,4)</f>
        <v>2022</v>
      </c>
      <c r="C30" s="16">
        <f>data!AE$55</f>
        <v>7200</v>
      </c>
      <c r="D30" s="16" t="s">
        <v>1123</v>
      </c>
      <c r="E30" s="222">
        <f>ROUND(data!AE59,0)</f>
        <v>17187</v>
      </c>
      <c r="F30" s="212">
        <f>ROUND(data!AE60,2)</f>
        <v>5.72</v>
      </c>
      <c r="G30" s="222">
        <f>ROUND(data!AE61,0)</f>
        <v>626276</v>
      </c>
      <c r="H30" s="222">
        <f>ROUND(data!AE62,0)</f>
        <v>122865</v>
      </c>
      <c r="I30" s="222">
        <f>ROUND(data!AE63,0)</f>
        <v>0</v>
      </c>
      <c r="J30" s="222">
        <f>ROUND(data!AE64,0)</f>
        <v>1282</v>
      </c>
      <c r="K30" s="222">
        <f>ROUND(data!AE65,0)</f>
        <v>0</v>
      </c>
      <c r="L30" s="222">
        <f>ROUND(data!AE66,0)</f>
        <v>2008</v>
      </c>
      <c r="M30" s="66">
        <f>ROUND(data!AE67,0)</f>
        <v>0</v>
      </c>
      <c r="N30" s="222">
        <f>ROUND(data!AE68,0)</f>
        <v>0</v>
      </c>
      <c r="O30" s="222">
        <f>ROUND(data!AE69,0)</f>
        <v>1919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1919</v>
      </c>
      <c r="AD30" s="222">
        <f>ROUND(data!AE84,0)</f>
        <v>0</v>
      </c>
      <c r="AE30" s="222">
        <f>ROUND(data!AE89,0)</f>
        <v>3064068</v>
      </c>
      <c r="AF30" s="222">
        <f>ROUND(data!AE87,0)</f>
        <v>2432150</v>
      </c>
      <c r="AG30" s="222">
        <f>IF(data!AE90&gt;0,ROUND(data!AE90,0),0)</f>
        <v>503</v>
      </c>
      <c r="AH30" s="222">
        <f>IF(data!AE91&gt;0,ROUND(data!AE91,0),0)</f>
        <v>0</v>
      </c>
      <c r="AI30" s="222">
        <f>IF(data!AE92&gt;0,ROUND(data!AE92,0),0)</f>
        <v>203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180</v>
      </c>
      <c r="B31" s="224" t="str">
        <f>RIGHT(data!$C$96,4)</f>
        <v>2022</v>
      </c>
      <c r="C31" s="16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180</v>
      </c>
      <c r="B32" s="224" t="str">
        <f>RIGHT(data!$C$96,4)</f>
        <v>2022</v>
      </c>
      <c r="C32" s="16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57.54</v>
      </c>
      <c r="G32" s="222">
        <f>ROUND(data!AG61,0)</f>
        <v>6771125</v>
      </c>
      <c r="H32" s="222">
        <f>ROUND(data!AG62,0)</f>
        <v>1232929</v>
      </c>
      <c r="I32" s="222">
        <f>ROUND(data!AG63,0)</f>
        <v>1357025</v>
      </c>
      <c r="J32" s="222">
        <f>ROUND(data!AG64,0)</f>
        <v>911639</v>
      </c>
      <c r="K32" s="222">
        <f>ROUND(data!AG65,0)</f>
        <v>0</v>
      </c>
      <c r="L32" s="222">
        <f>ROUND(data!AG66,0)</f>
        <v>266615</v>
      </c>
      <c r="M32" s="66">
        <f>ROUND(data!AG67,0)</f>
        <v>41989</v>
      </c>
      <c r="N32" s="222">
        <f>ROUND(data!AG68,0)</f>
        <v>0</v>
      </c>
      <c r="O32" s="222">
        <f>ROUND(data!AG69,0)</f>
        <v>139583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139583</v>
      </c>
      <c r="AD32" s="222">
        <f>ROUND(data!AG84,0)</f>
        <v>0</v>
      </c>
      <c r="AE32" s="222">
        <f>ROUND(data!AG89,0)</f>
        <v>118746438</v>
      </c>
      <c r="AF32" s="222">
        <f>ROUND(data!AG87,0)</f>
        <v>18408656</v>
      </c>
      <c r="AG32" s="222">
        <f>IF(data!AG90&gt;0,ROUND(data!AG90,0),0)</f>
        <v>10414</v>
      </c>
      <c r="AH32" s="222">
        <f>IF(data!AG91&gt;0,ROUND(data!AG91,0),0)</f>
        <v>3179</v>
      </c>
      <c r="AI32" s="222">
        <f>IF(data!AG92&gt;0,ROUND(data!AG92,0),0)</f>
        <v>4195</v>
      </c>
      <c r="AJ32" s="222">
        <f>IF(data!AG93&gt;0,ROUND(data!AG93,0),0)</f>
        <v>80791</v>
      </c>
      <c r="AK32" s="212">
        <f>IF(data!AG94&gt;0,ROUND(data!AG94,2),0)</f>
        <v>32.58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180</v>
      </c>
      <c r="B33" s="224" t="str">
        <f>RIGHT(data!$C$96,4)</f>
        <v>2022</v>
      </c>
      <c r="C33" s="16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180</v>
      </c>
      <c r="B34" s="224" t="str">
        <f>RIGHT(data!$C$96,4)</f>
        <v>2022</v>
      </c>
      <c r="C34" s="16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10.49</v>
      </c>
      <c r="G34" s="222">
        <f>ROUND(data!AI61,0)</f>
        <v>956217</v>
      </c>
      <c r="H34" s="222">
        <f>ROUND(data!AI62,0)</f>
        <v>205590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368</v>
      </c>
      <c r="AI34" s="222">
        <f>IF(data!AI92&gt;0,ROUND(data!AI92,0),0)</f>
        <v>0</v>
      </c>
      <c r="AJ34" s="222">
        <f>IF(data!AI93&gt;0,ROUND(data!AI93,0),0)</f>
        <v>47236</v>
      </c>
      <c r="AK34" s="212">
        <f>IF(data!AI94&gt;0,ROUND(data!AI94,2),0)</f>
        <v>9.8000000000000007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180</v>
      </c>
      <c r="B35" s="224" t="str">
        <f>RIGHT(data!$C$96,4)</f>
        <v>2022</v>
      </c>
      <c r="C35" s="16">
        <f>data!AJ$55</f>
        <v>7260</v>
      </c>
      <c r="D35" s="16" t="s">
        <v>1123</v>
      </c>
      <c r="E35" s="222">
        <f>ROUND(data!AJ59,0)</f>
        <v>15472</v>
      </c>
      <c r="F35" s="212">
        <f>ROUND(data!AJ60,2)</f>
        <v>4.1500000000000004</v>
      </c>
      <c r="G35" s="222">
        <f>ROUND(data!AJ61,0)</f>
        <v>545977</v>
      </c>
      <c r="H35" s="222">
        <f>ROUND(data!AJ62,0)</f>
        <v>98962</v>
      </c>
      <c r="I35" s="222">
        <f>ROUND(data!AJ63,0)</f>
        <v>0</v>
      </c>
      <c r="J35" s="222">
        <f>ROUND(data!AJ64,0)</f>
        <v>0</v>
      </c>
      <c r="K35" s="222">
        <f>ROUND(data!AJ65,0)</f>
        <v>0</v>
      </c>
      <c r="L35" s="222">
        <f>ROUND(data!AJ66,0)</f>
        <v>-738885</v>
      </c>
      <c r="M35" s="66">
        <f>ROUND(data!AJ67,0)</f>
        <v>0</v>
      </c>
      <c r="N35" s="222">
        <f>ROUND(data!AJ68,0)</f>
        <v>0</v>
      </c>
      <c r="O35" s="222">
        <f>ROUND(data!AJ69,0)</f>
        <v>0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0</v>
      </c>
      <c r="AD35" s="222">
        <f>ROUND(data!AJ84,0)</f>
        <v>0</v>
      </c>
      <c r="AE35" s="222">
        <f>ROUND(data!AJ89,0)</f>
        <v>38200</v>
      </c>
      <c r="AF35" s="222">
        <f>ROUND(data!AJ87,0)</f>
        <v>0</v>
      </c>
      <c r="AG35" s="222">
        <f>IF(data!AJ90&gt;0,ROUND(data!AJ90,0),0)</f>
        <v>0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0</v>
      </c>
      <c r="AK35" s="212">
        <f>IF(data!AJ94&gt;0,ROUND(data!AJ94,2),0)</f>
        <v>3.57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180</v>
      </c>
      <c r="B36" s="224" t="str">
        <f>RIGHT(data!$C$96,4)</f>
        <v>2022</v>
      </c>
      <c r="C36" s="16">
        <f>data!AK$55</f>
        <v>7310</v>
      </c>
      <c r="D36" s="16" t="s">
        <v>1123</v>
      </c>
      <c r="E36" s="222">
        <f>ROUND(data!AK59,0)</f>
        <v>5399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814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1672816</v>
      </c>
      <c r="AF36" s="222">
        <f>ROUND(data!AK87,0)</f>
        <v>1427398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180</v>
      </c>
      <c r="B37" s="224" t="str">
        <f>RIGHT(data!$C$96,4)</f>
        <v>2022</v>
      </c>
      <c r="C37" s="16">
        <f>data!AL$55</f>
        <v>7320</v>
      </c>
      <c r="D37" s="16" t="s">
        <v>1123</v>
      </c>
      <c r="E37" s="222">
        <f>ROUND(data!AL59,0)</f>
        <v>1282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719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807453</v>
      </c>
      <c r="AF37" s="222">
        <f>ROUND(data!AL87,0)</f>
        <v>703955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180</v>
      </c>
      <c r="B38" s="224" t="str">
        <f>RIGHT(data!$C$96,4)</f>
        <v>2022</v>
      </c>
      <c r="C38" s="16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180</v>
      </c>
      <c r="B39" s="224" t="str">
        <f>RIGHT(data!$C$96,4)</f>
        <v>2022</v>
      </c>
      <c r="C39" s="16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180</v>
      </c>
      <c r="B40" s="224" t="str">
        <f>RIGHT(data!$C$96,4)</f>
        <v>2022</v>
      </c>
      <c r="C40" s="16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180</v>
      </c>
      <c r="B41" s="224" t="str">
        <f>RIGHT(data!$C$96,4)</f>
        <v>2022</v>
      </c>
      <c r="C41" s="16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180</v>
      </c>
      <c r="B42" s="224" t="str">
        <f>RIGHT(data!$C$96,4)</f>
        <v>2022</v>
      </c>
      <c r="C42" s="16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180</v>
      </c>
      <c r="B43" s="224" t="str">
        <f>RIGHT(data!$C$96,4)</f>
        <v>2022</v>
      </c>
      <c r="C43" s="16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180</v>
      </c>
      <c r="B44" s="224" t="str">
        <f>RIGHT(data!$C$96,4)</f>
        <v>2022</v>
      </c>
      <c r="C44" s="16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180</v>
      </c>
      <c r="B45" s="224" t="str">
        <f>RIGHT(data!$C$96,4)</f>
        <v>2022</v>
      </c>
      <c r="C45" s="16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180</v>
      </c>
      <c r="B46" s="224" t="str">
        <f>RIGHT(data!$C$96,4)</f>
        <v>2022</v>
      </c>
      <c r="C46" s="16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180</v>
      </c>
      <c r="B47" s="224" t="str">
        <f>RIGHT(data!$C$96,4)</f>
        <v>2022</v>
      </c>
      <c r="C47" s="16">
        <f>data!AV$55</f>
        <v>7490</v>
      </c>
      <c r="D47" s="16" t="s">
        <v>1123</v>
      </c>
      <c r="E47" s="222"/>
      <c r="F47" s="212">
        <f>ROUND(data!AV60,2)</f>
        <v>10.73</v>
      </c>
      <c r="G47" s="222">
        <f>ROUND(data!AV61,0)</f>
        <v>848179</v>
      </c>
      <c r="H47" s="222">
        <f>ROUND(data!AV62,0)</f>
        <v>197073</v>
      </c>
      <c r="I47" s="222">
        <f>ROUND(data!AV63,0)</f>
        <v>0</v>
      </c>
      <c r="J47" s="222">
        <f>ROUND(data!AV64,0)</f>
        <v>17977</v>
      </c>
      <c r="K47" s="222">
        <f>ROUND(data!AV65,0)</f>
        <v>0</v>
      </c>
      <c r="L47" s="222">
        <f>ROUND(data!AV66,0)</f>
        <v>-314821</v>
      </c>
      <c r="M47" s="66">
        <f>ROUND(data!AV67,0)</f>
        <v>141677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4459641</v>
      </c>
      <c r="AF47" s="222">
        <f>ROUND(data!AV87,0)</f>
        <v>3673104</v>
      </c>
      <c r="AG47" s="222">
        <f>IF(data!AV90&gt;0,ROUND(data!AV90,0),0)</f>
        <v>732</v>
      </c>
      <c r="AH47" s="222">
        <f>IF(data!AV91&gt;0,ROUND(data!AV91,0),0)</f>
        <v>0</v>
      </c>
      <c r="AI47" s="222">
        <f>IF(data!AV92&gt;0,ROUND(data!AV92,0),0)</f>
        <v>295</v>
      </c>
      <c r="AJ47" s="222">
        <f>IF(data!AV93&gt;0,ROUND(data!AV93,0),0)</f>
        <v>0</v>
      </c>
      <c r="AK47" s="212">
        <f>IF(data!AV94&gt;0,ROUND(data!AV94,2),0)</f>
        <v>0.98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180</v>
      </c>
      <c r="B48" s="224" t="str">
        <f>RIGHT(data!$C$96,4)</f>
        <v>2022</v>
      </c>
      <c r="C48" s="16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180</v>
      </c>
      <c r="B49" s="224" t="str">
        <f>RIGHT(data!$C$96,4)</f>
        <v>2022</v>
      </c>
      <c r="C49" s="16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180</v>
      </c>
      <c r="B50" s="224" t="str">
        <f>RIGHT(data!$C$96,4)</f>
        <v>2022</v>
      </c>
      <c r="C50" s="16">
        <f>data!AY$55</f>
        <v>8320</v>
      </c>
      <c r="D50" s="16" t="s">
        <v>1123</v>
      </c>
      <c r="E50" s="222">
        <f>ROUND(data!AY59,0)</f>
        <v>70015</v>
      </c>
      <c r="F50" s="212">
        <f>ROUND(data!AY60,2)</f>
        <v>26.47</v>
      </c>
      <c r="G50" s="222">
        <f>ROUND(data!AY61,0)</f>
        <v>1368573</v>
      </c>
      <c r="H50" s="222">
        <f>ROUND(data!AY62,0)</f>
        <v>404620</v>
      </c>
      <c r="I50" s="222">
        <f>ROUND(data!AY63,0)</f>
        <v>0</v>
      </c>
      <c r="J50" s="222">
        <f>ROUND(data!AY64,0)</f>
        <v>1013418</v>
      </c>
      <c r="K50" s="222">
        <f>ROUND(data!AY65,0)</f>
        <v>0</v>
      </c>
      <c r="L50" s="222">
        <f>ROUND(data!AY66,0)</f>
        <v>57979</v>
      </c>
      <c r="M50" s="66">
        <f>ROUND(data!AY67,0)</f>
        <v>24716</v>
      </c>
      <c r="N50" s="222">
        <f>ROUND(data!AY68,0)</f>
        <v>0</v>
      </c>
      <c r="O50" s="222">
        <f>ROUND(data!AY69,0)</f>
        <v>2927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2927</v>
      </c>
      <c r="AD50" s="222">
        <f>ROUND(data!AY84,0)</f>
        <v>0</v>
      </c>
      <c r="AE50" s="222"/>
      <c r="AF50" s="222"/>
      <c r="AG50" s="222">
        <f>IF(data!AY90&gt;0,ROUND(data!AY90,0),0)</f>
        <v>5147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4311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180</v>
      </c>
      <c r="B51" s="224" t="str">
        <f>RIGHT(data!$C$96,4)</f>
        <v>2022</v>
      </c>
      <c r="C51" s="16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180</v>
      </c>
      <c r="B52" s="224" t="str">
        <f>RIGHT(data!$C$96,4)</f>
        <v>2022</v>
      </c>
      <c r="C52" s="16">
        <f>data!BA$55</f>
        <v>8350</v>
      </c>
      <c r="D52" s="16" t="s">
        <v>1123</v>
      </c>
      <c r="E52" s="222">
        <f>ROUND(data!BA59,0)</f>
        <v>725115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412</v>
      </c>
      <c r="K52" s="222">
        <f>ROUND(data!BA65,0)</f>
        <v>0</v>
      </c>
      <c r="L52" s="222">
        <f>ROUND(data!BA66,0)</f>
        <v>543477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375</v>
      </c>
      <c r="AH52" s="222">
        <f>IFERROR(IF(data!BA$91&gt;0,ROUND(data!BA$91,0),0),0)</f>
        <v>0</v>
      </c>
      <c r="AI52" s="222">
        <f>IFERROR(IF(data!BA$92&gt;0,ROUND(data!BA$92,0),0),0)</f>
        <v>151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180</v>
      </c>
      <c r="B53" s="224" t="str">
        <f>RIGHT(data!$C$96,4)</f>
        <v>2022</v>
      </c>
      <c r="C53" s="16">
        <f>data!BB$55</f>
        <v>8360</v>
      </c>
      <c r="D53" s="16" t="s">
        <v>1123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180</v>
      </c>
      <c r="B54" s="224" t="str">
        <f>RIGHT(data!$C$96,4)</f>
        <v>2022</v>
      </c>
      <c r="C54" s="16">
        <f>data!BC$55</f>
        <v>8370</v>
      </c>
      <c r="D54" s="16" t="s">
        <v>1123</v>
      </c>
      <c r="E54" s="222"/>
      <c r="F54" s="212">
        <f>ROUND(data!BC60,2)</f>
        <v>6.42</v>
      </c>
      <c r="G54" s="222">
        <f>ROUND(data!BC61,0)</f>
        <v>259264</v>
      </c>
      <c r="H54" s="222">
        <f>ROUND(data!BC62,0)</f>
        <v>100982</v>
      </c>
      <c r="I54" s="222">
        <f>ROUND(data!BC63,0)</f>
        <v>0</v>
      </c>
      <c r="J54" s="222">
        <f>ROUND(data!BC64,0)</f>
        <v>2063</v>
      </c>
      <c r="K54" s="222">
        <f>ROUND(data!BC65,0)</f>
        <v>3767</v>
      </c>
      <c r="L54" s="222">
        <f>ROUND(data!BC66,0)</f>
        <v>0</v>
      </c>
      <c r="M54" s="66">
        <f>ROUND(data!BC67,0)</f>
        <v>2262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180</v>
      </c>
      <c r="B55" s="224" t="str">
        <f>RIGHT(data!$C$96,4)</f>
        <v>2022</v>
      </c>
      <c r="C55" s="16">
        <f>data!BD$55</f>
        <v>8420</v>
      </c>
      <c r="D55" s="16" t="s">
        <v>1123</v>
      </c>
      <c r="E55" s="222"/>
      <c r="F55" s="212">
        <f>ROUND(data!BD60,2)</f>
        <v>5.52</v>
      </c>
      <c r="G55" s="222">
        <f>ROUND(data!BD61,0)</f>
        <v>268490</v>
      </c>
      <c r="H55" s="222">
        <f>ROUND(data!BD62,0)</f>
        <v>93243</v>
      </c>
      <c r="I55" s="222">
        <f>ROUND(data!BD63,0)</f>
        <v>0</v>
      </c>
      <c r="J55" s="222">
        <f>ROUND(data!BD64,0)</f>
        <v>11610</v>
      </c>
      <c r="K55" s="222">
        <f>ROUND(data!BD65,0)</f>
        <v>0</v>
      </c>
      <c r="L55" s="222">
        <f>ROUND(data!BD66,0)</f>
        <v>15726</v>
      </c>
      <c r="M55" s="66">
        <f>ROUND(data!BD67,0)</f>
        <v>0</v>
      </c>
      <c r="N55" s="222">
        <f>ROUND(data!BD68,0)</f>
        <v>0</v>
      </c>
      <c r="O55" s="222">
        <f>ROUND(data!BD69,0)</f>
        <v>728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728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180</v>
      </c>
      <c r="B56" s="224" t="str">
        <f>RIGHT(data!$C$96,4)</f>
        <v>2022</v>
      </c>
      <c r="C56" s="16">
        <f>data!BE$55</f>
        <v>8430</v>
      </c>
      <c r="D56" s="16" t="s">
        <v>1123</v>
      </c>
      <c r="E56" s="222">
        <f>ROUND(data!BE59,0)</f>
        <v>194611</v>
      </c>
      <c r="F56" s="212">
        <f>ROUND(data!BE60,2)</f>
        <v>7.79</v>
      </c>
      <c r="G56" s="222">
        <f>ROUND(data!BE61,0)</f>
        <v>656725</v>
      </c>
      <c r="H56" s="222">
        <f>ROUND(data!BE62,0)</f>
        <v>154241</v>
      </c>
      <c r="I56" s="222">
        <f>ROUND(data!BE63,0)</f>
        <v>0</v>
      </c>
      <c r="J56" s="222">
        <f>ROUND(data!BE64,0)</f>
        <v>15610</v>
      </c>
      <c r="K56" s="222">
        <f>ROUND(data!BE65,0)</f>
        <v>568528</v>
      </c>
      <c r="L56" s="222">
        <f>ROUND(data!BE66,0)</f>
        <v>282559</v>
      </c>
      <c r="M56" s="66">
        <f>ROUND(data!BE67,0)</f>
        <v>4568</v>
      </c>
      <c r="N56" s="222">
        <f>ROUND(data!BE68,0)</f>
        <v>0</v>
      </c>
      <c r="O56" s="222">
        <f>ROUND(data!BE69,0)</f>
        <v>-54094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-54094</v>
      </c>
      <c r="AD56" s="222">
        <f>ROUND(data!BE84,0)</f>
        <v>0</v>
      </c>
      <c r="AE56" s="222"/>
      <c r="AF56" s="222"/>
      <c r="AG56" s="222">
        <f>IF(data!BE90&gt;0,ROUND(data!BE90,0),0)</f>
        <v>46840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180</v>
      </c>
      <c r="B57" s="224" t="str">
        <f>RIGHT(data!$C$96,4)</f>
        <v>2022</v>
      </c>
      <c r="C57" s="16">
        <f>data!BF$55</f>
        <v>8460</v>
      </c>
      <c r="D57" s="16" t="s">
        <v>1123</v>
      </c>
      <c r="E57" s="222"/>
      <c r="F57" s="212">
        <f>ROUND(data!BF60,2)</f>
        <v>24.35</v>
      </c>
      <c r="G57" s="222">
        <f>ROUND(data!BF61,0)</f>
        <v>1205664</v>
      </c>
      <c r="H57" s="222">
        <f>ROUND(data!BF62,0)</f>
        <v>351410</v>
      </c>
      <c r="I57" s="222">
        <f>ROUND(data!BF63,0)</f>
        <v>0</v>
      </c>
      <c r="J57" s="222">
        <f>ROUND(data!BF64,0)</f>
        <v>152548</v>
      </c>
      <c r="K57" s="222">
        <f>ROUND(data!BF65,0)</f>
        <v>4104</v>
      </c>
      <c r="L57" s="222">
        <f>ROUND(data!BF66,0)</f>
        <v>100681</v>
      </c>
      <c r="M57" s="66">
        <f>ROUND(data!BF67,0)</f>
        <v>4988</v>
      </c>
      <c r="N57" s="222">
        <f>ROUND(data!BF68,0)</f>
        <v>0</v>
      </c>
      <c r="O57" s="222">
        <f>ROUND(data!BF69,0)</f>
        <v>76496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76496</v>
      </c>
      <c r="AD57" s="222">
        <f>ROUND(data!BF84,0)</f>
        <v>0</v>
      </c>
      <c r="AE57" s="222"/>
      <c r="AF57" s="222"/>
      <c r="AG57" s="222">
        <f>IF(data!BF90&gt;0,ROUND(data!BF90,0),0)</f>
        <v>2317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180</v>
      </c>
      <c r="B58" s="224" t="str">
        <f>RIGHT(data!$C$96,4)</f>
        <v>2022</v>
      </c>
      <c r="C58" s="16">
        <f>data!BG$55</f>
        <v>8470</v>
      </c>
      <c r="D58" s="16" t="s">
        <v>1123</v>
      </c>
      <c r="E58" s="222"/>
      <c r="F58" s="212">
        <f>ROUND(data!BG60,2)</f>
        <v>0.47</v>
      </c>
      <c r="G58" s="222">
        <f>ROUND(data!BG61,0)</f>
        <v>24454</v>
      </c>
      <c r="H58" s="222">
        <f>ROUND(data!BG62,0)</f>
        <v>7025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180</v>
      </c>
      <c r="B59" s="224" t="str">
        <f>RIGHT(data!$C$96,4)</f>
        <v>2022</v>
      </c>
      <c r="C59" s="16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180</v>
      </c>
      <c r="B60" s="224" t="str">
        <f>RIGHT(data!$C$96,4)</f>
        <v>2022</v>
      </c>
      <c r="C60" s="16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180</v>
      </c>
      <c r="B61" s="224" t="str">
        <f>RIGHT(data!$C$96,4)</f>
        <v>2022</v>
      </c>
      <c r="C61" s="16">
        <f>data!BJ$55</f>
        <v>8510</v>
      </c>
      <c r="D61" s="16" t="s">
        <v>1123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180</v>
      </c>
      <c r="B62" s="224" t="str">
        <f>RIGHT(data!$C$96,4)</f>
        <v>2022</v>
      </c>
      <c r="C62" s="16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180</v>
      </c>
      <c r="B63" s="224" t="str">
        <f>RIGHT(data!$C$96,4)</f>
        <v>2022</v>
      </c>
      <c r="C63" s="16">
        <f>data!BL$55</f>
        <v>8560</v>
      </c>
      <c r="D63" s="16" t="s">
        <v>1123</v>
      </c>
      <c r="E63" s="222"/>
      <c r="F63" s="212">
        <f>ROUND(data!BL60,2)</f>
        <v>14.29</v>
      </c>
      <c r="G63" s="222">
        <f>ROUND(data!BL61,0)</f>
        <v>756769</v>
      </c>
      <c r="H63" s="222">
        <f>ROUND(data!BL62,0)</f>
        <v>229451</v>
      </c>
      <c r="I63" s="222">
        <f>ROUND(data!BL63,0)</f>
        <v>0</v>
      </c>
      <c r="J63" s="222">
        <f>ROUND(data!BL64,0)</f>
        <v>21626</v>
      </c>
      <c r="K63" s="222">
        <f>ROUND(data!BL65,0)</f>
        <v>0</v>
      </c>
      <c r="L63" s="222">
        <f>ROUND(data!BL66,0)</f>
        <v>67</v>
      </c>
      <c r="M63" s="66">
        <f>ROUND(data!BL67,0)</f>
        <v>0</v>
      </c>
      <c r="N63" s="222">
        <f>ROUND(data!BL68,0)</f>
        <v>0</v>
      </c>
      <c r="O63" s="222">
        <f>ROUND(data!BL69,0)</f>
        <v>1667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1667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180</v>
      </c>
      <c r="B64" s="224" t="str">
        <f>RIGHT(data!$C$96,4)</f>
        <v>2022</v>
      </c>
      <c r="C64" s="16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180</v>
      </c>
      <c r="B65" s="224" t="str">
        <f>RIGHT(data!$C$96,4)</f>
        <v>2022</v>
      </c>
      <c r="C65" s="16">
        <f>data!BN$55</f>
        <v>8610</v>
      </c>
      <c r="D65" s="16" t="s">
        <v>1123</v>
      </c>
      <c r="E65" s="222"/>
      <c r="F65" s="212">
        <f>ROUND(data!BN60,2)</f>
        <v>6.7</v>
      </c>
      <c r="G65" s="222">
        <f>ROUND(data!BN61,0)</f>
        <v>1489154</v>
      </c>
      <c r="H65" s="222">
        <f>ROUND(data!BN62,0)</f>
        <v>400257</v>
      </c>
      <c r="I65" s="222">
        <f>ROUND(data!BN63,0)</f>
        <v>56558</v>
      </c>
      <c r="J65" s="222">
        <f>ROUND(data!BN64,0)</f>
        <v>63065</v>
      </c>
      <c r="K65" s="222">
        <f>ROUND(data!BN65,0)</f>
        <v>507</v>
      </c>
      <c r="L65" s="222">
        <f>ROUND(data!BN66,0)</f>
        <v>-5443941</v>
      </c>
      <c r="M65" s="66">
        <f>ROUND(data!BN67,0)</f>
        <v>255813</v>
      </c>
      <c r="N65" s="222">
        <f>ROUND(data!BN68,0)</f>
        <v>255311</v>
      </c>
      <c r="O65" s="222">
        <f>ROUND(data!BN69,0)</f>
        <v>755155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755155</v>
      </c>
      <c r="AD65" s="222">
        <f>ROUND(data!BN84,0)</f>
        <v>0</v>
      </c>
      <c r="AE65" s="222"/>
      <c r="AF65" s="222"/>
      <c r="AG65" s="222">
        <f>IF(data!BN90&gt;0,ROUND(data!BN90,0),0)</f>
        <v>8088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0.56999999999999995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180</v>
      </c>
      <c r="B66" s="224" t="str">
        <f>RIGHT(data!$C$96,4)</f>
        <v>2022</v>
      </c>
      <c r="C66" s="16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180</v>
      </c>
      <c r="B67" s="224" t="str">
        <f>RIGHT(data!$C$96,4)</f>
        <v>2022</v>
      </c>
      <c r="C67" s="16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180</v>
      </c>
      <c r="B68" s="224" t="str">
        <f>RIGHT(data!$C$96,4)</f>
        <v>2022</v>
      </c>
      <c r="C68" s="16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180</v>
      </c>
      <c r="B69" s="224" t="str">
        <f>RIGHT(data!$C$96,4)</f>
        <v>2022</v>
      </c>
      <c r="C69" s="16">
        <f>data!BR$55</f>
        <v>8650</v>
      </c>
      <c r="D69" s="16" t="s">
        <v>1123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1079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180</v>
      </c>
      <c r="B70" s="224" t="str">
        <f>RIGHT(data!$C$96,4)</f>
        <v>2022</v>
      </c>
      <c r="C70" s="16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957</v>
      </c>
      <c r="AH70" s="222">
        <f>IFERROR(IF(data!BS$91&gt;0,ROUND(data!BS$91,0),0),0)</f>
        <v>0</v>
      </c>
      <c r="AI70" s="222">
        <f>IFERROR(IF(data!BS$92&gt;0,ROUND(data!BS$92,0),0),0)</f>
        <v>385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180</v>
      </c>
      <c r="B71" s="224" t="str">
        <f>RIGHT(data!$C$96,4)</f>
        <v>2022</v>
      </c>
      <c r="C71" s="16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180</v>
      </c>
      <c r="B72" s="224" t="str">
        <f>RIGHT(data!$C$96,4)</f>
        <v>2022</v>
      </c>
      <c r="C72" s="16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180</v>
      </c>
      <c r="B73" s="224" t="str">
        <f>RIGHT(data!$C$96,4)</f>
        <v>2022</v>
      </c>
      <c r="C73" s="16">
        <f>data!BV$55</f>
        <v>8690</v>
      </c>
      <c r="D73" s="16" t="s">
        <v>1123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2493</v>
      </c>
      <c r="AH73" s="222">
        <f>IF(data!BV91&gt;0,ROUND(data!BV91,0),0)</f>
        <v>0</v>
      </c>
      <c r="AI73" s="222">
        <f>IF(data!BV92&gt;0,ROUND(data!BV92,0),0)</f>
        <v>1004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180</v>
      </c>
      <c r="B74" s="224" t="str">
        <f>RIGHT(data!$C$96,4)</f>
        <v>2022</v>
      </c>
      <c r="C74" s="16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244</v>
      </c>
      <c r="K74" s="222">
        <f>ROUND(data!BW65,0)</f>
        <v>0</v>
      </c>
      <c r="L74" s="222">
        <f>ROUND(data!BW66,0)</f>
        <v>8513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180</v>
      </c>
      <c r="B75" s="224" t="str">
        <f>RIGHT(data!$C$96,4)</f>
        <v>2022</v>
      </c>
      <c r="C75" s="16">
        <f>data!BX$55</f>
        <v>8710</v>
      </c>
      <c r="D75" s="16" t="s">
        <v>1123</v>
      </c>
      <c r="E75" s="222"/>
      <c r="F75" s="212">
        <f>ROUND(data!BX60,2)</f>
        <v>11.54</v>
      </c>
      <c r="G75" s="222">
        <f>ROUND(data!BX61,0)</f>
        <v>1271054</v>
      </c>
      <c r="H75" s="222">
        <f>ROUND(data!BX62,0)</f>
        <v>252825</v>
      </c>
      <c r="I75" s="222">
        <f>ROUND(data!BX63,0)</f>
        <v>0</v>
      </c>
      <c r="J75" s="222">
        <f>ROUND(data!BX64,0)</f>
        <v>3974</v>
      </c>
      <c r="K75" s="222">
        <f>ROUND(data!BX65,0)</f>
        <v>4958</v>
      </c>
      <c r="L75" s="222">
        <f>ROUND(data!BX66,0)</f>
        <v>196069</v>
      </c>
      <c r="M75" s="66">
        <f>ROUND(data!BX67,0)</f>
        <v>0</v>
      </c>
      <c r="N75" s="222">
        <f>ROUND(data!BX68,0)</f>
        <v>0</v>
      </c>
      <c r="O75" s="222">
        <f>ROUND(data!BX69,0)</f>
        <v>9092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9092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180</v>
      </c>
      <c r="B76" s="224" t="str">
        <f>RIGHT(data!$C$96,4)</f>
        <v>2022</v>
      </c>
      <c r="C76" s="16">
        <f>data!BY$55</f>
        <v>8720</v>
      </c>
      <c r="D76" s="16" t="s">
        <v>1123</v>
      </c>
      <c r="E76" s="222"/>
      <c r="F76" s="212">
        <f>ROUND(data!BY60,2)</f>
        <v>13.45</v>
      </c>
      <c r="G76" s="222">
        <f>ROUND(data!BY61,0)</f>
        <v>1733759</v>
      </c>
      <c r="H76" s="222">
        <f>ROUND(data!BY62,0)</f>
        <v>307403</v>
      </c>
      <c r="I76" s="222">
        <f>ROUND(data!BY63,0)</f>
        <v>0</v>
      </c>
      <c r="J76" s="222">
        <f>ROUND(data!BY64,0)</f>
        <v>3932</v>
      </c>
      <c r="K76" s="222">
        <f>ROUND(data!BY65,0)</f>
        <v>2382</v>
      </c>
      <c r="L76" s="222">
        <f>ROUND(data!BY66,0)</f>
        <v>26725</v>
      </c>
      <c r="M76" s="66">
        <f>ROUND(data!BY67,0)</f>
        <v>0</v>
      </c>
      <c r="N76" s="222">
        <f>ROUND(data!BY68,0)</f>
        <v>0</v>
      </c>
      <c r="O76" s="222">
        <f>ROUND(data!BY69,0)</f>
        <v>4497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4497</v>
      </c>
      <c r="AD76" s="222">
        <f>ROUND(data!BY84,0)</f>
        <v>0</v>
      </c>
      <c r="AE76" s="222"/>
      <c r="AF76" s="222"/>
      <c r="AG76" s="222">
        <f>IF(data!BY90&gt;0,ROUND(data!BY90,0),0)</f>
        <v>6974</v>
      </c>
      <c r="AH76" s="222">
        <f>IF(data!BY91&gt;0,ROUND(data!BY91,0),0)</f>
        <v>0</v>
      </c>
      <c r="AI76" s="222">
        <f>IF(data!BY92&gt;0,ROUND(data!BY92,0),0)</f>
        <v>2809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180</v>
      </c>
      <c r="B77" s="224" t="str">
        <f>RIGHT(data!$C$96,4)</f>
        <v>2022</v>
      </c>
      <c r="C77" s="16">
        <f>data!BZ$55</f>
        <v>8730</v>
      </c>
      <c r="D77" s="16" t="s">
        <v>1123</v>
      </c>
      <c r="E77" s="222"/>
      <c r="F77" s="212">
        <f>ROUND(data!BZ60,2)</f>
        <v>1.49</v>
      </c>
      <c r="G77" s="222">
        <f>ROUND(data!BZ61,0)</f>
        <v>260974</v>
      </c>
      <c r="H77" s="222">
        <f>ROUND(data!BZ62,0)</f>
        <v>38751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-165594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1.98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180</v>
      </c>
      <c r="B78" s="224" t="str">
        <f>RIGHT(data!$C$96,4)</f>
        <v>2022</v>
      </c>
      <c r="C78" s="16">
        <f>data!CA$55</f>
        <v>8740</v>
      </c>
      <c r="D78" s="16" t="s">
        <v>1123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180</v>
      </c>
      <c r="B79" s="224" t="str">
        <f>RIGHT(data!$C$96,4)</f>
        <v>2022</v>
      </c>
      <c r="C79" s="16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180</v>
      </c>
      <c r="B80" s="224" t="str">
        <f>RIGHT(data!$C$96,4)</f>
        <v>2022</v>
      </c>
      <c r="C80" s="16">
        <f>data!CC$55</f>
        <v>8790</v>
      </c>
      <c r="D80" s="16" t="s">
        <v>1123</v>
      </c>
      <c r="E80" s="222"/>
      <c r="F80" s="212">
        <f>ROUND(data!CC60,2)</f>
        <v>49.98</v>
      </c>
      <c r="G80" s="222">
        <f>ROUND(data!CC61,0)</f>
        <v>7897588</v>
      </c>
      <c r="H80" s="222">
        <f>ROUND(data!CC62,0)</f>
        <v>1571139</v>
      </c>
      <c r="I80" s="222">
        <f>ROUND(data!CC63,0)</f>
        <v>994624</v>
      </c>
      <c r="J80" s="222">
        <f>ROUND(data!CC64,0)</f>
        <v>515644</v>
      </c>
      <c r="K80" s="222">
        <f>ROUND(data!CC65,0)</f>
        <v>16319</v>
      </c>
      <c r="L80" s="222">
        <f>ROUND(data!CC66,0)</f>
        <v>31144078</v>
      </c>
      <c r="M80" s="66">
        <f>ROUND(data!CC67,0)</f>
        <v>912625</v>
      </c>
      <c r="N80" s="222">
        <f>ROUND(data!CC68,0)</f>
        <v>2749</v>
      </c>
      <c r="O80" s="222">
        <f>ROUND(data!CC69,0)</f>
        <v>2677541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2677541</v>
      </c>
      <c r="AD80" s="222">
        <f>ROUND(data!CC84,0)</f>
        <v>6174787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VALLEY HOSPITAL AND MEDICAL CENTER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H-180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 xml:space="preserve">12606 E MISSION AVE 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Spokane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>
        <f>data!C97</f>
        <v>180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5245063.7100000009</v>
      </c>
      <c r="C15" s="275">
        <f>data!C85</f>
        <v>5829885.3499999996</v>
      </c>
      <c r="D15" s="275">
        <f>'Prior Year'!C60</f>
        <v>2802</v>
      </c>
      <c r="E15" s="1">
        <f>data!C59</f>
        <v>2455</v>
      </c>
      <c r="F15" s="238">
        <f t="shared" ref="F15:F59" si="0">IF(B15=0,"",IF(D15=0,"",B15/D15))</f>
        <v>1871.899967880086</v>
      </c>
      <c r="G15" s="238">
        <f t="shared" ref="G15:G29" si="1">IF(C15=0,"",IF(E15=0,"",C15/E15))</f>
        <v>2374.6987169042768</v>
      </c>
      <c r="H15" s="6">
        <f t="shared" ref="H15:H59" si="2">IF(B15=0,"",IF(C15=0,"",IF(D15=0,"",IF(E15=0,"",IF(G15/F15-1&lt;-0.25,G15/F15-1,IF(G15/F15-1&gt;0.25,G15/F15-1,""))))))</f>
        <v>0.26860342841589291</v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5">
        <f>'Prior Year'!D86</f>
        <v>11230938.420000002</v>
      </c>
      <c r="C16" s="275">
        <f>data!D85</f>
        <v>13260177.659999998</v>
      </c>
      <c r="D16" s="275">
        <f>'Prior Year'!D60</f>
        <v>13242</v>
      </c>
      <c r="E16" s="1">
        <f>data!D59</f>
        <v>12771</v>
      </c>
      <c r="F16" s="238">
        <f t="shared" si="0"/>
        <v>848.13007249660188</v>
      </c>
      <c r="G16" s="238">
        <f t="shared" si="1"/>
        <v>1038.3037867042517</v>
      </c>
      <c r="H16" s="6" t="str">
        <f t="shared" si="2"/>
        <v/>
      </c>
      <c r="I16" s="275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5">
        <f>'Prior Year'!E86</f>
        <v>808195.8400000002</v>
      </c>
      <c r="C17" s="275">
        <f>data!E85</f>
        <v>917212.99000000022</v>
      </c>
      <c r="D17" s="275">
        <f>'Prior Year'!E60</f>
        <v>0</v>
      </c>
      <c r="E17" s="1">
        <f>data!E59</f>
        <v>0</v>
      </c>
      <c r="F17" s="238" t="str">
        <f t="shared" si="0"/>
        <v/>
      </c>
      <c r="G17" s="238" t="str">
        <f t="shared" si="1"/>
        <v/>
      </c>
      <c r="H17" s="6" t="str">
        <f t="shared" si="2"/>
        <v/>
      </c>
      <c r="I17" s="275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5">
        <f>'Prior Year'!F86</f>
        <v>3675028.7399999998</v>
      </c>
      <c r="C18" s="275">
        <f>data!F85</f>
        <v>4082329.0900000003</v>
      </c>
      <c r="D18" s="275">
        <f>'Prior Year'!F60</f>
        <v>989</v>
      </c>
      <c r="E18" s="1">
        <f>data!F59</f>
        <v>1005</v>
      </c>
      <c r="F18" s="238">
        <f t="shared" si="0"/>
        <v>3715.9036804853386</v>
      </c>
      <c r="G18" s="238">
        <f t="shared" si="1"/>
        <v>4062.0189950248759</v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5">
        <f>'Prior Year'!H86</f>
        <v>20238719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5">
        <f>'Prior Year'!I86</f>
        <v>7194933.6100000003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5">
        <f>'Prior Year'!J86</f>
        <v>489182.90000000008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5">
        <f>'Prior Year'!L86</f>
        <v>4265816.7700000005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5">
        <f>'Prior Year'!M86</f>
        <v>45683.01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410783.18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5">
        <f>'Prior Year'!O86</f>
        <v>1073834.8400000001</v>
      </c>
      <c r="C27" s="275">
        <f>data!O85</f>
        <v>0</v>
      </c>
      <c r="D27" s="275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5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5">
        <f>'Prior Year'!P86</f>
        <v>8366326.040000001</v>
      </c>
      <c r="C28" s="275">
        <f>data!P85</f>
        <v>29295892.849999998</v>
      </c>
      <c r="D28" s="275">
        <f>'Prior Year'!P60</f>
        <v>683015</v>
      </c>
      <c r="E28" s="1">
        <f>data!P59</f>
        <v>843195</v>
      </c>
      <c r="F28" s="238">
        <f t="shared" si="0"/>
        <v>12.249110253801163</v>
      </c>
      <c r="G28" s="238">
        <f t="shared" si="1"/>
        <v>34.743911965796755</v>
      </c>
      <c r="H28" s="6">
        <f t="shared" si="2"/>
        <v>1.8364437290467666</v>
      </c>
      <c r="I28" s="275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5">
        <f>'Prior Year'!Q86</f>
        <v>762200.37</v>
      </c>
      <c r="C29" s="275">
        <f>data!Q85</f>
        <v>0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5">
        <f>'Prior Year'!R86</f>
        <v>7265283.6699999999</v>
      </c>
      <c r="C30" s="275">
        <f>data!R85</f>
        <v>8316320.4099999992</v>
      </c>
      <c r="D30" s="275">
        <f>'Prior Year'!R60</f>
        <v>591345</v>
      </c>
      <c r="E30" s="1">
        <f>data!R59</f>
        <v>750450</v>
      </c>
      <c r="F30" s="238">
        <f t="shared" si="0"/>
        <v>12.286032130143994</v>
      </c>
      <c r="G30" s="238">
        <f>IFERROR(IF(C30=0,"",IF(E30=0,"",C30/E30)),"")</f>
        <v>11.081778146445465</v>
      </c>
      <c r="H30" s="6" t="str">
        <f t="shared" si="2"/>
        <v/>
      </c>
      <c r="I30" s="275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5">
        <f>'Prior Year'!S86</f>
        <v>2096293.4300000002</v>
      </c>
      <c r="C31" s="275">
        <f>data!S85</f>
        <v>-130403.23000000004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5" t="e">
        <f t="shared" si="3"/>
        <v>#VALUE!</v>
      </c>
      <c r="M31" s="7"/>
    </row>
    <row r="32" spans="1:13" x14ac:dyDescent="0.35">
      <c r="A32" s="1" t="s">
        <v>726</v>
      </c>
      <c r="B32" s="275">
        <f>'Prior Year'!T86</f>
        <v>232028.81</v>
      </c>
      <c r="C32" s="275">
        <f>data!T85</f>
        <v>0</v>
      </c>
      <c r="D32" s="275" t="s">
        <v>725</v>
      </c>
      <c r="E32" s="4" t="s">
        <v>725</v>
      </c>
      <c r="F32" s="238" t="e">
        <f t="shared" si="0"/>
        <v>#VALUE!</v>
      </c>
      <c r="G32" s="238" t="str">
        <f t="shared" si="4"/>
        <v/>
      </c>
      <c r="H32" s="6" t="str">
        <f t="shared" si="2"/>
        <v/>
      </c>
      <c r="I32" s="275" t="str">
        <f t="shared" si="3"/>
        <v>Please provide explanation for the fluctuation noted here</v>
      </c>
      <c r="M32" s="7"/>
    </row>
    <row r="33" spans="1:13" x14ac:dyDescent="0.35">
      <c r="A33" s="1" t="s">
        <v>727</v>
      </c>
      <c r="B33" s="275">
        <f>'Prior Year'!U86</f>
        <v>1093973.1400000004</v>
      </c>
      <c r="C33" s="275">
        <f>data!U85</f>
        <v>13138541.319999998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5">IF(C33=0,"",IF(E33=0,"",C33/E33))</f>
        <v/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5">
        <f>'Prior Year'!V86</f>
        <v>8999513.1799999997</v>
      </c>
      <c r="C34" s="275">
        <f>data!V85</f>
        <v>86978.53</v>
      </c>
      <c r="D34" s="275">
        <f>'Prior Year'!V60</f>
        <v>16658</v>
      </c>
      <c r="E34" s="1">
        <f>data!V59</f>
        <v>16279</v>
      </c>
      <c r="F34" s="238">
        <f t="shared" si="0"/>
        <v>540.2517216952815</v>
      </c>
      <c r="G34" s="238">
        <f t="shared" si="5"/>
        <v>5.3429897413846055</v>
      </c>
      <c r="H34" s="6">
        <f t="shared" si="2"/>
        <v>-0.99011018470312584</v>
      </c>
      <c r="I34" s="275" t="str">
        <f t="shared" si="3"/>
        <v/>
      </c>
      <c r="M34" s="7"/>
    </row>
    <row r="35" spans="1:13" x14ac:dyDescent="0.35">
      <c r="A35" s="1" t="s">
        <v>729</v>
      </c>
      <c r="B35" s="275">
        <f>'Prior Year'!W86</f>
        <v>816167.0199999999</v>
      </c>
      <c r="C35" s="275">
        <f>data!W85</f>
        <v>520243.36999999994</v>
      </c>
      <c r="D35" s="275">
        <f>'Prior Year'!W60</f>
        <v>28446.639999999999</v>
      </c>
      <c r="E35" s="1">
        <f>data!W59</f>
        <v>32689.31</v>
      </c>
      <c r="F35" s="238">
        <f t="shared" si="0"/>
        <v>28.691157198178761</v>
      </c>
      <c r="G35" s="238">
        <f t="shared" si="5"/>
        <v>15.914785904015714</v>
      </c>
      <c r="H35" s="6">
        <f t="shared" si="2"/>
        <v>-0.44530693571934621</v>
      </c>
      <c r="I35" s="275" t="str">
        <f t="shared" si="3"/>
        <v/>
      </c>
      <c r="M35" s="7"/>
    </row>
    <row r="36" spans="1:13" x14ac:dyDescent="0.35">
      <c r="A36" s="1" t="s">
        <v>730</v>
      </c>
      <c r="B36" s="275">
        <f>'Prior Year'!X86</f>
        <v>793726.69999999984</v>
      </c>
      <c r="C36" s="275">
        <f>data!X85</f>
        <v>1357617.09</v>
      </c>
      <c r="D36" s="275">
        <f>'Prior Year'!X60</f>
        <v>140502.26</v>
      </c>
      <c r="E36" s="1">
        <f>data!X59</f>
        <v>159567.54999999999</v>
      </c>
      <c r="F36" s="238">
        <f t="shared" si="0"/>
        <v>5.6492094860253479</v>
      </c>
      <c r="G36" s="238">
        <f t="shared" si="5"/>
        <v>8.5081026186088593</v>
      </c>
      <c r="H36" s="6">
        <f t="shared" si="2"/>
        <v>0.50606959073754609</v>
      </c>
      <c r="I36" s="275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5">
        <f>'Prior Year'!Y86</f>
        <v>1395287.49</v>
      </c>
      <c r="C37" s="275">
        <f>data!Y85</f>
        <v>7215265.5299999993</v>
      </c>
      <c r="D37" s="275">
        <f>'Prior Year'!Y60</f>
        <v>58167.29</v>
      </c>
      <c r="E37" s="1">
        <f>data!Y59</f>
        <v>59600.25</v>
      </c>
      <c r="F37" s="238">
        <f t="shared" si="0"/>
        <v>23.987493486459485</v>
      </c>
      <c r="G37" s="238">
        <f t="shared" si="5"/>
        <v>121.06099437502358</v>
      </c>
      <c r="H37" s="6">
        <f t="shared" si="2"/>
        <v>4.0468380301326761</v>
      </c>
      <c r="I37" s="275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5">
        <f>'Prior Year'!Z86</f>
        <v>557.45000000000005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5">
        <f>'Prior Year'!AA86</f>
        <v>630422.48</v>
      </c>
      <c r="C39" s="275">
        <f>data!AA85</f>
        <v>916737</v>
      </c>
      <c r="D39" s="275">
        <f>'Prior Year'!AA60</f>
        <v>8522.82</v>
      </c>
      <c r="E39" s="1">
        <f>data!AA59</f>
        <v>5400.89</v>
      </c>
      <c r="F39" s="238">
        <f t="shared" si="0"/>
        <v>73.968766206490344</v>
      </c>
      <c r="G39" s="238">
        <f t="shared" si="5"/>
        <v>169.73813575170018</v>
      </c>
      <c r="H39" s="6">
        <f t="shared" si="2"/>
        <v>1.2947271457504264</v>
      </c>
      <c r="I39" s="275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5">
        <f>'Prior Year'!AB86</f>
        <v>439824</v>
      </c>
      <c r="C40" s="275">
        <f>data!AB85</f>
        <v>6154255.3600000003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e">
        <f t="shared" si="3"/>
        <v>#VALUE!</v>
      </c>
      <c r="M40" s="7"/>
    </row>
    <row r="41" spans="1:13" x14ac:dyDescent="0.35">
      <c r="A41" s="1" t="s">
        <v>735</v>
      </c>
      <c r="B41" s="275">
        <f>'Prior Year'!AC86</f>
        <v>2015442.75</v>
      </c>
      <c r="C41" s="275">
        <f>data!AC85</f>
        <v>2208624.9</v>
      </c>
      <c r="D41" s="275">
        <f>'Prior Year'!AC60</f>
        <v>57364.350000000006</v>
      </c>
      <c r="E41" s="1">
        <f>data!AC59</f>
        <v>43386.73</v>
      </c>
      <c r="F41" s="238">
        <f t="shared" si="0"/>
        <v>35.134064100787334</v>
      </c>
      <c r="G41" s="238">
        <f t="shared" si="5"/>
        <v>50.905539550917979</v>
      </c>
      <c r="H41" s="6">
        <f t="shared" si="2"/>
        <v>0.44889413888720076</v>
      </c>
      <c r="I41" s="275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5">
        <f>'Prior Year'!AD86</f>
        <v>642662.52</v>
      </c>
      <c r="C42" s="275">
        <f>data!AD85</f>
        <v>-27932.43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5">
        <f>'Prior Year'!AE86</f>
        <v>393444.1</v>
      </c>
      <c r="C43" s="275">
        <f>data!AE85</f>
        <v>754349.97999999986</v>
      </c>
      <c r="D43" s="275">
        <f>'Prior Year'!AE60</f>
        <v>15878.779999999999</v>
      </c>
      <c r="E43" s="1">
        <f>data!AE59</f>
        <v>17186.77</v>
      </c>
      <c r="F43" s="238">
        <f t="shared" si="0"/>
        <v>24.777980424188762</v>
      </c>
      <c r="G43" s="238">
        <f t="shared" si="5"/>
        <v>43.891317565778785</v>
      </c>
      <c r="H43" s="6">
        <f t="shared" si="2"/>
        <v>0.77138397941953341</v>
      </c>
      <c r="I43" s="275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5">
        <f>'Prior Year'!AF86</f>
        <v>261037.86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5">
        <f>'Prior Year'!AG86</f>
        <v>3198666.3500000006</v>
      </c>
      <c r="C45" s="275">
        <f>data!AG85</f>
        <v>10720905.02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5"/>
        <v/>
      </c>
      <c r="H45" s="6" t="str">
        <f t="shared" si="2"/>
        <v/>
      </c>
      <c r="I45" s="275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5">
        <f>'Prior Year'!AH86</f>
        <v>1390180.8699999999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5">
        <f>'Prior Year'!AI86</f>
        <v>189691.96</v>
      </c>
      <c r="C47" s="275">
        <f>data!AI85</f>
        <v>1161806.9000000001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5">
        <f>'Prior Year'!AJ86</f>
        <v>87092</v>
      </c>
      <c r="C48" s="275">
        <f>data!AJ85</f>
        <v>-93945.959999999963</v>
      </c>
      <c r="D48" s="275">
        <f>'Prior Year'!AJ60</f>
        <v>0</v>
      </c>
      <c r="E48" s="1">
        <f>data!AJ59</f>
        <v>15472</v>
      </c>
      <c r="F48" s="238" t="str">
        <f t="shared" si="0"/>
        <v/>
      </c>
      <c r="G48" s="238">
        <f t="shared" si="5"/>
        <v>-6.0719984488107528</v>
      </c>
      <c r="H48" s="6" t="str">
        <f t="shared" si="2"/>
        <v/>
      </c>
      <c r="I48" s="275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5">
        <f>'Prior Year'!AK86</f>
        <v>1123797.0299999998</v>
      </c>
      <c r="C49" s="275">
        <f>data!AK85</f>
        <v>814</v>
      </c>
      <c r="D49" s="275">
        <f>'Prior Year'!AK60</f>
        <v>5026</v>
      </c>
      <c r="E49" s="1">
        <f>data!AK59</f>
        <v>5399</v>
      </c>
      <c r="F49" s="238">
        <f t="shared" si="0"/>
        <v>223.59670314365297</v>
      </c>
      <c r="G49" s="238">
        <f t="shared" si="5"/>
        <v>0.15076866086312279</v>
      </c>
      <c r="H49" s="6">
        <f t="shared" si="2"/>
        <v>-0.99932571161048711</v>
      </c>
      <c r="I49" s="275" t="str">
        <f t="shared" si="6"/>
        <v/>
      </c>
      <c r="M49" s="7"/>
    </row>
    <row r="50" spans="1:13" x14ac:dyDescent="0.35">
      <c r="A50" s="1" t="s">
        <v>744</v>
      </c>
      <c r="B50" s="275">
        <f>'Prior Year'!AL86</f>
        <v>-5581143.3099999996</v>
      </c>
      <c r="C50" s="275">
        <f>data!AL85</f>
        <v>718.93</v>
      </c>
      <c r="D50" s="275">
        <f>'Prior Year'!AL60</f>
        <v>1309</v>
      </c>
      <c r="E50" s="1">
        <f>data!AL59</f>
        <v>1282</v>
      </c>
      <c r="F50" s="238">
        <f t="shared" si="0"/>
        <v>-4263.6694499618025</v>
      </c>
      <c r="G50" s="238">
        <f t="shared" si="5"/>
        <v>0.5607878315132605</v>
      </c>
      <c r="H50" s="6">
        <f t="shared" si="2"/>
        <v>-1.0001315270421627</v>
      </c>
      <c r="I50" s="275" t="str">
        <f t="shared" si="6"/>
        <v/>
      </c>
      <c r="M50" s="7"/>
    </row>
    <row r="51" spans="1:13" x14ac:dyDescent="0.35">
      <c r="A51" s="1" t="s">
        <v>745</v>
      </c>
      <c r="B51" s="275">
        <f>'Prior Year'!AM86</f>
        <v>1545.3800000000003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5">
        <f>'Prior Year'!AN86</f>
        <v>1497480.8200000003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5">
        <f>'Prior Year'!AO86</f>
        <v>1307245.2200000002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5">
        <f>'Prior Year'!AP86</f>
        <v>246425.63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5">
        <f>'Prior Year'!AQ86</f>
        <v>-4823602.7800000012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5">
        <f>'Prior Year'!AV86</f>
        <v>291656</v>
      </c>
      <c r="C60" s="275">
        <f>data!AV85</f>
        <v>890084.97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35">
      <c r="A63" s="1" t="s">
        <v>757</v>
      </c>
      <c r="B63" s="275">
        <f>'Prior Year'!AY86</f>
        <v>416641</v>
      </c>
      <c r="C63" s="275">
        <f>data!AY85</f>
        <v>2872232.92</v>
      </c>
      <c r="D63" s="275">
        <f>'Prior Year'!AY60</f>
        <v>69301</v>
      </c>
      <c r="E63" s="1">
        <f>data!AY59</f>
        <v>70015</v>
      </c>
      <c r="F63" s="238">
        <f>IF(B63=0,"",IF(D63=0,"",B63/D63))</f>
        <v>6.0120488881834317</v>
      </c>
      <c r="G63" s="238">
        <f t="shared" si="5"/>
        <v>41.023108191101905</v>
      </c>
      <c r="H63" s="6">
        <f>IF(B63=0,"",IF(C63=0,"",IF(D63=0,"",IF(E63=0,"",IF(G63/F63-1&lt;-0.25,G63/F63-1,IF(G63/F63-1&gt;0.25,G63/F63-1,""))))))</f>
        <v>5.8234821363033236</v>
      </c>
      <c r="I63" s="275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5">
        <f>'Prior Year'!BA86</f>
        <v>0</v>
      </c>
      <c r="C65" s="275">
        <f>data!BA85</f>
        <v>543889.25</v>
      </c>
      <c r="D65" s="275">
        <f>'Prior Year'!BA60</f>
        <v>0</v>
      </c>
      <c r="E65" s="1">
        <f>data!BA59</f>
        <v>725115.00000000012</v>
      </c>
      <c r="F65" s="238" t="str">
        <f>IF(B65=0,"",IF(D65=0,"",B65/D65))</f>
        <v/>
      </c>
      <c r="G65" s="238">
        <f t="shared" si="5"/>
        <v>0.75007309185439541</v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5">
        <f>'Prior Year'!BB86</f>
        <v>0</v>
      </c>
      <c r="C66" s="275">
        <f>data!BB85</f>
        <v>0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35">
      <c r="A67" s="1" t="s">
        <v>761</v>
      </c>
      <c r="B67" s="275">
        <f>'Prior Year'!BC86</f>
        <v>104921</v>
      </c>
      <c r="C67" s="275">
        <f>data!BC85</f>
        <v>368338.01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35">
      <c r="A68" s="1" t="s">
        <v>762</v>
      </c>
      <c r="B68" s="275">
        <f>'Prior Year'!BD86</f>
        <v>83217</v>
      </c>
      <c r="C68" s="275">
        <f>data!BD85</f>
        <v>389796.88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35">
      <c r="A69" s="1" t="s">
        <v>763</v>
      </c>
      <c r="B69" s="275">
        <f>'Prior Year'!BE86</f>
        <v>152959</v>
      </c>
      <c r="C69" s="275">
        <f>data!BE85</f>
        <v>1628137.2399999998</v>
      </c>
      <c r="D69" s="275">
        <f>'Prior Year'!BE60</f>
        <v>194611.19999999981</v>
      </c>
      <c r="E69" s="1">
        <f>data!BE59</f>
        <v>194611.19999999981</v>
      </c>
      <c r="F69" s="238">
        <f>IF(B69=0,"",IF(D69=0,"",B69/D69))</f>
        <v>0.7859722359247574</v>
      </c>
      <c r="G69" s="238">
        <f t="shared" si="5"/>
        <v>8.3661024648118989</v>
      </c>
      <c r="H69" s="6">
        <f>IF(B69=0,"",IF(C69=0,"",IF(D69=0,"",IF(E69=0,"",IF(G69/F69-1&lt;-0.25,G69/F69-1,IF(G69/F69-1&gt;0.25,G69/F69-1,""))))))</f>
        <v>9.6442722559640153</v>
      </c>
      <c r="I69" s="275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5">
        <f>'Prior Year'!BF86</f>
        <v>333943</v>
      </c>
      <c r="C70" s="275">
        <f>data!BF85</f>
        <v>1895890.5799999998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5">
        <f>'Prior Year'!BG86</f>
        <v>13787</v>
      </c>
      <c r="C71" s="275">
        <f>data!BG85</f>
        <v>31478.65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5">
        <f>'Prior Year'!BH86</f>
        <v>0</v>
      </c>
      <c r="C72" s="275">
        <f>data!BH85</f>
        <v>0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5">
        <f>'Prior Year'!BJ86</f>
        <v>0</v>
      </c>
      <c r="C74" s="275">
        <f>data!BJ85</f>
        <v>0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5">
        <f>'Prior Year'!BK86</f>
        <v>0</v>
      </c>
      <c r="C75" s="275">
        <f>data!BK85</f>
        <v>0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5">
        <f>'Prior Year'!BL86</f>
        <v>325310</v>
      </c>
      <c r="C76" s="275">
        <f>data!BL85</f>
        <v>1009579.0900000001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5">
        <f>'Prior Year'!BN86</f>
        <v>686901</v>
      </c>
      <c r="C78" s="275">
        <f>data!BN85</f>
        <v>-2168121.3599999994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5">
        <f>'Prior Year'!BO86</f>
        <v>0</v>
      </c>
      <c r="C79" s="275">
        <f>data!BO85</f>
        <v>0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5">
        <f>'Prior Year'!BP86</f>
        <v>0</v>
      </c>
      <c r="C80" s="275">
        <f>data!BP85</f>
        <v>0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0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5">
        <f>'Prior Year'!BS86</f>
        <v>0</v>
      </c>
      <c r="C83" s="275">
        <f>data!BS85</f>
        <v>0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5">
        <f>'Prior Year'!BV86</f>
        <v>0</v>
      </c>
      <c r="C86" s="275">
        <f>data!BV85</f>
        <v>0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5">
        <f>'Prior Year'!BW86</f>
        <v>0</v>
      </c>
      <c r="C87" s="275">
        <f>data!BW85</f>
        <v>8757.15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5">
        <f>'Prior Year'!BX86</f>
        <v>261432</v>
      </c>
      <c r="C88" s="275">
        <f>data!BX85</f>
        <v>1737973.55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5">
        <f>'Prior Year'!BY86</f>
        <v>245392</v>
      </c>
      <c r="C89" s="275">
        <f>data!BY85</f>
        <v>2078697.75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5">
        <f>'Prior Year'!BZ86</f>
        <v>54756</v>
      </c>
      <c r="C90" s="275">
        <f>data!BZ85</f>
        <v>134130.63999999996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5">
        <f>'Prior Year'!CA86</f>
        <v>0</v>
      </c>
      <c r="C91" s="275">
        <f>data!CA85</f>
        <v>0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5">
        <f>'Prior Year'!CC86</f>
        <v>29123729.969999991</v>
      </c>
      <c r="C93" s="275">
        <f>data!CC85</f>
        <v>39557520.069999993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5">
        <f>'Prior Year'!CD86</f>
        <v>5334394.0200000005</v>
      </c>
      <c r="C94" s="275">
        <f>data!CD85</f>
        <v>5441304.2000000011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23" t="s">
        <v>1348</v>
      </c>
    </row>
    <row r="3" spans="1:4" x14ac:dyDescent="0.35">
      <c r="A3" s="11" t="s">
        <v>789</v>
      </c>
    </row>
    <row r="4" spans="1:4" x14ac:dyDescent="0.35">
      <c r="A4" s="321" t="s">
        <v>1346</v>
      </c>
    </row>
    <row r="5" spans="1:4" x14ac:dyDescent="0.35">
      <c r="A5" s="322" t="s">
        <v>1344</v>
      </c>
    </row>
    <row r="6" spans="1:4" x14ac:dyDescent="0.35">
      <c r="A6" s="320"/>
    </row>
    <row r="7" spans="1:4" x14ac:dyDescent="0.35">
      <c r="A7" s="321" t="s">
        <v>1347</v>
      </c>
    </row>
    <row r="8" spans="1:4" x14ac:dyDescent="0.35">
      <c r="A8" s="322" t="s">
        <v>1345</v>
      </c>
    </row>
    <row r="11" spans="1:4" x14ac:dyDescent="0.35">
      <c r="A11" s="13" t="s">
        <v>790</v>
      </c>
      <c r="D11" s="276">
        <f>data!C380</f>
        <v>9336725.910000002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4116231.9499999983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H-180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VALLEY HOSPITAL AND MEDICAL CENTER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98962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Spokane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Bill Robertson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James Lee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(509) 473-5291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(509) 473-5731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 xml:space="preserve"> X</v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4833</v>
      </c>
      <c r="G23" s="81">
        <f>data!D127</f>
        <v>20738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589</v>
      </c>
      <c r="G26" s="81">
        <f>data!D130</f>
        <v>801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10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76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0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16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21</v>
      </c>
      <c r="E34" s="78" t="s">
        <v>324</v>
      </c>
      <c r="F34" s="81"/>
      <c r="G34" s="81">
        <f>data!E143</f>
        <v>123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123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VALLEY HOSPITAL AND MEDICAL CENTER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2746</v>
      </c>
      <c r="C7" s="141">
        <f>data!B155</f>
        <v>14113</v>
      </c>
      <c r="D7" s="141">
        <f>data!B156</f>
        <v>22017</v>
      </c>
      <c r="E7" s="141">
        <f>data!B157</f>
        <v>109448010.28347892</v>
      </c>
      <c r="F7" s="141">
        <f>data!B158</f>
        <v>232574361.36494547</v>
      </c>
      <c r="G7" s="141">
        <f>data!B157+data!B158</f>
        <v>342022371.64842439</v>
      </c>
    </row>
    <row r="8" spans="1:7" ht="20.149999999999999" customHeight="1" x14ac:dyDescent="0.35">
      <c r="A8" s="77" t="s">
        <v>331</v>
      </c>
      <c r="B8" s="141">
        <f>data!C154</f>
        <v>1249</v>
      </c>
      <c r="C8" s="141">
        <f>data!C155</f>
        <v>4663</v>
      </c>
      <c r="D8" s="141">
        <f>data!C156</f>
        <v>18220</v>
      </c>
      <c r="E8" s="141">
        <f>data!C157</f>
        <v>49795794.064965032</v>
      </c>
      <c r="F8" s="141">
        <f>data!C158</f>
        <v>105814851.94041725</v>
      </c>
      <c r="G8" s="141">
        <f>data!C157+data!C158</f>
        <v>155610646.00538227</v>
      </c>
    </row>
    <row r="9" spans="1:7" ht="20.149999999999999" customHeight="1" x14ac:dyDescent="0.35">
      <c r="A9" s="77" t="s">
        <v>829</v>
      </c>
      <c r="B9" s="141">
        <f>data!D154</f>
        <v>1474</v>
      </c>
      <c r="C9" s="141">
        <f>data!D155</f>
        <v>4642</v>
      </c>
      <c r="D9" s="141">
        <f>data!D156</f>
        <v>23514</v>
      </c>
      <c r="E9" s="141">
        <f>data!D157</f>
        <v>79218690.141556069</v>
      </c>
      <c r="F9" s="141">
        <f>data!D158</f>
        <v>168337790.8846373</v>
      </c>
      <c r="G9" s="141">
        <f>data!D157+data!D158</f>
        <v>247556481.02619338</v>
      </c>
    </row>
    <row r="10" spans="1:7" ht="20.149999999999999" customHeight="1" x14ac:dyDescent="0.35">
      <c r="A10" s="92" t="s">
        <v>215</v>
      </c>
      <c r="B10" s="141">
        <f>data!E154</f>
        <v>5469</v>
      </c>
      <c r="C10" s="141">
        <f>data!E155</f>
        <v>23418</v>
      </c>
      <c r="D10" s="141">
        <f>data!E156</f>
        <v>63751</v>
      </c>
      <c r="E10" s="141">
        <f>data!E157</f>
        <v>238462494.49000001</v>
      </c>
      <c r="F10" s="141">
        <f>data!E158</f>
        <v>506727004.19</v>
      </c>
      <c r="G10" s="141">
        <f>E10+F10</f>
        <v>745189498.68000007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VALLEY HOSPITAL AND MEDICAL CENTER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4313381.6900000004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0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5750314.0599999996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0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2801199.15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27364.29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12892259.189999999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256383.54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229444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485827.54000000004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1305885.8999999999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0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1305885.8999999999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61756.95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1078765.9100000001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1140522.8600000001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2994895.4400000009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2994895.4400000009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VALLEY HOSPITAL AND MEDICAL CENTER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8979210</v>
      </c>
      <c r="D7" s="81">
        <f>data!C225</f>
        <v>109537.7</v>
      </c>
      <c r="E7" s="81">
        <f>data!D225</f>
        <v>0</v>
      </c>
      <c r="F7" s="81">
        <f>data!E211</f>
        <v>9923176.4700000007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766764</v>
      </c>
      <c r="D8" s="81">
        <f>data!C226</f>
        <v>8905.5200000003679</v>
      </c>
      <c r="E8" s="81">
        <f>data!D226</f>
        <v>0</v>
      </c>
      <c r="F8" s="81">
        <f>data!E212</f>
        <v>766764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33941318.530000001</v>
      </c>
      <c r="D9" s="81">
        <f>data!C227</f>
        <v>0</v>
      </c>
      <c r="E9" s="81">
        <f>data!D227</f>
        <v>0</v>
      </c>
      <c r="F9" s="81">
        <f>data!E213</f>
        <v>37299162.600000001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data!C228</f>
        <v>-15888.95999999997</v>
      </c>
      <c r="E10" s="81">
        <f>data!D228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1207213.3700000001</v>
      </c>
      <c r="D11" s="81">
        <f>data!C229</f>
        <v>1509191.2999999933</v>
      </c>
      <c r="E11" s="81">
        <f>data!D229</f>
        <v>1210623.8999999997</v>
      </c>
      <c r="F11" s="81">
        <f>data!E215</f>
        <v>1207213.3700000001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22714249.790000003</v>
      </c>
      <c r="D12" s="81">
        <f>data!C230</f>
        <v>0</v>
      </c>
      <c r="E12" s="81">
        <f>data!D230</f>
        <v>0</v>
      </c>
      <c r="F12" s="81">
        <f>data!E216</f>
        <v>24952962.980000004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data!C231</f>
        <v>2202.3900000000008</v>
      </c>
      <c r="E13" s="81">
        <f>data!D231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20000</v>
      </c>
      <c r="D14" s="81">
        <f>data!C232</f>
        <v>0</v>
      </c>
      <c r="E14" s="81">
        <f>data!D232</f>
        <v>0</v>
      </c>
      <c r="F14" s="81">
        <f>data!E218</f>
        <v>20000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0</v>
      </c>
      <c r="D15" s="81">
        <f>data!C233</f>
        <v>1613947.9499999937</v>
      </c>
      <c r="E15" s="81">
        <f>data!D233</f>
        <v>1210623.8999999997</v>
      </c>
      <c r="F15" s="81">
        <f>data!E219</f>
        <v>0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67628755.689999998</v>
      </c>
      <c r="D16" s="81">
        <f>data!C234</f>
        <v>0</v>
      </c>
      <c r="E16" s="81">
        <f>data!D234</f>
        <v>0</v>
      </c>
      <c r="F16" s="81">
        <f>data!E220</f>
        <v>74169279.420000002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492919.73000000004</v>
      </c>
      <c r="D24" s="81">
        <f>data!C225</f>
        <v>109537.7</v>
      </c>
      <c r="E24" s="81">
        <f>data!D225</f>
        <v>0</v>
      </c>
      <c r="F24" s="81">
        <f>data!E225</f>
        <v>602457.43000000005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7615495.2599999988</v>
      </c>
      <c r="D25" s="81">
        <f>data!C226</f>
        <v>8905.5200000003679</v>
      </c>
      <c r="E25" s="81">
        <f>data!D226</f>
        <v>0</v>
      </c>
      <c r="F25" s="81">
        <f>data!E226</f>
        <v>7624400.7799999993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446283.21</v>
      </c>
      <c r="D27" s="81">
        <f>data!C228</f>
        <v>-15888.95999999997</v>
      </c>
      <c r="E27" s="81">
        <f>data!D228</f>
        <v>0</v>
      </c>
      <c r="F27" s="81">
        <f>data!E228</f>
        <v>430394.25000000006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13377870.17</v>
      </c>
      <c r="D28" s="81">
        <f>data!C229</f>
        <v>1509191.2999999933</v>
      </c>
      <c r="E28" s="81">
        <f>data!D229</f>
        <v>1210623.8999999997</v>
      </c>
      <c r="F28" s="81">
        <f>data!E229</f>
        <v>13676437.569999993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9910.7200000000012</v>
      </c>
      <c r="D30" s="81">
        <f>data!C231</f>
        <v>2202.3900000000008</v>
      </c>
      <c r="E30" s="81">
        <f>data!D231</f>
        <v>0</v>
      </c>
      <c r="F30" s="81">
        <f>data!E231</f>
        <v>12113.110000000002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21942479.089999996</v>
      </c>
      <c r="D32" s="81">
        <f>data!C233</f>
        <v>1613947.9499999937</v>
      </c>
      <c r="E32" s="81">
        <f>data!D233</f>
        <v>1210623.8999999997</v>
      </c>
      <c r="F32" s="81">
        <f>data!E233</f>
        <v>22345803.139999993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VALLEY HOSPITAL AND MEDICAL CENTER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6174787.2699999996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259256613.08635888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117954532.76666266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10340399.4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77145420.189922422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0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100164638.79705605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564861604.24000001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0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3711570.6149483309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7886997.3350516707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11598567.950000001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4991335.2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4991335.2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2023-07-05T20:40:23Z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