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MFT Clearinghouse\7.3.2023\CONFLUENCE_HEALTH\YearEndReport\"/>
    </mc:Choice>
  </mc:AlternateContent>
  <xr:revisionPtr revIDLastSave="0" documentId="13_ncr:1_{72512D34-6F3B-4097-9FE4-1C1BAC183C34}" xr6:coauthVersionLast="47" xr6:coauthVersionMax="47" xr10:uidLastSave="{00000000-0000-0000-0000-000000000000}"/>
  <workbookProtection workbookAlgorithmName="SHA-512" workbookHashValue="YzQmK2gXvo7pwJVQ/mG+APF1m3P9aERBzF2r76vkEaiVKcRy60nTqyBPX0qJjxJ+ad0w1FO6ML2XXe8wO0a8Ig==" workbookSaltValue="l9bDTHu0p5hOJO0Jdd5doQ==" workbookSpinCount="100000" lockStructure="1"/>
  <bookViews>
    <workbookView xWindow="28680" yWindow="-120" windowWidth="29040" windowHeight="15840" tabRatio="917" activeTab="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D8" i="6"/>
  <c r="D9" i="6"/>
  <c r="D10" i="6"/>
  <c r="D11" i="6"/>
  <c r="D12" i="6"/>
  <c r="D13" i="6"/>
  <c r="D14" i="6"/>
  <c r="D15" i="6"/>
  <c r="D16" i="6"/>
  <c r="D7" i="6"/>
  <c r="E7" i="6"/>
  <c r="D9" i="3"/>
  <c r="D8" i="3"/>
  <c r="D7" i="3"/>
  <c r="D6" i="3"/>
  <c r="C322" i="24" l="1"/>
  <c r="CC85" i="24"/>
  <c r="CE85" i="24"/>
  <c r="I17" i="15"/>
  <c r="E158" i="24"/>
  <c r="CF91" i="24" l="1"/>
  <c r="CE92" i="24"/>
  <c r="C380" i="24" l="1"/>
  <c r="CE85" i="25" l="1"/>
  <c r="B28" i="27"/>
  <c r="CE83" i="24"/>
  <c r="CE84" i="24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AE6" i="31" s="1"/>
  <c r="H89" i="24"/>
  <c r="H26" i="32" s="1"/>
  <c r="I89" i="24"/>
  <c r="I26" i="32" s="1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H58" i="32" s="1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AE22" i="31" s="1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E30" i="31" s="1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D186" i="32" s="1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E218" i="32" s="1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D53" i="25"/>
  <c r="CC53" i="25"/>
  <c r="CC68" i="25" s="1"/>
  <c r="CB53" i="25"/>
  <c r="CB68" i="25" s="1"/>
  <c r="CA53" i="25"/>
  <c r="CA68" i="25" s="1"/>
  <c r="BZ53" i="25"/>
  <c r="BZ68" i="25" s="1"/>
  <c r="BY53" i="25"/>
  <c r="BY68" i="25" s="1"/>
  <c r="BX53" i="25"/>
  <c r="BX68" i="25" s="1"/>
  <c r="BW53" i="25"/>
  <c r="BW68" i="25" s="1"/>
  <c r="BV53" i="25"/>
  <c r="BV68" i="25" s="1"/>
  <c r="BU53" i="25"/>
  <c r="BU68" i="25" s="1"/>
  <c r="BT53" i="25"/>
  <c r="BT68" i="25" s="1"/>
  <c r="BS53" i="25"/>
  <c r="BS68" i="25" s="1"/>
  <c r="BR53" i="25"/>
  <c r="BR68" i="25" s="1"/>
  <c r="BQ53" i="25"/>
  <c r="BQ68" i="25" s="1"/>
  <c r="BP53" i="25"/>
  <c r="BP68" i="25" s="1"/>
  <c r="BO53" i="25"/>
  <c r="BO68" i="25" s="1"/>
  <c r="BN53" i="25"/>
  <c r="BN68" i="25" s="1"/>
  <c r="BM53" i="25"/>
  <c r="BM68" i="25" s="1"/>
  <c r="BL53" i="25"/>
  <c r="BL68" i="25" s="1"/>
  <c r="BK53" i="25"/>
  <c r="BK68" i="25" s="1"/>
  <c r="BJ53" i="25"/>
  <c r="BJ68" i="25" s="1"/>
  <c r="BI53" i="25"/>
  <c r="BI68" i="25" s="1"/>
  <c r="BH53" i="25"/>
  <c r="BH68" i="25" s="1"/>
  <c r="BG53" i="25"/>
  <c r="BG68" i="25" s="1"/>
  <c r="BF53" i="25"/>
  <c r="BF68" i="25" s="1"/>
  <c r="BE53" i="25"/>
  <c r="BE68" i="25" s="1"/>
  <c r="BD53" i="25"/>
  <c r="BD68" i="25" s="1"/>
  <c r="BC53" i="25"/>
  <c r="BC68" i="25" s="1"/>
  <c r="BB53" i="25"/>
  <c r="BB68" i="25" s="1"/>
  <c r="BA53" i="25"/>
  <c r="BA68" i="25" s="1"/>
  <c r="AZ53" i="25"/>
  <c r="AZ68" i="25" s="1"/>
  <c r="AY53" i="25"/>
  <c r="AY68" i="25" s="1"/>
  <c r="AX53" i="25"/>
  <c r="AX68" i="25" s="1"/>
  <c r="AW53" i="25"/>
  <c r="AW68" i="25" s="1"/>
  <c r="AV53" i="25"/>
  <c r="AV68" i="25" s="1"/>
  <c r="AU53" i="25"/>
  <c r="AU68" i="25" s="1"/>
  <c r="AT53" i="25"/>
  <c r="AT68" i="25" s="1"/>
  <c r="AS53" i="25"/>
  <c r="AS68" i="25" s="1"/>
  <c r="AR53" i="25"/>
  <c r="AR68" i="25" s="1"/>
  <c r="AQ53" i="25"/>
  <c r="AQ68" i="25" s="1"/>
  <c r="AP53" i="25"/>
  <c r="AP68" i="25" s="1"/>
  <c r="AO53" i="25"/>
  <c r="AO68" i="25" s="1"/>
  <c r="AN53" i="25"/>
  <c r="AN68" i="25" s="1"/>
  <c r="AM53" i="25"/>
  <c r="AM68" i="25" s="1"/>
  <c r="AL53" i="25"/>
  <c r="AL68" i="25" s="1"/>
  <c r="AK53" i="25"/>
  <c r="AK68" i="25" s="1"/>
  <c r="AJ53" i="25"/>
  <c r="AJ68" i="25" s="1"/>
  <c r="AI53" i="25"/>
  <c r="AI68" i="25" s="1"/>
  <c r="AH53" i="25"/>
  <c r="AH68" i="25" s="1"/>
  <c r="AG53" i="25"/>
  <c r="AG68" i="25" s="1"/>
  <c r="AF53" i="25"/>
  <c r="AF68" i="25" s="1"/>
  <c r="AE53" i="25"/>
  <c r="AE68" i="25" s="1"/>
  <c r="AD53" i="25"/>
  <c r="AD68" i="25" s="1"/>
  <c r="AC53" i="25"/>
  <c r="AC68" i="25" s="1"/>
  <c r="AB53" i="25"/>
  <c r="AB68" i="25" s="1"/>
  <c r="AA53" i="25"/>
  <c r="AA68" i="25" s="1"/>
  <c r="Z53" i="25"/>
  <c r="Z68" i="25" s="1"/>
  <c r="Y53" i="25"/>
  <c r="Y68" i="25" s="1"/>
  <c r="X53" i="25"/>
  <c r="X68" i="25" s="1"/>
  <c r="W53" i="25"/>
  <c r="W68" i="25" s="1"/>
  <c r="V53" i="25"/>
  <c r="V68" i="25" s="1"/>
  <c r="U53" i="25"/>
  <c r="U68" i="25" s="1"/>
  <c r="T53" i="25"/>
  <c r="T68" i="25" s="1"/>
  <c r="S53" i="25"/>
  <c r="S68" i="25" s="1"/>
  <c r="R53" i="25"/>
  <c r="R68" i="25" s="1"/>
  <c r="Q53" i="25"/>
  <c r="Q68" i="25" s="1"/>
  <c r="P53" i="25"/>
  <c r="P68" i="25" s="1"/>
  <c r="O53" i="25"/>
  <c r="O68" i="25" s="1"/>
  <c r="N53" i="25"/>
  <c r="N68" i="25" s="1"/>
  <c r="M53" i="25"/>
  <c r="M68" i="25" s="1"/>
  <c r="L53" i="25"/>
  <c r="L68" i="25" s="1"/>
  <c r="K53" i="25"/>
  <c r="K68" i="25" s="1"/>
  <c r="J53" i="25"/>
  <c r="J68" i="25" s="1"/>
  <c r="I53" i="25"/>
  <c r="I68" i="25" s="1"/>
  <c r="H53" i="25"/>
  <c r="H68" i="25" s="1"/>
  <c r="G53" i="25"/>
  <c r="G68" i="25" s="1"/>
  <c r="F53" i="25"/>
  <c r="F68" i="25" s="1"/>
  <c r="E53" i="25"/>
  <c r="E68" i="25" s="1"/>
  <c r="D53" i="25"/>
  <c r="D68" i="25" s="1"/>
  <c r="C53" i="25"/>
  <c r="C68" i="25" s="1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F10" i="4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I382" i="32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D13" i="7" l="1"/>
  <c r="AU48" i="24"/>
  <c r="AU62" i="24" s="1"/>
  <c r="H46" i="31" s="1"/>
  <c r="G48" i="24"/>
  <c r="G62" i="24" s="1"/>
  <c r="G12" i="32" s="1"/>
  <c r="W48" i="24"/>
  <c r="W62" i="24" s="1"/>
  <c r="H22" i="31" s="1"/>
  <c r="BK48" i="24"/>
  <c r="BK62" i="24" s="1"/>
  <c r="G268" i="32" s="1"/>
  <c r="H48" i="24"/>
  <c r="H62" i="24" s="1"/>
  <c r="H7" i="31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268" i="32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H48" i="31" s="1"/>
  <c r="J48" i="24"/>
  <c r="J62" i="24" s="1"/>
  <c r="C44" i="32" s="1"/>
  <c r="R48" i="24"/>
  <c r="R62" i="24" s="1"/>
  <c r="D76" i="32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H65" i="31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D44" i="32" s="1"/>
  <c r="S48" i="24"/>
  <c r="S62" i="24" s="1"/>
  <c r="E76" i="32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D300" i="32" s="1"/>
  <c r="BW48" i="24"/>
  <c r="BW62" i="24" s="1"/>
  <c r="E332" i="32" s="1"/>
  <c r="I48" i="24"/>
  <c r="I62" i="24" s="1"/>
  <c r="H8" i="31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140" i="32" s="1"/>
  <c r="AR48" i="24"/>
  <c r="AR62" i="24" s="1"/>
  <c r="H43" i="31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E12" i="32" s="1"/>
  <c r="M48" i="24"/>
  <c r="M62" i="24" s="1"/>
  <c r="F44" i="32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G332" i="32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E236" i="32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63" i="31"/>
  <c r="H12" i="32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H66" i="31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AV52" i="24"/>
  <c r="AV67" i="24" s="1"/>
  <c r="D22" i="7"/>
  <c r="D258" i="24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X52" i="24"/>
  <c r="X67" i="24" s="1"/>
  <c r="H62" i="31"/>
  <c r="O10" i="31"/>
  <c r="D51" i="32"/>
  <c r="O26" i="31"/>
  <c r="F115" i="32"/>
  <c r="O34" i="31"/>
  <c r="G147" i="32"/>
  <c r="O50" i="31"/>
  <c r="I211" i="32"/>
  <c r="O66" i="31"/>
  <c r="D307" i="32"/>
  <c r="L52" i="24"/>
  <c r="L67" i="24" s="1"/>
  <c r="BX52" i="24"/>
  <c r="BX67" i="24" s="1"/>
  <c r="I12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CB86" i="25" s="1"/>
  <c r="BT49" i="25"/>
  <c r="BT63" i="25" s="1"/>
  <c r="BT86" i="25" s="1"/>
  <c r="BL49" i="25"/>
  <c r="BL63" i="25" s="1"/>
  <c r="BL86" i="25" s="1"/>
  <c r="BD49" i="25"/>
  <c r="BD63" i="25" s="1"/>
  <c r="BD86" i="25" s="1"/>
  <c r="AV49" i="25"/>
  <c r="AV63" i="25" s="1"/>
  <c r="AV86" i="25" s="1"/>
  <c r="AN49" i="25"/>
  <c r="AN63" i="25" s="1"/>
  <c r="AN86" i="25" s="1"/>
  <c r="AF49" i="25"/>
  <c r="AF63" i="25" s="1"/>
  <c r="AF86" i="25" s="1"/>
  <c r="X49" i="25"/>
  <c r="X63" i="25" s="1"/>
  <c r="X86" i="25" s="1"/>
  <c r="P49" i="25"/>
  <c r="P63" i="25" s="1"/>
  <c r="P86" i="25" s="1"/>
  <c r="H49" i="25"/>
  <c r="H63" i="25" s="1"/>
  <c r="H86" i="25" s="1"/>
  <c r="CA49" i="25"/>
  <c r="CA63" i="25" s="1"/>
  <c r="CA86" i="25" s="1"/>
  <c r="BS49" i="25"/>
  <c r="BS63" i="25" s="1"/>
  <c r="BS86" i="25" s="1"/>
  <c r="BK49" i="25"/>
  <c r="BK63" i="25" s="1"/>
  <c r="BK86" i="25" s="1"/>
  <c r="BC49" i="25"/>
  <c r="BC63" i="25" s="1"/>
  <c r="BC86" i="25" s="1"/>
  <c r="AU49" i="25"/>
  <c r="AU63" i="25" s="1"/>
  <c r="AU86" i="25" s="1"/>
  <c r="AM49" i="25"/>
  <c r="AM63" i="25" s="1"/>
  <c r="AM86" i="25" s="1"/>
  <c r="AE49" i="25"/>
  <c r="AE63" i="25" s="1"/>
  <c r="AE86" i="25" s="1"/>
  <c r="W49" i="25"/>
  <c r="W63" i="25" s="1"/>
  <c r="W86" i="25" s="1"/>
  <c r="O49" i="25"/>
  <c r="O63" i="25" s="1"/>
  <c r="O86" i="25" s="1"/>
  <c r="G49" i="25"/>
  <c r="G63" i="25" s="1"/>
  <c r="G86" i="25" s="1"/>
  <c r="BZ49" i="25"/>
  <c r="BZ63" i="25" s="1"/>
  <c r="BZ86" i="25" s="1"/>
  <c r="BR49" i="25"/>
  <c r="BR63" i="25" s="1"/>
  <c r="BR86" i="25" s="1"/>
  <c r="BJ49" i="25"/>
  <c r="BJ63" i="25" s="1"/>
  <c r="BJ86" i="25" s="1"/>
  <c r="BB49" i="25"/>
  <c r="BB63" i="25" s="1"/>
  <c r="BB86" i="25" s="1"/>
  <c r="AT49" i="25"/>
  <c r="AT63" i="25" s="1"/>
  <c r="AT86" i="25" s="1"/>
  <c r="AL49" i="25"/>
  <c r="AL63" i="25" s="1"/>
  <c r="AL86" i="25" s="1"/>
  <c r="AD49" i="25"/>
  <c r="AD63" i="25" s="1"/>
  <c r="AD86" i="25" s="1"/>
  <c r="V49" i="25"/>
  <c r="V63" i="25" s="1"/>
  <c r="V86" i="25" s="1"/>
  <c r="N49" i="25"/>
  <c r="N63" i="25" s="1"/>
  <c r="N86" i="25" s="1"/>
  <c r="F49" i="25"/>
  <c r="F63" i="25" s="1"/>
  <c r="F86" i="25" s="1"/>
  <c r="BX49" i="25"/>
  <c r="BX63" i="25" s="1"/>
  <c r="BX86" i="25" s="1"/>
  <c r="BP49" i="25"/>
  <c r="BP63" i="25" s="1"/>
  <c r="BP86" i="25" s="1"/>
  <c r="BH49" i="25"/>
  <c r="BH63" i="25" s="1"/>
  <c r="BH86" i="25" s="1"/>
  <c r="AZ49" i="25"/>
  <c r="AZ63" i="25" s="1"/>
  <c r="AZ86" i="25" s="1"/>
  <c r="AR49" i="25"/>
  <c r="AR63" i="25" s="1"/>
  <c r="AR86" i="25" s="1"/>
  <c r="AJ49" i="25"/>
  <c r="AJ63" i="25" s="1"/>
  <c r="AJ86" i="25" s="1"/>
  <c r="AB49" i="25"/>
  <c r="AB63" i="25" s="1"/>
  <c r="AB86" i="25" s="1"/>
  <c r="T49" i="25"/>
  <c r="T63" i="25" s="1"/>
  <c r="T86" i="25" s="1"/>
  <c r="L49" i="25"/>
  <c r="L63" i="25" s="1"/>
  <c r="L86" i="25" s="1"/>
  <c r="D49" i="25"/>
  <c r="D63" i="25" s="1"/>
  <c r="D86" i="25" s="1"/>
  <c r="BW49" i="25"/>
  <c r="BW63" i="25" s="1"/>
  <c r="BW86" i="25" s="1"/>
  <c r="BO49" i="25"/>
  <c r="BO63" i="25" s="1"/>
  <c r="BO86" i="25" s="1"/>
  <c r="BG49" i="25"/>
  <c r="BG63" i="25" s="1"/>
  <c r="BG86" i="25" s="1"/>
  <c r="AY49" i="25"/>
  <c r="AY63" i="25" s="1"/>
  <c r="AY86" i="25" s="1"/>
  <c r="AQ49" i="25"/>
  <c r="AQ63" i="25" s="1"/>
  <c r="AQ86" i="25" s="1"/>
  <c r="AI49" i="25"/>
  <c r="AI63" i="25" s="1"/>
  <c r="AI86" i="25" s="1"/>
  <c r="AA49" i="25"/>
  <c r="AA63" i="25" s="1"/>
  <c r="AA86" i="25" s="1"/>
  <c r="S49" i="25"/>
  <c r="S63" i="25" s="1"/>
  <c r="S86" i="25" s="1"/>
  <c r="K49" i="25"/>
  <c r="K63" i="25" s="1"/>
  <c r="K86" i="25" s="1"/>
  <c r="C49" i="25"/>
  <c r="CC49" i="25"/>
  <c r="CC63" i="25" s="1"/>
  <c r="CC86" i="25" s="1"/>
  <c r="BF49" i="25"/>
  <c r="BF63" i="25" s="1"/>
  <c r="BF86" i="25" s="1"/>
  <c r="AK49" i="25"/>
  <c r="AK63" i="25" s="1"/>
  <c r="AK86" i="25" s="1"/>
  <c r="Q49" i="25"/>
  <c r="Q63" i="25" s="1"/>
  <c r="Q86" i="25" s="1"/>
  <c r="BY49" i="25"/>
  <c r="BY63" i="25" s="1"/>
  <c r="BY86" i="25" s="1"/>
  <c r="BE49" i="25"/>
  <c r="BE63" i="25" s="1"/>
  <c r="BE86" i="25" s="1"/>
  <c r="AH49" i="25"/>
  <c r="AH63" i="25" s="1"/>
  <c r="AH86" i="25" s="1"/>
  <c r="M49" i="25"/>
  <c r="M63" i="25" s="1"/>
  <c r="M86" i="25" s="1"/>
  <c r="BQ49" i="25"/>
  <c r="BQ63" i="25" s="1"/>
  <c r="BQ86" i="25" s="1"/>
  <c r="AW49" i="25"/>
  <c r="AW63" i="25" s="1"/>
  <c r="AW86" i="25" s="1"/>
  <c r="Z49" i="25"/>
  <c r="Z63" i="25" s="1"/>
  <c r="Z86" i="25" s="1"/>
  <c r="E49" i="25"/>
  <c r="E63" i="25" s="1"/>
  <c r="E86" i="25" s="1"/>
  <c r="BN49" i="25"/>
  <c r="BN63" i="25" s="1"/>
  <c r="BN86" i="25" s="1"/>
  <c r="AS49" i="25"/>
  <c r="AS63" i="25" s="1"/>
  <c r="AS86" i="25" s="1"/>
  <c r="Y49" i="25"/>
  <c r="Y63" i="25" s="1"/>
  <c r="Y86" i="25" s="1"/>
  <c r="BI49" i="25"/>
  <c r="BI63" i="25" s="1"/>
  <c r="BI86" i="25" s="1"/>
  <c r="R49" i="25"/>
  <c r="R63" i="25" s="1"/>
  <c r="R86" i="25" s="1"/>
  <c r="BA49" i="25"/>
  <c r="BA63" i="25" s="1"/>
  <c r="BA86" i="25" s="1"/>
  <c r="J49" i="25"/>
  <c r="J63" i="25" s="1"/>
  <c r="J86" i="25" s="1"/>
  <c r="AX49" i="25"/>
  <c r="AX63" i="25" s="1"/>
  <c r="AX86" i="25" s="1"/>
  <c r="I49" i="25"/>
  <c r="I63" i="25" s="1"/>
  <c r="I86" i="25" s="1"/>
  <c r="CD49" i="25"/>
  <c r="AO49" i="25"/>
  <c r="AO63" i="25" s="1"/>
  <c r="AO86" i="25" s="1"/>
  <c r="BV49" i="25"/>
  <c r="BV63" i="25" s="1"/>
  <c r="BV86" i="25" s="1"/>
  <c r="AG49" i="25"/>
  <c r="AG63" i="25" s="1"/>
  <c r="AG86" i="25" s="1"/>
  <c r="U49" i="25"/>
  <c r="U63" i="25" s="1"/>
  <c r="U86" i="25" s="1"/>
  <c r="BU49" i="25"/>
  <c r="BU63" i="25" s="1"/>
  <c r="BU86" i="25" s="1"/>
  <c r="BM49" i="25"/>
  <c r="BM63" i="25" s="1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D32" i="6"/>
  <c r="D367" i="24"/>
  <c r="AC49" i="25"/>
  <c r="AC63" i="25" s="1"/>
  <c r="AC86" i="25" s="1"/>
  <c r="CE68" i="25"/>
  <c r="E234" i="25"/>
  <c r="CE70" i="25"/>
  <c r="CE53" i="25"/>
  <c r="D342" i="25"/>
  <c r="D351" i="25" s="1"/>
  <c r="E414" i="24" l="1"/>
  <c r="H4" i="31"/>
  <c r="H18" i="31"/>
  <c r="G204" i="32"/>
  <c r="H23" i="31"/>
  <c r="I76" i="32"/>
  <c r="G236" i="32"/>
  <c r="F300" i="32"/>
  <c r="H35" i="31"/>
  <c r="C12" i="32"/>
  <c r="H71" i="31"/>
  <c r="H9" i="31"/>
  <c r="I172" i="32"/>
  <c r="D204" i="32"/>
  <c r="H10" i="31"/>
  <c r="H74" i="31"/>
  <c r="H76" i="31"/>
  <c r="H12" i="31"/>
  <c r="C236" i="32"/>
  <c r="H17" i="31"/>
  <c r="G76" i="32"/>
  <c r="C300" i="32"/>
  <c r="H39" i="31"/>
  <c r="H53" i="31"/>
  <c r="D332" i="32"/>
  <c r="H37" i="3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54" i="15"/>
  <c r="F54" i="15" s="1"/>
  <c r="D350" i="24"/>
  <c r="M79" i="31"/>
  <c r="C369" i="32"/>
  <c r="CB85" i="24"/>
  <c r="C699" i="25"/>
  <c r="B45" i="15"/>
  <c r="C648" i="25"/>
  <c r="B91" i="15"/>
  <c r="C628" i="25"/>
  <c r="B79" i="15"/>
  <c r="B84" i="15"/>
  <c r="C641" i="25"/>
  <c r="M47" i="31"/>
  <c r="F209" i="32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50" i="8"/>
  <c r="D352" i="24"/>
  <c r="C103" i="8" s="1"/>
  <c r="C643" i="25"/>
  <c r="B86" i="15"/>
  <c r="C629" i="25"/>
  <c r="B64" i="15"/>
  <c r="M75" i="31"/>
  <c r="F337" i="32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M23" i="31"/>
  <c r="C113" i="32"/>
  <c r="CE49" i="25"/>
  <c r="C63" i="25"/>
  <c r="C674" i="25"/>
  <c r="B20" i="15"/>
  <c r="C620" i="25"/>
  <c r="B78" i="15"/>
  <c r="C645" i="25"/>
  <c r="B88" i="15"/>
  <c r="C698" i="25"/>
  <c r="B44" i="15"/>
  <c r="Y52" i="24"/>
  <c r="Y67" i="24" s="1"/>
  <c r="BN52" i="24"/>
  <c r="BN67" i="24" s="1"/>
  <c r="BX85" i="24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M11" i="31"/>
  <c r="E49" i="32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E85" i="24" l="1"/>
  <c r="S85" i="24"/>
  <c r="C31" i="15" s="1"/>
  <c r="G31" i="15" s="1"/>
  <c r="E17" i="32"/>
  <c r="M61" i="31"/>
  <c r="M63" i="31"/>
  <c r="BL85" i="24"/>
  <c r="C637" i="24" s="1"/>
  <c r="M22" i="31"/>
  <c r="AD85" i="24"/>
  <c r="C695" i="24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M70" i="31"/>
  <c r="H305" i="32"/>
  <c r="BS85" i="24"/>
  <c r="M55" i="31"/>
  <c r="G241" i="32"/>
  <c r="BD85" i="24"/>
  <c r="F80" i="15"/>
  <c r="M6" i="31"/>
  <c r="G17" i="32"/>
  <c r="G85" i="24"/>
  <c r="F38" i="15"/>
  <c r="M54" i="31"/>
  <c r="F241" i="32"/>
  <c r="BC85" i="24"/>
  <c r="F32" i="15"/>
  <c r="H74" i="15"/>
  <c r="I74" i="15" s="1"/>
  <c r="F74" i="15"/>
  <c r="M80" i="31"/>
  <c r="D369" i="32"/>
  <c r="E53" i="32"/>
  <c r="C24" i="15"/>
  <c r="G24" i="15" s="1"/>
  <c r="C677" i="24"/>
  <c r="M21" i="31"/>
  <c r="H81" i="32"/>
  <c r="V85" i="24"/>
  <c r="F83" i="15"/>
  <c r="H83" i="15"/>
  <c r="I83" i="15" s="1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H36" i="15" s="1"/>
  <c r="I36" i="15" s="1"/>
  <c r="H16" i="15"/>
  <c r="I16" i="15" s="1"/>
  <c r="F16" i="15"/>
  <c r="H23" i="15"/>
  <c r="I23" i="15" s="1"/>
  <c r="F23" i="15"/>
  <c r="F81" i="15"/>
  <c r="H81" i="15"/>
  <c r="I81" i="15" s="1"/>
  <c r="M59" i="31"/>
  <c r="D273" i="32"/>
  <c r="BH85" i="24"/>
  <c r="F43" i="15"/>
  <c r="F46" i="15"/>
  <c r="H46" i="15"/>
  <c r="I46" i="15" s="1"/>
  <c r="F79" i="15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/>
  <c r="I87" i="15" s="1"/>
  <c r="H26" i="15"/>
  <c r="I26" i="15" s="1"/>
  <c r="F26" i="15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H84" i="15"/>
  <c r="I84" i="15" s="1"/>
  <c r="F84" i="15"/>
  <c r="F45" i="15"/>
  <c r="H277" i="32"/>
  <c r="M19" i="31"/>
  <c r="F81" i="32"/>
  <c r="T85" i="24"/>
  <c r="F42" i="15"/>
  <c r="M17" i="31"/>
  <c r="D81" i="32"/>
  <c r="R85" i="24"/>
  <c r="F40" i="15"/>
  <c r="H22" i="15"/>
  <c r="I22" i="15" s="1"/>
  <c r="F22" i="15"/>
  <c r="F78" i="15"/>
  <c r="M5" i="31"/>
  <c r="F17" i="32"/>
  <c r="F85" i="24"/>
  <c r="F47" i="15"/>
  <c r="H47" i="15"/>
  <c r="I47" i="15" s="1"/>
  <c r="F77" i="15"/>
  <c r="H77" i="15"/>
  <c r="I77" i="15" s="1"/>
  <c r="M12" i="31"/>
  <c r="F49" i="32"/>
  <c r="M85" i="24"/>
  <c r="F39" i="15"/>
  <c r="C138" i="8"/>
  <c r="D417" i="24"/>
  <c r="F71" i="15"/>
  <c r="M38" i="31"/>
  <c r="D177" i="32"/>
  <c r="AM85" i="24"/>
  <c r="M43" i="31"/>
  <c r="I177" i="32"/>
  <c r="AR85" i="24"/>
  <c r="F65" i="15"/>
  <c r="M65" i="31"/>
  <c r="C305" i="32"/>
  <c r="BN85" i="24"/>
  <c r="H27" i="15"/>
  <c r="I27" i="15" s="1"/>
  <c r="F27" i="15"/>
  <c r="M30" i="31"/>
  <c r="C145" i="32"/>
  <c r="AE85" i="24"/>
  <c r="M3" i="31"/>
  <c r="D17" i="32"/>
  <c r="D85" i="24"/>
  <c r="F88" i="15"/>
  <c r="M66" i="31"/>
  <c r="D305" i="32"/>
  <c r="BO85" i="24"/>
  <c r="F19" i="15"/>
  <c r="F59" i="15"/>
  <c r="H59" i="15"/>
  <c r="I59" i="15" s="1"/>
  <c r="M53" i="31"/>
  <c r="E241" i="32"/>
  <c r="BB85" i="24"/>
  <c r="F31" i="15"/>
  <c r="F37" i="15"/>
  <c r="F53" i="15"/>
  <c r="H53" i="15"/>
  <c r="I53" i="15" s="1"/>
  <c r="C67" i="24"/>
  <c r="CE52" i="24"/>
  <c r="E85" i="32"/>
  <c r="F70" i="15"/>
  <c r="F30" i="15"/>
  <c r="M62" i="31"/>
  <c r="G273" i="32"/>
  <c r="BK85" i="24"/>
  <c r="F75" i="15"/>
  <c r="F55" i="15"/>
  <c r="H55" i="15"/>
  <c r="I55" i="15" s="1"/>
  <c r="F85" i="15"/>
  <c r="H85" i="15"/>
  <c r="I85" i="15" s="1"/>
  <c r="H20" i="15"/>
  <c r="I20" i="15" s="1"/>
  <c r="F20" i="15"/>
  <c r="M50" i="31"/>
  <c r="I209" i="32"/>
  <c r="AY85" i="24"/>
  <c r="F82" i="15"/>
  <c r="F29" i="15"/>
  <c r="H94" i="15"/>
  <c r="I94" i="15" s="1"/>
  <c r="G94" i="15"/>
  <c r="H21" i="15"/>
  <c r="I21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F51" i="15"/>
  <c r="H51" i="15"/>
  <c r="I51" i="15" s="1"/>
  <c r="M26" i="31"/>
  <c r="F113" i="32"/>
  <c r="AA85" i="24"/>
  <c r="M25" i="31"/>
  <c r="E113" i="32"/>
  <c r="Z85" i="24"/>
  <c r="F34" i="15"/>
  <c r="H24" i="15"/>
  <c r="I24" i="15" s="1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E21" i="32"/>
  <c r="C17" i="15"/>
  <c r="G17" i="15" s="1"/>
  <c r="C670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H44" i="15"/>
  <c r="I44" i="15" s="1"/>
  <c r="C86" i="25"/>
  <c r="CE63" i="25"/>
  <c r="M9" i="31"/>
  <c r="C49" i="32"/>
  <c r="J85" i="24"/>
  <c r="H18" i="15"/>
  <c r="I18" i="15" s="1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C92" i="15"/>
  <c r="G92" i="15" s="1"/>
  <c r="C373" i="32"/>
  <c r="C622" i="24"/>
  <c r="C684" i="24" l="1"/>
  <c r="C42" i="15"/>
  <c r="G42" i="15" s="1"/>
  <c r="C74" i="15"/>
  <c r="G74" i="15" s="1"/>
  <c r="I117" i="32"/>
  <c r="C76" i="15"/>
  <c r="G76" i="15" s="1"/>
  <c r="C40" i="15"/>
  <c r="G40" i="15" s="1"/>
  <c r="H40" i="15" s="1"/>
  <c r="I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76" i="15"/>
  <c r="I76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245" i="32"/>
  <c r="C68" i="15"/>
  <c r="G68" i="15" s="1"/>
  <c r="C624" i="24"/>
  <c r="G79" i="15" l="1"/>
  <c r="H79" i="15"/>
  <c r="I79" i="15" s="1"/>
  <c r="H50" i="15"/>
  <c r="I50" i="15" s="1"/>
  <c r="H69" i="15"/>
  <c r="I69" i="15" s="1"/>
  <c r="H91" i="15"/>
  <c r="I91" i="15" s="1"/>
  <c r="G80" i="15"/>
  <c r="H80" i="15" s="1"/>
  <c r="I80" i="15" s="1"/>
  <c r="G72" i="15"/>
  <c r="H72" i="15" s="1"/>
  <c r="I72" i="15" s="1"/>
  <c r="G71" i="15"/>
  <c r="H71" i="15" s="1"/>
  <c r="I71" i="15" s="1"/>
  <c r="G30" i="15"/>
  <c r="H30" i="15" s="1"/>
  <c r="I30" i="15" s="1"/>
  <c r="G19" i="15"/>
  <c r="H19" i="15" s="1"/>
  <c r="I19" i="15" s="1"/>
  <c r="C648" i="24"/>
  <c r="M716" i="24" s="1"/>
  <c r="G32" i="15"/>
  <c r="H32" i="15" s="1"/>
  <c r="I32" i="15" s="1"/>
  <c r="G38" i="15"/>
  <c r="H38" i="15"/>
  <c r="I38" i="15" s="1"/>
  <c r="G28" i="15"/>
  <c r="H28" i="15" s="1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G39" i="15"/>
  <c r="H39" i="15" s="1"/>
  <c r="I39" i="15" s="1"/>
  <c r="C172" i="8"/>
  <c r="D424" i="24"/>
  <c r="C177" i="8" s="1"/>
  <c r="G48" i="15"/>
  <c r="H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M696" i="25" s="1"/>
  <c r="K688" i="25"/>
  <c r="K680" i="25"/>
  <c r="M680" i="25" s="1"/>
  <c r="K709" i="25"/>
  <c r="K701" i="25"/>
  <c r="M701" i="25" s="1"/>
  <c r="K693" i="25"/>
  <c r="M693" i="25" s="1"/>
  <c r="K685" i="25"/>
  <c r="M685" i="25" s="1"/>
  <c r="K717" i="25"/>
  <c r="K708" i="25"/>
  <c r="K700" i="25"/>
  <c r="M700" i="25" s="1"/>
  <c r="K692" i="25"/>
  <c r="M692" i="25" s="1"/>
  <c r="K684" i="25"/>
  <c r="K714" i="25"/>
  <c r="K689" i="25"/>
  <c r="K687" i="25"/>
  <c r="M687" i="25" s="1"/>
  <c r="K678" i="25"/>
  <c r="K670" i="25"/>
  <c r="M670" i="25" s="1"/>
  <c r="K706" i="25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M714" i="25" l="1"/>
  <c r="M684" i="25"/>
  <c r="M674" i="25"/>
  <c r="M706" i="25"/>
  <c r="M697" i="25"/>
  <c r="M708" i="25"/>
  <c r="M689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M716" i="25" s="1"/>
  <c r="L715" i="24"/>
  <c r="M672" i="24"/>
  <c r="G23" i="32" s="1"/>
  <c r="M711" i="24"/>
  <c r="D215" i="32" s="1"/>
  <c r="K715" i="24" l="1"/>
  <c r="C23" i="32"/>
  <c r="M715" i="24"/>
</calcChain>
</file>

<file path=xl/sharedStrings.xml><?xml version="1.0" encoding="utf-8"?>
<sst xmlns="http://schemas.openxmlformats.org/spreadsheetml/2006/main" count="5782" uniqueCount="1395">
  <si>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</si>
  <si>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</si>
  <si>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</si>
  <si>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</si>
  <si>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</si>
  <si>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</si>
  <si>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</si>
  <si>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</si>
  <si>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</si>
  <si>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</si>
  <si>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</si>
  <si>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</si>
  <si>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</si>
  <si>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</si>
  <si>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</si>
  <si>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</si>
  <si>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</si>
  <si>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</si>
  <si>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</si>
  <si>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</si>
  <si>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</si>
  <si>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</si>
  <si>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</si>
  <si>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</si>
  <si>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</si>
  <si>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</si>
  <si>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</si>
  <si>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</si>
  <si>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</si>
  <si>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</si>
  <si>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</si>
  <si>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</si>
  <si>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</si>
  <si>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</si>
  <si>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</si>
  <si>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</si>
  <si>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</si>
  <si>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</si>
  <si>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</si>
  <si>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</si>
  <si>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</si>
  <si>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</si>
  <si>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</si>
  <si>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</si>
  <si>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</si>
  <si>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</si>
  <si>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</si>
  <si>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</si>
  <si>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</si>
  <si>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</si>
  <si>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</si>
  <si>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</si>
  <si>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</si>
  <si>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</si>
  <si>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</si>
  <si>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</si>
  <si>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</si>
  <si>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</si>
  <si>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</si>
  <si>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</si>
  <si>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</si>
  <si>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</si>
  <si>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</si>
  <si>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</si>
  <si>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</si>
  <si>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</si>
  <si>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</si>
  <si>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</si>
  <si>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</si>
  <si>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</si>
  <si>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</si>
  <si>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</si>
  <si>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</si>
  <si>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</si>
  <si>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</si>
  <si>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</si>
  <si>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</si>
  <si>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</si>
  <si>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</si>
  <si>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</si>
  <si>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</si>
  <si>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</si>
  <si>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</si>
  <si>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</si>
  <si>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</si>
  <si>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</si>
  <si>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</si>
  <si>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</si>
  <si>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</si>
  <si>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</si>
  <si>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</si>
  <si>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</si>
  <si>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</si>
  <si>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</si>
  <si>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</si>
  <si>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</si>
  <si>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</si>
  <si>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</si>
  <si>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</si>
  <si>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</si>
  <si>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</si>
  <si>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</si>
  <si>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</si>
  <si>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</si>
  <si>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</si>
  <si>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</si>
  <si>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</si>
  <si>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</si>
  <si>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</si>
  <si>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</si>
  <si>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</si>
  <si>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</si>
  <si>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</si>
  <si>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</si>
  <si>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</si>
  <si>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</si>
  <si>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</si>
  <si>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</si>
  <si>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</si>
  <si>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</si>
  <si>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</si>
  <si>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</si>
  <si>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</si>
  <si>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</si>
  <si>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</si>
  <si>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</si>
  <si>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</si>
  <si>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</si>
  <si>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</si>
  <si>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</si>
  <si>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</si>
  <si>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</si>
  <si>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</si>
  <si>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</si>
  <si>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</si>
  <si>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</si>
  <si>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</si>
  <si>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</si>
  <si>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</si>
  <si>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</si>
  <si>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</si>
  <si>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</si>
  <si>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</si>
  <si>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</si>
  <si>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</si>
  <si>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</si>
  <si>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</si>
  <si>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</si>
  <si>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</si>
  <si>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</si>
  <si>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</si>
  <si>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</si>
  <si>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</si>
  <si>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</si>
  <si>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</si>
  <si>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</si>
  <si>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</si>
  <si>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</si>
  <si>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</si>
  <si>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</si>
  <si>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</si>
  <si>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</si>
  <si>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</si>
  <si>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</si>
  <si>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</si>
  <si>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</si>
  <si>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</si>
  <si>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</si>
  <si>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</si>
  <si>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</si>
  <si>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</si>
  <si>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</si>
  <si>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</si>
  <si>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</si>
  <si>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</si>
  <si>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</si>
  <si>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</si>
  <si>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</si>
  <si>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</si>
  <si>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</si>
  <si>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</si>
  <si>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</si>
  <si>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</si>
  <si>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</si>
  <si>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</si>
  <si>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</si>
  <si>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</si>
  <si>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</si>
  <si>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</si>
  <si>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</si>
  <si>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</si>
  <si>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</si>
  <si>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</si>
  <si>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</si>
  <si>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</si>
  <si>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</si>
  <si>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</si>
  <si>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</si>
  <si>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</si>
  <si>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</si>
  <si>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</si>
  <si>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</si>
  <si>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</si>
  <si>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</si>
  <si>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</si>
  <si>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</si>
  <si>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</si>
  <si>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</si>
  <si>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</si>
  <si>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</si>
  <si>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</si>
  <si>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</si>
  <si>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</si>
  <si>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</si>
  <si>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</si>
  <si>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</si>
  <si>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</si>
  <si>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</si>
  <si>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</si>
  <si>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</si>
  <si>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</si>
  <si>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</si>
  <si>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</si>
  <si>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</si>
  <si>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</si>
  <si>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</si>
  <si>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</si>
  <si>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</si>
  <si>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</si>
  <si>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</si>
  <si>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</si>
  <si>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</si>
  <si>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</si>
  <si>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</si>
  <si>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</si>
  <si>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</si>
  <si>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</si>
  <si>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</si>
  <si>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</si>
  <si>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</si>
  <si>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</si>
  <si>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</si>
  <si>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</si>
  <si>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</si>
  <si>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</si>
  <si>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</si>
  <si>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</si>
  <si>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</si>
  <si>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</si>
  <si>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</si>
  <si>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</si>
  <si>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</si>
  <si>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</si>
  <si>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</si>
  <si>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</si>
  <si>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</si>
  <si>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</si>
  <si>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</si>
  <si>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</si>
  <si>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</si>
  <si>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</si>
  <si>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</si>
  <si>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</si>
  <si>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</si>
  <si>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</si>
  <si>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</si>
  <si>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</si>
  <si>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</si>
  <si>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</si>
  <si>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</si>
  <si>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</si>
  <si>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</si>
  <si>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</si>
  <si>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</si>
  <si>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</si>
  <si>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</si>
  <si>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</si>
  <si>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</si>
  <si>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</si>
  <si>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</si>
  <si>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</si>
  <si>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</si>
  <si>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</si>
  <si>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</si>
  <si>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</si>
  <si>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</si>
  <si>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</si>
  <si>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</si>
  <si>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</si>
  <si>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</si>
  <si>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</si>
  <si>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</si>
  <si>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</si>
  <si>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</si>
  <si>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</si>
  <si>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</si>
  <si>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</si>
  <si>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</si>
  <si>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</si>
  <si>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</si>
  <si>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</si>
  <si>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</si>
  <si>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</si>
  <si>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</si>
  <si>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</si>
  <si>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</si>
  <si>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</si>
  <si>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</si>
  <si>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</si>
  <si>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</si>
  <si>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</si>
  <si>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</si>
  <si>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</si>
  <si>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</si>
  <si>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</si>
  <si>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</si>
  <si>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</si>
  <si>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</si>
  <si>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</si>
  <si>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</si>
  <si>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</si>
  <si>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</si>
  <si>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</si>
  <si>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</si>
  <si>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</si>
  <si>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</si>
  <si>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</si>
  <si>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</si>
  <si>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</si>
  <si>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</si>
  <si>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</si>
  <si>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</si>
  <si>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</si>
  <si>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</si>
  <si>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</si>
  <si>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</si>
  <si>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</si>
  <si>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</si>
  <si>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</si>
  <si>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</si>
  <si>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</si>
  <si>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</si>
  <si>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</si>
  <si>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</si>
  <si>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</si>
  <si>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</si>
  <si>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</si>
  <si>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</si>
  <si>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</si>
  <si>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</si>
  <si>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</si>
  <si>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</si>
  <si>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</si>
  <si>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</si>
  <si>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</si>
  <si>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</si>
  <si>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</si>
  <si>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</si>
  <si>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</si>
  <si>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</si>
  <si>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</si>
  <si>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</si>
  <si>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</si>
  <si>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</si>
  <si>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</si>
  <si>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</si>
  <si>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</si>
  <si>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</si>
  <si>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</si>
  <si>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</si>
  <si>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</si>
  <si>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</si>
  <si>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</si>
  <si>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</si>
  <si>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</si>
  <si>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</si>
  <si>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</si>
  <si>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</si>
  <si>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</si>
  <si>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</si>
  <si>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</si>
  <si>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</si>
  <si>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</si>
  <si>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</si>
  <si>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</si>
  <si>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</si>
  <si>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</si>
  <si>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</si>
  <si>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</si>
  <si>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</si>
  <si>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</si>
  <si>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</si>
  <si>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</si>
  <si>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</si>
  <si>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</si>
  <si>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</si>
  <si>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</si>
  <si>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</si>
  <si>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</si>
  <si>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</si>
  <si>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</si>
  <si>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</si>
  <si>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</si>
  <si>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</si>
  <si>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</si>
  <si>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</si>
  <si>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</si>
  <si>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</si>
  <si>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</si>
  <si>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</si>
  <si>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</si>
  <si>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</si>
  <si>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</si>
  <si>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</si>
  <si>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</si>
  <si>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</si>
  <si>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</si>
  <si>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</si>
  <si>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</si>
  <si>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</si>
  <si>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</si>
  <si>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</si>
  <si>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</si>
  <si>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</si>
  <si>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</si>
  <si>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</si>
  <si>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</si>
  <si>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</si>
  <si>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</si>
  <si>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</si>
  <si>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</si>
  <si>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</si>
  <si>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</si>
  <si>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</si>
  <si>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</si>
  <si>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</si>
  <si>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</si>
  <si>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</si>
  <si>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</si>
  <si>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</si>
  <si>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</si>
  <si>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</si>
  <si>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</si>
  <si>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</si>
  <si>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</si>
  <si>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</si>
  <si>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</si>
  <si>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</si>
  <si>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</si>
  <si>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</si>
  <si>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</si>
  <si>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</si>
  <si>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</si>
  <si>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</si>
  <si>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</si>
  <si>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</si>
  <si>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</si>
  <si>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</si>
  <si>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</si>
  <si>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</si>
  <si>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</si>
  <si>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</si>
  <si>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</si>
  <si>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</si>
  <si>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</si>
  <si>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</si>
  <si>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</si>
  <si>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</si>
  <si>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</si>
  <si>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</si>
  <si>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</si>
  <si>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</si>
  <si>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</si>
  <si>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</si>
  <si>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</si>
  <si>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</si>
  <si>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</si>
  <si>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</si>
  <si>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</si>
  <si>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</si>
  <si>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</si>
  <si>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</si>
  <si>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</si>
  <si>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</si>
  <si>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</si>
  <si>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</si>
  <si>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</si>
  <si>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</si>
  <si>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</si>
  <si>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</si>
  <si>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</si>
  <si>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</si>
  <si>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</si>
  <si>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</si>
  <si>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</si>
  <si>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</si>
  <si>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</si>
  <si>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</si>
  <si>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</si>
  <si>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</si>
  <si>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</si>
  <si>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</si>
  <si>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</si>
  <si>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</si>
  <si>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</si>
  <si>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</si>
  <si>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</si>
  <si>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</si>
  <si>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</si>
  <si>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</si>
  <si>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</si>
  <si>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</si>
  <si>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</si>
  <si>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</si>
  <si>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</si>
  <si>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</si>
  <si>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</si>
  <si>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</si>
  <si>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</si>
  <si>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</si>
  <si>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</si>
  <si>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</si>
  <si>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</si>
  <si>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</si>
  <si>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</si>
  <si>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</si>
  <si>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</si>
  <si>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</si>
  <si>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</si>
  <si>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</si>
  <si>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</si>
  <si>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</si>
  <si>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</si>
  <si>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</si>
  <si>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</si>
  <si>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</si>
  <si>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</si>
  <si>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</si>
  <si>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</si>
  <si>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</si>
  <si>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</si>
  <si>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</si>
  <si>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</si>
  <si>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</si>
  <si>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</si>
  <si>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</si>
  <si>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</si>
  <si>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</si>
  <si>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</si>
  <si>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</si>
  <si>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</si>
  <si>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</si>
  <si>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</si>
  <si>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</si>
  <si>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</si>
  <si>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</si>
  <si>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</si>
  <si>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</si>
  <si>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</si>
  <si>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</si>
  <si>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</si>
  <si>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</si>
  <si>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</si>
  <si>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</si>
  <si>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</si>
  <si>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</si>
  <si>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</si>
  <si>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</si>
  <si>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</si>
  <si>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</si>
  <si>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</si>
  <si>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</si>
  <si>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</si>
  <si>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</si>
  <si>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</si>
  <si>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</si>
  <si>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</si>
  <si>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</si>
  <si>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</si>
  <si>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</si>
  <si>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</si>
  <si>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</si>
  <si>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</si>
  <si>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</si>
  <si>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</si>
  <si>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</si>
  <si>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</si>
  <si>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</si>
  <si>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</si>
  <si>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</si>
  <si>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</si>
  <si>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</si>
  <si>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</si>
  <si>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</si>
  <si>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</si>
  <si>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</si>
  <si>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</si>
  <si>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</si>
  <si>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</si>
  <si>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</si>
  <si>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</si>
  <si>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</si>
  <si>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</si>
  <si>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</si>
  <si>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</si>
  <si>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</si>
  <si>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</si>
  <si>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</si>
  <si>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</si>
  <si>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</si>
  <si>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</si>
  <si>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</si>
  <si>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</si>
  <si>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</si>
  <si>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</si>
  <si>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</si>
  <si>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</si>
  <si>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</si>
  <si>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</si>
  <si>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</si>
  <si>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</si>
  <si>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</si>
  <si>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</si>
  <si>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</si>
  <si>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</si>
  <si>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</si>
  <si>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</si>
  <si>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</si>
  <si>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</si>
  <si>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</si>
  <si>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</si>
  <si>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</si>
  <si>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</si>
  <si>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</si>
  <si>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</si>
  <si>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</si>
  <si>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</si>
  <si>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</si>
  <si>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</si>
  <si>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</si>
  <si>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</si>
  <si>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</si>
  <si>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</si>
  <si>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</si>
  <si>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</si>
  <si>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</si>
  <si>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</si>
  <si>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</si>
  <si>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</si>
  <si>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</si>
  <si>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</si>
  <si>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</si>
  <si>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</si>
  <si>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</si>
  <si>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</si>
  <si>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</si>
  <si>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</si>
  <si>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</si>
  <si>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</si>
  <si>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</si>
  <si>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</si>
  <si>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</si>
  <si>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</si>
  <si>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</si>
  <si>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</si>
  <si>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</si>
  <si>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</si>
  <si>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</si>
  <si>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</si>
  <si>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</si>
  <si>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</si>
  <si>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</si>
  <si>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</si>
  <si>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</si>
  <si>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</si>
  <si>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</si>
  <si>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</si>
  <si>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</si>
  <si>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</si>
  <si>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</si>
  <si>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</si>
  <si>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</si>
  <si>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</si>
  <si>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</si>
  <si>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</si>
  <si>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</si>
  <si>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</si>
  <si>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</si>
  <si>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</si>
  <si>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</si>
  <si>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</si>
  <si>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</si>
  <si>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</si>
  <si>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</si>
  <si>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</si>
  <si>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</si>
  <si>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</si>
  <si>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</si>
  <si>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</si>
  <si>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</si>
  <si>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</si>
  <si>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</si>
  <si>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</si>
  <si>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</si>
  <si>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</si>
  <si>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</si>
  <si>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</si>
  <si>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</si>
  <si>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</si>
  <si>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</si>
  <si>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</si>
  <si>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</si>
  <si>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</si>
  <si>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</si>
  <si>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</si>
  <si>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</si>
  <si>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</si>
  <si>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</si>
  <si>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</si>
  <si>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</si>
  <si>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</si>
  <si>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</si>
  <si>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</si>
  <si>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</si>
  <si>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</si>
  <si>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</si>
  <si>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</si>
  <si>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</si>
  <si>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</si>
  <si>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</si>
  <si>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</si>
  <si>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</si>
  <si>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</si>
  <si>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</si>
  <si>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</si>
  <si>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</si>
  <si>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</si>
  <si>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</si>
  <si>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</si>
  <si>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</si>
  <si>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</si>
  <si>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</si>
  <si>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</si>
  <si>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</si>
  <si>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</si>
  <si>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</si>
  <si>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</si>
  <si>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</si>
  <si>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</si>
  <si>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</si>
  <si>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</si>
  <si>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</si>
  <si>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</si>
  <si>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</si>
  <si>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</si>
  <si>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</si>
  <si>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</si>
  <si>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</si>
  <si>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</si>
  <si>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</si>
  <si>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</si>
  <si>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</si>
  <si>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</si>
  <si>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</si>
  <si>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</si>
  <si>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</si>
  <si>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</si>
  <si>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</si>
  <si>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</si>
  <si>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</si>
  <si>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</si>
  <si>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</si>
  <si>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</si>
  <si>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</si>
  <si>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</si>
  <si>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</si>
  <si>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</si>
  <si>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</si>
  <si>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</si>
  <si>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</si>
  <si>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</si>
  <si>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</si>
  <si>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</si>
  <si>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</si>
  <si>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</si>
  <si>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</si>
  <si>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</si>
  <si>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</si>
  <si>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</si>
  <si>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</si>
  <si>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</si>
  <si>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</si>
  <si>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</si>
  <si>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</si>
  <si>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</si>
  <si>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</si>
  <si>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</si>
  <si>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</si>
  <si>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</si>
  <si>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</si>
  <si>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</si>
  <si>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</si>
  <si>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</si>
  <si>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</si>
  <si>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</si>
  <si>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</si>
  <si>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</si>
  <si>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</si>
  <si>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</si>
  <si>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</si>
  <si>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</si>
  <si>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</si>
  <si>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</si>
  <si>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</si>
  <si>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</si>
  <si>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</si>
  <si>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</si>
  <si>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</si>
  <si>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</si>
  <si>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</si>
  <si>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</si>
  <si>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</si>
  <si>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</si>
  <si>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</si>
  <si>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</si>
  <si>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</si>
  <si>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</si>
  <si>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</si>
  <si>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</si>
  <si>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</si>
  <si>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</si>
  <si>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</si>
  <si>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</si>
  <si>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</si>
  <si>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</si>
  <si>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</si>
  <si>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</si>
  <si>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</si>
  <si>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</si>
  <si>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</si>
  <si>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</si>
  <si>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</si>
  <si>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</si>
  <si>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</si>
  <si>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</si>
  <si>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</si>
  <si>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</si>
  <si>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</si>
  <si>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</si>
  <si>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</si>
  <si>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</si>
  <si>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</si>
  <si>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</si>
  <si>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</si>
  <si>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</si>
  <si>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</si>
  <si>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</si>
  <si>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</si>
  <si>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</si>
  <si>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</si>
  <si>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</si>
  <si>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</si>
  <si>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</si>
  <si>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</si>
  <si>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</si>
  <si>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</si>
  <si>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</si>
  <si>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</si>
  <si>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</si>
  <si>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</si>
  <si>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</si>
  <si>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</si>
  <si>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</si>
  <si>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</si>
  <si>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</si>
  <si>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</si>
  <si>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</si>
  <si>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</si>
  <si>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</si>
  <si>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</si>
  <si>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</si>
  <si>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</si>
  <si>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</si>
  <si>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</si>
  <si>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</si>
  <si>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</si>
  <si>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</si>
  <si>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</si>
  <si>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</si>
  <si>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</si>
  <si>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</si>
  <si>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</si>
  <si>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</si>
  <si>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</si>
  <si>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</si>
  <si>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</si>
  <si>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</si>
  <si>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</si>
  <si>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</si>
  <si>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</si>
  <si>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</si>
  <si>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</si>
  <si>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</si>
  <si>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</si>
  <si>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</si>
  <si>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</si>
  <si>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</si>
  <si>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</si>
  <si>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</si>
  <si>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</si>
  <si>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</si>
  <si>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</si>
  <si>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</si>
  <si>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</si>
  <si>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</si>
  <si>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</si>
  <si>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</si>
  <si>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</si>
  <si>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</si>
  <si>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</si>
  <si>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</si>
  <si>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</si>
  <si>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</si>
  <si>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</si>
  <si>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</si>
  <si>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</si>
  <si>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</si>
  <si>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</si>
  <si>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</si>
  <si>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</si>
  <si>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</si>
  <si>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</si>
  <si>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</si>
  <si>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</si>
  <si>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</si>
  <si>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</si>
  <si>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</si>
  <si>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</si>
  <si>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</si>
  <si>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</si>
  <si>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</si>
  <si>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</si>
  <si>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</si>
  <si>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</si>
  <si>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</si>
  <si>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</si>
  <si>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</si>
  <si>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</si>
  <si>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</si>
  <si>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</si>
  <si>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</si>
  <si>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</si>
  <si>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</si>
  <si>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</si>
  <si>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</si>
  <si>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</si>
  <si>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</si>
  <si>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</si>
  <si>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</si>
  <si>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</si>
  <si>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</si>
  <si>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</si>
  <si>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</si>
  <si>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</si>
  <si>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</si>
  <si>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</si>
  <si>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</si>
  <si>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</si>
  <si>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</si>
  <si>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</si>
  <si>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</si>
  <si>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</si>
  <si>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</si>
  <si>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</si>
  <si>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</si>
  <si>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</si>
  <si>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</si>
  <si>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</si>
  <si>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</si>
  <si>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</si>
  <si>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</si>
  <si>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</si>
  <si>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</si>
  <si>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</si>
  <si>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</si>
  <si>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</si>
  <si>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</si>
  <si>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</si>
  <si>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</si>
  <si>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</si>
  <si>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</si>
  <si>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</si>
  <si>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</si>
  <si>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</si>
  <si>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</si>
  <si>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</si>
  <si>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</si>
  <si>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</si>
  <si>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</si>
  <si>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</si>
  <si>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</si>
  <si>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</si>
  <si>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</si>
  <si>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</si>
  <si>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</si>
  <si>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</si>
  <si>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</si>
  <si>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</si>
  <si>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</si>
  <si>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</si>
  <si>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</si>
  <si>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</si>
  <si>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</si>
  <si>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</si>
  <si>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</si>
  <si>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</si>
  <si>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</si>
  <si>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</si>
  <si>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</si>
  <si>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</si>
  <si>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</si>
  <si>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</si>
  <si>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</si>
  <si>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</si>
  <si>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</si>
  <si>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</si>
  <si>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</si>
  <si>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</si>
  <si>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</si>
  <si>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</si>
  <si>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</si>
  <si>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</si>
  <si>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</si>
  <si>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</si>
  <si>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</si>
  <si>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</si>
  <si>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</si>
  <si>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</si>
  <si>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</si>
  <si>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</si>
  <si>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</si>
  <si>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</si>
  <si>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</si>
  <si>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</si>
  <si>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</si>
  <si>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</si>
  <si>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</si>
  <si>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</si>
  <si>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</si>
  <si>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</si>
  <si>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</si>
  <si>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</si>
  <si>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</si>
  <si>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</si>
  <si>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</si>
  <si>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</si>
  <si>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</si>
  <si>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</si>
  <si>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</si>
  <si>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</si>
  <si>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</si>
  <si>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</si>
  <si>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</si>
  <si>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</si>
  <si>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</si>
  <si>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</si>
  <si>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</si>
  <si>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</si>
  <si>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</si>
  <si>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</si>
  <si>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</si>
  <si>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</si>
  <si>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</si>
  <si>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</si>
  <si>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</si>
  <si>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</si>
  <si>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</si>
  <si>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</si>
  <si>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</si>
  <si>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</si>
  <si>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</si>
  <si>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</si>
  <si>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</si>
  <si>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</si>
  <si>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</si>
  <si>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</si>
  <si>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</si>
  <si>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</si>
  <si>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</si>
  <si>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</si>
  <si>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</si>
  <si>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</si>
  <si>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</si>
  <si>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</si>
  <si>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</si>
  <si>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</si>
  <si>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</si>
  <si>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</si>
  <si>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</si>
  <si>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</si>
  <si>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</si>
  <si>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</si>
  <si>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</si>
  <si>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</si>
  <si>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</si>
  <si>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</si>
  <si>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</si>
  <si>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</si>
  <si>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</si>
  <si>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</si>
  <si>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</si>
  <si>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</si>
  <si>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</si>
  <si>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</si>
  <si>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</si>
  <si>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</si>
  <si>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</si>
  <si>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</si>
  <si>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</si>
  <si>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</si>
  <si>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</si>
  <si>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</si>
  <si>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</si>
  <si>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</si>
  <si>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</si>
  <si>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</si>
  <si>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</si>
  <si>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</si>
  <si>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</si>
  <si>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</si>
  <si>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</si>
  <si>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</si>
  <si>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</si>
  <si>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</si>
  <si>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</si>
  <si>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</si>
  <si>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</si>
  <si>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</si>
  <si>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</si>
  <si>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</si>
  <si>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</si>
  <si>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</si>
  <si>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</si>
  <si>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</si>
  <si>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</si>
  <si>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</si>
  <si>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</si>
  <si>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</si>
  <si>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</si>
  <si>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</si>
  <si>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</si>
  <si>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</si>
  <si>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</si>
  <si>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</si>
  <si>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</si>
  <si>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</si>
  <si>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</si>
  <si>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</si>
  <si>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</si>
  <si>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</si>
  <si>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</si>
  <si>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</si>
  <si>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</si>
  <si>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</si>
  <si>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</si>
  <si>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</si>
  <si>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</si>
  <si>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</si>
  <si>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</si>
  <si>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</si>
  <si>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</si>
  <si>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</si>
  <si>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</si>
  <si>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</si>
  <si>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</si>
  <si>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</si>
  <si>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</si>
  <si>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</si>
  <si>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</si>
  <si>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</si>
  <si>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</si>
  <si>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</si>
  <si>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</si>
  <si>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</si>
  <si>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</si>
  <si>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</si>
  <si>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</si>
  <si>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</si>
  <si>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</si>
  <si>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</si>
  <si>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</si>
  <si>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</si>
  <si>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</si>
  <si>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</si>
  <si>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</si>
  <si>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</si>
  <si>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</si>
  <si>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</si>
  <si>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</si>
  <si>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</si>
  <si>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</si>
  <si>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</si>
  <si>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</si>
  <si>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</si>
  <si>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</si>
  <si>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</si>
  <si>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</si>
  <si>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</si>
  <si>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</si>
  <si>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</si>
  <si>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</si>
  <si>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</si>
  <si>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</si>
  <si>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</si>
  <si>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</si>
  <si>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</si>
  <si>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</si>
  <si>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</si>
  <si>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</si>
  <si>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</si>
  <si>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</si>
  <si>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</si>
  <si>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</si>
  <si>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</si>
  <si>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</si>
  <si>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</si>
  <si>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</si>
  <si>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</si>
  <si>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</si>
  <si>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</si>
  <si>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</si>
  <si>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</si>
  <si>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</si>
  <si>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</si>
  <si>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</si>
  <si>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</si>
  <si>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</si>
  <si>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</si>
  <si>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</si>
  <si>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</si>
  <si>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</si>
  <si>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</si>
  <si>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</si>
  <si>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</si>
  <si>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</si>
  <si>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</si>
  <si>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</si>
  <si>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</si>
  <si>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</si>
  <si>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</si>
  <si>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</si>
  <si>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</si>
  <si>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</si>
  <si>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</si>
  <si>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</si>
  <si>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</si>
  <si>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</si>
  <si>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</si>
  <si>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</si>
  <si>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</si>
  <si>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</si>
  <si>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</si>
  <si>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</si>
  <si>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</si>
  <si>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</si>
  <si>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</si>
  <si>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</si>
  <si>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</si>
  <si>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</si>
  <si>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</si>
  <si>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</si>
  <si>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</si>
  <si>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</si>
  <si>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</si>
  <si>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</si>
  <si>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</si>
  <si>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</si>
  <si>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</si>
  <si>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</si>
  <si>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</si>
  <si>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</si>
  <si>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</si>
  <si>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</si>
  <si>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</si>
  <si>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</si>
  <si>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</si>
  <si>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</si>
  <si>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</si>
  <si>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</si>
  <si>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</si>
  <si>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</si>
  <si>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</si>
  <si>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</si>
  <si>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</si>
  <si>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</si>
  <si>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</si>
  <si>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</si>
  <si>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</si>
  <si>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</si>
  <si>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</si>
  <si>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</si>
  <si>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</si>
  <si>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</si>
  <si>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</si>
  <si>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</si>
  <si>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</si>
  <si>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</si>
  <si>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</si>
  <si>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</si>
  <si>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</si>
  <si>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</si>
  <si>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</si>
  <si>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</si>
  <si>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</si>
  <si>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</si>
  <si>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</si>
  <si>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</si>
  <si>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</si>
  <si>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</si>
  <si>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</si>
  <si>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</si>
  <si>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</si>
  <si>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</si>
  <si>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</si>
  <si>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</si>
  <si>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</si>
  <si>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</si>
  <si>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</si>
  <si>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</si>
  <si>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</si>
  <si>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</si>
  <si>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</si>
  <si>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</si>
  <si>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</si>
  <si>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</si>
  <si>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</si>
  <si>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</si>
  <si>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</si>
  <si>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</si>
  <si>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</si>
  <si>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</si>
  <si>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</si>
  <si>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</si>
  <si>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</si>
  <si>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</si>
  <si>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</si>
  <si>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</si>
  <si>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</si>
  <si>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</si>
  <si>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</si>
  <si>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</si>
  <si>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</si>
  <si>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</si>
  <si>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</si>
  <si>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</si>
  <si>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</si>
  <si>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</si>
  <si>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</si>
  <si>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</si>
  <si>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</si>
  <si>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</si>
  <si>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</si>
  <si>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205</t>
  </si>
  <si>
    <t>Confluence Health: Wenatchee Valley Hospital</t>
  </si>
  <si>
    <t>1201 S. Miller St</t>
  </si>
  <si>
    <t>Wenatchee</t>
  </si>
  <si>
    <t xml:space="preserve">WA </t>
  </si>
  <si>
    <t xml:space="preserve"> 98801</t>
  </si>
  <si>
    <t>Chelan</t>
  </si>
  <si>
    <t>Dr. Peter Rutherford</t>
  </si>
  <si>
    <t>Tom Legal</t>
  </si>
  <si>
    <t>509-663-8711</t>
  </si>
  <si>
    <t>12/31/2022</t>
  </si>
  <si>
    <t>Stephanie Schreiner</t>
  </si>
  <si>
    <t>stephanie.schreiner@confluencehealth.org</t>
  </si>
  <si>
    <t>Andrew Jones</t>
  </si>
  <si>
    <t xml:space="preserve">Lab moved to CWH </t>
  </si>
  <si>
    <t>Decreased visits due to clinics moving to CWH</t>
  </si>
  <si>
    <t>780408 - 780415 Meals</t>
  </si>
  <si>
    <t>780420, 780600 Mileage</t>
  </si>
  <si>
    <t>780795 Other Grant Expenditures</t>
  </si>
  <si>
    <t>780999 Foundation Support Allocation</t>
  </si>
  <si>
    <t>780760, 780765 Advertising other</t>
  </si>
  <si>
    <t>780790 Study participant fees</t>
  </si>
  <si>
    <t>780425 EE Retention</t>
  </si>
  <si>
    <t>780500 Other Dir Exp</t>
  </si>
  <si>
    <t>780510 Community Benefit Donation</t>
  </si>
  <si>
    <t>600000 Oth Op Rev Misc</t>
  </si>
  <si>
    <t>600015 Oth Op Rev Med Research</t>
  </si>
  <si>
    <t>600024 - 600025 Billable Ancillary</t>
  </si>
  <si>
    <t>600020 Oth Op Rev Student svcs</t>
  </si>
  <si>
    <t>600017 Rev Dept Chgs</t>
  </si>
  <si>
    <t>600132 Oth Op Rev DOH Trauma II</t>
  </si>
  <si>
    <t>600060 - 600061 Rebates &amp; cash disc</t>
  </si>
  <si>
    <t>Doug Shae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</si>
</sst>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9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37" fontId="11" fillId="0" borderId="0" xfId="0" quotePrefix="1" applyFont="1" applyAlignment="1">
      <alignment horizontal="fill"/>
    </xf>
    <xf numFmtId="37" fontId="11" fillId="0" borderId="0" xfId="1" applyNumberFormat="1" applyFont="1"/>
    <xf numFmtId="37" fontId="15" fillId="7" borderId="1" xfId="0" quotePrefix="1" applyFont="1" applyFill="1" applyBorder="1" applyProtection="1">
      <protection locked="0"/>
    </xf>
    <xf numFmtId="0" fontId="6" fillId="0" borderId="0" xfId="2">
      <alignment vertical="top"/>
      <protection locked="0"/>
    </xf>
    <xf numFmtId="37" fontId="11" fillId="8" borderId="0" xfId="0" quotePrefix="1" applyFont="1" applyFill="1" applyAlignment="1">
      <alignment horizontal="left"/>
    </xf>
    <xf numFmtId="37" fontId="11" fillId="8" borderId="0" xfId="0" applyFont="1" applyFill="1"/>
    <xf numFmtId="37" fontId="23" fillId="8" borderId="1" xfId="0" quotePrefix="1" applyFont="1" applyFill="1" applyBorder="1" applyProtection="1">
      <protection locked="0"/>
    </xf>
    <xf numFmtId="37" fontId="11" fillId="8" borderId="0" xfId="0" quotePrefix="1" applyFont="1" applyFill="1" applyAlignment="1">
      <alignment horizontal="fill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tephanie.schreiner@confluencehealth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C59" transitionEvaluation="1" transitionEntry="1" codeName="Sheet1">
    <tabColor rgb="FF92D050"/>
    <pageSetUpPr autoPageBreaks="0" fitToPage="1"/>
  </sheetPr>
  <dimension ref="A1:CF716"/>
  <sheetViews>
    <sheetView topLeftCell="A43" zoomScale="80" zoomScaleNormal="80" workbookViewId="0">
      <pane xSplit="2" ySplit="16" topLeftCell="C59" activePane="bottomRight" state="frozen"/>
      <selection activeCell="A43" sqref="A43"/>
      <selection pane="topRight" activeCell="C43" sqref="C43"/>
      <selection pane="bottomLeft" activeCell="A59" sqref="A59"/>
      <selection pane="bottomRight" activeCell="D416" sqref="D416"/>
    </sheetView>
  </sheetViews>
  <sheetFormatPr defaultColWidth="11.77734375" defaultRowHeight="15" x14ac:dyDescent="0.25"/>
  <cols>
    <col min="1" max="1" width="44.44140625" style="12" customWidth="1"/>
    <col min="2" max="32" width="13.5546875" style="12" customWidth="1"/>
    <col min="33" max="33" width="12.77734375" style="12" customWidth="1"/>
    <col min="34" max="34" width="8" style="12" customWidth="1"/>
    <col min="35" max="35" width="6" style="12" customWidth="1"/>
    <col min="36" max="48" width="13.5546875" style="12" customWidth="1"/>
    <col min="49" max="50" width="13.5546875" style="12" hidden="1" customWidth="1"/>
    <col min="51" max="51" width="9.5546875" style="12" bestFit="1" customWidth="1"/>
    <col min="52" max="84" width="13.5546875" style="12" customWidth="1"/>
    <col min="85" max="86" width="11.77734375" style="12" customWidth="1"/>
    <col min="87" max="16384" width="11.77734375" style="12"/>
  </cols>
  <sheetData>
    <row r="1" spans="1:3" x14ac:dyDescent="0.25">
      <c r="A1" s="69" t="s">
        <v>1349</v>
      </c>
      <c r="C1" s="17"/>
    </row>
    <row r="2" spans="1:3" x14ac:dyDescent="0.25">
      <c r="A2" s="69" t="s">
        <v>2</v>
      </c>
      <c r="C2" s="17"/>
    </row>
    <row r="3" spans="1:3" x14ac:dyDescent="0.25">
      <c r="A3" s="12" t="s">
        <v>3</v>
      </c>
      <c r="C3" s="17"/>
    </row>
    <row r="4" spans="1:3" x14ac:dyDescent="0.25">
      <c r="C4" s="17"/>
    </row>
    <row r="5" spans="1:3" x14ac:dyDescent="0.25">
      <c r="A5" s="12" t="s">
        <v>1328</v>
      </c>
    </row>
    <row r="6" spans="1:3" x14ac:dyDescent="0.25">
      <c r="A6" s="12" t="s">
        <v>4</v>
      </c>
    </row>
    <row r="7" spans="1:3" x14ac:dyDescent="0.25">
      <c r="A7" s="12" t="s">
        <v>1350</v>
      </c>
    </row>
    <row r="8" spans="1:3" x14ac:dyDescent="0.25">
      <c r="C8" s="17"/>
    </row>
    <row r="9" spans="1:3" x14ac:dyDescent="0.25">
      <c r="A9" s="69" t="s">
        <v>5</v>
      </c>
      <c r="C9" s="17"/>
    </row>
    <row r="10" spans="1:3" x14ac:dyDescent="0.25">
      <c r="A10" s="12" t="s">
        <v>1351</v>
      </c>
      <c r="C10" s="17"/>
    </row>
    <row r="11" spans="1:3" x14ac:dyDescent="0.25">
      <c r="A11" s="18" t="s">
        <v>6</v>
      </c>
      <c r="C11" s="17"/>
    </row>
    <row r="12" spans="1:3" x14ac:dyDescent="0.25">
      <c r="A12" s="16" t="s">
        <v>7</v>
      </c>
      <c r="C12" s="17"/>
    </row>
    <row r="13" spans="1:3" x14ac:dyDescent="0.25">
      <c r="A13" s="12" t="s">
        <v>8</v>
      </c>
      <c r="C13" s="17"/>
    </row>
    <row r="14" spans="1:3" x14ac:dyDescent="0.25">
      <c r="C14" s="17"/>
    </row>
    <row r="15" spans="1:3" x14ac:dyDescent="0.25">
      <c r="A15" s="73" t="s">
        <v>9</v>
      </c>
    </row>
    <row r="16" spans="1:3" x14ac:dyDescent="0.25">
      <c r="A16" s="16" t="s">
        <v>10</v>
      </c>
    </row>
    <row r="17" spans="1:10" x14ac:dyDescent="0.25">
      <c r="A17" s="18" t="s">
        <v>1352</v>
      </c>
    </row>
    <row r="18" spans="1:10" ht="14.65" customHeight="1" x14ac:dyDescent="0.25">
      <c r="A18" s="18" t="s">
        <v>1353</v>
      </c>
    </row>
    <row r="19" spans="1:10" ht="14.65" customHeight="1" x14ac:dyDescent="0.25">
      <c r="A19" s="18" t="s">
        <v>1354</v>
      </c>
    </row>
    <row r="20" spans="1:10" ht="14.65" customHeight="1" x14ac:dyDescent="0.25">
      <c r="A20" s="16"/>
      <c r="E20" s="72"/>
      <c r="F20" s="72"/>
      <c r="G20" s="72"/>
    </row>
    <row r="21" spans="1:10" ht="14.65" customHeight="1" x14ac:dyDescent="0.25">
      <c r="A21" s="74" t="s">
        <v>11</v>
      </c>
      <c r="E21" s="72"/>
      <c r="F21" s="72"/>
      <c r="G21" s="72"/>
      <c r="I21" s="72"/>
      <c r="J21" s="72"/>
    </row>
    <row r="22" spans="1:10" ht="16.5" x14ac:dyDescent="0.25">
      <c r="A22" s="18" t="s">
        <v>12</v>
      </c>
      <c r="E22" s="71"/>
      <c r="F22" s="71"/>
      <c r="G22" s="71"/>
      <c r="I22" s="71"/>
      <c r="J22" s="71"/>
    </row>
    <row r="23" spans="1:10" ht="16.5" x14ac:dyDescent="0.25">
      <c r="A23" s="18" t="s">
        <v>1355</v>
      </c>
      <c r="E23" s="71"/>
      <c r="F23" s="71"/>
      <c r="G23" s="71"/>
      <c r="I23" s="71"/>
      <c r="J23" s="71"/>
    </row>
    <row r="24" spans="1:10" x14ac:dyDescent="0.25">
      <c r="A24" s="18" t="s">
        <v>1356</v>
      </c>
    </row>
    <row r="25" spans="1:10" x14ac:dyDescent="0.25">
      <c r="A25" s="18" t="s">
        <v>1357</v>
      </c>
    </row>
    <row r="26" spans="1:10" x14ac:dyDescent="0.25">
      <c r="A26" s="18"/>
    </row>
    <row r="27" spans="1:10" x14ac:dyDescent="0.25">
      <c r="A27" s="16" t="s">
        <v>13</v>
      </c>
      <c r="C27" s="17"/>
    </row>
    <row r="28" spans="1:10" x14ac:dyDescent="0.25">
      <c r="A28" s="18" t="s">
        <v>1358</v>
      </c>
      <c r="C28" s="17"/>
    </row>
    <row r="29" spans="1:10" x14ac:dyDescent="0.25">
      <c r="C29" s="17"/>
    </row>
    <row r="30" spans="1:10" x14ac:dyDescent="0.25">
      <c r="A30" s="12" t="s">
        <v>1347</v>
      </c>
      <c r="C30" s="327" t="s">
        <v>1348</v>
      </c>
      <c r="F30" s="19"/>
    </row>
    <row r="31" spans="1:10" x14ac:dyDescent="0.25">
      <c r="C31" s="17"/>
    </row>
    <row r="32" spans="1:10" x14ac:dyDescent="0.25">
      <c r="A32" s="69" t="s">
        <v>15</v>
      </c>
      <c r="B32" s="72"/>
      <c r="C32" s="72"/>
      <c r="D32" s="72"/>
    </row>
    <row r="33" spans="1:83" x14ac:dyDescent="0.25">
      <c r="A33" s="18" t="s">
        <v>16</v>
      </c>
      <c r="B33" s="72"/>
      <c r="C33" s="72"/>
      <c r="D33" s="72"/>
    </row>
    <row r="34" spans="1:83" ht="16.5" x14ac:dyDescent="0.25">
      <c r="A34" s="18" t="s">
        <v>17</v>
      </c>
      <c r="B34" s="71"/>
      <c r="C34" s="71"/>
      <c r="D34" s="71"/>
    </row>
    <row r="35" spans="1:83" ht="16.5" x14ac:dyDescent="0.25">
      <c r="B35" s="71"/>
      <c r="C35" s="71"/>
      <c r="D35" s="71"/>
    </row>
    <row r="36" spans="1:83" x14ac:dyDescent="0.25">
      <c r="A36" s="328" t="s">
        <v>18</v>
      </c>
      <c r="B36" s="329"/>
      <c r="C36" s="330"/>
      <c r="D36" s="329"/>
      <c r="E36" s="329"/>
      <c r="F36" s="329"/>
      <c r="G36" s="329"/>
    </row>
    <row r="37" spans="1:83" x14ac:dyDescent="0.25">
      <c r="A37" s="331" t="s">
        <v>1340</v>
      </c>
      <c r="B37" s="332"/>
      <c r="C37" s="330"/>
      <c r="D37" s="329"/>
      <c r="E37" s="329"/>
      <c r="F37" s="329"/>
      <c r="G37" s="329"/>
    </row>
    <row r="38" spans="1:83" x14ac:dyDescent="0.25">
      <c r="A38" s="335" t="s">
        <v>1359</v>
      </c>
      <c r="B38" s="332"/>
      <c r="C38" s="330"/>
      <c r="D38" s="329"/>
      <c r="E38" s="329"/>
      <c r="F38" s="329"/>
      <c r="G38" s="329"/>
    </row>
    <row r="39" spans="1:83" x14ac:dyDescent="0.25">
      <c r="A39" s="334" t="s">
        <v>1341</v>
      </c>
      <c r="B39" s="329"/>
      <c r="C39" s="330"/>
      <c r="D39" s="329"/>
      <c r="E39" s="329"/>
      <c r="F39" s="329"/>
      <c r="G39" s="329"/>
    </row>
    <row r="40" spans="1:83" x14ac:dyDescent="0.25">
      <c r="A40" s="335" t="s">
        <v>1360</v>
      </c>
      <c r="B40" s="329"/>
      <c r="C40" s="330"/>
      <c r="D40" s="329"/>
      <c r="E40" s="329"/>
      <c r="F40" s="329"/>
      <c r="G40" s="329"/>
    </row>
    <row r="41" spans="1:83" x14ac:dyDescent="0.25">
      <c r="C41" s="17"/>
    </row>
    <row r="42" spans="1:83" x14ac:dyDescent="0.25">
      <c r="A42" s="12" t="s">
        <v>19</v>
      </c>
      <c r="C42" s="17"/>
      <c r="F42" s="19" t="s">
        <v>14</v>
      </c>
    </row>
    <row r="43" spans="1:83" x14ac:dyDescent="0.25">
      <c r="A43" s="19" t="s">
        <v>20</v>
      </c>
      <c r="C43" s="17"/>
    </row>
    <row r="44" spans="1:83" x14ac:dyDescent="0.2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2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2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25">
      <c r="A47" s="20" t="s">
        <v>216</v>
      </c>
      <c r="B47" s="311">
        <v>26056367</v>
      </c>
      <c r="C47" s="24"/>
      <c r="D47" s="24"/>
      <c r="E47" s="24">
        <v>479840</v>
      </c>
      <c r="F47" s="24"/>
      <c r="G47" s="24">
        <v>483102</v>
      </c>
      <c r="H47" s="24"/>
      <c r="I47" s="24"/>
      <c r="J47" s="24"/>
      <c r="K47" s="24"/>
      <c r="L47" s="24"/>
      <c r="M47" s="24"/>
      <c r="N47" s="24"/>
      <c r="O47" s="24"/>
      <c r="P47" s="24">
        <v>1420681</v>
      </c>
      <c r="Q47" s="24">
        <v>422973</v>
      </c>
      <c r="R47" s="24">
        <v>206</v>
      </c>
      <c r="S47" s="24">
        <v>106347</v>
      </c>
      <c r="T47" s="24"/>
      <c r="U47" s="24">
        <v>272617</v>
      </c>
      <c r="V47" s="24"/>
      <c r="W47" s="24"/>
      <c r="X47" s="24">
        <v>138791</v>
      </c>
      <c r="Y47" s="24">
        <v>931464</v>
      </c>
      <c r="Z47" s="24"/>
      <c r="AA47" s="24">
        <v>0</v>
      </c>
      <c r="AB47" s="24">
        <v>807167</v>
      </c>
      <c r="AC47" s="24">
        <v>21833</v>
      </c>
      <c r="AD47" s="24"/>
      <c r="AE47" s="24">
        <v>667633</v>
      </c>
      <c r="AF47" s="24"/>
      <c r="AG47" s="24">
        <v>557081</v>
      </c>
      <c r="AH47" s="24"/>
      <c r="AI47" s="24"/>
      <c r="AJ47" s="24">
        <v>4056764</v>
      </c>
      <c r="AK47" s="24">
        <v>426760</v>
      </c>
      <c r="AL47" s="24">
        <v>30491</v>
      </c>
      <c r="AM47" s="24"/>
      <c r="AN47" s="24"/>
      <c r="AO47" s="24"/>
      <c r="AP47" s="24">
        <v>12110373</v>
      </c>
      <c r="AQ47" s="24"/>
      <c r="AR47" s="24"/>
      <c r="AS47" s="24"/>
      <c r="AT47" s="24"/>
      <c r="AU47" s="24"/>
      <c r="AV47" s="24">
        <v>0</v>
      </c>
      <c r="AW47" s="24"/>
      <c r="AX47" s="24"/>
      <c r="AY47" s="24"/>
      <c r="AZ47" s="24">
        <v>168280</v>
      </c>
      <c r="BA47" s="24">
        <v>0</v>
      </c>
      <c r="BB47" s="24"/>
      <c r="BC47" s="24"/>
      <c r="BD47" s="24"/>
      <c r="BE47" s="24">
        <v>18647</v>
      </c>
      <c r="BF47" s="24">
        <v>46114</v>
      </c>
      <c r="BG47" s="24">
        <v>775389</v>
      </c>
      <c r="BH47" s="24">
        <v>0</v>
      </c>
      <c r="BI47" s="24"/>
      <c r="BJ47" s="24"/>
      <c r="BK47" s="24"/>
      <c r="BL47" s="24"/>
      <c r="BM47" s="24"/>
      <c r="BN47" s="24">
        <v>1429105</v>
      </c>
      <c r="BO47" s="24"/>
      <c r="BP47" s="24">
        <v>0</v>
      </c>
      <c r="BQ47" s="24"/>
      <c r="BR47" s="24"/>
      <c r="BS47" s="24"/>
      <c r="BT47" s="24"/>
      <c r="BU47" s="24"/>
      <c r="BV47" s="24">
        <v>304931</v>
      </c>
      <c r="BW47" s="24"/>
      <c r="BX47" s="24"/>
      <c r="BY47" s="24"/>
      <c r="BZ47" s="24"/>
      <c r="CA47" s="24">
        <v>262977</v>
      </c>
      <c r="CB47" s="24"/>
      <c r="CC47" s="24">
        <v>116801</v>
      </c>
      <c r="CD47" s="20"/>
      <c r="CE47" s="32">
        <f>SUM(C47:CC47)</f>
        <v>26056367</v>
      </c>
    </row>
    <row r="48" spans="1:83" x14ac:dyDescent="0.25">
      <c r="A48" s="32" t="s">
        <v>217</v>
      </c>
      <c r="B48" s="311"/>
      <c r="C48" s="32" t="b">
        <f>IF($B$48,(ROUND((($B$48/$CE$61)*C61),0)))</f>
        <v>0</v>
      </c>
      <c r="D48" s="32" t="b">
        <f t="shared" ref="D48:BO48" si="0">IF($B$48,(ROUND((($B$48/$CE$61)*D61),0)))</f>
        <v>0</v>
      </c>
      <c r="E48" s="32" t="b">
        <f t="shared" si="0"/>
        <v>0</v>
      </c>
      <c r="F48" s="32" t="b">
        <f t="shared" si="0"/>
        <v>0</v>
      </c>
      <c r="G48" s="32" t="b">
        <f t="shared" si="0"/>
        <v>0</v>
      </c>
      <c r="H48" s="32" t="b">
        <f t="shared" si="0"/>
        <v>0</v>
      </c>
      <c r="I48" s="32" t="b">
        <f t="shared" si="0"/>
        <v>0</v>
      </c>
      <c r="J48" s="32" t="b">
        <f t="shared" si="0"/>
        <v>0</v>
      </c>
      <c r="K48" s="32" t="b">
        <f t="shared" si="0"/>
        <v>0</v>
      </c>
      <c r="L48" s="32" t="b">
        <f t="shared" si="0"/>
        <v>0</v>
      </c>
      <c r="M48" s="32" t="b">
        <f t="shared" si="0"/>
        <v>0</v>
      </c>
      <c r="N48" s="32" t="b">
        <f t="shared" si="0"/>
        <v>0</v>
      </c>
      <c r="O48" s="32" t="b">
        <f t="shared" si="0"/>
        <v>0</v>
      </c>
      <c r="P48" s="32" t="b">
        <f t="shared" si="0"/>
        <v>0</v>
      </c>
      <c r="Q48" s="32" t="b">
        <f t="shared" si="0"/>
        <v>0</v>
      </c>
      <c r="R48" s="32" t="b">
        <f t="shared" si="0"/>
        <v>0</v>
      </c>
      <c r="S48" s="32" t="b">
        <f t="shared" si="0"/>
        <v>0</v>
      </c>
      <c r="T48" s="32" t="b">
        <f t="shared" si="0"/>
        <v>0</v>
      </c>
      <c r="U48" s="32" t="b">
        <f t="shared" si="0"/>
        <v>0</v>
      </c>
      <c r="V48" s="32" t="b">
        <f t="shared" si="0"/>
        <v>0</v>
      </c>
      <c r="W48" s="32" t="b">
        <f t="shared" si="0"/>
        <v>0</v>
      </c>
      <c r="X48" s="32" t="b">
        <f t="shared" si="0"/>
        <v>0</v>
      </c>
      <c r="Y48" s="32" t="b">
        <f t="shared" si="0"/>
        <v>0</v>
      </c>
      <c r="Z48" s="32" t="b">
        <f t="shared" si="0"/>
        <v>0</v>
      </c>
      <c r="AA48" s="32" t="b">
        <f t="shared" si="0"/>
        <v>0</v>
      </c>
      <c r="AB48" s="32" t="b">
        <f t="shared" si="0"/>
        <v>0</v>
      </c>
      <c r="AC48" s="32" t="b">
        <f t="shared" si="0"/>
        <v>0</v>
      </c>
      <c r="AD48" s="32" t="b">
        <f t="shared" si="0"/>
        <v>0</v>
      </c>
      <c r="AE48" s="32" t="b">
        <f t="shared" si="0"/>
        <v>0</v>
      </c>
      <c r="AF48" s="32" t="b">
        <f t="shared" si="0"/>
        <v>0</v>
      </c>
      <c r="AG48" s="32" t="b">
        <f t="shared" si="0"/>
        <v>0</v>
      </c>
      <c r="AH48" s="32" t="b">
        <f t="shared" si="0"/>
        <v>0</v>
      </c>
      <c r="AI48" s="32" t="b">
        <f t="shared" si="0"/>
        <v>0</v>
      </c>
      <c r="AJ48" s="32" t="b">
        <f t="shared" si="0"/>
        <v>0</v>
      </c>
      <c r="AK48" s="32" t="b">
        <f t="shared" si="0"/>
        <v>0</v>
      </c>
      <c r="AL48" s="32" t="b">
        <f t="shared" si="0"/>
        <v>0</v>
      </c>
      <c r="AM48" s="32" t="b">
        <f t="shared" si="0"/>
        <v>0</v>
      </c>
      <c r="AN48" s="32" t="b">
        <f t="shared" si="0"/>
        <v>0</v>
      </c>
      <c r="AO48" s="32" t="b">
        <f t="shared" si="0"/>
        <v>0</v>
      </c>
      <c r="AP48" s="32" t="b">
        <f t="shared" si="0"/>
        <v>0</v>
      </c>
      <c r="AQ48" s="32" t="b">
        <f t="shared" si="0"/>
        <v>0</v>
      </c>
      <c r="AR48" s="32" t="b">
        <f t="shared" si="0"/>
        <v>0</v>
      </c>
      <c r="AS48" s="32" t="b">
        <f t="shared" si="0"/>
        <v>0</v>
      </c>
      <c r="AT48" s="32" t="b">
        <f t="shared" si="0"/>
        <v>0</v>
      </c>
      <c r="AU48" s="32" t="b">
        <f t="shared" si="0"/>
        <v>0</v>
      </c>
      <c r="AV48" s="32" t="b">
        <f t="shared" si="0"/>
        <v>0</v>
      </c>
      <c r="AW48" s="32" t="b">
        <f t="shared" si="0"/>
        <v>0</v>
      </c>
      <c r="AX48" s="32" t="b">
        <f t="shared" si="0"/>
        <v>0</v>
      </c>
      <c r="AY48" s="32" t="b">
        <f t="shared" si="0"/>
        <v>0</v>
      </c>
      <c r="AZ48" s="32" t="b">
        <f t="shared" si="0"/>
        <v>0</v>
      </c>
      <c r="BA48" s="32" t="b">
        <f t="shared" si="0"/>
        <v>0</v>
      </c>
      <c r="BB48" s="32" t="b">
        <f t="shared" si="0"/>
        <v>0</v>
      </c>
      <c r="BC48" s="32" t="b">
        <f t="shared" si="0"/>
        <v>0</v>
      </c>
      <c r="BD48" s="32" t="b">
        <f t="shared" si="0"/>
        <v>0</v>
      </c>
      <c r="BE48" s="32" t="b">
        <f t="shared" si="0"/>
        <v>0</v>
      </c>
      <c r="BF48" s="32" t="b">
        <f t="shared" si="0"/>
        <v>0</v>
      </c>
      <c r="BG48" s="32" t="b">
        <f t="shared" si="0"/>
        <v>0</v>
      </c>
      <c r="BH48" s="32" t="b">
        <f t="shared" si="0"/>
        <v>0</v>
      </c>
      <c r="BI48" s="32" t="b">
        <f t="shared" si="0"/>
        <v>0</v>
      </c>
      <c r="BJ48" s="32" t="b">
        <f t="shared" si="0"/>
        <v>0</v>
      </c>
      <c r="BK48" s="32" t="b">
        <f t="shared" si="0"/>
        <v>0</v>
      </c>
      <c r="BL48" s="32" t="b">
        <f t="shared" si="0"/>
        <v>0</v>
      </c>
      <c r="BM48" s="32" t="b">
        <f t="shared" si="0"/>
        <v>0</v>
      </c>
      <c r="BN48" s="32" t="b">
        <f t="shared" si="0"/>
        <v>0</v>
      </c>
      <c r="BO48" s="32" t="b">
        <f t="shared" si="0"/>
        <v>0</v>
      </c>
      <c r="BP48" s="32" t="b">
        <f t="shared" ref="BP48:CD48" si="1">IF($B$48,(ROUND((($B$48/$CE$61)*BP61),0)))</f>
        <v>0</v>
      </c>
      <c r="BQ48" s="32" t="b">
        <f t="shared" si="1"/>
        <v>0</v>
      </c>
      <c r="BR48" s="32" t="b">
        <f t="shared" si="1"/>
        <v>0</v>
      </c>
      <c r="BS48" s="32" t="b">
        <f t="shared" si="1"/>
        <v>0</v>
      </c>
      <c r="BT48" s="32" t="b">
        <f t="shared" si="1"/>
        <v>0</v>
      </c>
      <c r="BU48" s="32" t="b">
        <f t="shared" si="1"/>
        <v>0</v>
      </c>
      <c r="BV48" s="32" t="b">
        <f t="shared" si="1"/>
        <v>0</v>
      </c>
      <c r="BW48" s="32" t="b">
        <f t="shared" si="1"/>
        <v>0</v>
      </c>
      <c r="BX48" s="32" t="b">
        <f t="shared" si="1"/>
        <v>0</v>
      </c>
      <c r="BY48" s="32" t="b">
        <f t="shared" si="1"/>
        <v>0</v>
      </c>
      <c r="BZ48" s="32" t="b">
        <f t="shared" si="1"/>
        <v>0</v>
      </c>
      <c r="CA48" s="32" t="b">
        <f t="shared" si="1"/>
        <v>0</v>
      </c>
      <c r="CB48" s="32" t="b">
        <f t="shared" si="1"/>
        <v>0</v>
      </c>
      <c r="CC48" s="32" t="b">
        <f t="shared" si="1"/>
        <v>0</v>
      </c>
      <c r="CD48" s="32" t="b">
        <f t="shared" si="1"/>
        <v>0</v>
      </c>
      <c r="CE48" s="32">
        <f>SUM(C48:CD48)</f>
        <v>0</v>
      </c>
    </row>
    <row r="49" spans="1:83" x14ac:dyDescent="0.25">
      <c r="A49" s="20" t="s">
        <v>218</v>
      </c>
      <c r="B49" s="32">
        <f>B47+B48</f>
        <v>26056367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2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25">
      <c r="A51" s="26" t="s">
        <v>219</v>
      </c>
      <c r="B51" s="24">
        <v>2789660</v>
      </c>
      <c r="C51" s="24"/>
      <c r="D51" s="24"/>
      <c r="E51" s="24">
        <v>53436</v>
      </c>
      <c r="F51" s="24"/>
      <c r="G51" s="24">
        <v>3024</v>
      </c>
      <c r="H51" s="24"/>
      <c r="I51" s="24"/>
      <c r="J51" s="24"/>
      <c r="K51" s="24"/>
      <c r="L51" s="24"/>
      <c r="M51" s="24"/>
      <c r="N51" s="24"/>
      <c r="O51" s="24"/>
      <c r="P51" s="24">
        <v>353204</v>
      </c>
      <c r="Q51" s="24">
        <v>4111</v>
      </c>
      <c r="R51" s="24">
        <v>17405</v>
      </c>
      <c r="S51" s="24">
        <v>47757</v>
      </c>
      <c r="T51" s="24"/>
      <c r="U51" s="24">
        <v>244800</v>
      </c>
      <c r="V51" s="24"/>
      <c r="W51" s="24"/>
      <c r="X51" s="24">
        <v>23175</v>
      </c>
      <c r="Y51" s="24">
        <v>277342</v>
      </c>
      <c r="Z51" s="24"/>
      <c r="AA51" s="24">
        <v>0</v>
      </c>
      <c r="AB51" s="24">
        <v>173962</v>
      </c>
      <c r="AC51" s="24">
        <v>0</v>
      </c>
      <c r="AD51" s="24"/>
      <c r="AE51" s="24">
        <v>22438</v>
      </c>
      <c r="AF51" s="24"/>
      <c r="AG51" s="24">
        <v>44891</v>
      </c>
      <c r="AH51" s="24"/>
      <c r="AI51" s="24"/>
      <c r="AJ51" s="24">
        <v>378927</v>
      </c>
      <c r="AK51" s="24">
        <v>30465</v>
      </c>
      <c r="AL51" s="24">
        <v>0</v>
      </c>
      <c r="AM51" s="24"/>
      <c r="AN51" s="24"/>
      <c r="AO51" s="24"/>
      <c r="AP51" s="24">
        <v>1024711</v>
      </c>
      <c r="AQ51" s="24"/>
      <c r="AR51" s="24"/>
      <c r="AS51" s="24"/>
      <c r="AT51" s="24"/>
      <c r="AU51" s="24"/>
      <c r="AV51" s="24">
        <v>0</v>
      </c>
      <c r="AW51" s="24"/>
      <c r="AX51" s="24"/>
      <c r="AY51" s="24"/>
      <c r="AZ51" s="24">
        <v>235</v>
      </c>
      <c r="BA51" s="24">
        <v>0</v>
      </c>
      <c r="BB51" s="24"/>
      <c r="BC51" s="24"/>
      <c r="BD51" s="24"/>
      <c r="BE51" s="24">
        <v>203037</v>
      </c>
      <c r="BF51" s="24">
        <v>0</v>
      </c>
      <c r="BG51" s="24">
        <v>38301</v>
      </c>
      <c r="BH51" s="24">
        <v>94027</v>
      </c>
      <c r="BI51" s="24"/>
      <c r="BJ51" s="24"/>
      <c r="BK51" s="24"/>
      <c r="BL51" s="24"/>
      <c r="BM51" s="24"/>
      <c r="BN51" s="24">
        <v>-245585</v>
      </c>
      <c r="BO51" s="24"/>
      <c r="BP51" s="24">
        <v>0</v>
      </c>
      <c r="BQ51" s="24"/>
      <c r="BR51" s="24"/>
      <c r="BS51" s="24"/>
      <c r="BT51" s="24"/>
      <c r="BU51" s="24"/>
      <c r="BV51" s="24">
        <v>0</v>
      </c>
      <c r="BW51" s="24"/>
      <c r="BX51" s="24"/>
      <c r="BY51" s="24"/>
      <c r="BZ51" s="24"/>
      <c r="CA51" s="24">
        <v>0</v>
      </c>
      <c r="CB51" s="24"/>
      <c r="CC51" s="24">
        <v>0</v>
      </c>
      <c r="CD51" s="20"/>
      <c r="CE51" s="32">
        <f>SUM(C51:CD51)</f>
        <v>2789663</v>
      </c>
    </row>
    <row r="52" spans="1:83" x14ac:dyDescent="0.25">
      <c r="A52" s="39" t="s">
        <v>220</v>
      </c>
      <c r="B52" s="312"/>
      <c r="C52" s="32" t="b">
        <f>IF($B$52,ROUND(($B$52/($CE$90+$CF$90)*C90),0))</f>
        <v>0</v>
      </c>
      <c r="D52" s="32" t="b">
        <f t="shared" ref="D52:BO52" si="2">IF($B$52,ROUND(($B$52/($CE$90+$CF$90)*D90),0))</f>
        <v>0</v>
      </c>
      <c r="E52" s="32" t="b">
        <f t="shared" si="2"/>
        <v>0</v>
      </c>
      <c r="F52" s="32" t="b">
        <f t="shared" si="2"/>
        <v>0</v>
      </c>
      <c r="G52" s="32" t="b">
        <f t="shared" si="2"/>
        <v>0</v>
      </c>
      <c r="H52" s="32" t="b">
        <f t="shared" si="2"/>
        <v>0</v>
      </c>
      <c r="I52" s="32" t="b">
        <f t="shared" si="2"/>
        <v>0</v>
      </c>
      <c r="J52" s="32" t="b">
        <f t="shared" si="2"/>
        <v>0</v>
      </c>
      <c r="K52" s="32" t="b">
        <f t="shared" si="2"/>
        <v>0</v>
      </c>
      <c r="L52" s="32" t="b">
        <f t="shared" si="2"/>
        <v>0</v>
      </c>
      <c r="M52" s="32" t="b">
        <f t="shared" si="2"/>
        <v>0</v>
      </c>
      <c r="N52" s="32" t="b">
        <f t="shared" si="2"/>
        <v>0</v>
      </c>
      <c r="O52" s="32" t="b">
        <f t="shared" si="2"/>
        <v>0</v>
      </c>
      <c r="P52" s="32" t="b">
        <f t="shared" si="2"/>
        <v>0</v>
      </c>
      <c r="Q52" s="32" t="b">
        <f t="shared" si="2"/>
        <v>0</v>
      </c>
      <c r="R52" s="32" t="b">
        <f t="shared" si="2"/>
        <v>0</v>
      </c>
      <c r="S52" s="32" t="b">
        <f t="shared" si="2"/>
        <v>0</v>
      </c>
      <c r="T52" s="32" t="b">
        <f t="shared" si="2"/>
        <v>0</v>
      </c>
      <c r="U52" s="32" t="b">
        <f t="shared" si="2"/>
        <v>0</v>
      </c>
      <c r="V52" s="32" t="b">
        <f t="shared" si="2"/>
        <v>0</v>
      </c>
      <c r="W52" s="32" t="b">
        <f t="shared" si="2"/>
        <v>0</v>
      </c>
      <c r="X52" s="32" t="b">
        <f t="shared" si="2"/>
        <v>0</v>
      </c>
      <c r="Y52" s="32" t="b">
        <f t="shared" si="2"/>
        <v>0</v>
      </c>
      <c r="Z52" s="32" t="b">
        <f t="shared" si="2"/>
        <v>0</v>
      </c>
      <c r="AA52" s="32" t="b">
        <f t="shared" si="2"/>
        <v>0</v>
      </c>
      <c r="AB52" s="32" t="b">
        <f t="shared" si="2"/>
        <v>0</v>
      </c>
      <c r="AC52" s="32" t="b">
        <f t="shared" si="2"/>
        <v>0</v>
      </c>
      <c r="AD52" s="32" t="b">
        <f t="shared" si="2"/>
        <v>0</v>
      </c>
      <c r="AE52" s="32" t="b">
        <f t="shared" si="2"/>
        <v>0</v>
      </c>
      <c r="AF52" s="32" t="b">
        <f t="shared" si="2"/>
        <v>0</v>
      </c>
      <c r="AG52" s="32" t="b">
        <f t="shared" si="2"/>
        <v>0</v>
      </c>
      <c r="AH52" s="32" t="b">
        <f t="shared" si="2"/>
        <v>0</v>
      </c>
      <c r="AI52" s="32" t="b">
        <f t="shared" si="2"/>
        <v>0</v>
      </c>
      <c r="AJ52" s="32" t="b">
        <f t="shared" si="2"/>
        <v>0</v>
      </c>
      <c r="AK52" s="32" t="b">
        <f t="shared" si="2"/>
        <v>0</v>
      </c>
      <c r="AL52" s="32" t="b">
        <f t="shared" si="2"/>
        <v>0</v>
      </c>
      <c r="AM52" s="32" t="b">
        <f t="shared" si="2"/>
        <v>0</v>
      </c>
      <c r="AN52" s="32" t="b">
        <f t="shared" si="2"/>
        <v>0</v>
      </c>
      <c r="AO52" s="32" t="b">
        <f t="shared" si="2"/>
        <v>0</v>
      </c>
      <c r="AP52" s="32" t="b">
        <f t="shared" si="2"/>
        <v>0</v>
      </c>
      <c r="AQ52" s="32" t="b">
        <f t="shared" si="2"/>
        <v>0</v>
      </c>
      <c r="AR52" s="32" t="b">
        <f t="shared" si="2"/>
        <v>0</v>
      </c>
      <c r="AS52" s="32" t="b">
        <f t="shared" si="2"/>
        <v>0</v>
      </c>
      <c r="AT52" s="32" t="b">
        <f t="shared" si="2"/>
        <v>0</v>
      </c>
      <c r="AU52" s="32" t="b">
        <f t="shared" si="2"/>
        <v>0</v>
      </c>
      <c r="AV52" s="32" t="b">
        <f t="shared" si="2"/>
        <v>0</v>
      </c>
      <c r="AW52" s="32" t="b">
        <f t="shared" si="2"/>
        <v>0</v>
      </c>
      <c r="AX52" s="32" t="b">
        <f t="shared" si="2"/>
        <v>0</v>
      </c>
      <c r="AY52" s="32" t="b">
        <f t="shared" si="2"/>
        <v>0</v>
      </c>
      <c r="AZ52" s="32" t="b">
        <f t="shared" si="2"/>
        <v>0</v>
      </c>
      <c r="BA52" s="32" t="b">
        <f t="shared" si="2"/>
        <v>0</v>
      </c>
      <c r="BB52" s="32" t="b">
        <f t="shared" si="2"/>
        <v>0</v>
      </c>
      <c r="BC52" s="32" t="b">
        <f t="shared" si="2"/>
        <v>0</v>
      </c>
      <c r="BD52" s="32" t="b">
        <f t="shared" si="2"/>
        <v>0</v>
      </c>
      <c r="BE52" s="32" t="b">
        <f t="shared" si="2"/>
        <v>0</v>
      </c>
      <c r="BF52" s="32" t="b">
        <f t="shared" si="2"/>
        <v>0</v>
      </c>
      <c r="BG52" s="32" t="b">
        <f t="shared" si="2"/>
        <v>0</v>
      </c>
      <c r="BH52" s="32" t="b">
        <f t="shared" si="2"/>
        <v>0</v>
      </c>
      <c r="BI52" s="32" t="b">
        <f t="shared" si="2"/>
        <v>0</v>
      </c>
      <c r="BJ52" s="32" t="b">
        <f t="shared" si="2"/>
        <v>0</v>
      </c>
      <c r="BK52" s="32" t="b">
        <f t="shared" si="2"/>
        <v>0</v>
      </c>
      <c r="BL52" s="32" t="b">
        <f t="shared" si="2"/>
        <v>0</v>
      </c>
      <c r="BM52" s="32" t="b">
        <f t="shared" si="2"/>
        <v>0</v>
      </c>
      <c r="BN52" s="32" t="b">
        <f t="shared" si="2"/>
        <v>0</v>
      </c>
      <c r="BO52" s="32" t="b">
        <f t="shared" si="2"/>
        <v>0</v>
      </c>
      <c r="BP52" s="32" t="b">
        <f t="shared" ref="BP52:CD52" si="3">IF($B$52,ROUND(($B$52/($CE$90+$CF$90)*BP90),0))</f>
        <v>0</v>
      </c>
      <c r="BQ52" s="32" t="b">
        <f t="shared" si="3"/>
        <v>0</v>
      </c>
      <c r="BR52" s="32" t="b">
        <f t="shared" si="3"/>
        <v>0</v>
      </c>
      <c r="BS52" s="32" t="b">
        <f t="shared" si="3"/>
        <v>0</v>
      </c>
      <c r="BT52" s="32" t="b">
        <f t="shared" si="3"/>
        <v>0</v>
      </c>
      <c r="BU52" s="32" t="b">
        <f t="shared" si="3"/>
        <v>0</v>
      </c>
      <c r="BV52" s="32" t="b">
        <f t="shared" si="3"/>
        <v>0</v>
      </c>
      <c r="BW52" s="32" t="b">
        <f t="shared" si="3"/>
        <v>0</v>
      </c>
      <c r="BX52" s="32" t="b">
        <f t="shared" si="3"/>
        <v>0</v>
      </c>
      <c r="BY52" s="32" t="b">
        <f t="shared" si="3"/>
        <v>0</v>
      </c>
      <c r="BZ52" s="32" t="b">
        <f t="shared" si="3"/>
        <v>0</v>
      </c>
      <c r="CA52" s="32" t="b">
        <f t="shared" si="3"/>
        <v>0</v>
      </c>
      <c r="CB52" s="32" t="b">
        <f t="shared" si="3"/>
        <v>0</v>
      </c>
      <c r="CC52" s="32" t="b">
        <f t="shared" si="3"/>
        <v>0</v>
      </c>
      <c r="CD52" s="32" t="b">
        <f t="shared" si="3"/>
        <v>0</v>
      </c>
      <c r="CE52" s="32">
        <f>SUM(C52:CD52)</f>
        <v>0</v>
      </c>
    </row>
    <row r="53" spans="1:83" x14ac:dyDescent="0.25">
      <c r="A53" s="20" t="s">
        <v>218</v>
      </c>
      <c r="B53" s="32">
        <f>B51+B52</f>
        <v>2789660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2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2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2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2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2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25">
      <c r="A59" s="39" t="s">
        <v>246</v>
      </c>
      <c r="B59" s="32"/>
      <c r="C59" s="24"/>
      <c r="D59" s="24"/>
      <c r="E59" s="24">
        <v>2080</v>
      </c>
      <c r="F59" s="24"/>
      <c r="G59" s="24">
        <v>1652</v>
      </c>
      <c r="H59" s="24"/>
      <c r="I59" s="24"/>
      <c r="J59" s="24"/>
      <c r="K59" s="24"/>
      <c r="L59" s="24"/>
      <c r="M59" s="24"/>
      <c r="N59" s="24"/>
      <c r="O59" s="24"/>
      <c r="P59" s="30">
        <v>407629</v>
      </c>
      <c r="Q59" s="30">
        <v>170409</v>
      </c>
      <c r="R59" s="30">
        <v>404977</v>
      </c>
      <c r="S59" s="341"/>
      <c r="T59" s="341"/>
      <c r="U59" s="31">
        <v>11470</v>
      </c>
      <c r="V59" s="30"/>
      <c r="W59" s="30"/>
      <c r="X59" s="30"/>
      <c r="Y59" s="30">
        <v>455728</v>
      </c>
      <c r="Z59" s="30"/>
      <c r="AA59" s="30"/>
      <c r="AB59" s="341"/>
      <c r="AC59" s="30"/>
      <c r="AD59" s="30"/>
      <c r="AE59" s="30">
        <v>20629</v>
      </c>
      <c r="AF59" s="30"/>
      <c r="AG59" s="30">
        <v>18478</v>
      </c>
      <c r="AH59" s="30"/>
      <c r="AI59" s="30"/>
      <c r="AJ59" s="30">
        <v>146231</v>
      </c>
      <c r="AK59" s="30">
        <v>8623</v>
      </c>
      <c r="AL59" s="30">
        <v>1266</v>
      </c>
      <c r="AM59" s="30"/>
      <c r="AN59" s="30"/>
      <c r="AO59" s="30"/>
      <c r="AP59" s="30">
        <v>446126</v>
      </c>
      <c r="AQ59" s="30"/>
      <c r="AR59" s="30"/>
      <c r="AS59" s="30"/>
      <c r="AT59" s="30"/>
      <c r="AU59" s="30"/>
      <c r="AV59" s="341"/>
      <c r="AW59" s="341"/>
      <c r="AX59" s="341"/>
      <c r="AY59" s="30"/>
      <c r="AZ59" s="30">
        <v>11587</v>
      </c>
      <c r="BA59" s="341"/>
      <c r="BB59" s="341"/>
      <c r="BC59" s="341"/>
      <c r="BD59" s="341"/>
      <c r="BE59" s="30">
        <v>343255</v>
      </c>
      <c r="BF59" s="341"/>
      <c r="BG59" s="341"/>
      <c r="BH59" s="341"/>
      <c r="BI59" s="341"/>
      <c r="BJ59" s="341"/>
      <c r="BK59" s="341"/>
      <c r="BL59" s="341"/>
      <c r="BM59" s="341"/>
      <c r="BN59" s="341"/>
      <c r="BO59" s="341"/>
      <c r="BP59" s="341"/>
      <c r="BQ59" s="341"/>
      <c r="BR59" s="341"/>
      <c r="BS59" s="341"/>
      <c r="BT59" s="341"/>
      <c r="BU59" s="341"/>
      <c r="BV59" s="341"/>
      <c r="BW59" s="341"/>
      <c r="BX59" s="341"/>
      <c r="BY59" s="341"/>
      <c r="BZ59" s="341"/>
      <c r="CA59" s="341"/>
      <c r="CB59" s="341"/>
      <c r="CC59" s="341"/>
      <c r="CD59" s="340"/>
    </row>
    <row r="60" spans="1:83" s="225" customFormat="1" x14ac:dyDescent="0.25">
      <c r="A60" s="240" t="s">
        <v>247</v>
      </c>
      <c r="B60" s="241"/>
      <c r="C60" s="313"/>
      <c r="D60" s="313"/>
      <c r="E60" s="313">
        <v>18.489999999999998</v>
      </c>
      <c r="F60" s="313"/>
      <c r="G60" s="313">
        <v>18.97</v>
      </c>
      <c r="H60" s="313"/>
      <c r="I60" s="313"/>
      <c r="J60" s="313"/>
      <c r="K60" s="313"/>
      <c r="L60" s="313"/>
      <c r="M60" s="313"/>
      <c r="N60" s="313"/>
      <c r="O60" s="313"/>
      <c r="P60" s="314">
        <v>55.99</v>
      </c>
      <c r="Q60" s="314">
        <v>18.399999999999999</v>
      </c>
      <c r="R60" s="314">
        <v>1.01E-2</v>
      </c>
      <c r="S60" s="315">
        <v>5.94</v>
      </c>
      <c r="T60" s="315"/>
      <c r="U60" s="316">
        <v>15.56</v>
      </c>
      <c r="V60" s="314"/>
      <c r="W60" s="314"/>
      <c r="X60" s="314">
        <v>5.52</v>
      </c>
      <c r="Y60" s="314">
        <v>40</v>
      </c>
      <c r="Z60" s="314"/>
      <c r="AA60" s="314"/>
      <c r="AB60" s="315">
        <v>29.58</v>
      </c>
      <c r="AC60" s="314">
        <v>0.95</v>
      </c>
      <c r="AD60" s="314"/>
      <c r="AE60" s="314">
        <v>23.87</v>
      </c>
      <c r="AF60" s="314"/>
      <c r="AG60" s="314">
        <v>24.4</v>
      </c>
      <c r="AH60" s="314"/>
      <c r="AI60" s="314"/>
      <c r="AJ60" s="314">
        <v>181.45</v>
      </c>
      <c r="AK60" s="314">
        <v>15.74</v>
      </c>
      <c r="AL60" s="314">
        <v>1.31</v>
      </c>
      <c r="AM60" s="314"/>
      <c r="AN60" s="314"/>
      <c r="AO60" s="314"/>
      <c r="AP60" s="314">
        <v>491.64</v>
      </c>
      <c r="AQ60" s="314"/>
      <c r="AR60" s="314"/>
      <c r="AS60" s="314"/>
      <c r="AT60" s="314"/>
      <c r="AU60" s="314"/>
      <c r="AV60" s="315"/>
      <c r="AW60" s="315"/>
      <c r="AX60" s="315"/>
      <c r="AY60" s="314"/>
      <c r="AZ60" s="314">
        <v>9.7899999999999991</v>
      </c>
      <c r="BA60" s="315"/>
      <c r="BB60" s="315"/>
      <c r="BC60" s="315"/>
      <c r="BD60" s="315"/>
      <c r="BE60" s="314">
        <v>0.85229999999999995</v>
      </c>
      <c r="BF60" s="315">
        <v>2.42</v>
      </c>
      <c r="BG60" s="315">
        <v>45.04</v>
      </c>
      <c r="BH60" s="315"/>
      <c r="BI60" s="315"/>
      <c r="BJ60" s="315"/>
      <c r="BK60" s="315"/>
      <c r="BL60" s="315"/>
      <c r="BM60" s="315"/>
      <c r="BN60" s="315">
        <v>1.17</v>
      </c>
      <c r="BO60" s="315"/>
      <c r="BP60" s="315"/>
      <c r="BQ60" s="315"/>
      <c r="BR60" s="315"/>
      <c r="BS60" s="315"/>
      <c r="BT60" s="315"/>
      <c r="BU60" s="315"/>
      <c r="BV60" s="315">
        <v>16.48</v>
      </c>
      <c r="BW60" s="315"/>
      <c r="BX60" s="315"/>
      <c r="BY60" s="315"/>
      <c r="BZ60" s="315"/>
      <c r="CA60" s="315">
        <v>16.079999999999998</v>
      </c>
      <c r="CB60" s="315"/>
      <c r="CC60" s="315">
        <v>5.16</v>
      </c>
      <c r="CD60" s="246" t="s">
        <v>233</v>
      </c>
      <c r="CE60" s="267">
        <f t="shared" ref="CE60:CE68" si="4">SUM(C60:CD60)</f>
        <v>1044.8123999999998</v>
      </c>
    </row>
    <row r="61" spans="1:83" x14ac:dyDescent="0.25">
      <c r="A61" s="39" t="s">
        <v>248</v>
      </c>
      <c r="B61" s="32"/>
      <c r="C61" s="24"/>
      <c r="D61" s="24"/>
      <c r="E61" s="24">
        <v>1541111</v>
      </c>
      <c r="F61" s="24"/>
      <c r="G61" s="24">
        <v>1563298</v>
      </c>
      <c r="H61" s="24"/>
      <c r="I61" s="24"/>
      <c r="J61" s="24"/>
      <c r="K61" s="24"/>
      <c r="L61" s="24"/>
      <c r="M61" s="24"/>
      <c r="N61" s="24"/>
      <c r="O61" s="24"/>
      <c r="P61" s="30">
        <v>4772981</v>
      </c>
      <c r="Q61" s="30">
        <v>1826004</v>
      </c>
      <c r="R61" s="30">
        <v>24</v>
      </c>
      <c r="S61" s="338">
        <v>366431</v>
      </c>
      <c r="T61" s="338"/>
      <c r="U61" s="31">
        <v>748767</v>
      </c>
      <c r="V61" s="30"/>
      <c r="W61" s="30"/>
      <c r="X61" s="30">
        <v>425049</v>
      </c>
      <c r="Y61" s="30">
        <v>3370230</v>
      </c>
      <c r="Z61" s="30"/>
      <c r="AA61" s="30">
        <v>0</v>
      </c>
      <c r="AB61" s="339">
        <v>2981161</v>
      </c>
      <c r="AC61" s="30">
        <v>95561</v>
      </c>
      <c r="AD61" s="30"/>
      <c r="AE61" s="30">
        <v>1983092</v>
      </c>
      <c r="AF61" s="30"/>
      <c r="AG61" s="30">
        <v>2297288</v>
      </c>
      <c r="AH61" s="30"/>
      <c r="AI61" s="30"/>
      <c r="AJ61" s="30">
        <v>12466253</v>
      </c>
      <c r="AK61" s="30">
        <v>1301553</v>
      </c>
      <c r="AL61" s="30">
        <v>127528</v>
      </c>
      <c r="AM61" s="30"/>
      <c r="AN61" s="30"/>
      <c r="AO61" s="30"/>
      <c r="AP61" s="30">
        <v>37650302</v>
      </c>
      <c r="AQ61" s="30"/>
      <c r="AR61" s="30"/>
      <c r="AS61" s="30"/>
      <c r="AT61" s="30"/>
      <c r="AU61" s="30"/>
      <c r="AV61" s="338">
        <v>0</v>
      </c>
      <c r="AW61" s="338"/>
      <c r="AX61" s="338"/>
      <c r="AY61" s="30"/>
      <c r="AZ61" s="30">
        <v>430578</v>
      </c>
      <c r="BA61" s="338">
        <v>0</v>
      </c>
      <c r="BB61" s="338"/>
      <c r="BC61" s="338"/>
      <c r="BD61" s="338"/>
      <c r="BE61" s="30">
        <v>45114</v>
      </c>
      <c r="BF61" s="338">
        <v>70103</v>
      </c>
      <c r="BG61" s="338">
        <v>2182237</v>
      </c>
      <c r="BH61" s="338">
        <v>0</v>
      </c>
      <c r="BI61" s="338"/>
      <c r="BJ61" s="338"/>
      <c r="BK61" s="338"/>
      <c r="BL61" s="338"/>
      <c r="BM61" s="338"/>
      <c r="BN61" s="338">
        <v>479327</v>
      </c>
      <c r="BO61" s="338"/>
      <c r="BP61" s="338">
        <v>0</v>
      </c>
      <c r="BQ61" s="338"/>
      <c r="BR61" s="338"/>
      <c r="BS61" s="338"/>
      <c r="BT61" s="338"/>
      <c r="BU61" s="338"/>
      <c r="BV61" s="338">
        <v>722478</v>
      </c>
      <c r="BW61" s="338"/>
      <c r="BX61" s="338"/>
      <c r="BY61" s="338"/>
      <c r="BZ61" s="338"/>
      <c r="CA61" s="338">
        <v>646823</v>
      </c>
      <c r="CB61" s="338"/>
      <c r="CC61" s="338">
        <v>382020</v>
      </c>
      <c r="CD61" s="340" t="s">
        <v>233</v>
      </c>
      <c r="CE61" s="12">
        <f t="shared" si="4"/>
        <v>78475313</v>
      </c>
    </row>
    <row r="62" spans="1:83" x14ac:dyDescent="0.2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479840</v>
      </c>
      <c r="F62" s="32">
        <f t="shared" si="5"/>
        <v>0</v>
      </c>
      <c r="G62" s="32">
        <f t="shared" si="5"/>
        <v>483102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1420681</v>
      </c>
      <c r="Q62" s="32">
        <f t="shared" si="5"/>
        <v>422973</v>
      </c>
      <c r="R62" s="32">
        <f t="shared" si="5"/>
        <v>206</v>
      </c>
      <c r="S62" s="32">
        <f t="shared" si="5"/>
        <v>106347</v>
      </c>
      <c r="T62" s="32">
        <f t="shared" si="5"/>
        <v>0</v>
      </c>
      <c r="U62" s="32">
        <f t="shared" si="5"/>
        <v>272617</v>
      </c>
      <c r="V62" s="32">
        <f t="shared" si="5"/>
        <v>0</v>
      </c>
      <c r="W62" s="32">
        <f t="shared" si="5"/>
        <v>0</v>
      </c>
      <c r="X62" s="32">
        <f t="shared" si="5"/>
        <v>138791</v>
      </c>
      <c r="Y62" s="32">
        <f t="shared" si="5"/>
        <v>931464</v>
      </c>
      <c r="Z62" s="32">
        <f t="shared" si="5"/>
        <v>0</v>
      </c>
      <c r="AA62" s="32">
        <f t="shared" si="5"/>
        <v>0</v>
      </c>
      <c r="AB62" s="32">
        <f t="shared" si="5"/>
        <v>807167</v>
      </c>
      <c r="AC62" s="32">
        <f t="shared" si="5"/>
        <v>21833</v>
      </c>
      <c r="AD62" s="32">
        <f t="shared" si="5"/>
        <v>0</v>
      </c>
      <c r="AE62" s="32">
        <f t="shared" si="5"/>
        <v>667633</v>
      </c>
      <c r="AF62" s="32">
        <f t="shared" si="5"/>
        <v>0</v>
      </c>
      <c r="AG62" s="32">
        <f t="shared" si="5"/>
        <v>557081</v>
      </c>
      <c r="AH62" s="32">
        <f t="shared" si="5"/>
        <v>0</v>
      </c>
      <c r="AI62" s="32">
        <f t="shared" si="5"/>
        <v>0</v>
      </c>
      <c r="AJ62" s="32">
        <f t="shared" si="5"/>
        <v>4056764</v>
      </c>
      <c r="AK62" s="32">
        <f t="shared" si="5"/>
        <v>426760</v>
      </c>
      <c r="AL62" s="32">
        <f t="shared" si="5"/>
        <v>30491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12110373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0</v>
      </c>
      <c r="AW62" s="32">
        <f t="shared" si="5"/>
        <v>0</v>
      </c>
      <c r="AX62" s="32">
        <f t="shared" si="5"/>
        <v>0</v>
      </c>
      <c r="AY62" s="32">
        <f t="shared" si="5"/>
        <v>0</v>
      </c>
      <c r="AZ62" s="32">
        <f t="shared" si="5"/>
        <v>168280</v>
      </c>
      <c r="BA62" s="32">
        <f t="shared" si="5"/>
        <v>0</v>
      </c>
      <c r="BB62" s="32">
        <f t="shared" si="5"/>
        <v>0</v>
      </c>
      <c r="BC62" s="32">
        <f t="shared" si="5"/>
        <v>0</v>
      </c>
      <c r="BD62" s="32">
        <f t="shared" si="5"/>
        <v>0</v>
      </c>
      <c r="BE62" s="32">
        <f t="shared" si="5"/>
        <v>18647</v>
      </c>
      <c r="BF62" s="32">
        <f t="shared" si="5"/>
        <v>46114</v>
      </c>
      <c r="BG62" s="32">
        <f t="shared" si="5"/>
        <v>775389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0</v>
      </c>
      <c r="BM62" s="32">
        <f t="shared" si="5"/>
        <v>0</v>
      </c>
      <c r="BN62" s="32">
        <f t="shared" si="5"/>
        <v>1429105</v>
      </c>
      <c r="BO62" s="32">
        <f t="shared" si="5"/>
        <v>0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0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304931</v>
      </c>
      <c r="BW62" s="32">
        <f t="shared" si="6"/>
        <v>0</v>
      </c>
      <c r="BX62" s="32">
        <f t="shared" si="6"/>
        <v>0</v>
      </c>
      <c r="BY62" s="32">
        <f t="shared" si="6"/>
        <v>0</v>
      </c>
      <c r="BZ62" s="32">
        <f t="shared" si="6"/>
        <v>0</v>
      </c>
      <c r="CA62" s="32">
        <f t="shared" si="6"/>
        <v>262977</v>
      </c>
      <c r="CB62" s="32">
        <f t="shared" si="6"/>
        <v>0</v>
      </c>
      <c r="CC62" s="32">
        <f t="shared" si="6"/>
        <v>116801</v>
      </c>
      <c r="CD62" s="29" t="s">
        <v>233</v>
      </c>
      <c r="CE62" s="32">
        <f t="shared" si="4"/>
        <v>26056367</v>
      </c>
    </row>
    <row r="63" spans="1:83" x14ac:dyDescent="0.25">
      <c r="A63" s="39" t="s">
        <v>249</v>
      </c>
      <c r="B63" s="32"/>
      <c r="C63" s="24"/>
      <c r="D63" s="24"/>
      <c r="E63" s="24">
        <v>2139285</v>
      </c>
      <c r="F63" s="24"/>
      <c r="G63" s="24">
        <v>22018</v>
      </c>
      <c r="H63" s="24"/>
      <c r="I63" s="24"/>
      <c r="J63" s="24"/>
      <c r="K63" s="24"/>
      <c r="L63" s="24"/>
      <c r="M63" s="24"/>
      <c r="N63" s="24"/>
      <c r="O63" s="24"/>
      <c r="P63" s="30">
        <v>2407165</v>
      </c>
      <c r="Q63" s="30">
        <v>374315</v>
      </c>
      <c r="R63" s="30">
        <v>20144</v>
      </c>
      <c r="S63" s="338">
        <v>313380</v>
      </c>
      <c r="T63" s="338"/>
      <c r="U63" s="31">
        <v>55336</v>
      </c>
      <c r="V63" s="30"/>
      <c r="W63" s="30"/>
      <c r="X63" s="30">
        <v>0</v>
      </c>
      <c r="Y63" s="30">
        <v>327175</v>
      </c>
      <c r="Z63" s="30"/>
      <c r="AA63" s="30">
        <v>0</v>
      </c>
      <c r="AB63" s="339">
        <v>0</v>
      </c>
      <c r="AC63" s="30">
        <v>1077317</v>
      </c>
      <c r="AD63" s="30"/>
      <c r="AE63" s="30">
        <v>0</v>
      </c>
      <c r="AF63" s="30"/>
      <c r="AG63" s="30">
        <v>5838731</v>
      </c>
      <c r="AH63" s="30"/>
      <c r="AI63" s="30"/>
      <c r="AJ63" s="30">
        <v>548084</v>
      </c>
      <c r="AK63" s="30">
        <v>1790</v>
      </c>
      <c r="AL63" s="30">
        <v>0</v>
      </c>
      <c r="AM63" s="30"/>
      <c r="AN63" s="30"/>
      <c r="AO63" s="30"/>
      <c r="AP63" s="30">
        <v>2294897</v>
      </c>
      <c r="AQ63" s="30"/>
      <c r="AR63" s="30"/>
      <c r="AS63" s="30"/>
      <c r="AT63" s="30"/>
      <c r="AU63" s="30"/>
      <c r="AV63" s="338">
        <v>0</v>
      </c>
      <c r="AW63" s="338"/>
      <c r="AX63" s="338"/>
      <c r="AY63" s="30"/>
      <c r="AZ63" s="30">
        <v>0</v>
      </c>
      <c r="BA63" s="338">
        <v>0</v>
      </c>
      <c r="BB63" s="338"/>
      <c r="BC63" s="338"/>
      <c r="BD63" s="338"/>
      <c r="BE63" s="30">
        <v>0</v>
      </c>
      <c r="BF63" s="338">
        <v>0</v>
      </c>
      <c r="BG63" s="338">
        <v>0</v>
      </c>
      <c r="BH63" s="338">
        <v>0</v>
      </c>
      <c r="BI63" s="338"/>
      <c r="BJ63" s="338"/>
      <c r="BK63" s="338"/>
      <c r="BL63" s="338"/>
      <c r="BM63" s="338"/>
      <c r="BN63" s="338">
        <v>108615177</v>
      </c>
      <c r="BO63" s="338"/>
      <c r="BP63" s="338">
        <v>0</v>
      </c>
      <c r="BQ63" s="338"/>
      <c r="BR63" s="338"/>
      <c r="BS63" s="338"/>
      <c r="BT63" s="338"/>
      <c r="BU63" s="338"/>
      <c r="BV63" s="338">
        <v>0</v>
      </c>
      <c r="BW63" s="338"/>
      <c r="BX63" s="338"/>
      <c r="BY63" s="338"/>
      <c r="BZ63" s="338"/>
      <c r="CA63" s="338">
        <v>0</v>
      </c>
      <c r="CB63" s="338"/>
      <c r="CC63" s="338">
        <v>6793</v>
      </c>
      <c r="CD63" s="263" t="s">
        <v>233</v>
      </c>
      <c r="CE63" s="32">
        <f t="shared" si="4"/>
        <v>124041607</v>
      </c>
    </row>
    <row r="64" spans="1:83" x14ac:dyDescent="0.25">
      <c r="A64" s="39" t="s">
        <v>250</v>
      </c>
      <c r="B64" s="32"/>
      <c r="C64" s="24"/>
      <c r="D64" s="24"/>
      <c r="E64" s="24">
        <v>135208</v>
      </c>
      <c r="F64" s="24"/>
      <c r="G64" s="24">
        <v>24636</v>
      </c>
      <c r="H64" s="24"/>
      <c r="I64" s="24"/>
      <c r="J64" s="24"/>
      <c r="K64" s="24"/>
      <c r="L64" s="24"/>
      <c r="M64" s="24"/>
      <c r="N64" s="24"/>
      <c r="O64" s="24"/>
      <c r="P64" s="30">
        <v>3607624</v>
      </c>
      <c r="Q64" s="30">
        <v>110779</v>
      </c>
      <c r="R64" s="30">
        <v>56900</v>
      </c>
      <c r="S64" s="338">
        <v>8842692</v>
      </c>
      <c r="T64" s="338"/>
      <c r="U64" s="31">
        <v>228446</v>
      </c>
      <c r="V64" s="30"/>
      <c r="W64" s="30"/>
      <c r="X64" s="30">
        <v>124982</v>
      </c>
      <c r="Y64" s="30">
        <v>279912</v>
      </c>
      <c r="Z64" s="30"/>
      <c r="AA64" s="30">
        <v>40</v>
      </c>
      <c r="AB64" s="339">
        <v>1996187</v>
      </c>
      <c r="AC64" s="30">
        <v>2709</v>
      </c>
      <c r="AD64" s="30"/>
      <c r="AE64" s="30">
        <v>55562</v>
      </c>
      <c r="AF64" s="30"/>
      <c r="AG64" s="30">
        <v>249753</v>
      </c>
      <c r="AH64" s="30"/>
      <c r="AI64" s="30"/>
      <c r="AJ64" s="30">
        <v>3106533</v>
      </c>
      <c r="AK64" s="30">
        <v>39647</v>
      </c>
      <c r="AL64" s="30">
        <v>3509</v>
      </c>
      <c r="AM64" s="30"/>
      <c r="AN64" s="30"/>
      <c r="AO64" s="30"/>
      <c r="AP64" s="30">
        <v>7071530</v>
      </c>
      <c r="AQ64" s="30"/>
      <c r="AR64" s="30"/>
      <c r="AS64" s="30"/>
      <c r="AT64" s="30"/>
      <c r="AU64" s="30"/>
      <c r="AV64" s="338">
        <v>0</v>
      </c>
      <c r="AW64" s="338"/>
      <c r="AX64" s="338"/>
      <c r="AY64" s="30"/>
      <c r="AZ64" s="30">
        <v>450044</v>
      </c>
      <c r="BA64" s="338">
        <v>37109</v>
      </c>
      <c r="BB64" s="338"/>
      <c r="BC64" s="338"/>
      <c r="BD64" s="338"/>
      <c r="BE64" s="30">
        <v>70506</v>
      </c>
      <c r="BF64" s="338">
        <v>585474</v>
      </c>
      <c r="BG64" s="338">
        <v>4278</v>
      </c>
      <c r="BH64" s="338">
        <v>0</v>
      </c>
      <c r="BI64" s="338"/>
      <c r="BJ64" s="338"/>
      <c r="BK64" s="338"/>
      <c r="BL64" s="338"/>
      <c r="BM64" s="338"/>
      <c r="BN64" s="338">
        <v>-141745</v>
      </c>
      <c r="BO64" s="338"/>
      <c r="BP64" s="338">
        <v>0</v>
      </c>
      <c r="BQ64" s="338"/>
      <c r="BR64" s="338"/>
      <c r="BS64" s="338"/>
      <c r="BT64" s="338"/>
      <c r="BU64" s="338"/>
      <c r="BV64" s="338">
        <v>2054</v>
      </c>
      <c r="BW64" s="338"/>
      <c r="BX64" s="338"/>
      <c r="BY64" s="338"/>
      <c r="BZ64" s="338"/>
      <c r="CA64" s="338">
        <v>2441</v>
      </c>
      <c r="CB64" s="338"/>
      <c r="CC64" s="338">
        <v>772419</v>
      </c>
      <c r="CD64" s="263" t="s">
        <v>233</v>
      </c>
      <c r="CE64" s="32">
        <f t="shared" si="4"/>
        <v>27719229</v>
      </c>
    </row>
    <row r="65" spans="1:83" x14ac:dyDescent="0.25">
      <c r="A65" s="39" t="s">
        <v>251</v>
      </c>
      <c r="B65" s="32"/>
      <c r="C65" s="24"/>
      <c r="D65" s="24"/>
      <c r="E65" s="24">
        <v>13294</v>
      </c>
      <c r="F65" s="24"/>
      <c r="G65" s="24">
        <v>16444</v>
      </c>
      <c r="H65" s="24"/>
      <c r="I65" s="24"/>
      <c r="J65" s="24"/>
      <c r="K65" s="24"/>
      <c r="L65" s="24"/>
      <c r="M65" s="24"/>
      <c r="N65" s="24"/>
      <c r="O65" s="24"/>
      <c r="P65" s="30">
        <v>42726</v>
      </c>
      <c r="Q65" s="30">
        <v>14032</v>
      </c>
      <c r="R65" s="30">
        <v>0</v>
      </c>
      <c r="S65" s="338">
        <v>2521</v>
      </c>
      <c r="T65" s="338"/>
      <c r="U65" s="31">
        <v>4167</v>
      </c>
      <c r="V65" s="30"/>
      <c r="W65" s="30"/>
      <c r="X65" s="30">
        <v>1379</v>
      </c>
      <c r="Y65" s="30">
        <v>23423</v>
      </c>
      <c r="Z65" s="30"/>
      <c r="AA65" s="30">
        <v>0</v>
      </c>
      <c r="AB65" s="339">
        <v>9102</v>
      </c>
      <c r="AC65" s="30">
        <v>0</v>
      </c>
      <c r="AD65" s="30"/>
      <c r="AE65" s="30">
        <v>21521</v>
      </c>
      <c r="AF65" s="30"/>
      <c r="AG65" s="30">
        <v>16586</v>
      </c>
      <c r="AH65" s="30"/>
      <c r="AI65" s="30"/>
      <c r="AJ65" s="30">
        <v>128790</v>
      </c>
      <c r="AK65" s="30">
        <v>324</v>
      </c>
      <c r="AL65" s="30">
        <v>0</v>
      </c>
      <c r="AM65" s="30"/>
      <c r="AN65" s="30"/>
      <c r="AO65" s="30"/>
      <c r="AP65" s="30">
        <v>603591</v>
      </c>
      <c r="AQ65" s="30"/>
      <c r="AR65" s="30"/>
      <c r="AS65" s="30"/>
      <c r="AT65" s="30"/>
      <c r="AU65" s="30"/>
      <c r="AV65" s="338">
        <v>0</v>
      </c>
      <c r="AW65" s="338"/>
      <c r="AX65" s="338"/>
      <c r="AY65" s="30"/>
      <c r="AZ65" s="30">
        <v>4246</v>
      </c>
      <c r="BA65" s="338">
        <v>5820</v>
      </c>
      <c r="BB65" s="338"/>
      <c r="BC65" s="338"/>
      <c r="BD65" s="338"/>
      <c r="BE65" s="30">
        <v>14175</v>
      </c>
      <c r="BF65" s="338">
        <v>271387</v>
      </c>
      <c r="BG65" s="338">
        <v>7231</v>
      </c>
      <c r="BH65" s="338">
        <v>955</v>
      </c>
      <c r="BI65" s="338"/>
      <c r="BJ65" s="338"/>
      <c r="BK65" s="338"/>
      <c r="BL65" s="338"/>
      <c r="BM65" s="338"/>
      <c r="BN65" s="338">
        <v>28251</v>
      </c>
      <c r="BO65" s="338"/>
      <c r="BP65" s="338">
        <v>0</v>
      </c>
      <c r="BQ65" s="338"/>
      <c r="BR65" s="338"/>
      <c r="BS65" s="338"/>
      <c r="BT65" s="338"/>
      <c r="BU65" s="338"/>
      <c r="BV65" s="338">
        <v>7610</v>
      </c>
      <c r="BW65" s="338"/>
      <c r="BX65" s="338"/>
      <c r="BY65" s="338"/>
      <c r="BZ65" s="338"/>
      <c r="CA65" s="338">
        <v>480</v>
      </c>
      <c r="CB65" s="338"/>
      <c r="CC65" s="338">
        <v>46051</v>
      </c>
      <c r="CD65" s="263" t="s">
        <v>233</v>
      </c>
      <c r="CE65" s="32">
        <f t="shared" si="4"/>
        <v>1284106</v>
      </c>
    </row>
    <row r="66" spans="1:83" x14ac:dyDescent="0.25">
      <c r="A66" s="39" t="s">
        <v>252</v>
      </c>
      <c r="B66" s="32"/>
      <c r="C66" s="24"/>
      <c r="D66" s="24"/>
      <c r="E66" s="24">
        <v>24550</v>
      </c>
      <c r="F66" s="24"/>
      <c r="G66" s="24">
        <v>71645</v>
      </c>
      <c r="H66" s="24"/>
      <c r="I66" s="24"/>
      <c r="J66" s="24"/>
      <c r="K66" s="24"/>
      <c r="L66" s="24"/>
      <c r="M66" s="24"/>
      <c r="N66" s="24"/>
      <c r="O66" s="24"/>
      <c r="P66" s="30">
        <v>476314</v>
      </c>
      <c r="Q66" s="30">
        <v>3110</v>
      </c>
      <c r="R66" s="30">
        <v>8249</v>
      </c>
      <c r="S66" s="338">
        <v>14717</v>
      </c>
      <c r="T66" s="338"/>
      <c r="U66" s="31">
        <v>928206</v>
      </c>
      <c r="V66" s="30"/>
      <c r="W66" s="30"/>
      <c r="X66" s="30">
        <v>587531</v>
      </c>
      <c r="Y66" s="30">
        <v>4863279</v>
      </c>
      <c r="Z66" s="30"/>
      <c r="AA66" s="30">
        <v>0</v>
      </c>
      <c r="AB66" s="339">
        <v>189570</v>
      </c>
      <c r="AC66" s="30">
        <v>326</v>
      </c>
      <c r="AD66" s="30"/>
      <c r="AE66" s="30">
        <v>6716</v>
      </c>
      <c r="AF66" s="30"/>
      <c r="AG66" s="30">
        <v>77092</v>
      </c>
      <c r="AH66" s="30"/>
      <c r="AI66" s="30"/>
      <c r="AJ66" s="30">
        <v>225323</v>
      </c>
      <c r="AK66" s="30">
        <v>57043</v>
      </c>
      <c r="AL66" s="30">
        <v>2796</v>
      </c>
      <c r="AM66" s="30"/>
      <c r="AN66" s="30"/>
      <c r="AO66" s="30"/>
      <c r="AP66" s="30">
        <v>1916905</v>
      </c>
      <c r="AQ66" s="30"/>
      <c r="AR66" s="30"/>
      <c r="AS66" s="30"/>
      <c r="AT66" s="30"/>
      <c r="AU66" s="30"/>
      <c r="AV66" s="338">
        <v>6035161</v>
      </c>
      <c r="AW66" s="338"/>
      <c r="AX66" s="338"/>
      <c r="AY66" s="30"/>
      <c r="AZ66" s="30">
        <v>36235</v>
      </c>
      <c r="BA66" s="338">
        <v>650</v>
      </c>
      <c r="BB66" s="338"/>
      <c r="BC66" s="338"/>
      <c r="BD66" s="338"/>
      <c r="BE66" s="30">
        <v>1276866</v>
      </c>
      <c r="BF66" s="338">
        <v>246802</v>
      </c>
      <c r="BG66" s="338">
        <v>85237</v>
      </c>
      <c r="BH66" s="338">
        <v>0</v>
      </c>
      <c r="BI66" s="338"/>
      <c r="BJ66" s="338"/>
      <c r="BK66" s="338"/>
      <c r="BL66" s="338"/>
      <c r="BM66" s="338"/>
      <c r="BN66" s="338">
        <v>102888</v>
      </c>
      <c r="BO66" s="338"/>
      <c r="BP66" s="338">
        <v>0</v>
      </c>
      <c r="BQ66" s="338"/>
      <c r="BR66" s="338"/>
      <c r="BS66" s="338"/>
      <c r="BT66" s="338"/>
      <c r="BU66" s="338"/>
      <c r="BV66" s="338">
        <v>525</v>
      </c>
      <c r="BW66" s="338"/>
      <c r="BX66" s="338"/>
      <c r="BY66" s="338"/>
      <c r="BZ66" s="338"/>
      <c r="CA66" s="338">
        <v>370</v>
      </c>
      <c r="CB66" s="338"/>
      <c r="CC66" s="338">
        <v>17776</v>
      </c>
      <c r="CD66" s="263" t="s">
        <v>233</v>
      </c>
      <c r="CE66" s="32">
        <f t="shared" si="4"/>
        <v>17255882</v>
      </c>
    </row>
    <row r="67" spans="1:83" x14ac:dyDescent="0.2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53436</v>
      </c>
      <c r="F67" s="32">
        <f t="shared" si="7"/>
        <v>0</v>
      </c>
      <c r="G67" s="32">
        <f t="shared" si="7"/>
        <v>3024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353204</v>
      </c>
      <c r="Q67" s="32">
        <f t="shared" si="7"/>
        <v>4111</v>
      </c>
      <c r="R67" s="32">
        <f t="shared" si="7"/>
        <v>17405</v>
      </c>
      <c r="S67" s="32">
        <f t="shared" si="7"/>
        <v>47757</v>
      </c>
      <c r="T67" s="32">
        <f t="shared" si="7"/>
        <v>0</v>
      </c>
      <c r="U67" s="32">
        <f t="shared" si="7"/>
        <v>244800</v>
      </c>
      <c r="V67" s="32">
        <f t="shared" si="7"/>
        <v>0</v>
      </c>
      <c r="W67" s="32">
        <f t="shared" si="7"/>
        <v>0</v>
      </c>
      <c r="X67" s="32">
        <f t="shared" si="7"/>
        <v>23175</v>
      </c>
      <c r="Y67" s="32">
        <f t="shared" si="7"/>
        <v>277342</v>
      </c>
      <c r="Z67" s="32">
        <f t="shared" si="7"/>
        <v>0</v>
      </c>
      <c r="AA67" s="32">
        <f t="shared" si="7"/>
        <v>0</v>
      </c>
      <c r="AB67" s="32">
        <f t="shared" si="7"/>
        <v>173962</v>
      </c>
      <c r="AC67" s="32">
        <f t="shared" si="7"/>
        <v>0</v>
      </c>
      <c r="AD67" s="32">
        <f t="shared" si="7"/>
        <v>0</v>
      </c>
      <c r="AE67" s="32">
        <f t="shared" si="7"/>
        <v>22438</v>
      </c>
      <c r="AF67" s="32">
        <f t="shared" si="7"/>
        <v>0</v>
      </c>
      <c r="AG67" s="32">
        <f t="shared" si="7"/>
        <v>44891</v>
      </c>
      <c r="AH67" s="32">
        <f t="shared" si="7"/>
        <v>0</v>
      </c>
      <c r="AI67" s="32">
        <f t="shared" si="7"/>
        <v>0</v>
      </c>
      <c r="AJ67" s="32">
        <f t="shared" si="7"/>
        <v>378927</v>
      </c>
      <c r="AK67" s="32">
        <f t="shared" si="7"/>
        <v>30465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1024711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0</v>
      </c>
      <c r="AZ67" s="32">
        <f t="shared" si="7"/>
        <v>235</v>
      </c>
      <c r="BA67" s="32">
        <f t="shared" si="7"/>
        <v>0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203037</v>
      </c>
      <c r="BF67" s="32">
        <f t="shared" si="7"/>
        <v>0</v>
      </c>
      <c r="BG67" s="32">
        <f t="shared" si="7"/>
        <v>38301</v>
      </c>
      <c r="BH67" s="32">
        <f t="shared" si="7"/>
        <v>94027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-245585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0</v>
      </c>
      <c r="BW67" s="32">
        <f t="shared" si="8"/>
        <v>0</v>
      </c>
      <c r="BX67" s="32">
        <f t="shared" si="8"/>
        <v>0</v>
      </c>
      <c r="BY67" s="32">
        <f t="shared" si="8"/>
        <v>0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2789663</v>
      </c>
    </row>
    <row r="68" spans="1:83" x14ac:dyDescent="0.25">
      <c r="A68" s="39" t="s">
        <v>253</v>
      </c>
      <c r="B68" s="32"/>
      <c r="C68" s="24"/>
      <c r="D68" s="24"/>
      <c r="E68" s="24">
        <v>189459</v>
      </c>
      <c r="F68" s="24"/>
      <c r="G68" s="24">
        <v>229139</v>
      </c>
      <c r="H68" s="24"/>
      <c r="I68" s="24"/>
      <c r="J68" s="24"/>
      <c r="K68" s="24"/>
      <c r="L68" s="24"/>
      <c r="M68" s="24"/>
      <c r="N68" s="24"/>
      <c r="O68" s="24"/>
      <c r="P68" s="30">
        <v>602808</v>
      </c>
      <c r="Q68" s="30">
        <v>186234</v>
      </c>
      <c r="R68" s="30">
        <v>0</v>
      </c>
      <c r="S68" s="338">
        <v>42526</v>
      </c>
      <c r="T68" s="338"/>
      <c r="U68" s="31">
        <v>47435</v>
      </c>
      <c r="V68" s="30"/>
      <c r="W68" s="30"/>
      <c r="X68" s="30">
        <v>18129</v>
      </c>
      <c r="Y68" s="30">
        <v>323467</v>
      </c>
      <c r="Z68" s="30"/>
      <c r="AA68" s="30">
        <v>0</v>
      </c>
      <c r="AB68" s="339">
        <v>111999</v>
      </c>
      <c r="AC68" s="30">
        <v>0</v>
      </c>
      <c r="AD68" s="30"/>
      <c r="AE68" s="30">
        <v>216915</v>
      </c>
      <c r="AF68" s="30"/>
      <c r="AG68" s="30">
        <v>194966</v>
      </c>
      <c r="AH68" s="30"/>
      <c r="AI68" s="30"/>
      <c r="AJ68" s="30">
        <v>1450351</v>
      </c>
      <c r="AK68" s="30">
        <v>73364</v>
      </c>
      <c r="AL68" s="30">
        <v>0</v>
      </c>
      <c r="AM68" s="30"/>
      <c r="AN68" s="30"/>
      <c r="AO68" s="30"/>
      <c r="AP68" s="30">
        <v>4167323</v>
      </c>
      <c r="AQ68" s="30"/>
      <c r="AR68" s="30"/>
      <c r="AS68" s="30"/>
      <c r="AT68" s="30"/>
      <c r="AU68" s="30"/>
      <c r="AV68" s="338">
        <v>0</v>
      </c>
      <c r="AW68" s="338"/>
      <c r="AX68" s="338"/>
      <c r="AY68" s="30"/>
      <c r="AZ68" s="30">
        <v>46903</v>
      </c>
      <c r="BA68" s="338">
        <v>134726</v>
      </c>
      <c r="BB68" s="338"/>
      <c r="BC68" s="338"/>
      <c r="BD68" s="338"/>
      <c r="BE68" s="30">
        <v>109119</v>
      </c>
      <c r="BF68" s="338">
        <v>85415</v>
      </c>
      <c r="BG68" s="338">
        <v>60172</v>
      </c>
      <c r="BH68" s="338">
        <v>0</v>
      </c>
      <c r="BI68" s="338"/>
      <c r="BJ68" s="338"/>
      <c r="BK68" s="338"/>
      <c r="BL68" s="338"/>
      <c r="BM68" s="338"/>
      <c r="BN68" s="338">
        <v>-79838</v>
      </c>
      <c r="BO68" s="338"/>
      <c r="BP68" s="338">
        <v>0</v>
      </c>
      <c r="BQ68" s="338"/>
      <c r="BR68" s="338"/>
      <c r="BS68" s="338"/>
      <c r="BT68" s="338"/>
      <c r="BU68" s="338"/>
      <c r="BV68" s="338">
        <v>104089</v>
      </c>
      <c r="BW68" s="338"/>
      <c r="BX68" s="338"/>
      <c r="BY68" s="338"/>
      <c r="BZ68" s="338"/>
      <c r="CA68" s="338">
        <v>19372</v>
      </c>
      <c r="CB68" s="338"/>
      <c r="CC68" s="338"/>
      <c r="CD68" s="263" t="s">
        <v>233</v>
      </c>
      <c r="CE68" s="32">
        <f t="shared" si="4"/>
        <v>8334073</v>
      </c>
    </row>
    <row r="69" spans="1:83" x14ac:dyDescent="0.2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7767</v>
      </c>
      <c r="F69" s="32">
        <f t="shared" si="9"/>
        <v>0</v>
      </c>
      <c r="G69" s="32">
        <f t="shared" si="9"/>
        <v>21508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226677</v>
      </c>
      <c r="Q69" s="32">
        <f t="shared" si="9"/>
        <v>8307</v>
      </c>
      <c r="R69" s="32">
        <f t="shared" si="9"/>
        <v>234592</v>
      </c>
      <c r="S69" s="32">
        <f t="shared" si="9"/>
        <v>2117</v>
      </c>
      <c r="T69" s="32">
        <f t="shared" si="9"/>
        <v>0</v>
      </c>
      <c r="U69" s="32">
        <f t="shared" si="9"/>
        <v>9886</v>
      </c>
      <c r="V69" s="32">
        <f t="shared" si="9"/>
        <v>0</v>
      </c>
      <c r="W69" s="32">
        <f t="shared" si="9"/>
        <v>0</v>
      </c>
      <c r="X69" s="32">
        <f t="shared" si="9"/>
        <v>250</v>
      </c>
      <c r="Y69" s="32">
        <f t="shared" si="9"/>
        <v>195208</v>
      </c>
      <c r="Z69" s="32">
        <f t="shared" si="9"/>
        <v>0</v>
      </c>
      <c r="AA69" s="32">
        <f t="shared" si="9"/>
        <v>0</v>
      </c>
      <c r="AB69" s="32">
        <f t="shared" si="9"/>
        <v>26896</v>
      </c>
      <c r="AC69" s="32">
        <f t="shared" si="9"/>
        <v>2267</v>
      </c>
      <c r="AD69" s="32">
        <f t="shared" si="9"/>
        <v>0</v>
      </c>
      <c r="AE69" s="32">
        <f t="shared" si="9"/>
        <v>11078</v>
      </c>
      <c r="AF69" s="32">
        <f t="shared" si="9"/>
        <v>0</v>
      </c>
      <c r="AG69" s="32">
        <f t="shared" si="9"/>
        <v>11580</v>
      </c>
      <c r="AH69" s="32">
        <f t="shared" si="9"/>
        <v>0</v>
      </c>
      <c r="AI69" s="32">
        <f t="shared" si="9"/>
        <v>0</v>
      </c>
      <c r="AJ69" s="32">
        <f t="shared" si="9"/>
        <v>1046671</v>
      </c>
      <c r="AK69" s="32">
        <f t="shared" si="9"/>
        <v>39049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2490193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0</v>
      </c>
      <c r="AZ69" s="32">
        <f t="shared" si="9"/>
        <v>4693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0</v>
      </c>
      <c r="BE69" s="32">
        <f t="shared" si="9"/>
        <v>19352</v>
      </c>
      <c r="BF69" s="32">
        <f t="shared" si="9"/>
        <v>8099</v>
      </c>
      <c r="BG69" s="32">
        <f t="shared" si="9"/>
        <v>2160</v>
      </c>
      <c r="BH69" s="32">
        <f t="shared" si="9"/>
        <v>0</v>
      </c>
      <c r="BI69" s="32">
        <f t="shared" si="9"/>
        <v>0</v>
      </c>
      <c r="BJ69" s="32">
        <f t="shared" si="9"/>
        <v>0</v>
      </c>
      <c r="BK69" s="32">
        <f t="shared" si="9"/>
        <v>0</v>
      </c>
      <c r="BL69" s="32">
        <f t="shared" si="9"/>
        <v>0</v>
      </c>
      <c r="BM69" s="32">
        <f t="shared" si="9"/>
        <v>0</v>
      </c>
      <c r="BN69" s="32">
        <f t="shared" si="9"/>
        <v>3229366</v>
      </c>
      <c r="BO69" s="32">
        <f t="shared" ref="BO69:CD69" si="10">SUM(BO70:BO83)</f>
        <v>0</v>
      </c>
      <c r="BP69" s="32">
        <f t="shared" si="10"/>
        <v>266029</v>
      </c>
      <c r="BQ69" s="32">
        <f t="shared" si="10"/>
        <v>0</v>
      </c>
      <c r="BR69" s="32">
        <f t="shared" si="10"/>
        <v>0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3370</v>
      </c>
      <c r="BW69" s="32">
        <f t="shared" si="10"/>
        <v>0</v>
      </c>
      <c r="BX69" s="32">
        <f t="shared" si="10"/>
        <v>0</v>
      </c>
      <c r="BY69" s="32">
        <f t="shared" si="10"/>
        <v>0</v>
      </c>
      <c r="BZ69" s="32">
        <f t="shared" si="10"/>
        <v>0</v>
      </c>
      <c r="CA69" s="32">
        <f t="shared" si="10"/>
        <v>92309</v>
      </c>
      <c r="CB69" s="32">
        <f t="shared" si="10"/>
        <v>0</v>
      </c>
      <c r="CC69" s="32">
        <f t="shared" si="10"/>
        <v>12791</v>
      </c>
      <c r="CD69" s="32">
        <f t="shared" si="10"/>
        <v>0</v>
      </c>
      <c r="CE69" s="32">
        <f>SUM(CE70:CE84)</f>
        <v>7972215</v>
      </c>
    </row>
    <row r="70" spans="1:83" x14ac:dyDescent="0.25">
      <c r="A70" s="33" t="s">
        <v>255</v>
      </c>
      <c r="B70" s="34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3"/>
      <c r="AU70" s="273"/>
      <c r="AV70" s="273"/>
      <c r="AW70" s="273"/>
      <c r="AX70" s="273"/>
      <c r="AY70" s="273"/>
      <c r="AZ70" s="273"/>
      <c r="BA70" s="273"/>
      <c r="BB70" s="273"/>
      <c r="BC70" s="273"/>
      <c r="BD70" s="273"/>
      <c r="BE70" s="273"/>
      <c r="BF70" s="273"/>
      <c r="BG70" s="273"/>
      <c r="BH70" s="273"/>
      <c r="BI70" s="273"/>
      <c r="BJ70" s="273"/>
      <c r="BK70" s="273"/>
      <c r="BL70" s="273"/>
      <c r="BM70" s="273"/>
      <c r="BN70" s="273"/>
      <c r="BO70" s="273"/>
      <c r="BP70" s="273"/>
      <c r="BQ70" s="273"/>
      <c r="BR70" s="273"/>
      <c r="BS70" s="273"/>
      <c r="BT70" s="273"/>
      <c r="BU70" s="273"/>
      <c r="BV70" s="273"/>
      <c r="BW70" s="273"/>
      <c r="BX70" s="273"/>
      <c r="BY70" s="273"/>
      <c r="BZ70" s="273"/>
      <c r="CA70" s="273"/>
      <c r="CB70" s="273"/>
      <c r="CC70" s="273"/>
      <c r="CD70" s="273"/>
      <c r="CE70" s="32">
        <f>SUM(C70:CD70)</f>
        <v>0</v>
      </c>
    </row>
    <row r="71" spans="1:83" x14ac:dyDescent="0.25">
      <c r="A71" s="33" t="s">
        <v>256</v>
      </c>
      <c r="B71" s="34"/>
      <c r="C71" s="273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273"/>
      <c r="AS71" s="273"/>
      <c r="AT71" s="273"/>
      <c r="AU71" s="273"/>
      <c r="AV71" s="273"/>
      <c r="AW71" s="273"/>
      <c r="AX71" s="273"/>
      <c r="AY71" s="273"/>
      <c r="AZ71" s="273"/>
      <c r="BA71" s="273"/>
      <c r="BB71" s="273"/>
      <c r="BC71" s="273"/>
      <c r="BD71" s="273"/>
      <c r="BE71" s="273"/>
      <c r="BF71" s="273"/>
      <c r="BG71" s="273"/>
      <c r="BH71" s="273"/>
      <c r="BI71" s="273"/>
      <c r="BJ71" s="273"/>
      <c r="BK71" s="273"/>
      <c r="BL71" s="273"/>
      <c r="BM71" s="273"/>
      <c r="BN71" s="273"/>
      <c r="BO71" s="273"/>
      <c r="BP71" s="273"/>
      <c r="BQ71" s="273"/>
      <c r="BR71" s="273"/>
      <c r="BS71" s="273"/>
      <c r="BT71" s="273"/>
      <c r="BU71" s="273"/>
      <c r="BV71" s="273"/>
      <c r="BW71" s="273"/>
      <c r="BX71" s="273"/>
      <c r="BY71" s="273"/>
      <c r="BZ71" s="273"/>
      <c r="CA71" s="273"/>
      <c r="CB71" s="273"/>
      <c r="CC71" s="273"/>
      <c r="CD71" s="273"/>
      <c r="CE71" s="32">
        <f t="shared" ref="CE71:CE84" si="11">SUM(C71:CD71)</f>
        <v>0</v>
      </c>
    </row>
    <row r="72" spans="1:83" x14ac:dyDescent="0.25">
      <c r="A72" s="33" t="s">
        <v>257</v>
      </c>
      <c r="B72" s="34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  <c r="BF72" s="273"/>
      <c r="BG72" s="273"/>
      <c r="BH72" s="273"/>
      <c r="BI72" s="273"/>
      <c r="BJ72" s="273"/>
      <c r="BK72" s="273"/>
      <c r="BL72" s="273"/>
      <c r="BM72" s="273"/>
      <c r="BN72" s="273"/>
      <c r="BO72" s="273"/>
      <c r="BP72" s="273"/>
      <c r="BQ72" s="273"/>
      <c r="BR72" s="273"/>
      <c r="BS72" s="273"/>
      <c r="BT72" s="273"/>
      <c r="BU72" s="273"/>
      <c r="BV72" s="273"/>
      <c r="BW72" s="273"/>
      <c r="BX72" s="273"/>
      <c r="BY72" s="273"/>
      <c r="BZ72" s="273"/>
      <c r="CA72" s="273"/>
      <c r="CB72" s="273"/>
      <c r="CC72" s="273"/>
      <c r="CD72" s="273"/>
      <c r="CE72" s="32">
        <f t="shared" si="11"/>
        <v>0</v>
      </c>
    </row>
    <row r="73" spans="1:83" x14ac:dyDescent="0.25">
      <c r="A73" s="33" t="s">
        <v>258</v>
      </c>
      <c r="B73" s="232"/>
      <c r="C73" s="24"/>
      <c r="D73" s="24"/>
      <c r="E73" s="24">
        <v>0</v>
      </c>
      <c r="F73" s="24"/>
      <c r="G73" s="24">
        <v>4896</v>
      </c>
      <c r="H73" s="24"/>
      <c r="I73" s="24"/>
      <c r="J73" s="24"/>
      <c r="K73" s="24"/>
      <c r="L73" s="24"/>
      <c r="M73" s="24"/>
      <c r="N73" s="24"/>
      <c r="O73" s="24"/>
      <c r="P73" s="24">
        <v>178112</v>
      </c>
      <c r="Q73" s="24">
        <v>0</v>
      </c>
      <c r="R73" s="24">
        <v>217568</v>
      </c>
      <c r="S73" s="24">
        <v>0</v>
      </c>
      <c r="T73" s="24"/>
      <c r="U73" s="24">
        <v>0</v>
      </c>
      <c r="V73" s="24"/>
      <c r="W73" s="24"/>
      <c r="X73" s="24">
        <v>0</v>
      </c>
      <c r="Y73" s="24">
        <v>102085</v>
      </c>
      <c r="Z73" s="24"/>
      <c r="AA73" s="24">
        <v>0</v>
      </c>
      <c r="AB73" s="24">
        <v>0</v>
      </c>
      <c r="AC73" s="24">
        <v>0</v>
      </c>
      <c r="AD73" s="24"/>
      <c r="AE73" s="24">
        <v>0</v>
      </c>
      <c r="AF73" s="24"/>
      <c r="AG73" s="24">
        <v>0</v>
      </c>
      <c r="AH73" s="24"/>
      <c r="AI73" s="24"/>
      <c r="AJ73" s="24">
        <v>716986</v>
      </c>
      <c r="AK73" s="24">
        <v>18634</v>
      </c>
      <c r="AL73" s="24">
        <v>0</v>
      </c>
      <c r="AM73" s="24"/>
      <c r="AN73" s="24"/>
      <c r="AO73" s="24"/>
      <c r="AP73" s="24">
        <v>995599</v>
      </c>
      <c r="AQ73" s="24"/>
      <c r="AR73" s="24"/>
      <c r="AS73" s="24"/>
      <c r="AT73" s="24"/>
      <c r="AU73" s="24"/>
      <c r="AV73" s="24">
        <v>0</v>
      </c>
      <c r="AW73" s="24"/>
      <c r="AX73" s="24"/>
      <c r="AY73" s="24"/>
      <c r="AZ73" s="24">
        <v>0</v>
      </c>
      <c r="BA73" s="24">
        <v>0</v>
      </c>
      <c r="BB73" s="24"/>
      <c r="BC73" s="24"/>
      <c r="BD73" s="24"/>
      <c r="BE73" s="24">
        <v>0</v>
      </c>
      <c r="BF73" s="24">
        <v>0</v>
      </c>
      <c r="BG73" s="24">
        <v>0</v>
      </c>
      <c r="BH73" s="24">
        <v>0</v>
      </c>
      <c r="BI73" s="24"/>
      <c r="BJ73" s="24"/>
      <c r="BK73" s="24"/>
      <c r="BL73" s="24"/>
      <c r="BM73" s="24"/>
      <c r="BN73" s="24">
        <v>-953458</v>
      </c>
      <c r="BO73" s="24"/>
      <c r="BP73" s="24">
        <v>0</v>
      </c>
      <c r="BQ73" s="24"/>
      <c r="BR73" s="24"/>
      <c r="BS73" s="24"/>
      <c r="BT73" s="24"/>
      <c r="BU73" s="24"/>
      <c r="BV73" s="24">
        <v>0</v>
      </c>
      <c r="BW73" s="24"/>
      <c r="BX73" s="24"/>
      <c r="BY73" s="24"/>
      <c r="BZ73" s="24"/>
      <c r="CA73" s="24">
        <v>0</v>
      </c>
      <c r="CB73" s="24"/>
      <c r="CC73" s="24">
        <v>0</v>
      </c>
      <c r="CD73" s="24">
        <v>0</v>
      </c>
      <c r="CE73" s="32">
        <f t="shared" si="11"/>
        <v>1280422</v>
      </c>
    </row>
    <row r="74" spans="1:83" x14ac:dyDescent="0.25">
      <c r="A74" s="33" t="s">
        <v>259</v>
      </c>
      <c r="B74" s="34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73"/>
      <c r="AP74" s="273"/>
      <c r="AQ74" s="273"/>
      <c r="AR74" s="273"/>
      <c r="AS74" s="273"/>
      <c r="AT74" s="273"/>
      <c r="AU74" s="273"/>
      <c r="AV74" s="273"/>
      <c r="AW74" s="273"/>
      <c r="AX74" s="273"/>
      <c r="AY74" s="273"/>
      <c r="AZ74" s="273"/>
      <c r="BA74" s="273"/>
      <c r="BB74" s="273"/>
      <c r="BC74" s="273"/>
      <c r="BD74" s="273"/>
      <c r="BE74" s="273"/>
      <c r="BF74" s="273"/>
      <c r="BG74" s="273"/>
      <c r="BH74" s="273"/>
      <c r="BI74" s="273"/>
      <c r="BJ74" s="273"/>
      <c r="BK74" s="273"/>
      <c r="BL74" s="273"/>
      <c r="BM74" s="273"/>
      <c r="BN74" s="273"/>
      <c r="BO74" s="273"/>
      <c r="BP74" s="273"/>
      <c r="BQ74" s="273"/>
      <c r="BR74" s="273"/>
      <c r="BS74" s="273"/>
      <c r="BT74" s="273"/>
      <c r="BU74" s="273"/>
      <c r="BV74" s="273"/>
      <c r="BW74" s="273"/>
      <c r="BX74" s="273"/>
      <c r="BY74" s="273"/>
      <c r="BZ74" s="273"/>
      <c r="CA74" s="273"/>
      <c r="CB74" s="273"/>
      <c r="CC74" s="273"/>
      <c r="CD74" s="273"/>
      <c r="CE74" s="32">
        <f t="shared" si="11"/>
        <v>0</v>
      </c>
    </row>
    <row r="75" spans="1:83" x14ac:dyDescent="0.25">
      <c r="A75" s="33" t="s">
        <v>260</v>
      </c>
      <c r="B75" s="34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273"/>
      <c r="AJ75" s="273"/>
      <c r="AK75" s="273"/>
      <c r="AL75" s="273"/>
      <c r="AM75" s="273"/>
      <c r="AN75" s="273"/>
      <c r="AO75" s="273"/>
      <c r="AP75" s="273"/>
      <c r="AQ75" s="273"/>
      <c r="AR75" s="273"/>
      <c r="AS75" s="273"/>
      <c r="AT75" s="273"/>
      <c r="AU75" s="273"/>
      <c r="AV75" s="273"/>
      <c r="AW75" s="273"/>
      <c r="AX75" s="273"/>
      <c r="AY75" s="273"/>
      <c r="AZ75" s="273"/>
      <c r="BA75" s="273"/>
      <c r="BB75" s="273"/>
      <c r="BC75" s="273"/>
      <c r="BD75" s="273"/>
      <c r="BE75" s="273"/>
      <c r="BF75" s="273"/>
      <c r="BG75" s="273"/>
      <c r="BH75" s="273"/>
      <c r="BI75" s="273"/>
      <c r="BJ75" s="273"/>
      <c r="BK75" s="273"/>
      <c r="BL75" s="273"/>
      <c r="BM75" s="273"/>
      <c r="BN75" s="273"/>
      <c r="BO75" s="273"/>
      <c r="BP75" s="273"/>
      <c r="BQ75" s="273"/>
      <c r="BR75" s="273"/>
      <c r="BS75" s="273"/>
      <c r="BT75" s="273"/>
      <c r="BU75" s="273"/>
      <c r="BV75" s="273"/>
      <c r="BW75" s="273"/>
      <c r="BX75" s="273"/>
      <c r="BY75" s="273"/>
      <c r="BZ75" s="273"/>
      <c r="CA75" s="273"/>
      <c r="CB75" s="273"/>
      <c r="CC75" s="273"/>
      <c r="CD75" s="273"/>
      <c r="CE75" s="32">
        <f t="shared" si="11"/>
        <v>0</v>
      </c>
    </row>
    <row r="76" spans="1:83" x14ac:dyDescent="0.25">
      <c r="A76" s="33" t="s">
        <v>261</v>
      </c>
      <c r="B76" s="232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3"/>
      <c r="AM76" s="273"/>
      <c r="AN76" s="273"/>
      <c r="AO76" s="273"/>
      <c r="AP76" s="273"/>
      <c r="AQ76" s="273"/>
      <c r="AR76" s="273"/>
      <c r="AS76" s="273"/>
      <c r="AT76" s="273"/>
      <c r="AU76" s="273"/>
      <c r="AV76" s="273"/>
      <c r="AW76" s="273"/>
      <c r="AX76" s="273"/>
      <c r="AY76" s="273"/>
      <c r="AZ76" s="273"/>
      <c r="BA76" s="273"/>
      <c r="BB76" s="273"/>
      <c r="BC76" s="273"/>
      <c r="BD76" s="273"/>
      <c r="BE76" s="273"/>
      <c r="BF76" s="273"/>
      <c r="BG76" s="273"/>
      <c r="BH76" s="273"/>
      <c r="BI76" s="273"/>
      <c r="BJ76" s="273"/>
      <c r="BK76" s="273"/>
      <c r="BL76" s="273"/>
      <c r="BM76" s="273"/>
      <c r="BN76" s="273"/>
      <c r="BO76" s="273"/>
      <c r="BP76" s="273"/>
      <c r="BQ76" s="273"/>
      <c r="BR76" s="273"/>
      <c r="BS76" s="273"/>
      <c r="BT76" s="273"/>
      <c r="BU76" s="273"/>
      <c r="BV76" s="273"/>
      <c r="BW76" s="273"/>
      <c r="BX76" s="273"/>
      <c r="BY76" s="273"/>
      <c r="BZ76" s="273"/>
      <c r="CA76" s="273"/>
      <c r="CB76" s="273"/>
      <c r="CC76" s="273"/>
      <c r="CD76" s="273"/>
      <c r="CE76" s="32">
        <f t="shared" si="11"/>
        <v>0</v>
      </c>
    </row>
    <row r="77" spans="1:83" x14ac:dyDescent="0.25">
      <c r="A77" s="33" t="s">
        <v>262</v>
      </c>
      <c r="B77" s="34"/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E77" s="273"/>
      <c r="AF77" s="273"/>
      <c r="AG77" s="273"/>
      <c r="AH77" s="273"/>
      <c r="AI77" s="273"/>
      <c r="AJ77" s="273"/>
      <c r="AK77" s="273"/>
      <c r="AL77" s="273"/>
      <c r="AM77" s="273"/>
      <c r="AN77" s="273"/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273"/>
      <c r="AZ77" s="273"/>
      <c r="BA77" s="273"/>
      <c r="BB77" s="273"/>
      <c r="BC77" s="273"/>
      <c r="BD77" s="273"/>
      <c r="BE77" s="273"/>
      <c r="BF77" s="273"/>
      <c r="BG77" s="273"/>
      <c r="BH77" s="273"/>
      <c r="BI77" s="273"/>
      <c r="BJ77" s="273"/>
      <c r="BK77" s="273"/>
      <c r="BL77" s="273"/>
      <c r="BM77" s="273"/>
      <c r="BN77" s="273"/>
      <c r="BO77" s="273"/>
      <c r="BP77" s="273"/>
      <c r="BQ77" s="273"/>
      <c r="BR77" s="273"/>
      <c r="BS77" s="273"/>
      <c r="BT77" s="273"/>
      <c r="BU77" s="273"/>
      <c r="BV77" s="273"/>
      <c r="BW77" s="273"/>
      <c r="BX77" s="273"/>
      <c r="BY77" s="273"/>
      <c r="BZ77" s="273"/>
      <c r="CA77" s="273"/>
      <c r="CB77" s="273"/>
      <c r="CC77" s="273"/>
      <c r="CD77" s="273"/>
      <c r="CE77" s="32">
        <f t="shared" si="11"/>
        <v>0</v>
      </c>
    </row>
    <row r="78" spans="1:83" x14ac:dyDescent="0.25">
      <c r="A78" s="33" t="s">
        <v>263</v>
      </c>
      <c r="B78" s="20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3"/>
      <c r="AQ78" s="273"/>
      <c r="AR78" s="273"/>
      <c r="AS78" s="273"/>
      <c r="AT78" s="273"/>
      <c r="AU78" s="273"/>
      <c r="AV78" s="273"/>
      <c r="AW78" s="273"/>
      <c r="AX78" s="273"/>
      <c r="AY78" s="273"/>
      <c r="AZ78" s="273"/>
      <c r="BA78" s="273"/>
      <c r="BB78" s="273"/>
      <c r="BC78" s="273"/>
      <c r="BD78" s="273"/>
      <c r="BE78" s="273"/>
      <c r="BF78" s="273"/>
      <c r="BG78" s="273"/>
      <c r="BH78" s="273"/>
      <c r="BI78" s="273"/>
      <c r="BJ78" s="273"/>
      <c r="BK78" s="273"/>
      <c r="BL78" s="273"/>
      <c r="BM78" s="273"/>
      <c r="BN78" s="273"/>
      <c r="BO78" s="273"/>
      <c r="BP78" s="273"/>
      <c r="BQ78" s="273"/>
      <c r="BR78" s="273"/>
      <c r="BS78" s="273"/>
      <c r="BT78" s="273"/>
      <c r="BU78" s="273"/>
      <c r="BV78" s="273"/>
      <c r="BW78" s="273"/>
      <c r="BX78" s="273"/>
      <c r="BY78" s="273"/>
      <c r="BZ78" s="273"/>
      <c r="CA78" s="273"/>
      <c r="CB78" s="273"/>
      <c r="CC78" s="273"/>
      <c r="CD78" s="273"/>
      <c r="CE78" s="32">
        <f t="shared" si="11"/>
        <v>0</v>
      </c>
    </row>
    <row r="79" spans="1:83" x14ac:dyDescent="0.25">
      <c r="A79" s="33" t="s">
        <v>264</v>
      </c>
      <c r="B79" s="20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3"/>
      <c r="AL79" s="273"/>
      <c r="AM79" s="273"/>
      <c r="AN79" s="273"/>
      <c r="AO79" s="273"/>
      <c r="AP79" s="273"/>
      <c r="AQ79" s="273"/>
      <c r="AR79" s="273"/>
      <c r="AS79" s="273"/>
      <c r="AT79" s="273"/>
      <c r="AU79" s="273"/>
      <c r="AV79" s="273"/>
      <c r="AW79" s="273"/>
      <c r="AX79" s="273"/>
      <c r="AY79" s="273"/>
      <c r="AZ79" s="273"/>
      <c r="BA79" s="273"/>
      <c r="BB79" s="273"/>
      <c r="BC79" s="273"/>
      <c r="BD79" s="273"/>
      <c r="BE79" s="273"/>
      <c r="BF79" s="273"/>
      <c r="BG79" s="273"/>
      <c r="BH79" s="273"/>
      <c r="BI79" s="273"/>
      <c r="BJ79" s="273"/>
      <c r="BK79" s="273"/>
      <c r="BL79" s="273"/>
      <c r="BM79" s="273"/>
      <c r="BN79" s="273"/>
      <c r="BO79" s="273"/>
      <c r="BP79" s="273"/>
      <c r="BQ79" s="273"/>
      <c r="BR79" s="273"/>
      <c r="BS79" s="273"/>
      <c r="BT79" s="273"/>
      <c r="BU79" s="273"/>
      <c r="BV79" s="273"/>
      <c r="BW79" s="273"/>
      <c r="BX79" s="273"/>
      <c r="BY79" s="273"/>
      <c r="BZ79" s="273"/>
      <c r="CA79" s="273"/>
      <c r="CB79" s="273"/>
      <c r="CC79" s="273"/>
      <c r="CD79" s="273"/>
      <c r="CE79" s="32">
        <f t="shared" si="11"/>
        <v>0</v>
      </c>
    </row>
    <row r="80" spans="1:83" x14ac:dyDescent="0.25">
      <c r="A80" s="33" t="s">
        <v>265</v>
      </c>
      <c r="B80" s="20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73"/>
      <c r="AH80" s="273"/>
      <c r="AI80" s="273"/>
      <c r="AJ80" s="273"/>
      <c r="AK80" s="273"/>
      <c r="AL80" s="273"/>
      <c r="AM80" s="273"/>
      <c r="AN80" s="273"/>
      <c r="AO80" s="273"/>
      <c r="AP80" s="273"/>
      <c r="AQ80" s="273"/>
      <c r="AR80" s="273"/>
      <c r="AS80" s="273"/>
      <c r="AT80" s="273"/>
      <c r="AU80" s="273"/>
      <c r="AV80" s="273"/>
      <c r="AW80" s="273"/>
      <c r="AX80" s="273"/>
      <c r="AY80" s="273"/>
      <c r="AZ80" s="273"/>
      <c r="BA80" s="273"/>
      <c r="BB80" s="273"/>
      <c r="BC80" s="273"/>
      <c r="BD80" s="273"/>
      <c r="BE80" s="273"/>
      <c r="BF80" s="273"/>
      <c r="BG80" s="273"/>
      <c r="BH80" s="273"/>
      <c r="BI80" s="273"/>
      <c r="BJ80" s="273"/>
      <c r="BK80" s="273"/>
      <c r="BL80" s="273"/>
      <c r="BM80" s="273"/>
      <c r="BN80" s="273"/>
      <c r="BO80" s="273"/>
      <c r="BP80" s="273"/>
      <c r="BQ80" s="273"/>
      <c r="BR80" s="273"/>
      <c r="BS80" s="273"/>
      <c r="BT80" s="273"/>
      <c r="BU80" s="273"/>
      <c r="BV80" s="273"/>
      <c r="BW80" s="273"/>
      <c r="BX80" s="273"/>
      <c r="BY80" s="273"/>
      <c r="BZ80" s="273"/>
      <c r="CA80" s="273"/>
      <c r="CB80" s="273"/>
      <c r="CC80" s="273"/>
      <c r="CD80" s="273"/>
      <c r="CE80" s="32">
        <f t="shared" si="11"/>
        <v>0</v>
      </c>
    </row>
    <row r="81" spans="1:84" x14ac:dyDescent="0.25">
      <c r="A81" s="33" t="s">
        <v>266</v>
      </c>
      <c r="B81" s="20"/>
      <c r="C81" s="273"/>
      <c r="D81" s="273"/>
      <c r="E81" s="273">
        <v>0</v>
      </c>
      <c r="F81" s="273"/>
      <c r="G81" s="273">
        <v>0</v>
      </c>
      <c r="H81" s="273"/>
      <c r="I81" s="273"/>
      <c r="J81" s="273"/>
      <c r="K81" s="273"/>
      <c r="L81" s="273"/>
      <c r="M81" s="273"/>
      <c r="N81" s="273"/>
      <c r="O81" s="273"/>
      <c r="P81" s="273">
        <v>0</v>
      </c>
      <c r="Q81" s="273">
        <v>0</v>
      </c>
      <c r="R81" s="273">
        <v>0</v>
      </c>
      <c r="S81" s="273">
        <v>0</v>
      </c>
      <c r="T81" s="273"/>
      <c r="U81" s="273">
        <v>0</v>
      </c>
      <c r="V81" s="273"/>
      <c r="W81" s="273"/>
      <c r="X81" s="273">
        <v>0</v>
      </c>
      <c r="Y81" s="273">
        <v>0</v>
      </c>
      <c r="Z81" s="273"/>
      <c r="AA81" s="273">
        <v>0</v>
      </c>
      <c r="AB81" s="273">
        <v>3085</v>
      </c>
      <c r="AC81" s="273">
        <v>0</v>
      </c>
      <c r="AD81" s="273"/>
      <c r="AE81" s="273">
        <v>0</v>
      </c>
      <c r="AF81" s="273"/>
      <c r="AG81" s="273">
        <v>0</v>
      </c>
      <c r="AH81" s="273"/>
      <c r="AI81" s="273"/>
      <c r="AJ81" s="273">
        <v>6298</v>
      </c>
      <c r="AK81" s="273">
        <v>0</v>
      </c>
      <c r="AL81" s="273">
        <v>0</v>
      </c>
      <c r="AM81" s="273"/>
      <c r="AN81" s="273"/>
      <c r="AO81" s="273"/>
      <c r="AP81" s="273">
        <v>30629</v>
      </c>
      <c r="AQ81" s="273"/>
      <c r="AR81" s="273"/>
      <c r="AS81" s="273"/>
      <c r="AT81" s="273"/>
      <c r="AU81" s="273"/>
      <c r="AV81" s="273">
        <v>0</v>
      </c>
      <c r="AW81" s="273"/>
      <c r="AX81" s="273"/>
      <c r="AY81" s="273"/>
      <c r="AZ81" s="273">
        <v>0</v>
      </c>
      <c r="BA81" s="273">
        <v>0</v>
      </c>
      <c r="BB81" s="273"/>
      <c r="BC81" s="273"/>
      <c r="BD81" s="273"/>
      <c r="BE81" s="273">
        <v>0</v>
      </c>
      <c r="BF81" s="273">
        <v>0</v>
      </c>
      <c r="BG81" s="273">
        <v>0</v>
      </c>
      <c r="BH81" s="273">
        <v>0</v>
      </c>
      <c r="BI81" s="273"/>
      <c r="BJ81" s="273"/>
      <c r="BK81" s="273"/>
      <c r="BL81" s="273"/>
      <c r="BM81" s="273"/>
      <c r="BN81" s="273">
        <v>2654908</v>
      </c>
      <c r="BO81" s="273"/>
      <c r="BP81" s="273">
        <v>0</v>
      </c>
      <c r="BQ81" s="273"/>
      <c r="BR81" s="273"/>
      <c r="BS81" s="273"/>
      <c r="BT81" s="273"/>
      <c r="BU81" s="273"/>
      <c r="BV81" s="273">
        <v>0</v>
      </c>
      <c r="BW81" s="273"/>
      <c r="BX81" s="273"/>
      <c r="BY81" s="273"/>
      <c r="BZ81" s="273"/>
      <c r="CA81" s="273">
        <v>0</v>
      </c>
      <c r="CB81" s="273"/>
      <c r="CC81" s="273">
        <v>0</v>
      </c>
      <c r="CD81" s="273">
        <v>0</v>
      </c>
      <c r="CE81" s="32">
        <f t="shared" si="11"/>
        <v>2694920</v>
      </c>
    </row>
    <row r="82" spans="1:84" x14ac:dyDescent="0.25">
      <c r="A82" s="33" t="s">
        <v>267</v>
      </c>
      <c r="B82" s="20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3"/>
      <c r="AJ82" s="273"/>
      <c r="AK82" s="273"/>
      <c r="AL82" s="273"/>
      <c r="AM82" s="273"/>
      <c r="AN82" s="273"/>
      <c r="AO82" s="273"/>
      <c r="AP82" s="273"/>
      <c r="AQ82" s="273"/>
      <c r="AR82" s="273"/>
      <c r="AS82" s="273"/>
      <c r="AT82" s="273"/>
      <c r="AU82" s="273"/>
      <c r="AV82" s="273"/>
      <c r="AW82" s="273"/>
      <c r="AX82" s="273"/>
      <c r="AY82" s="273"/>
      <c r="AZ82" s="273"/>
      <c r="BA82" s="273"/>
      <c r="BB82" s="273"/>
      <c r="BC82" s="273"/>
      <c r="BD82" s="273"/>
      <c r="BE82" s="273"/>
      <c r="BF82" s="273"/>
      <c r="BG82" s="273"/>
      <c r="BH82" s="273"/>
      <c r="BI82" s="273"/>
      <c r="BJ82" s="273"/>
      <c r="BK82" s="273"/>
      <c r="BL82" s="273"/>
      <c r="BM82" s="273"/>
      <c r="BN82" s="273"/>
      <c r="BO82" s="273"/>
      <c r="BP82" s="273"/>
      <c r="BQ82" s="273"/>
      <c r="BR82" s="273"/>
      <c r="BS82" s="273"/>
      <c r="BT82" s="273"/>
      <c r="BU82" s="273"/>
      <c r="BV82" s="273"/>
      <c r="BW82" s="273"/>
      <c r="BX82" s="273"/>
      <c r="BY82" s="273"/>
      <c r="BZ82" s="273"/>
      <c r="CA82" s="273"/>
      <c r="CB82" s="273"/>
      <c r="CC82" s="273"/>
      <c r="CD82" s="273"/>
      <c r="CE82" s="32">
        <f t="shared" si="11"/>
        <v>0</v>
      </c>
    </row>
    <row r="83" spans="1:84" x14ac:dyDescent="0.25">
      <c r="A83" s="33" t="s">
        <v>268</v>
      </c>
      <c r="B83" s="32"/>
      <c r="C83" s="24"/>
      <c r="D83" s="24"/>
      <c r="E83" s="30">
        <v>7767</v>
      </c>
      <c r="F83" s="30"/>
      <c r="G83" s="24">
        <v>16612</v>
      </c>
      <c r="H83" s="24"/>
      <c r="I83" s="30"/>
      <c r="J83" s="30"/>
      <c r="K83" s="30"/>
      <c r="L83" s="30"/>
      <c r="M83" s="24"/>
      <c r="N83" s="24"/>
      <c r="O83" s="24"/>
      <c r="P83" s="30">
        <v>48565</v>
      </c>
      <c r="Q83" s="30">
        <v>8307</v>
      </c>
      <c r="R83" s="31">
        <v>17024</v>
      </c>
      <c r="S83" s="30">
        <v>2117</v>
      </c>
      <c r="T83" s="24"/>
      <c r="U83" s="30">
        <v>9886</v>
      </c>
      <c r="V83" s="30"/>
      <c r="W83" s="24"/>
      <c r="X83" s="30">
        <v>250</v>
      </c>
      <c r="Y83" s="30">
        <v>93123</v>
      </c>
      <c r="Z83" s="30"/>
      <c r="AA83" s="30">
        <v>0</v>
      </c>
      <c r="AB83" s="30">
        <v>23811</v>
      </c>
      <c r="AC83" s="30">
        <v>2267</v>
      </c>
      <c r="AD83" s="30"/>
      <c r="AE83" s="30">
        <v>11078</v>
      </c>
      <c r="AF83" s="30"/>
      <c r="AG83" s="30">
        <v>11580</v>
      </c>
      <c r="AH83" s="30"/>
      <c r="AI83" s="30"/>
      <c r="AJ83" s="30">
        <v>323387</v>
      </c>
      <c r="AK83" s="30">
        <v>20415</v>
      </c>
      <c r="AL83" s="30">
        <v>0</v>
      </c>
      <c r="AM83" s="30"/>
      <c r="AN83" s="30"/>
      <c r="AO83" s="24"/>
      <c r="AP83" s="30">
        <v>1463965</v>
      </c>
      <c r="AQ83" s="24"/>
      <c r="AR83" s="24"/>
      <c r="AS83" s="24"/>
      <c r="AT83" s="24"/>
      <c r="AU83" s="30"/>
      <c r="AV83" s="30">
        <v>0</v>
      </c>
      <c r="AW83" s="30"/>
      <c r="AX83" s="30"/>
      <c r="AY83" s="30"/>
      <c r="AZ83" s="30">
        <v>4693</v>
      </c>
      <c r="BA83" s="30">
        <v>0</v>
      </c>
      <c r="BB83" s="30"/>
      <c r="BC83" s="30"/>
      <c r="BD83" s="30"/>
      <c r="BE83" s="30">
        <v>19352</v>
      </c>
      <c r="BF83" s="30">
        <v>8099</v>
      </c>
      <c r="BG83" s="30">
        <v>2160</v>
      </c>
      <c r="BH83" s="31">
        <v>0</v>
      </c>
      <c r="BI83" s="30"/>
      <c r="BJ83" s="30"/>
      <c r="BK83" s="30"/>
      <c r="BL83" s="30"/>
      <c r="BM83" s="30"/>
      <c r="BN83" s="30">
        <v>1527916</v>
      </c>
      <c r="BO83" s="30"/>
      <c r="BP83" s="30">
        <v>266029</v>
      </c>
      <c r="BQ83" s="30"/>
      <c r="BR83" s="30"/>
      <c r="BS83" s="30"/>
      <c r="BT83" s="30"/>
      <c r="BU83" s="30"/>
      <c r="BV83" s="30">
        <v>3370</v>
      </c>
      <c r="BW83" s="30"/>
      <c r="BX83" s="30"/>
      <c r="BY83" s="30"/>
      <c r="BZ83" s="30"/>
      <c r="CA83" s="30">
        <v>92309</v>
      </c>
      <c r="CB83" s="30"/>
      <c r="CC83" s="30">
        <v>12791</v>
      </c>
      <c r="CD83" s="24"/>
      <c r="CE83" s="32">
        <f t="shared" si="11"/>
        <v>3996873</v>
      </c>
    </row>
    <row r="84" spans="1:84" x14ac:dyDescent="0.2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4" x14ac:dyDescent="0.25">
      <c r="A85" s="39" t="s">
        <v>270</v>
      </c>
      <c r="B85" s="32"/>
      <c r="C85" s="32">
        <f>SUM(C61:C69)-C84</f>
        <v>0</v>
      </c>
      <c r="D85" s="32">
        <f t="shared" ref="D85:BO85" si="12">SUM(D61:D69)-D84</f>
        <v>0</v>
      </c>
      <c r="E85" s="32">
        <f t="shared" si="12"/>
        <v>4583950</v>
      </c>
      <c r="F85" s="32">
        <f t="shared" si="12"/>
        <v>0</v>
      </c>
      <c r="G85" s="32">
        <f t="shared" si="12"/>
        <v>2434814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0</v>
      </c>
      <c r="P85" s="32">
        <f t="shared" si="12"/>
        <v>13910180</v>
      </c>
      <c r="Q85" s="32">
        <f t="shared" si="12"/>
        <v>2949865</v>
      </c>
      <c r="R85" s="32">
        <f t="shared" si="12"/>
        <v>337520</v>
      </c>
      <c r="S85" s="32">
        <f t="shared" si="12"/>
        <v>9738488</v>
      </c>
      <c r="T85" s="32">
        <f t="shared" si="12"/>
        <v>0</v>
      </c>
      <c r="U85" s="32">
        <f t="shared" si="12"/>
        <v>2539660</v>
      </c>
      <c r="V85" s="32">
        <f t="shared" si="12"/>
        <v>0</v>
      </c>
      <c r="W85" s="32">
        <f t="shared" si="12"/>
        <v>0</v>
      </c>
      <c r="X85" s="32">
        <f t="shared" si="12"/>
        <v>1319286</v>
      </c>
      <c r="Y85" s="32">
        <f t="shared" si="12"/>
        <v>10591500</v>
      </c>
      <c r="Z85" s="32">
        <f t="shared" si="12"/>
        <v>0</v>
      </c>
      <c r="AA85" s="32">
        <f t="shared" si="12"/>
        <v>40</v>
      </c>
      <c r="AB85" s="32">
        <f t="shared" si="12"/>
        <v>6296044</v>
      </c>
      <c r="AC85" s="32">
        <f t="shared" si="12"/>
        <v>1200013</v>
      </c>
      <c r="AD85" s="32">
        <f t="shared" si="12"/>
        <v>0</v>
      </c>
      <c r="AE85" s="32">
        <f t="shared" si="12"/>
        <v>2984955</v>
      </c>
      <c r="AF85" s="32">
        <f t="shared" si="12"/>
        <v>0</v>
      </c>
      <c r="AG85" s="32">
        <f t="shared" si="12"/>
        <v>9287968</v>
      </c>
      <c r="AH85" s="32">
        <f t="shared" si="12"/>
        <v>0</v>
      </c>
      <c r="AI85" s="32">
        <f t="shared" si="12"/>
        <v>0</v>
      </c>
      <c r="AJ85" s="32">
        <f t="shared" si="12"/>
        <v>23407696</v>
      </c>
      <c r="AK85" s="32">
        <f t="shared" si="12"/>
        <v>1969995</v>
      </c>
      <c r="AL85" s="32">
        <f t="shared" si="12"/>
        <v>164324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69329825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6035161</v>
      </c>
      <c r="AW85" s="32">
        <f t="shared" si="12"/>
        <v>0</v>
      </c>
      <c r="AX85" s="32">
        <f t="shared" si="12"/>
        <v>0</v>
      </c>
      <c r="AY85" s="32">
        <f t="shared" si="12"/>
        <v>0</v>
      </c>
      <c r="AZ85" s="32">
        <f t="shared" si="12"/>
        <v>1141214</v>
      </c>
      <c r="BA85" s="32">
        <f t="shared" si="12"/>
        <v>178305</v>
      </c>
      <c r="BB85" s="32">
        <f t="shared" si="12"/>
        <v>0</v>
      </c>
      <c r="BC85" s="32">
        <f t="shared" si="12"/>
        <v>0</v>
      </c>
      <c r="BD85" s="32">
        <f t="shared" si="12"/>
        <v>0</v>
      </c>
      <c r="BE85" s="32">
        <f t="shared" si="12"/>
        <v>1756816</v>
      </c>
      <c r="BF85" s="32">
        <f t="shared" si="12"/>
        <v>1313394</v>
      </c>
      <c r="BG85" s="32">
        <f t="shared" si="12"/>
        <v>3155005</v>
      </c>
      <c r="BH85" s="32">
        <f t="shared" si="12"/>
        <v>94982</v>
      </c>
      <c r="BI85" s="32">
        <f t="shared" si="12"/>
        <v>0</v>
      </c>
      <c r="BJ85" s="32">
        <f t="shared" si="12"/>
        <v>0</v>
      </c>
      <c r="BK85" s="32">
        <f t="shared" si="12"/>
        <v>0</v>
      </c>
      <c r="BL85" s="32">
        <f t="shared" si="12"/>
        <v>0</v>
      </c>
      <c r="BM85" s="32">
        <f t="shared" si="12"/>
        <v>0</v>
      </c>
      <c r="BN85" s="32">
        <f t="shared" si="12"/>
        <v>113416946</v>
      </c>
      <c r="BO85" s="32">
        <f t="shared" si="12"/>
        <v>0</v>
      </c>
      <c r="BP85" s="32">
        <f t="shared" ref="BP85:CD85" si="13">SUM(BP61:BP69)-BP84</f>
        <v>266029</v>
      </c>
      <c r="BQ85" s="32">
        <f t="shared" si="13"/>
        <v>0</v>
      </c>
      <c r="BR85" s="32">
        <f t="shared" si="13"/>
        <v>0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1145057</v>
      </c>
      <c r="BW85" s="32">
        <f t="shared" si="13"/>
        <v>0</v>
      </c>
      <c r="BX85" s="32">
        <f t="shared" si="13"/>
        <v>0</v>
      </c>
      <c r="BY85" s="32">
        <f t="shared" si="13"/>
        <v>0</v>
      </c>
      <c r="BZ85" s="32">
        <f t="shared" si="13"/>
        <v>0</v>
      </c>
      <c r="CA85" s="32">
        <f t="shared" si="13"/>
        <v>1024772</v>
      </c>
      <c r="CB85" s="32">
        <f t="shared" si="13"/>
        <v>0</v>
      </c>
      <c r="CC85" s="32">
        <f>SUM(CC61:CC69)-CC84</f>
        <v>1354651</v>
      </c>
      <c r="CD85" s="32">
        <f t="shared" si="13"/>
        <v>0</v>
      </c>
      <c r="CE85" s="32">
        <f>SUM(C85:CD85)</f>
        <v>293928455</v>
      </c>
    </row>
    <row r="86" spans="1:84" x14ac:dyDescent="0.2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42">
        <v>0</v>
      </c>
    </row>
    <row r="87" spans="1:84" x14ac:dyDescent="0.25">
      <c r="A87" s="39" t="s">
        <v>272</v>
      </c>
      <c r="B87" s="32"/>
      <c r="C87" s="24"/>
      <c r="D87" s="24"/>
      <c r="E87" s="24">
        <v>7982453</v>
      </c>
      <c r="F87" s="24"/>
      <c r="G87" s="24">
        <v>7052682</v>
      </c>
      <c r="H87" s="24"/>
      <c r="I87" s="24"/>
      <c r="J87" s="24"/>
      <c r="K87" s="24"/>
      <c r="L87" s="24"/>
      <c r="M87" s="24"/>
      <c r="N87" s="24"/>
      <c r="O87" s="24"/>
      <c r="P87" s="24">
        <v>1421290</v>
      </c>
      <c r="Q87" s="24">
        <v>92408</v>
      </c>
      <c r="R87" s="24">
        <v>48251</v>
      </c>
      <c r="S87" s="24">
        <v>422551</v>
      </c>
      <c r="T87" s="24"/>
      <c r="U87" s="24">
        <v>45755</v>
      </c>
      <c r="V87" s="24"/>
      <c r="W87" s="24"/>
      <c r="X87" s="24">
        <v>360996</v>
      </c>
      <c r="Y87" s="24">
        <v>265324</v>
      </c>
      <c r="Z87" s="24"/>
      <c r="AA87" s="24">
        <v>2466</v>
      </c>
      <c r="AB87" s="24">
        <v>615692</v>
      </c>
      <c r="AC87" s="24">
        <v>476633</v>
      </c>
      <c r="AD87" s="24"/>
      <c r="AE87" s="24">
        <v>0</v>
      </c>
      <c r="AF87" s="24"/>
      <c r="AG87" s="24">
        <v>356914</v>
      </c>
      <c r="AH87" s="24"/>
      <c r="AI87" s="24"/>
      <c r="AJ87" s="24">
        <v>2371</v>
      </c>
      <c r="AK87" s="24">
        <v>1332997</v>
      </c>
      <c r="AL87" s="24">
        <v>677156</v>
      </c>
      <c r="AM87" s="24"/>
      <c r="AN87" s="24"/>
      <c r="AO87" s="24"/>
      <c r="AP87" s="24">
        <v>625</v>
      </c>
      <c r="AQ87" s="24"/>
      <c r="AR87" s="24"/>
      <c r="AS87" s="24"/>
      <c r="AT87" s="24"/>
      <c r="AU87" s="24"/>
      <c r="AV87" s="24">
        <v>1379513</v>
      </c>
      <c r="AW87" s="340" t="s">
        <v>233</v>
      </c>
      <c r="AX87" s="340" t="s">
        <v>233</v>
      </c>
      <c r="AY87" s="340" t="s">
        <v>233</v>
      </c>
      <c r="AZ87" s="263" t="s">
        <v>233</v>
      </c>
      <c r="BA87" s="263" t="s">
        <v>233</v>
      </c>
      <c r="BB87" s="263" t="s">
        <v>233</v>
      </c>
      <c r="BC87" s="263" t="s">
        <v>233</v>
      </c>
      <c r="BD87" s="263" t="s">
        <v>233</v>
      </c>
      <c r="BE87" s="263" t="s">
        <v>233</v>
      </c>
      <c r="BF87" s="263" t="s">
        <v>233</v>
      </c>
      <c r="BG87" s="263" t="s">
        <v>233</v>
      </c>
      <c r="BH87" s="263" t="s">
        <v>233</v>
      </c>
      <c r="BI87" s="263" t="s">
        <v>233</v>
      </c>
      <c r="BJ87" s="263" t="s">
        <v>233</v>
      </c>
      <c r="BK87" s="263" t="s">
        <v>233</v>
      </c>
      <c r="BL87" s="263" t="s">
        <v>233</v>
      </c>
      <c r="BM87" s="263" t="s">
        <v>233</v>
      </c>
      <c r="BN87" s="263" t="s">
        <v>233</v>
      </c>
      <c r="BO87" s="263" t="s">
        <v>233</v>
      </c>
      <c r="BP87" s="263" t="s">
        <v>233</v>
      </c>
      <c r="BQ87" s="263" t="s">
        <v>233</v>
      </c>
      <c r="BR87" s="263" t="s">
        <v>233</v>
      </c>
      <c r="BS87" s="263" t="s">
        <v>233</v>
      </c>
      <c r="BT87" s="263" t="s">
        <v>233</v>
      </c>
      <c r="BU87" s="263" t="s">
        <v>233</v>
      </c>
      <c r="BV87" s="263" t="s">
        <v>233</v>
      </c>
      <c r="BW87" s="263" t="s">
        <v>233</v>
      </c>
      <c r="BX87" s="263" t="s">
        <v>233</v>
      </c>
      <c r="BY87" s="263" t="s">
        <v>233</v>
      </c>
      <c r="BZ87" s="263" t="s">
        <v>233</v>
      </c>
      <c r="CA87" s="263" t="s">
        <v>233</v>
      </c>
      <c r="CB87" s="263" t="s">
        <v>233</v>
      </c>
      <c r="CC87" s="263" t="s">
        <v>233</v>
      </c>
      <c r="CD87" s="263" t="s">
        <v>233</v>
      </c>
      <c r="CE87" s="32">
        <f t="shared" ref="CE87:CE94" si="14">SUM(C87:CD87)</f>
        <v>22536077</v>
      </c>
    </row>
    <row r="88" spans="1:84" x14ac:dyDescent="0.25">
      <c r="A88" s="39" t="s">
        <v>273</v>
      </c>
      <c r="B88" s="32"/>
      <c r="C88" s="24"/>
      <c r="D88" s="24"/>
      <c r="E88" s="24">
        <v>3384208</v>
      </c>
      <c r="F88" s="24"/>
      <c r="G88" s="24">
        <v>222604</v>
      </c>
      <c r="H88" s="24"/>
      <c r="I88" s="24"/>
      <c r="J88" s="24"/>
      <c r="K88" s="24"/>
      <c r="L88" s="24"/>
      <c r="M88" s="24"/>
      <c r="N88" s="24"/>
      <c r="O88" s="24"/>
      <c r="P88" s="24">
        <v>115522662</v>
      </c>
      <c r="Q88" s="24">
        <v>8153020</v>
      </c>
      <c r="R88" s="24">
        <v>30323754</v>
      </c>
      <c r="S88" s="24">
        <v>17118750</v>
      </c>
      <c r="T88" s="24"/>
      <c r="U88" s="24">
        <v>1840490</v>
      </c>
      <c r="V88" s="24"/>
      <c r="W88" s="24"/>
      <c r="X88" s="24">
        <v>23511708</v>
      </c>
      <c r="Y88" s="24">
        <v>43451705</v>
      </c>
      <c r="Z88" s="24"/>
      <c r="AA88" s="24">
        <v>188281</v>
      </c>
      <c r="AB88" s="24">
        <v>7016418</v>
      </c>
      <c r="AC88" s="24">
        <v>334918</v>
      </c>
      <c r="AD88" s="24"/>
      <c r="AE88" s="24">
        <v>6025062</v>
      </c>
      <c r="AF88" s="24"/>
      <c r="AG88" s="24">
        <v>29371343</v>
      </c>
      <c r="AH88" s="24"/>
      <c r="AI88" s="24"/>
      <c r="AJ88" s="24">
        <v>103118018</v>
      </c>
      <c r="AK88" s="24">
        <v>3441383</v>
      </c>
      <c r="AL88" s="24">
        <v>3377</v>
      </c>
      <c r="AM88" s="24"/>
      <c r="AN88" s="24"/>
      <c r="AO88" s="24"/>
      <c r="AP88" s="24">
        <v>194239511</v>
      </c>
      <c r="AQ88" s="24"/>
      <c r="AR88" s="24"/>
      <c r="AS88" s="24"/>
      <c r="AT88" s="24"/>
      <c r="AU88" s="24"/>
      <c r="AV88" s="24">
        <v>10940455</v>
      </c>
      <c r="AW88" s="340" t="s">
        <v>233</v>
      </c>
      <c r="AX88" s="340" t="s">
        <v>233</v>
      </c>
      <c r="AY88" s="340" t="s">
        <v>233</v>
      </c>
      <c r="AZ88" s="263" t="s">
        <v>233</v>
      </c>
      <c r="BA88" s="263" t="s">
        <v>233</v>
      </c>
      <c r="BB88" s="263" t="s">
        <v>233</v>
      </c>
      <c r="BC88" s="263" t="s">
        <v>233</v>
      </c>
      <c r="BD88" s="263" t="s">
        <v>233</v>
      </c>
      <c r="BE88" s="263" t="s">
        <v>233</v>
      </c>
      <c r="BF88" s="263" t="s">
        <v>233</v>
      </c>
      <c r="BG88" s="263" t="s">
        <v>233</v>
      </c>
      <c r="BH88" s="263" t="s">
        <v>233</v>
      </c>
      <c r="BI88" s="263" t="s">
        <v>233</v>
      </c>
      <c r="BJ88" s="263" t="s">
        <v>233</v>
      </c>
      <c r="BK88" s="263" t="s">
        <v>233</v>
      </c>
      <c r="BL88" s="263" t="s">
        <v>233</v>
      </c>
      <c r="BM88" s="263" t="s">
        <v>233</v>
      </c>
      <c r="BN88" s="263" t="s">
        <v>233</v>
      </c>
      <c r="BO88" s="263" t="s">
        <v>233</v>
      </c>
      <c r="BP88" s="263" t="s">
        <v>233</v>
      </c>
      <c r="BQ88" s="263" t="s">
        <v>233</v>
      </c>
      <c r="BR88" s="263" t="s">
        <v>233</v>
      </c>
      <c r="BS88" s="263" t="s">
        <v>233</v>
      </c>
      <c r="BT88" s="263" t="s">
        <v>233</v>
      </c>
      <c r="BU88" s="263" t="s">
        <v>233</v>
      </c>
      <c r="BV88" s="263" t="s">
        <v>233</v>
      </c>
      <c r="BW88" s="263" t="s">
        <v>233</v>
      </c>
      <c r="BX88" s="263" t="s">
        <v>233</v>
      </c>
      <c r="BY88" s="263" t="s">
        <v>233</v>
      </c>
      <c r="BZ88" s="263" t="s">
        <v>233</v>
      </c>
      <c r="CA88" s="263" t="s">
        <v>233</v>
      </c>
      <c r="CB88" s="263" t="s">
        <v>233</v>
      </c>
      <c r="CC88" s="263" t="s">
        <v>233</v>
      </c>
      <c r="CD88" s="263" t="s">
        <v>233</v>
      </c>
      <c r="CE88" s="32">
        <f t="shared" si="14"/>
        <v>598207667</v>
      </c>
    </row>
    <row r="89" spans="1:84" x14ac:dyDescent="0.25">
      <c r="A89" s="26" t="s">
        <v>274</v>
      </c>
      <c r="B89" s="20"/>
      <c r="C89" s="32">
        <f>C87+C88</f>
        <v>0</v>
      </c>
      <c r="D89" s="32">
        <f t="shared" ref="D89:AV89" si="15">D87+D88</f>
        <v>0</v>
      </c>
      <c r="E89" s="32">
        <f t="shared" si="15"/>
        <v>11366661</v>
      </c>
      <c r="F89" s="32">
        <f t="shared" si="15"/>
        <v>0</v>
      </c>
      <c r="G89" s="32">
        <f t="shared" si="15"/>
        <v>7275286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0</v>
      </c>
      <c r="P89" s="32">
        <f t="shared" si="15"/>
        <v>116943952</v>
      </c>
      <c r="Q89" s="32">
        <f t="shared" si="15"/>
        <v>8245428</v>
      </c>
      <c r="R89" s="32">
        <f t="shared" si="15"/>
        <v>30372005</v>
      </c>
      <c r="S89" s="32">
        <f t="shared" si="15"/>
        <v>17541301</v>
      </c>
      <c r="T89" s="32">
        <f t="shared" si="15"/>
        <v>0</v>
      </c>
      <c r="U89" s="32">
        <f t="shared" si="15"/>
        <v>1886245</v>
      </c>
      <c r="V89" s="32">
        <f t="shared" si="15"/>
        <v>0</v>
      </c>
      <c r="W89" s="32">
        <f t="shared" si="15"/>
        <v>0</v>
      </c>
      <c r="X89" s="32">
        <f t="shared" si="15"/>
        <v>23872704</v>
      </c>
      <c r="Y89" s="32">
        <f t="shared" si="15"/>
        <v>43717029</v>
      </c>
      <c r="Z89" s="32">
        <f t="shared" si="15"/>
        <v>0</v>
      </c>
      <c r="AA89" s="32">
        <f t="shared" si="15"/>
        <v>190747</v>
      </c>
      <c r="AB89" s="32">
        <f t="shared" si="15"/>
        <v>7632110</v>
      </c>
      <c r="AC89" s="32">
        <f t="shared" si="15"/>
        <v>811551</v>
      </c>
      <c r="AD89" s="32">
        <f t="shared" si="15"/>
        <v>0</v>
      </c>
      <c r="AE89" s="32">
        <f t="shared" si="15"/>
        <v>6025062</v>
      </c>
      <c r="AF89" s="32">
        <f t="shared" si="15"/>
        <v>0</v>
      </c>
      <c r="AG89" s="32">
        <f t="shared" si="15"/>
        <v>29728257</v>
      </c>
      <c r="AH89" s="32">
        <f t="shared" si="15"/>
        <v>0</v>
      </c>
      <c r="AI89" s="32">
        <f t="shared" si="15"/>
        <v>0</v>
      </c>
      <c r="AJ89" s="32">
        <f t="shared" si="15"/>
        <v>103120389</v>
      </c>
      <c r="AK89" s="32">
        <f t="shared" si="15"/>
        <v>4774380</v>
      </c>
      <c r="AL89" s="32">
        <f t="shared" si="15"/>
        <v>680533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194240136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12319968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620743744</v>
      </c>
    </row>
    <row r="90" spans="1:84" x14ac:dyDescent="0.25">
      <c r="A90" s="39" t="s">
        <v>275</v>
      </c>
      <c r="B90" s="32"/>
      <c r="C90" s="24"/>
      <c r="D90" s="24"/>
      <c r="E90" s="24">
        <v>6051</v>
      </c>
      <c r="F90" s="24"/>
      <c r="G90" s="24">
        <v>7308</v>
      </c>
      <c r="H90" s="24"/>
      <c r="I90" s="24"/>
      <c r="J90" s="24"/>
      <c r="K90" s="24"/>
      <c r="L90" s="24"/>
      <c r="M90" s="24"/>
      <c r="N90" s="24"/>
      <c r="O90" s="24"/>
      <c r="P90" s="24">
        <v>18338</v>
      </c>
      <c r="Q90" s="24">
        <v>5948</v>
      </c>
      <c r="R90" s="24">
        <v>0</v>
      </c>
      <c r="S90" s="24">
        <v>3512</v>
      </c>
      <c r="T90" s="24"/>
      <c r="U90" s="24">
        <v>1515</v>
      </c>
      <c r="V90" s="24"/>
      <c r="W90" s="24"/>
      <c r="X90" s="24">
        <v>579</v>
      </c>
      <c r="Y90" s="24">
        <v>10331</v>
      </c>
      <c r="Z90" s="24"/>
      <c r="AA90" s="24">
        <v>0</v>
      </c>
      <c r="AB90" s="24">
        <v>3835</v>
      </c>
      <c r="AC90" s="24">
        <v>0</v>
      </c>
      <c r="AD90" s="24"/>
      <c r="AE90" s="24">
        <v>9494</v>
      </c>
      <c r="AF90" s="24"/>
      <c r="AG90" s="24">
        <v>7517</v>
      </c>
      <c r="AH90" s="24"/>
      <c r="AI90" s="24"/>
      <c r="AJ90" s="24">
        <v>59771</v>
      </c>
      <c r="AK90" s="24">
        <v>5053</v>
      </c>
      <c r="AL90" s="24">
        <v>0</v>
      </c>
      <c r="AM90" s="24"/>
      <c r="AN90" s="24"/>
      <c r="AO90" s="24"/>
      <c r="AP90" s="24">
        <v>141838</v>
      </c>
      <c r="AQ90" s="24"/>
      <c r="AR90" s="24"/>
      <c r="AS90" s="24"/>
      <c r="AT90" s="24"/>
      <c r="AU90" s="24"/>
      <c r="AV90" s="24">
        <v>0</v>
      </c>
      <c r="AW90" s="24"/>
      <c r="AX90" s="24"/>
      <c r="AY90" s="24"/>
      <c r="AZ90" s="24">
        <v>1498</v>
      </c>
      <c r="BA90" s="24">
        <v>10065</v>
      </c>
      <c r="BB90" s="24"/>
      <c r="BC90" s="24"/>
      <c r="BD90" s="24"/>
      <c r="BE90" s="24">
        <v>9266</v>
      </c>
      <c r="BF90" s="24"/>
      <c r="BG90" s="24">
        <v>2337</v>
      </c>
      <c r="BH90" s="24">
        <v>624</v>
      </c>
      <c r="BI90" s="24"/>
      <c r="BJ90" s="24"/>
      <c r="BK90" s="24"/>
      <c r="BL90" s="24"/>
      <c r="BM90" s="24"/>
      <c r="BN90" s="24">
        <v>11510</v>
      </c>
      <c r="BO90" s="24"/>
      <c r="BP90" s="24"/>
      <c r="BQ90" s="24"/>
      <c r="BR90" s="24"/>
      <c r="BS90" s="24"/>
      <c r="BT90" s="24"/>
      <c r="BU90" s="24"/>
      <c r="BV90" s="24">
        <v>17271</v>
      </c>
      <c r="BW90" s="24"/>
      <c r="BX90" s="24"/>
      <c r="BY90" s="24"/>
      <c r="BZ90" s="24"/>
      <c r="CA90" s="24"/>
      <c r="CB90" s="24"/>
      <c r="CC90" s="24">
        <v>9594</v>
      </c>
      <c r="CD90" s="263" t="s">
        <v>233</v>
      </c>
      <c r="CE90" s="32">
        <f t="shared" si="14"/>
        <v>343255</v>
      </c>
      <c r="CF90" s="12">
        <f>BE59-CE90</f>
        <v>0</v>
      </c>
    </row>
    <row r="91" spans="1:84" x14ac:dyDescent="0.25">
      <c r="A91" s="26" t="s">
        <v>276</v>
      </c>
      <c r="B91" s="20"/>
      <c r="C91" s="24"/>
      <c r="D91" s="24"/>
      <c r="E91" s="24">
        <v>6457</v>
      </c>
      <c r="F91" s="24"/>
      <c r="G91" s="24">
        <v>5130</v>
      </c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17" t="s">
        <v>233</v>
      </c>
      <c r="AY91" s="317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11587</v>
      </c>
      <c r="CF91" s="32">
        <f>AZ59-CE91</f>
        <v>0</v>
      </c>
    </row>
    <row r="92" spans="1:84" x14ac:dyDescent="0.25">
      <c r="A92" s="26" t="s">
        <v>277</v>
      </c>
      <c r="B92" s="20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317" t="s">
        <v>233</v>
      </c>
      <c r="AY92" s="317" t="s">
        <v>233</v>
      </c>
      <c r="AZ92" s="29" t="s">
        <v>233</v>
      </c>
      <c r="BA92" s="24"/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4"/>
        <v>0</v>
      </c>
      <c r="CF92" s="20"/>
    </row>
    <row r="93" spans="1:84" x14ac:dyDescent="0.25">
      <c r="A93" s="26" t="s">
        <v>278</v>
      </c>
      <c r="B93" s="20"/>
      <c r="C93" s="24"/>
      <c r="D93" s="24"/>
      <c r="E93" s="24">
        <v>50074</v>
      </c>
      <c r="F93" s="24"/>
      <c r="G93" s="24">
        <v>2114</v>
      </c>
      <c r="H93" s="24"/>
      <c r="I93" s="24"/>
      <c r="J93" s="24"/>
      <c r="K93" s="24"/>
      <c r="L93" s="24"/>
      <c r="M93" s="24"/>
      <c r="N93" s="24"/>
      <c r="O93" s="24"/>
      <c r="P93" s="24">
        <v>123664</v>
      </c>
      <c r="Q93" s="24">
        <v>0</v>
      </c>
      <c r="R93" s="24"/>
      <c r="S93" s="24">
        <v>2217</v>
      </c>
      <c r="T93" s="24"/>
      <c r="U93" s="24">
        <v>623</v>
      </c>
      <c r="V93" s="24"/>
      <c r="W93" s="24"/>
      <c r="X93" s="24">
        <v>1185</v>
      </c>
      <c r="Y93" s="24">
        <v>29746</v>
      </c>
      <c r="Z93" s="24"/>
      <c r="AA93" s="24">
        <v>48897</v>
      </c>
      <c r="AB93" s="24">
        <v>0</v>
      </c>
      <c r="AC93" s="24">
        <v>0</v>
      </c>
      <c r="AD93" s="24"/>
      <c r="AE93" s="24">
        <v>38010</v>
      </c>
      <c r="AF93" s="24"/>
      <c r="AG93" s="24">
        <v>46850</v>
      </c>
      <c r="AH93" s="24"/>
      <c r="AI93" s="24"/>
      <c r="AJ93" s="24">
        <v>97573</v>
      </c>
      <c r="AK93" s="24">
        <v>0</v>
      </c>
      <c r="AL93" s="24">
        <v>0</v>
      </c>
      <c r="AM93" s="24"/>
      <c r="AN93" s="24"/>
      <c r="AO93" s="24"/>
      <c r="AP93" s="24">
        <v>50432</v>
      </c>
      <c r="AQ93" s="24"/>
      <c r="AR93" s="24"/>
      <c r="AS93" s="24"/>
      <c r="AT93" s="24"/>
      <c r="AU93" s="24"/>
      <c r="AV93" s="24"/>
      <c r="AW93" s="24"/>
      <c r="AX93" s="317" t="s">
        <v>233</v>
      </c>
      <c r="AY93" s="317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491385</v>
      </c>
      <c r="CF93" s="32">
        <f>BA59</f>
        <v>0</v>
      </c>
    </row>
    <row r="94" spans="1:84" x14ac:dyDescent="0.25">
      <c r="A94" s="26" t="s">
        <v>279</v>
      </c>
      <c r="B94" s="20"/>
      <c r="C94" s="313"/>
      <c r="D94" s="313"/>
      <c r="E94" s="313">
        <v>7.96</v>
      </c>
      <c r="F94" s="313"/>
      <c r="G94" s="313">
        <v>3.94</v>
      </c>
      <c r="H94" s="313"/>
      <c r="I94" s="313"/>
      <c r="J94" s="313"/>
      <c r="K94" s="313"/>
      <c r="L94" s="313"/>
      <c r="M94" s="313"/>
      <c r="N94" s="313"/>
      <c r="O94" s="313"/>
      <c r="P94" s="314">
        <v>27.73</v>
      </c>
      <c r="Q94" s="314">
        <v>13.59</v>
      </c>
      <c r="R94" s="314"/>
      <c r="S94" s="315">
        <v>0</v>
      </c>
      <c r="T94" s="315"/>
      <c r="U94" s="316">
        <v>0</v>
      </c>
      <c r="V94" s="314"/>
      <c r="W94" s="314"/>
      <c r="X94" s="314">
        <v>0</v>
      </c>
      <c r="Y94" s="314">
        <v>0</v>
      </c>
      <c r="Z94" s="314"/>
      <c r="AA94" s="314">
        <v>0</v>
      </c>
      <c r="AB94" s="315">
        <v>0</v>
      </c>
      <c r="AC94" s="314">
        <v>0</v>
      </c>
      <c r="AD94" s="314"/>
      <c r="AE94" s="314">
        <v>0</v>
      </c>
      <c r="AF94" s="314"/>
      <c r="AG94" s="314">
        <v>14.63</v>
      </c>
      <c r="AH94" s="314"/>
      <c r="AI94" s="314"/>
      <c r="AJ94" s="314">
        <v>19.86</v>
      </c>
      <c r="AK94" s="314">
        <v>0.98</v>
      </c>
      <c r="AL94" s="314">
        <v>0</v>
      </c>
      <c r="AM94" s="314"/>
      <c r="AN94" s="314"/>
      <c r="AO94" s="314"/>
      <c r="AP94" s="314">
        <v>87.46</v>
      </c>
      <c r="AQ94" s="314"/>
      <c r="AR94" s="314"/>
      <c r="AS94" s="314"/>
      <c r="AT94" s="314"/>
      <c r="AU94" s="314"/>
      <c r="AV94" s="315"/>
      <c r="AW94" s="317" t="s">
        <v>233</v>
      </c>
      <c r="AX94" s="317" t="s">
        <v>233</v>
      </c>
      <c r="AY94" s="317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18"/>
      <c r="BV94" s="318"/>
      <c r="BW94" s="318"/>
      <c r="BX94" s="318"/>
      <c r="BY94" s="318"/>
      <c r="BZ94" s="318"/>
      <c r="CA94" s="318"/>
      <c r="CB94" s="318"/>
      <c r="CC94" s="29" t="s">
        <v>233</v>
      </c>
      <c r="CD94" s="29" t="s">
        <v>233</v>
      </c>
      <c r="CE94" s="266">
        <f t="shared" si="14"/>
        <v>176.14999999999998</v>
      </c>
      <c r="CF94" s="37"/>
    </row>
    <row r="95" spans="1:84" x14ac:dyDescent="0.25">
      <c r="A95" s="38" t="s">
        <v>280</v>
      </c>
      <c r="B95" s="38"/>
      <c r="C95" s="38"/>
      <c r="D95" s="38"/>
      <c r="E95" s="38"/>
    </row>
    <row r="96" spans="1:84" x14ac:dyDescent="0.25">
      <c r="A96" s="39" t="s">
        <v>281</v>
      </c>
      <c r="B96" s="40"/>
      <c r="C96" s="319" t="s">
        <v>1372</v>
      </c>
      <c r="D96" s="42"/>
      <c r="E96" s="217"/>
      <c r="F96" s="16"/>
    </row>
    <row r="97" spans="1:6" x14ac:dyDescent="0.25">
      <c r="A97" s="32" t="s">
        <v>283</v>
      </c>
      <c r="B97" s="40" t="s">
        <v>284</v>
      </c>
      <c r="C97" s="320" t="s">
        <v>1362</v>
      </c>
      <c r="D97" s="42"/>
      <c r="E97" s="218"/>
      <c r="F97" s="16"/>
    </row>
    <row r="98" spans="1:6" x14ac:dyDescent="0.25">
      <c r="A98" s="32" t="s">
        <v>285</v>
      </c>
      <c r="B98" s="40" t="s">
        <v>284</v>
      </c>
      <c r="C98" s="41" t="s">
        <v>1363</v>
      </c>
      <c r="D98" s="42"/>
      <c r="E98" s="219"/>
      <c r="F98" s="16"/>
    </row>
    <row r="99" spans="1:6" x14ac:dyDescent="0.25">
      <c r="A99" s="32" t="s">
        <v>286</v>
      </c>
      <c r="B99" s="40" t="s">
        <v>284</v>
      </c>
      <c r="C99" s="219" t="s">
        <v>1364</v>
      </c>
      <c r="D99" s="42"/>
      <c r="E99" s="219"/>
      <c r="F99" s="16"/>
    </row>
    <row r="100" spans="1:6" x14ac:dyDescent="0.25">
      <c r="A100" s="32" t="s">
        <v>287</v>
      </c>
      <c r="B100" s="40" t="s">
        <v>284</v>
      </c>
      <c r="C100" s="219" t="s">
        <v>1365</v>
      </c>
      <c r="D100" s="42"/>
      <c r="E100" s="219"/>
      <c r="F100" s="16"/>
    </row>
    <row r="101" spans="1:6" x14ac:dyDescent="0.25">
      <c r="A101" s="32" t="s">
        <v>288</v>
      </c>
      <c r="B101" s="40" t="s">
        <v>284</v>
      </c>
      <c r="C101" s="219" t="s">
        <v>1366</v>
      </c>
      <c r="D101" s="42"/>
      <c r="E101" s="219"/>
      <c r="F101" s="16"/>
    </row>
    <row r="102" spans="1:6" x14ac:dyDescent="0.25">
      <c r="A102" s="32" t="s">
        <v>289</v>
      </c>
      <c r="B102" s="40" t="s">
        <v>284</v>
      </c>
      <c r="C102" s="247" t="s">
        <v>1367</v>
      </c>
      <c r="D102" s="42"/>
      <c r="E102" s="247"/>
      <c r="F102" s="16"/>
    </row>
    <row r="103" spans="1:6" x14ac:dyDescent="0.25">
      <c r="A103" s="32" t="s">
        <v>290</v>
      </c>
      <c r="B103" s="40" t="s">
        <v>284</v>
      </c>
      <c r="C103" s="247" t="s">
        <v>1368</v>
      </c>
      <c r="D103" s="42"/>
      <c r="E103" s="247"/>
      <c r="F103" s="16"/>
    </row>
    <row r="104" spans="1:6" x14ac:dyDescent="0.25">
      <c r="A104" s="32" t="s">
        <v>291</v>
      </c>
      <c r="B104" s="40" t="s">
        <v>284</v>
      </c>
      <c r="C104" s="217" t="s">
        <v>1375</v>
      </c>
      <c r="D104" s="42"/>
      <c r="E104" s="217"/>
      <c r="F104" s="16"/>
    </row>
    <row r="105" spans="1:6" x14ac:dyDescent="0.25">
      <c r="A105" s="32" t="s">
        <v>292</v>
      </c>
      <c r="B105" s="40" t="s">
        <v>284</v>
      </c>
      <c r="C105" s="217" t="s">
        <v>1370</v>
      </c>
      <c r="D105" s="42"/>
      <c r="E105" s="217"/>
      <c r="F105" s="16"/>
    </row>
    <row r="106" spans="1:6" x14ac:dyDescent="0.25">
      <c r="A106" s="32" t="s">
        <v>293</v>
      </c>
      <c r="B106" s="40" t="s">
        <v>284</v>
      </c>
      <c r="C106" s="219" t="s">
        <v>1394</v>
      </c>
      <c r="D106" s="42"/>
      <c r="E106" s="219"/>
      <c r="F106" s="16"/>
    </row>
    <row r="107" spans="1:6" x14ac:dyDescent="0.25">
      <c r="A107" s="32" t="s">
        <v>294</v>
      </c>
      <c r="B107" s="40" t="s">
        <v>284</v>
      </c>
      <c r="C107" s="336" t="s">
        <v>1371</v>
      </c>
      <c r="D107" s="42"/>
      <c r="E107" s="336"/>
      <c r="F107" s="16"/>
    </row>
    <row r="108" spans="1:6" x14ac:dyDescent="0.25">
      <c r="A108" s="32" t="s">
        <v>295</v>
      </c>
      <c r="B108" s="40" t="s">
        <v>284</v>
      </c>
      <c r="C108" s="337"/>
      <c r="D108" s="42"/>
      <c r="E108" s="43"/>
      <c r="F108" s="16"/>
    </row>
    <row r="109" spans="1:6" x14ac:dyDescent="0.25">
      <c r="A109" s="44" t="s">
        <v>296</v>
      </c>
      <c r="B109" s="40" t="s">
        <v>284</v>
      </c>
      <c r="C109" s="41" t="s">
        <v>1373</v>
      </c>
      <c r="D109" s="42"/>
      <c r="E109" s="43"/>
      <c r="F109" s="16"/>
    </row>
    <row r="110" spans="1:6" x14ac:dyDescent="0.25">
      <c r="A110" s="44" t="s">
        <v>297</v>
      </c>
      <c r="B110" s="40" t="s">
        <v>284</v>
      </c>
      <c r="C110" s="343" t="s">
        <v>1374</v>
      </c>
      <c r="D110" s="42"/>
      <c r="E110" s="43"/>
      <c r="F110" s="16"/>
    </row>
    <row r="111" spans="1:6" x14ac:dyDescent="0.25">
      <c r="A111" s="38" t="s">
        <v>298</v>
      </c>
      <c r="B111" s="38"/>
      <c r="C111" s="38"/>
      <c r="D111" s="38"/>
      <c r="E111" s="38"/>
    </row>
    <row r="112" spans="1:6" x14ac:dyDescent="0.25">
      <c r="A112" s="45" t="s">
        <v>299</v>
      </c>
      <c r="B112" s="45"/>
      <c r="C112" s="45"/>
      <c r="D112" s="45"/>
      <c r="E112" s="45"/>
    </row>
    <row r="113" spans="1:5" x14ac:dyDescent="0.25">
      <c r="A113" s="20" t="s">
        <v>288</v>
      </c>
      <c r="B113" s="46" t="s">
        <v>284</v>
      </c>
      <c r="C113" s="47"/>
      <c r="D113" s="20"/>
      <c r="E113" s="20"/>
    </row>
    <row r="114" spans="1:5" x14ac:dyDescent="0.25">
      <c r="A114" s="20" t="s">
        <v>290</v>
      </c>
      <c r="B114" s="46" t="s">
        <v>284</v>
      </c>
      <c r="C114" s="47"/>
      <c r="D114" s="20"/>
      <c r="E114" s="20"/>
    </row>
    <row r="115" spans="1:5" x14ac:dyDescent="0.25">
      <c r="A115" s="20" t="s">
        <v>300</v>
      </c>
      <c r="B115" s="46" t="s">
        <v>284</v>
      </c>
      <c r="C115" s="47"/>
      <c r="D115" s="20"/>
      <c r="E115" s="20"/>
    </row>
    <row r="116" spans="1:5" x14ac:dyDescent="0.25">
      <c r="A116" s="45" t="s">
        <v>301</v>
      </c>
      <c r="B116" s="45"/>
      <c r="C116" s="45"/>
      <c r="D116" s="45"/>
      <c r="E116" s="45"/>
    </row>
    <row r="117" spans="1:5" x14ac:dyDescent="0.25">
      <c r="A117" s="20" t="s">
        <v>302</v>
      </c>
      <c r="B117" s="46" t="s">
        <v>284</v>
      </c>
      <c r="C117" s="47"/>
      <c r="D117" s="20"/>
      <c r="E117" s="20"/>
    </row>
    <row r="118" spans="1:5" x14ac:dyDescent="0.25">
      <c r="A118" s="20" t="s">
        <v>144</v>
      </c>
      <c r="B118" s="46" t="s">
        <v>284</v>
      </c>
      <c r="C118" s="234">
        <v>1</v>
      </c>
      <c r="D118" s="20"/>
      <c r="E118" s="20"/>
    </row>
    <row r="119" spans="1:5" x14ac:dyDescent="0.25">
      <c r="A119" s="45" t="s">
        <v>303</v>
      </c>
      <c r="B119" s="45"/>
      <c r="C119" s="45"/>
      <c r="D119" s="45"/>
      <c r="E119" s="45"/>
    </row>
    <row r="120" spans="1:5" x14ac:dyDescent="0.25">
      <c r="A120" s="20" t="s">
        <v>304</v>
      </c>
      <c r="B120" s="46" t="s">
        <v>284</v>
      </c>
      <c r="C120" s="47"/>
      <c r="D120" s="20"/>
      <c r="E120" s="20"/>
    </row>
    <row r="121" spans="1:5" x14ac:dyDescent="0.25">
      <c r="A121" s="20" t="s">
        <v>305</v>
      </c>
      <c r="B121" s="46" t="s">
        <v>284</v>
      </c>
      <c r="C121" s="47"/>
      <c r="D121" s="20"/>
      <c r="E121" s="20"/>
    </row>
    <row r="122" spans="1:5" x14ac:dyDescent="0.25">
      <c r="A122" s="20" t="s">
        <v>306</v>
      </c>
      <c r="B122" s="46" t="s">
        <v>284</v>
      </c>
      <c r="C122" s="47"/>
      <c r="D122" s="20"/>
      <c r="E122" s="20"/>
    </row>
    <row r="123" spans="1:5" x14ac:dyDescent="0.25">
      <c r="A123" s="20"/>
      <c r="B123" s="46"/>
      <c r="C123" s="48"/>
      <c r="D123" s="20"/>
      <c r="E123" s="20"/>
    </row>
    <row r="124" spans="1:5" x14ac:dyDescent="0.25">
      <c r="A124" s="49" t="s">
        <v>307</v>
      </c>
      <c r="B124" s="38"/>
      <c r="C124" s="38"/>
      <c r="D124" s="38"/>
      <c r="E124" s="38"/>
    </row>
    <row r="125" spans="1:5" x14ac:dyDescent="0.25">
      <c r="A125" s="20"/>
      <c r="B125" s="46"/>
      <c r="C125" s="48"/>
      <c r="D125" s="20"/>
      <c r="E125" s="20"/>
    </row>
    <row r="126" spans="1:5" x14ac:dyDescent="0.2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25">
      <c r="A127" s="20" t="s">
        <v>310</v>
      </c>
      <c r="B127" s="46" t="s">
        <v>284</v>
      </c>
      <c r="C127" s="47">
        <v>448</v>
      </c>
      <c r="D127" s="50">
        <v>3662</v>
      </c>
      <c r="E127" s="20"/>
    </row>
    <row r="128" spans="1:5" x14ac:dyDescent="0.25">
      <c r="A128" s="20" t="s">
        <v>311</v>
      </c>
      <c r="B128" s="46" t="s">
        <v>284</v>
      </c>
      <c r="C128" s="47">
        <v>0</v>
      </c>
      <c r="D128" s="50">
        <v>0</v>
      </c>
      <c r="E128" s="20"/>
    </row>
    <row r="129" spans="1:5" x14ac:dyDescent="0.25">
      <c r="A129" s="20" t="s">
        <v>312</v>
      </c>
      <c r="B129" s="46" t="s">
        <v>284</v>
      </c>
      <c r="C129" s="47">
        <v>0</v>
      </c>
      <c r="D129" s="50">
        <v>0</v>
      </c>
      <c r="E129" s="20"/>
    </row>
    <row r="130" spans="1:5" x14ac:dyDescent="0.25">
      <c r="A130" s="20" t="s">
        <v>313</v>
      </c>
      <c r="B130" s="46" t="s">
        <v>284</v>
      </c>
      <c r="C130" s="47">
        <v>0</v>
      </c>
      <c r="D130" s="50">
        <v>0</v>
      </c>
      <c r="E130" s="20"/>
    </row>
    <row r="131" spans="1:5" x14ac:dyDescent="0.25">
      <c r="A131" s="26" t="s">
        <v>314</v>
      </c>
      <c r="B131" s="20"/>
      <c r="C131" s="21" t="s">
        <v>179</v>
      </c>
      <c r="D131" s="20"/>
      <c r="E131" s="20"/>
    </row>
    <row r="132" spans="1:5" x14ac:dyDescent="0.25">
      <c r="A132" s="20" t="s">
        <v>315</v>
      </c>
      <c r="B132" s="46" t="s">
        <v>284</v>
      </c>
      <c r="C132" s="47">
        <v>0</v>
      </c>
      <c r="D132" s="20"/>
      <c r="E132" s="20"/>
    </row>
    <row r="133" spans="1:5" x14ac:dyDescent="0.25">
      <c r="A133" s="20" t="s">
        <v>316</v>
      </c>
      <c r="B133" s="46" t="s">
        <v>284</v>
      </c>
      <c r="C133" s="47">
        <v>0</v>
      </c>
      <c r="D133" s="20"/>
      <c r="E133" s="20"/>
    </row>
    <row r="134" spans="1:5" x14ac:dyDescent="0.25">
      <c r="A134" s="20" t="s">
        <v>317</v>
      </c>
      <c r="B134" s="46" t="s">
        <v>284</v>
      </c>
      <c r="C134" s="47">
        <v>11</v>
      </c>
      <c r="D134" s="20"/>
      <c r="E134" s="20"/>
    </row>
    <row r="135" spans="1:5" x14ac:dyDescent="0.25">
      <c r="A135" s="20" t="s">
        <v>318</v>
      </c>
      <c r="B135" s="46" t="s">
        <v>284</v>
      </c>
      <c r="C135" s="47">
        <v>0</v>
      </c>
      <c r="D135" s="20"/>
      <c r="E135" s="20"/>
    </row>
    <row r="136" spans="1:5" x14ac:dyDescent="0.25">
      <c r="A136" s="20" t="s">
        <v>319</v>
      </c>
      <c r="B136" s="46" t="s">
        <v>284</v>
      </c>
      <c r="C136" s="47">
        <v>0</v>
      </c>
      <c r="D136" s="20"/>
      <c r="E136" s="20"/>
    </row>
    <row r="137" spans="1:5" x14ac:dyDescent="0.25">
      <c r="A137" s="20" t="s">
        <v>320</v>
      </c>
      <c r="B137" s="46" t="s">
        <v>284</v>
      </c>
      <c r="C137" s="47">
        <v>9</v>
      </c>
      <c r="D137" s="20"/>
      <c r="E137" s="20"/>
    </row>
    <row r="138" spans="1:5" x14ac:dyDescent="0.25">
      <c r="A138" s="20" t="s">
        <v>108</v>
      </c>
      <c r="B138" s="46" t="s">
        <v>284</v>
      </c>
      <c r="C138" s="47">
        <v>0</v>
      </c>
      <c r="D138" s="20"/>
      <c r="E138" s="20"/>
    </row>
    <row r="139" spans="1:5" x14ac:dyDescent="0.25">
      <c r="A139" s="20" t="s">
        <v>321</v>
      </c>
      <c r="B139" s="46" t="s">
        <v>284</v>
      </c>
      <c r="C139" s="47">
        <v>0</v>
      </c>
      <c r="D139" s="20"/>
      <c r="E139" s="20"/>
    </row>
    <row r="140" spans="1:5" x14ac:dyDescent="0.25">
      <c r="A140" s="20" t="s">
        <v>322</v>
      </c>
      <c r="B140" s="46"/>
      <c r="C140" s="47">
        <v>0</v>
      </c>
      <c r="D140" s="20"/>
      <c r="E140" s="20"/>
    </row>
    <row r="141" spans="1:5" x14ac:dyDescent="0.25">
      <c r="A141" s="20" t="s">
        <v>312</v>
      </c>
      <c r="B141" s="46" t="s">
        <v>284</v>
      </c>
      <c r="C141" s="47">
        <v>0</v>
      </c>
      <c r="D141" s="20"/>
      <c r="E141" s="20"/>
    </row>
    <row r="142" spans="1:5" x14ac:dyDescent="0.25">
      <c r="A142" s="20" t="s">
        <v>323</v>
      </c>
      <c r="B142" s="46" t="s">
        <v>284</v>
      </c>
      <c r="C142" s="47">
        <v>0</v>
      </c>
      <c r="D142" s="20"/>
      <c r="E142" s="20"/>
    </row>
    <row r="143" spans="1:5" x14ac:dyDescent="0.25">
      <c r="A143" s="20" t="s">
        <v>324</v>
      </c>
      <c r="B143" s="20"/>
      <c r="C143" s="27"/>
      <c r="D143" s="20"/>
      <c r="E143" s="32">
        <f>SUM(C132:C142)</f>
        <v>20</v>
      </c>
    </row>
    <row r="144" spans="1:5" x14ac:dyDescent="0.25">
      <c r="A144" s="20" t="s">
        <v>325</v>
      </c>
      <c r="B144" s="46" t="s">
        <v>284</v>
      </c>
      <c r="C144" s="47">
        <v>20</v>
      </c>
      <c r="D144" s="20"/>
      <c r="E144" s="20"/>
    </row>
    <row r="145" spans="1:6" x14ac:dyDescent="0.25">
      <c r="A145" s="20" t="s">
        <v>326</v>
      </c>
      <c r="B145" s="46" t="s">
        <v>284</v>
      </c>
      <c r="C145" s="47">
        <v>0</v>
      </c>
      <c r="D145" s="20"/>
      <c r="E145" s="20"/>
    </row>
    <row r="146" spans="1:6" x14ac:dyDescent="0.25">
      <c r="A146" s="20"/>
      <c r="B146" s="20"/>
      <c r="C146" s="27"/>
      <c r="D146" s="20"/>
      <c r="E146" s="20"/>
    </row>
    <row r="147" spans="1:6" x14ac:dyDescent="0.25">
      <c r="A147" s="20" t="s">
        <v>327</v>
      </c>
      <c r="B147" s="46" t="s">
        <v>284</v>
      </c>
      <c r="C147" s="47">
        <v>0</v>
      </c>
      <c r="D147" s="20"/>
      <c r="E147" s="20"/>
    </row>
    <row r="148" spans="1:6" x14ac:dyDescent="0.25">
      <c r="A148" s="20"/>
      <c r="B148" s="20"/>
      <c r="C148" s="27"/>
      <c r="D148" s="20"/>
      <c r="E148" s="20"/>
    </row>
    <row r="149" spans="1:6" x14ac:dyDescent="0.25">
      <c r="A149" s="20"/>
      <c r="B149" s="20"/>
      <c r="C149" s="27"/>
      <c r="D149" s="20"/>
      <c r="E149" s="20"/>
    </row>
    <row r="150" spans="1:6" x14ac:dyDescent="0.25">
      <c r="A150" s="20"/>
      <c r="B150" s="20"/>
      <c r="C150" s="27"/>
      <c r="D150" s="20"/>
      <c r="E150" s="20"/>
    </row>
    <row r="151" spans="1:6" x14ac:dyDescent="0.25">
      <c r="A151" s="20"/>
      <c r="B151" s="20"/>
      <c r="C151" s="27"/>
      <c r="D151" s="20"/>
      <c r="E151" s="20"/>
    </row>
    <row r="152" spans="1:6" x14ac:dyDescent="0.25">
      <c r="A152" s="38" t="s">
        <v>328</v>
      </c>
      <c r="B152" s="49"/>
      <c r="C152" s="49"/>
      <c r="D152" s="49"/>
      <c r="E152" s="49"/>
    </row>
    <row r="153" spans="1:6" ht="15" customHeight="1" x14ac:dyDescent="0.2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25">
      <c r="A154" s="20" t="s">
        <v>309</v>
      </c>
      <c r="B154" s="50">
        <v>267</v>
      </c>
      <c r="C154" s="50">
        <v>65</v>
      </c>
      <c r="D154" s="50">
        <v>116</v>
      </c>
      <c r="E154" s="32">
        <f>SUM(B154:D154)</f>
        <v>448</v>
      </c>
    </row>
    <row r="155" spans="1:6" x14ac:dyDescent="0.25">
      <c r="A155" s="20" t="s">
        <v>227</v>
      </c>
      <c r="B155" s="50">
        <v>2218</v>
      </c>
      <c r="C155" s="50">
        <v>764</v>
      </c>
      <c r="D155" s="50">
        <v>680</v>
      </c>
      <c r="E155" s="32">
        <f>SUM(B155:D155)</f>
        <v>3662</v>
      </c>
    </row>
    <row r="156" spans="1:6" x14ac:dyDescent="0.25">
      <c r="A156" s="20" t="s">
        <v>332</v>
      </c>
      <c r="B156" s="50"/>
      <c r="C156" s="50"/>
      <c r="D156" s="50"/>
      <c r="E156" s="32">
        <f>SUM(B156:D156)</f>
        <v>0</v>
      </c>
    </row>
    <row r="157" spans="1:6" x14ac:dyDescent="0.25">
      <c r="A157" s="20" t="s">
        <v>272</v>
      </c>
      <c r="B157" s="50">
        <v>14582280</v>
      </c>
      <c r="C157" s="50">
        <v>3806112</v>
      </c>
      <c r="D157" s="50">
        <v>4147685</v>
      </c>
      <c r="E157" s="32">
        <f>SUM(B157:D157)</f>
        <v>22536077</v>
      </c>
      <c r="F157" s="18"/>
    </row>
    <row r="158" spans="1:6" x14ac:dyDescent="0.25">
      <c r="A158" s="20" t="s">
        <v>273</v>
      </c>
      <c r="B158" s="50">
        <v>253468924</v>
      </c>
      <c r="C158" s="50">
        <v>115664705</v>
      </c>
      <c r="D158" s="50">
        <v>229074040</v>
      </c>
      <c r="E158" s="32">
        <f>SUM(B158:D158)</f>
        <v>598207669</v>
      </c>
      <c r="F158" s="18"/>
    </row>
    <row r="159" spans="1:6" x14ac:dyDescent="0.2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25">
      <c r="A160" s="20" t="s">
        <v>309</v>
      </c>
      <c r="B160" s="50">
        <v>0</v>
      </c>
      <c r="C160" s="50">
        <v>0</v>
      </c>
      <c r="D160" s="50">
        <v>0</v>
      </c>
      <c r="E160" s="32">
        <f>SUM(B160:D160)</f>
        <v>0</v>
      </c>
    </row>
    <row r="161" spans="1:5" x14ac:dyDescent="0.25">
      <c r="A161" s="20" t="s">
        <v>227</v>
      </c>
      <c r="B161" s="50">
        <v>0</v>
      </c>
      <c r="C161" s="50">
        <v>0</v>
      </c>
      <c r="D161" s="50">
        <v>0</v>
      </c>
      <c r="E161" s="32">
        <f>SUM(B161:D161)</f>
        <v>0</v>
      </c>
    </row>
    <row r="162" spans="1:5" x14ac:dyDescent="0.25">
      <c r="A162" s="20" t="s">
        <v>332</v>
      </c>
      <c r="B162" s="50">
        <v>0</v>
      </c>
      <c r="C162" s="50">
        <v>0</v>
      </c>
      <c r="D162" s="50">
        <v>0</v>
      </c>
      <c r="E162" s="32">
        <f>SUM(B162:D162)</f>
        <v>0</v>
      </c>
    </row>
    <row r="163" spans="1:5" x14ac:dyDescent="0.25">
      <c r="A163" s="20" t="s">
        <v>272</v>
      </c>
      <c r="B163" s="50">
        <v>0</v>
      </c>
      <c r="C163" s="50">
        <v>0</v>
      </c>
      <c r="D163" s="50">
        <v>0</v>
      </c>
      <c r="E163" s="32">
        <f>SUM(B163:D163)</f>
        <v>0</v>
      </c>
    </row>
    <row r="164" spans="1:5" x14ac:dyDescent="0.25">
      <c r="A164" s="20" t="s">
        <v>273</v>
      </c>
      <c r="B164" s="50">
        <v>0</v>
      </c>
      <c r="C164" s="50">
        <v>0</v>
      </c>
      <c r="D164" s="50">
        <v>0</v>
      </c>
      <c r="E164" s="32">
        <f>SUM(B164:D164)</f>
        <v>0</v>
      </c>
    </row>
    <row r="165" spans="1:5" x14ac:dyDescent="0.2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25">
      <c r="A166" s="20" t="s">
        <v>309</v>
      </c>
      <c r="B166" s="50">
        <v>0</v>
      </c>
      <c r="C166" s="50">
        <v>0</v>
      </c>
      <c r="D166" s="50">
        <v>0</v>
      </c>
      <c r="E166" s="32">
        <f>SUM(B166:D166)</f>
        <v>0</v>
      </c>
    </row>
    <row r="167" spans="1:5" x14ac:dyDescent="0.25">
      <c r="A167" s="20" t="s">
        <v>227</v>
      </c>
      <c r="B167" s="50">
        <v>0</v>
      </c>
      <c r="C167" s="50">
        <v>0</v>
      </c>
      <c r="D167" s="50">
        <v>0</v>
      </c>
      <c r="E167" s="32">
        <f>SUM(B167:D167)</f>
        <v>0</v>
      </c>
    </row>
    <row r="168" spans="1:5" x14ac:dyDescent="0.25">
      <c r="A168" s="20" t="s">
        <v>332</v>
      </c>
      <c r="B168" s="50">
        <v>0</v>
      </c>
      <c r="C168" s="50">
        <v>0</v>
      </c>
      <c r="D168" s="50">
        <v>0</v>
      </c>
      <c r="E168" s="32">
        <f>SUM(B168:D168)</f>
        <v>0</v>
      </c>
    </row>
    <row r="169" spans="1:5" x14ac:dyDescent="0.25">
      <c r="A169" s="20" t="s">
        <v>272</v>
      </c>
      <c r="B169" s="50">
        <v>0</v>
      </c>
      <c r="C169" s="50">
        <v>0</v>
      </c>
      <c r="D169" s="50">
        <v>0</v>
      </c>
      <c r="E169" s="32">
        <f>SUM(B169:D169)</f>
        <v>0</v>
      </c>
    </row>
    <row r="170" spans="1:5" x14ac:dyDescent="0.25">
      <c r="A170" s="20" t="s">
        <v>273</v>
      </c>
      <c r="B170" s="50">
        <v>0</v>
      </c>
      <c r="C170" s="50">
        <v>0</v>
      </c>
      <c r="D170" s="50">
        <v>0</v>
      </c>
      <c r="E170" s="32">
        <f>SUM(B170:D170)</f>
        <v>0</v>
      </c>
    </row>
    <row r="171" spans="1:5" x14ac:dyDescent="0.25">
      <c r="A171" s="25"/>
      <c r="B171" s="25"/>
      <c r="C171" s="54"/>
      <c r="D171" s="55"/>
      <c r="E171" s="20"/>
    </row>
    <row r="172" spans="1:5" x14ac:dyDescent="0.2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25">
      <c r="A173" s="25" t="s">
        <v>338</v>
      </c>
      <c r="B173" s="50">
        <v>0</v>
      </c>
      <c r="C173" s="50">
        <v>0</v>
      </c>
      <c r="D173" s="20"/>
      <c r="E173" s="20"/>
    </row>
    <row r="174" spans="1:5" x14ac:dyDescent="0.25">
      <c r="A174" s="25"/>
      <c r="B174" s="55"/>
      <c r="C174" s="54"/>
      <c r="D174" s="20"/>
      <c r="E174" s="20"/>
    </row>
    <row r="175" spans="1:5" x14ac:dyDescent="0.25">
      <c r="A175" s="25"/>
      <c r="B175" s="25"/>
      <c r="C175" s="54"/>
      <c r="D175" s="55"/>
      <c r="E175" s="20"/>
    </row>
    <row r="176" spans="1:5" x14ac:dyDescent="0.25">
      <c r="A176" s="25"/>
      <c r="B176" s="25"/>
      <c r="C176" s="54"/>
      <c r="D176" s="55"/>
      <c r="E176" s="20"/>
    </row>
    <row r="177" spans="1:5" x14ac:dyDescent="0.25">
      <c r="A177" s="25"/>
      <c r="B177" s="25"/>
      <c r="C177" s="54"/>
      <c r="D177" s="55"/>
      <c r="E177" s="20"/>
    </row>
    <row r="178" spans="1:5" x14ac:dyDescent="0.25">
      <c r="A178" s="25"/>
      <c r="B178" s="25"/>
      <c r="C178" s="54"/>
      <c r="D178" s="55"/>
      <c r="E178" s="20"/>
    </row>
    <row r="179" spans="1:5" x14ac:dyDescent="0.25">
      <c r="A179" s="49" t="s">
        <v>339</v>
      </c>
      <c r="B179" s="38"/>
      <c r="C179" s="38"/>
      <c r="D179" s="38"/>
      <c r="E179" s="38"/>
    </row>
    <row r="180" spans="1:5" x14ac:dyDescent="0.25">
      <c r="A180" s="45" t="s">
        <v>340</v>
      </c>
      <c r="B180" s="45"/>
      <c r="C180" s="45"/>
      <c r="D180" s="45"/>
      <c r="E180" s="45"/>
    </row>
    <row r="181" spans="1:5" x14ac:dyDescent="0.25">
      <c r="A181" s="20" t="s">
        <v>341</v>
      </c>
      <c r="B181" s="46" t="s">
        <v>284</v>
      </c>
      <c r="C181" s="47">
        <v>5821682</v>
      </c>
      <c r="D181" s="20"/>
      <c r="E181" s="20"/>
    </row>
    <row r="182" spans="1:5" x14ac:dyDescent="0.25">
      <c r="A182" s="20" t="s">
        <v>342</v>
      </c>
      <c r="B182" s="46" t="s">
        <v>284</v>
      </c>
      <c r="C182" s="47">
        <v>204113</v>
      </c>
      <c r="D182" s="20"/>
      <c r="E182" s="20"/>
    </row>
    <row r="183" spans="1:5" x14ac:dyDescent="0.25">
      <c r="A183" s="25" t="s">
        <v>343</v>
      </c>
      <c r="B183" s="46" t="s">
        <v>284</v>
      </c>
      <c r="C183" s="47">
        <v>848370</v>
      </c>
      <c r="D183" s="20"/>
      <c r="E183" s="20"/>
    </row>
    <row r="184" spans="1:5" x14ac:dyDescent="0.25">
      <c r="A184" s="20" t="s">
        <v>344</v>
      </c>
      <c r="B184" s="46" t="s">
        <v>284</v>
      </c>
      <c r="C184" s="47">
        <v>15165238</v>
      </c>
      <c r="D184" s="20"/>
      <c r="E184" s="20"/>
    </row>
    <row r="185" spans="1:5" x14ac:dyDescent="0.25">
      <c r="A185" s="20" t="s">
        <v>345</v>
      </c>
      <c r="B185" s="46" t="s">
        <v>284</v>
      </c>
      <c r="C185" s="47">
        <v>52706</v>
      </c>
      <c r="D185" s="20"/>
      <c r="E185" s="20"/>
    </row>
    <row r="186" spans="1:5" x14ac:dyDescent="0.25">
      <c r="A186" s="20" t="s">
        <v>346</v>
      </c>
      <c r="B186" s="46" t="s">
        <v>284</v>
      </c>
      <c r="C186" s="47">
        <v>2583628</v>
      </c>
      <c r="D186" s="20"/>
      <c r="E186" s="20"/>
    </row>
    <row r="187" spans="1:5" x14ac:dyDescent="0.25">
      <c r="A187" s="20" t="s">
        <v>347</v>
      </c>
      <c r="B187" s="46" t="s">
        <v>284</v>
      </c>
      <c r="C187" s="47">
        <v>1380630</v>
      </c>
      <c r="D187" s="20"/>
      <c r="E187" s="20"/>
    </row>
    <row r="188" spans="1:5" x14ac:dyDescent="0.25">
      <c r="A188" s="20" t="s">
        <v>347</v>
      </c>
      <c r="B188" s="46" t="s">
        <v>284</v>
      </c>
      <c r="C188" s="47"/>
      <c r="D188" s="20"/>
      <c r="E188" s="20"/>
    </row>
    <row r="189" spans="1:5" x14ac:dyDescent="0.25">
      <c r="A189" s="20" t="s">
        <v>215</v>
      </c>
      <c r="B189" s="20"/>
      <c r="C189" s="27"/>
      <c r="D189" s="32">
        <f>SUM(C181:C188)</f>
        <v>26056367</v>
      </c>
      <c r="E189" s="20"/>
    </row>
    <row r="190" spans="1:5" x14ac:dyDescent="0.25">
      <c r="A190" s="45" t="s">
        <v>348</v>
      </c>
      <c r="B190" s="45"/>
      <c r="C190" s="45"/>
      <c r="D190" s="45"/>
      <c r="E190" s="45"/>
    </row>
    <row r="191" spans="1:5" x14ac:dyDescent="0.25">
      <c r="A191" s="20" t="s">
        <v>349</v>
      </c>
      <c r="B191" s="46" t="s">
        <v>284</v>
      </c>
      <c r="C191" s="47">
        <v>8307086</v>
      </c>
      <c r="D191" s="20"/>
      <c r="E191" s="20"/>
    </row>
    <row r="192" spans="1:5" x14ac:dyDescent="0.25">
      <c r="A192" s="20" t="s">
        <v>350</v>
      </c>
      <c r="B192" s="46" t="s">
        <v>284</v>
      </c>
      <c r="C192" s="47">
        <v>26986</v>
      </c>
      <c r="D192" s="20"/>
      <c r="E192" s="20"/>
    </row>
    <row r="193" spans="1:5" x14ac:dyDescent="0.25">
      <c r="A193" s="20" t="s">
        <v>215</v>
      </c>
      <c r="B193" s="20"/>
      <c r="C193" s="27"/>
      <c r="D193" s="32">
        <f>SUM(C191:C192)</f>
        <v>8334072</v>
      </c>
      <c r="E193" s="20"/>
    </row>
    <row r="194" spans="1:5" x14ac:dyDescent="0.25">
      <c r="A194" s="45" t="s">
        <v>351</v>
      </c>
      <c r="B194" s="45"/>
      <c r="C194" s="45"/>
      <c r="D194" s="45"/>
      <c r="E194" s="45"/>
    </row>
    <row r="195" spans="1:5" x14ac:dyDescent="0.25">
      <c r="A195" s="20" t="s">
        <v>352</v>
      </c>
      <c r="B195" s="46" t="s">
        <v>284</v>
      </c>
      <c r="C195" s="47">
        <v>908240</v>
      </c>
      <c r="D195" s="20"/>
      <c r="E195" s="20"/>
    </row>
    <row r="196" spans="1:5" x14ac:dyDescent="0.25">
      <c r="A196" s="20" t="s">
        <v>353</v>
      </c>
      <c r="B196" s="46" t="s">
        <v>284</v>
      </c>
      <c r="C196" s="47">
        <v>372183</v>
      </c>
      <c r="D196" s="20"/>
      <c r="E196" s="20"/>
    </row>
    <row r="197" spans="1:5" x14ac:dyDescent="0.25">
      <c r="A197" s="20" t="s">
        <v>215</v>
      </c>
      <c r="B197" s="20"/>
      <c r="C197" s="27"/>
      <c r="D197" s="32">
        <f>SUM(C195:C196)</f>
        <v>1280423</v>
      </c>
      <c r="E197" s="20"/>
    </row>
    <row r="198" spans="1:5" x14ac:dyDescent="0.25">
      <c r="A198" s="45" t="s">
        <v>354</v>
      </c>
      <c r="B198" s="45"/>
      <c r="C198" s="45"/>
      <c r="D198" s="45"/>
      <c r="E198" s="45"/>
    </row>
    <row r="199" spans="1:5" x14ac:dyDescent="0.25">
      <c r="A199" s="20" t="s">
        <v>355</v>
      </c>
      <c r="B199" s="46" t="s">
        <v>284</v>
      </c>
      <c r="C199" s="47">
        <v>115088</v>
      </c>
      <c r="D199" s="20"/>
      <c r="E199" s="20"/>
    </row>
    <row r="200" spans="1:5" x14ac:dyDescent="0.25">
      <c r="A200" s="20" t="s">
        <v>356</v>
      </c>
      <c r="B200" s="46" t="s">
        <v>284</v>
      </c>
      <c r="C200" s="47">
        <v>2579831</v>
      </c>
      <c r="D200" s="20"/>
      <c r="E200" s="20"/>
    </row>
    <row r="201" spans="1:5" x14ac:dyDescent="0.25">
      <c r="A201" s="20" t="s">
        <v>144</v>
      </c>
      <c r="B201" s="46" t="s">
        <v>284</v>
      </c>
      <c r="C201" s="47"/>
      <c r="D201" s="20"/>
      <c r="E201" s="20"/>
    </row>
    <row r="202" spans="1:5" x14ac:dyDescent="0.25">
      <c r="A202" s="20" t="s">
        <v>215</v>
      </c>
      <c r="B202" s="20"/>
      <c r="C202" s="27"/>
      <c r="D202" s="32">
        <f>SUM(C199:C201)</f>
        <v>2694919</v>
      </c>
      <c r="E202" s="20"/>
    </row>
    <row r="203" spans="1:5" x14ac:dyDescent="0.25">
      <c r="A203" s="45" t="s">
        <v>357</v>
      </c>
      <c r="B203" s="45"/>
      <c r="C203" s="45"/>
      <c r="D203" s="45"/>
      <c r="E203" s="45"/>
    </row>
    <row r="204" spans="1:5" x14ac:dyDescent="0.25">
      <c r="A204" s="20" t="s">
        <v>358</v>
      </c>
      <c r="B204" s="46" t="s">
        <v>284</v>
      </c>
      <c r="C204" s="47">
        <v>1247599</v>
      </c>
      <c r="D204" s="20"/>
      <c r="E204" s="20"/>
    </row>
    <row r="205" spans="1:5" x14ac:dyDescent="0.25">
      <c r="A205" s="20" t="s">
        <v>359</v>
      </c>
      <c r="B205" s="46" t="s">
        <v>284</v>
      </c>
      <c r="C205" s="47"/>
      <c r="D205" s="20"/>
      <c r="E205" s="20"/>
    </row>
    <row r="206" spans="1:5" x14ac:dyDescent="0.25">
      <c r="A206" s="20" t="s">
        <v>215</v>
      </c>
      <c r="B206" s="20"/>
      <c r="C206" s="27"/>
      <c r="D206" s="32">
        <f>SUM(C204:C205)</f>
        <v>1247599</v>
      </c>
      <c r="E206" s="20"/>
    </row>
    <row r="207" spans="1:5" x14ac:dyDescent="0.25">
      <c r="A207" s="20"/>
      <c r="B207" s="20"/>
      <c r="C207" s="27"/>
      <c r="D207" s="20"/>
      <c r="E207" s="20"/>
    </row>
    <row r="208" spans="1:5" x14ac:dyDescent="0.25">
      <c r="A208" s="38" t="s">
        <v>360</v>
      </c>
      <c r="B208" s="38"/>
      <c r="C208" s="38"/>
      <c r="D208" s="38"/>
      <c r="E208" s="38"/>
    </row>
    <row r="209" spans="1:5" x14ac:dyDescent="0.25">
      <c r="A209" s="49" t="s">
        <v>361</v>
      </c>
      <c r="B209" s="38"/>
      <c r="C209" s="38"/>
      <c r="D209" s="38"/>
      <c r="E209" s="38"/>
    </row>
    <row r="210" spans="1:5" x14ac:dyDescent="0.2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25">
      <c r="A211" s="20" t="s">
        <v>366</v>
      </c>
      <c r="B211" s="50">
        <v>239994</v>
      </c>
      <c r="C211" s="47"/>
      <c r="D211" s="50">
        <v>22600</v>
      </c>
      <c r="E211" s="32">
        <f t="shared" ref="E211:E219" si="16">SUM(B211:C211)-D211</f>
        <v>217394</v>
      </c>
    </row>
    <row r="212" spans="1:5" x14ac:dyDescent="0.25">
      <c r="A212" s="20" t="s">
        <v>367</v>
      </c>
      <c r="B212" s="50">
        <v>418498</v>
      </c>
      <c r="C212" s="47">
        <v>160878</v>
      </c>
      <c r="D212" s="50"/>
      <c r="E212" s="32">
        <f t="shared" si="16"/>
        <v>579376</v>
      </c>
    </row>
    <row r="213" spans="1:5" x14ac:dyDescent="0.25">
      <c r="A213" s="20" t="s">
        <v>368</v>
      </c>
      <c r="B213" s="50">
        <v>651774</v>
      </c>
      <c r="C213" s="47"/>
      <c r="D213" s="50"/>
      <c r="E213" s="32">
        <f t="shared" si="16"/>
        <v>651774</v>
      </c>
    </row>
    <row r="214" spans="1:5" x14ac:dyDescent="0.25">
      <c r="A214" s="20" t="s">
        <v>369</v>
      </c>
      <c r="B214" s="50">
        <v>3417761</v>
      </c>
      <c r="C214" s="47">
        <v>7542463</v>
      </c>
      <c r="D214" s="50">
        <v>24249</v>
      </c>
      <c r="E214" s="32">
        <f t="shared" si="16"/>
        <v>10935975</v>
      </c>
    </row>
    <row r="215" spans="1:5" x14ac:dyDescent="0.25">
      <c r="A215" s="20" t="s">
        <v>370</v>
      </c>
      <c r="B215" s="50">
        <v>4228818</v>
      </c>
      <c r="C215" s="47">
        <v>1405035</v>
      </c>
      <c r="D215" s="50">
        <v>11972</v>
      </c>
      <c r="E215" s="32">
        <f t="shared" si="16"/>
        <v>5621881</v>
      </c>
    </row>
    <row r="216" spans="1:5" x14ac:dyDescent="0.25">
      <c r="A216" s="20" t="s">
        <v>371</v>
      </c>
      <c r="B216" s="50">
        <v>18951072</v>
      </c>
      <c r="C216" s="47">
        <v>1789917</v>
      </c>
      <c r="D216" s="50">
        <v>648393</v>
      </c>
      <c r="E216" s="32">
        <f t="shared" si="16"/>
        <v>20092596</v>
      </c>
    </row>
    <row r="217" spans="1:5" x14ac:dyDescent="0.25">
      <c r="A217" s="20" t="s">
        <v>372</v>
      </c>
      <c r="B217" s="50">
        <v>3086075</v>
      </c>
      <c r="C217" s="47">
        <v>45126</v>
      </c>
      <c r="D217" s="50">
        <v>1327153</v>
      </c>
      <c r="E217" s="32">
        <f t="shared" si="16"/>
        <v>1804048</v>
      </c>
    </row>
    <row r="218" spans="1:5" x14ac:dyDescent="0.25">
      <c r="A218" s="20" t="s">
        <v>373</v>
      </c>
      <c r="B218" s="50"/>
      <c r="C218" s="47"/>
      <c r="D218" s="50"/>
      <c r="E218" s="32">
        <f t="shared" si="16"/>
        <v>0</v>
      </c>
    </row>
    <row r="219" spans="1:5" x14ac:dyDescent="0.25">
      <c r="A219" s="20" t="s">
        <v>374</v>
      </c>
      <c r="B219" s="50">
        <v>11731877</v>
      </c>
      <c r="C219" s="47">
        <v>-7608926</v>
      </c>
      <c r="D219" s="50"/>
      <c r="E219" s="32">
        <f t="shared" si="16"/>
        <v>4122951</v>
      </c>
    </row>
    <row r="220" spans="1:5" x14ac:dyDescent="0.25">
      <c r="A220" s="20" t="s">
        <v>215</v>
      </c>
      <c r="B220" s="32">
        <f>SUM(B211:B219)</f>
        <v>42725869</v>
      </c>
      <c r="C220" s="265">
        <f>SUM(C211:C219)</f>
        <v>3334493</v>
      </c>
      <c r="D220" s="32">
        <f>SUM(D211:D219)</f>
        <v>2034367</v>
      </c>
      <c r="E220" s="32">
        <f>SUM(E211:E219)</f>
        <v>44025995</v>
      </c>
    </row>
    <row r="221" spans="1:5" x14ac:dyDescent="0.25">
      <c r="A221" s="20"/>
      <c r="B221" s="20"/>
      <c r="C221" s="27"/>
      <c r="D221" s="20"/>
      <c r="E221" s="20"/>
    </row>
    <row r="222" spans="1:5" x14ac:dyDescent="0.25">
      <c r="A222" s="49" t="s">
        <v>375</v>
      </c>
      <c r="B222" s="49"/>
      <c r="C222" s="49"/>
      <c r="D222" s="49"/>
      <c r="E222" s="49"/>
    </row>
    <row r="223" spans="1:5" x14ac:dyDescent="0.2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25">
      <c r="A224" s="20" t="s">
        <v>366</v>
      </c>
      <c r="B224" s="55"/>
      <c r="C224" s="54"/>
      <c r="D224" s="55"/>
      <c r="E224" s="20"/>
    </row>
    <row r="225" spans="1:5" x14ac:dyDescent="0.25">
      <c r="A225" s="20" t="s">
        <v>367</v>
      </c>
      <c r="B225" s="50">
        <v>203605</v>
      </c>
      <c r="C225" s="47">
        <v>32703</v>
      </c>
      <c r="D225" s="50"/>
      <c r="E225" s="32">
        <f t="shared" ref="E225:E232" si="17">SUM(B225:C225)-D225</f>
        <v>236308</v>
      </c>
    </row>
    <row r="226" spans="1:5" x14ac:dyDescent="0.25">
      <c r="A226" s="20" t="s">
        <v>368</v>
      </c>
      <c r="B226" s="50">
        <v>85880</v>
      </c>
      <c r="C226" s="47">
        <v>25738</v>
      </c>
      <c r="D226" s="50"/>
      <c r="E226" s="32">
        <f t="shared" si="17"/>
        <v>111618</v>
      </c>
    </row>
    <row r="227" spans="1:5" x14ac:dyDescent="0.25">
      <c r="A227" s="20" t="s">
        <v>369</v>
      </c>
      <c r="B227" s="50">
        <v>1033528</v>
      </c>
      <c r="C227" s="47">
        <v>827556</v>
      </c>
      <c r="D227" s="50">
        <v>6629.6</v>
      </c>
      <c r="E227" s="32">
        <f t="shared" si="17"/>
        <v>1854454.4</v>
      </c>
    </row>
    <row r="228" spans="1:5" x14ac:dyDescent="0.25">
      <c r="A228" s="20" t="s">
        <v>370</v>
      </c>
      <c r="B228" s="50">
        <v>2583334</v>
      </c>
      <c r="C228" s="47">
        <v>404142</v>
      </c>
      <c r="D228" s="50">
        <v>11972</v>
      </c>
      <c r="E228" s="32">
        <f t="shared" si="17"/>
        <v>2975504</v>
      </c>
    </row>
    <row r="229" spans="1:5" x14ac:dyDescent="0.25">
      <c r="A229" s="20" t="s">
        <v>371</v>
      </c>
      <c r="B229" s="50">
        <v>10681638</v>
      </c>
      <c r="C229" s="47">
        <v>1770388</v>
      </c>
      <c r="D229" s="50">
        <v>679737</v>
      </c>
      <c r="E229" s="32">
        <f t="shared" si="17"/>
        <v>11772289</v>
      </c>
    </row>
    <row r="230" spans="1:5" x14ac:dyDescent="0.25">
      <c r="A230" s="20" t="s">
        <v>372</v>
      </c>
      <c r="B230" s="50">
        <v>2357844</v>
      </c>
      <c r="C230" s="47">
        <v>117413</v>
      </c>
      <c r="D230" s="50">
        <v>700307</v>
      </c>
      <c r="E230" s="32">
        <f t="shared" si="17"/>
        <v>1774950</v>
      </c>
    </row>
    <row r="231" spans="1:5" x14ac:dyDescent="0.25">
      <c r="A231" s="20" t="s">
        <v>373</v>
      </c>
      <c r="B231" s="50"/>
      <c r="C231" s="47"/>
      <c r="D231" s="50"/>
      <c r="E231" s="32">
        <f t="shared" si="17"/>
        <v>0</v>
      </c>
    </row>
    <row r="232" spans="1:5" x14ac:dyDescent="0.2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25">
      <c r="A233" s="20" t="s">
        <v>215</v>
      </c>
      <c r="B233" s="32">
        <f>SUM(B224:B232)</f>
        <v>16945829</v>
      </c>
      <c r="C233" s="265">
        <f>SUM(C224:C232)</f>
        <v>3177940</v>
      </c>
      <c r="D233" s="32">
        <f>SUM(D224:D232)</f>
        <v>1398645.6</v>
      </c>
      <c r="E233" s="32">
        <f>SUM(E224:E232)</f>
        <v>18725123.399999999</v>
      </c>
    </row>
    <row r="234" spans="1:5" x14ac:dyDescent="0.25">
      <c r="A234" s="20"/>
      <c r="B234" s="20"/>
      <c r="C234" s="27"/>
      <c r="D234" s="20"/>
      <c r="E234" s="20"/>
    </row>
    <row r="235" spans="1:5" x14ac:dyDescent="0.25">
      <c r="A235" s="38" t="s">
        <v>376</v>
      </c>
      <c r="B235" s="38"/>
      <c r="C235" s="38"/>
      <c r="D235" s="38"/>
      <c r="E235" s="38"/>
    </row>
    <row r="236" spans="1:5" x14ac:dyDescent="0.25">
      <c r="A236" s="38"/>
      <c r="B236" s="348" t="s">
        <v>377</v>
      </c>
      <c r="C236" s="348"/>
      <c r="D236" s="38"/>
      <c r="E236" s="38"/>
    </row>
    <row r="237" spans="1:5" x14ac:dyDescent="0.25">
      <c r="A237" s="56" t="s">
        <v>377</v>
      </c>
      <c r="B237" s="38"/>
      <c r="C237" s="47">
        <v>5551446</v>
      </c>
      <c r="D237" s="40">
        <f>C237</f>
        <v>5551446</v>
      </c>
      <c r="E237" s="38"/>
    </row>
    <row r="238" spans="1:5" x14ac:dyDescent="0.25">
      <c r="A238" s="45" t="s">
        <v>378</v>
      </c>
      <c r="B238" s="45"/>
      <c r="C238" s="45"/>
      <c r="D238" s="45"/>
      <c r="E238" s="45"/>
    </row>
    <row r="239" spans="1:5" x14ac:dyDescent="0.25">
      <c r="A239" s="20" t="s">
        <v>379</v>
      </c>
      <c r="B239" s="46" t="s">
        <v>284</v>
      </c>
      <c r="C239" s="47">
        <v>172445271</v>
      </c>
      <c r="D239" s="20"/>
      <c r="E239" s="20"/>
    </row>
    <row r="240" spans="1:5" x14ac:dyDescent="0.25">
      <c r="A240" s="20" t="s">
        <v>380</v>
      </c>
      <c r="B240" s="46" t="s">
        <v>284</v>
      </c>
      <c r="C240" s="47">
        <v>82311698</v>
      </c>
      <c r="D240" s="20"/>
      <c r="E240" s="20"/>
    </row>
    <row r="241" spans="1:5" x14ac:dyDescent="0.25">
      <c r="A241" s="20" t="s">
        <v>381</v>
      </c>
      <c r="B241" s="46" t="s">
        <v>284</v>
      </c>
      <c r="C241" s="47">
        <v>7774137</v>
      </c>
      <c r="D241" s="20"/>
      <c r="E241" s="20"/>
    </row>
    <row r="242" spans="1:5" x14ac:dyDescent="0.25">
      <c r="A242" s="20" t="s">
        <v>382</v>
      </c>
      <c r="B242" s="46" t="s">
        <v>284</v>
      </c>
      <c r="C242" s="47">
        <v>833664</v>
      </c>
      <c r="D242" s="20"/>
      <c r="E242" s="20"/>
    </row>
    <row r="243" spans="1:5" x14ac:dyDescent="0.25">
      <c r="A243" s="20" t="s">
        <v>383</v>
      </c>
      <c r="B243" s="46" t="s">
        <v>284</v>
      </c>
      <c r="C243" s="47"/>
      <c r="D243" s="20"/>
      <c r="E243" s="20"/>
    </row>
    <row r="244" spans="1:5" x14ac:dyDescent="0.25">
      <c r="A244" s="20" t="s">
        <v>384</v>
      </c>
      <c r="B244" s="46" t="s">
        <v>284</v>
      </c>
      <c r="C244" s="47">
        <v>63455515</v>
      </c>
      <c r="D244" s="20"/>
      <c r="E244" s="20"/>
    </row>
    <row r="245" spans="1:5" x14ac:dyDescent="0.25">
      <c r="A245" s="20" t="s">
        <v>385</v>
      </c>
      <c r="B245" s="20"/>
      <c r="C245" s="27"/>
      <c r="D245" s="32">
        <f>SUM(C239:C244)</f>
        <v>326820285</v>
      </c>
      <c r="E245" s="20"/>
    </row>
    <row r="246" spans="1:5" x14ac:dyDescent="0.25">
      <c r="A246" s="45" t="s">
        <v>386</v>
      </c>
      <c r="B246" s="45"/>
      <c r="C246" s="45"/>
      <c r="D246" s="45"/>
      <c r="E246" s="45"/>
    </row>
    <row r="247" spans="1:5" x14ac:dyDescent="0.25">
      <c r="A247" s="26" t="s">
        <v>387</v>
      </c>
      <c r="B247" s="46" t="s">
        <v>284</v>
      </c>
      <c r="C247" s="47"/>
      <c r="D247" s="20"/>
      <c r="E247" s="20"/>
    </row>
    <row r="248" spans="1:5" x14ac:dyDescent="0.25">
      <c r="A248" s="26"/>
      <c r="B248" s="46"/>
      <c r="C248" s="27"/>
      <c r="D248" s="20"/>
      <c r="E248" s="20"/>
    </row>
    <row r="249" spans="1:5" x14ac:dyDescent="0.25">
      <c r="A249" s="26" t="s">
        <v>388</v>
      </c>
      <c r="B249" s="46" t="s">
        <v>284</v>
      </c>
      <c r="C249" s="47">
        <v>2330466</v>
      </c>
      <c r="D249" s="20"/>
      <c r="E249" s="20"/>
    </row>
    <row r="250" spans="1:5" x14ac:dyDescent="0.25">
      <c r="A250" s="26" t="s">
        <v>389</v>
      </c>
      <c r="B250" s="46" t="s">
        <v>284</v>
      </c>
      <c r="C250" s="47">
        <v>3824213</v>
      </c>
      <c r="D250" s="20"/>
      <c r="E250" s="20"/>
    </row>
    <row r="251" spans="1:5" x14ac:dyDescent="0.25">
      <c r="A251" s="20"/>
      <c r="B251" s="20"/>
      <c r="C251" s="27"/>
      <c r="D251" s="20"/>
      <c r="E251" s="20"/>
    </row>
    <row r="252" spans="1:5" x14ac:dyDescent="0.25">
      <c r="A252" s="26" t="s">
        <v>390</v>
      </c>
      <c r="B252" s="20"/>
      <c r="C252" s="27"/>
      <c r="D252" s="32">
        <f>SUM(C249:C251)</f>
        <v>6154679</v>
      </c>
      <c r="E252" s="20"/>
    </row>
    <row r="253" spans="1:5" x14ac:dyDescent="0.25">
      <c r="A253" s="45" t="s">
        <v>391</v>
      </c>
      <c r="B253" s="45"/>
      <c r="C253" s="45"/>
      <c r="D253" s="45"/>
      <c r="E253" s="45"/>
    </row>
    <row r="254" spans="1:5" x14ac:dyDescent="0.25">
      <c r="A254" s="20" t="s">
        <v>392</v>
      </c>
      <c r="B254" s="46" t="s">
        <v>284</v>
      </c>
      <c r="C254" s="47"/>
      <c r="D254" s="20"/>
      <c r="E254" s="20"/>
    </row>
    <row r="255" spans="1:5" x14ac:dyDescent="0.25">
      <c r="A255" s="20" t="s">
        <v>391</v>
      </c>
      <c r="B255" s="46" t="s">
        <v>284</v>
      </c>
      <c r="C255" s="47">
        <v>7311090</v>
      </c>
      <c r="D255" s="20"/>
      <c r="E255" s="20"/>
    </row>
    <row r="256" spans="1:5" x14ac:dyDescent="0.25">
      <c r="A256" s="20" t="s">
        <v>393</v>
      </c>
      <c r="B256" s="20"/>
      <c r="C256" s="27"/>
      <c r="D256" s="32">
        <f>SUM(C254:C255)</f>
        <v>7311090</v>
      </c>
      <c r="E256" s="20"/>
    </row>
    <row r="257" spans="1:5" x14ac:dyDescent="0.25">
      <c r="A257" s="20"/>
      <c r="B257" s="20"/>
      <c r="C257" s="27"/>
      <c r="D257" s="20"/>
      <c r="E257" s="20"/>
    </row>
    <row r="258" spans="1:5" x14ac:dyDescent="0.25">
      <c r="A258" s="20" t="s">
        <v>394</v>
      </c>
      <c r="B258" s="20"/>
      <c r="C258" s="27"/>
      <c r="D258" s="32">
        <f>D237+D245+D252+D256</f>
        <v>345837500</v>
      </c>
      <c r="E258" s="20"/>
    </row>
    <row r="259" spans="1:5" x14ac:dyDescent="0.25">
      <c r="A259" s="20"/>
      <c r="B259" s="20"/>
      <c r="C259" s="27"/>
      <c r="D259" s="20"/>
      <c r="E259" s="20"/>
    </row>
    <row r="260" spans="1:5" x14ac:dyDescent="0.25">
      <c r="A260" s="20"/>
      <c r="B260" s="20"/>
      <c r="C260" s="27"/>
      <c r="D260" s="20"/>
      <c r="E260" s="20"/>
    </row>
    <row r="261" spans="1:5" x14ac:dyDescent="0.25">
      <c r="A261" s="20"/>
      <c r="B261" s="20"/>
      <c r="C261" s="27"/>
      <c r="D261" s="20"/>
      <c r="E261" s="20"/>
    </row>
    <row r="262" spans="1:5" x14ac:dyDescent="0.25">
      <c r="A262" s="20"/>
      <c r="B262" s="20"/>
      <c r="C262" s="27"/>
      <c r="D262" s="20"/>
      <c r="E262" s="20"/>
    </row>
    <row r="263" spans="1:5" x14ac:dyDescent="0.25">
      <c r="A263" s="20"/>
      <c r="B263" s="20"/>
      <c r="C263" s="27"/>
      <c r="D263" s="20"/>
      <c r="E263" s="20"/>
    </row>
    <row r="264" spans="1:5" x14ac:dyDescent="0.25">
      <c r="A264" s="38" t="s">
        <v>395</v>
      </c>
      <c r="B264" s="38"/>
      <c r="C264" s="38"/>
      <c r="D264" s="38"/>
      <c r="E264" s="38"/>
    </row>
    <row r="265" spans="1:5" x14ac:dyDescent="0.25">
      <c r="A265" s="45" t="s">
        <v>396</v>
      </c>
      <c r="B265" s="45"/>
      <c r="C265" s="45"/>
      <c r="D265" s="45"/>
      <c r="E265" s="45"/>
    </row>
    <row r="266" spans="1:5" x14ac:dyDescent="0.25">
      <c r="A266" s="20" t="s">
        <v>397</v>
      </c>
      <c r="B266" s="46" t="s">
        <v>284</v>
      </c>
      <c r="C266" s="47">
        <v>9045040</v>
      </c>
      <c r="D266" s="20"/>
      <c r="E266" s="20"/>
    </row>
    <row r="267" spans="1:5" x14ac:dyDescent="0.25">
      <c r="A267" s="20" t="s">
        <v>398</v>
      </c>
      <c r="B267" s="46" t="s">
        <v>284</v>
      </c>
      <c r="C267" s="47"/>
      <c r="D267" s="20"/>
      <c r="E267" s="20"/>
    </row>
    <row r="268" spans="1:5" x14ac:dyDescent="0.25">
      <c r="A268" s="20" t="s">
        <v>399</v>
      </c>
      <c r="B268" s="46" t="s">
        <v>284</v>
      </c>
      <c r="C268" s="47">
        <v>31275339</v>
      </c>
      <c r="D268" s="20"/>
      <c r="E268" s="20"/>
    </row>
    <row r="269" spans="1:5" x14ac:dyDescent="0.25">
      <c r="A269" s="20" t="s">
        <v>400</v>
      </c>
      <c r="B269" s="46" t="s">
        <v>284</v>
      </c>
      <c r="C269" s="47"/>
      <c r="D269" s="20"/>
      <c r="E269" s="20"/>
    </row>
    <row r="270" spans="1:5" x14ac:dyDescent="0.25">
      <c r="A270" s="20" t="s">
        <v>401</v>
      </c>
      <c r="B270" s="46" t="s">
        <v>284</v>
      </c>
      <c r="C270" s="47">
        <v>258896</v>
      </c>
      <c r="D270" s="20"/>
      <c r="E270" s="20"/>
    </row>
    <row r="271" spans="1:5" x14ac:dyDescent="0.25">
      <c r="A271" s="20" t="s">
        <v>402</v>
      </c>
      <c r="B271" s="46" t="s">
        <v>284</v>
      </c>
      <c r="C271" s="47">
        <v>3900929</v>
      </c>
      <c r="D271" s="20"/>
      <c r="E271" s="20"/>
    </row>
    <row r="272" spans="1:5" x14ac:dyDescent="0.25">
      <c r="A272" s="20" t="s">
        <v>403</v>
      </c>
      <c r="B272" s="46" t="s">
        <v>284</v>
      </c>
      <c r="C272" s="47"/>
      <c r="D272" s="20"/>
      <c r="E272" s="20"/>
    </row>
    <row r="273" spans="1:5" x14ac:dyDescent="0.25">
      <c r="A273" s="20" t="s">
        <v>404</v>
      </c>
      <c r="B273" s="46" t="s">
        <v>284</v>
      </c>
      <c r="C273" s="47">
        <v>1859663</v>
      </c>
      <c r="D273" s="20"/>
      <c r="E273" s="20"/>
    </row>
    <row r="274" spans="1:5" x14ac:dyDescent="0.25">
      <c r="A274" s="20" t="s">
        <v>405</v>
      </c>
      <c r="B274" s="46" t="s">
        <v>284</v>
      </c>
      <c r="C274" s="47">
        <v>2748591</v>
      </c>
      <c r="D274" s="20"/>
      <c r="E274" s="20"/>
    </row>
    <row r="275" spans="1:5" x14ac:dyDescent="0.25">
      <c r="A275" s="20" t="s">
        <v>406</v>
      </c>
      <c r="B275" s="46" t="s">
        <v>284</v>
      </c>
      <c r="C275" s="47"/>
      <c r="D275" s="20"/>
      <c r="E275" s="20"/>
    </row>
    <row r="276" spans="1:5" x14ac:dyDescent="0.25">
      <c r="A276" s="20" t="s">
        <v>407</v>
      </c>
      <c r="B276" s="20"/>
      <c r="C276" s="27"/>
      <c r="D276" s="32">
        <f>SUM(C266:C268)-C269+SUM(C270:C275)</f>
        <v>49088458</v>
      </c>
      <c r="E276" s="20"/>
    </row>
    <row r="277" spans="1:5" x14ac:dyDescent="0.25">
      <c r="A277" s="45" t="s">
        <v>408</v>
      </c>
      <c r="B277" s="45"/>
      <c r="C277" s="45"/>
      <c r="D277" s="45"/>
      <c r="E277" s="45"/>
    </row>
    <row r="278" spans="1:5" x14ac:dyDescent="0.25">
      <c r="A278" s="20" t="s">
        <v>397</v>
      </c>
      <c r="B278" s="46" t="s">
        <v>284</v>
      </c>
      <c r="C278" s="47">
        <v>2000000</v>
      </c>
      <c r="D278" s="20"/>
      <c r="E278" s="20"/>
    </row>
    <row r="279" spans="1:5" x14ac:dyDescent="0.25">
      <c r="A279" s="20" t="s">
        <v>398</v>
      </c>
      <c r="B279" s="46" t="s">
        <v>284</v>
      </c>
      <c r="C279" s="47"/>
      <c r="D279" s="20"/>
      <c r="E279" s="20"/>
    </row>
    <row r="280" spans="1:5" x14ac:dyDescent="0.25">
      <c r="A280" s="20" t="s">
        <v>409</v>
      </c>
      <c r="B280" s="46" t="s">
        <v>284</v>
      </c>
      <c r="C280" s="47"/>
      <c r="D280" s="20"/>
      <c r="E280" s="20"/>
    </row>
    <row r="281" spans="1:5" x14ac:dyDescent="0.25">
      <c r="A281" s="20" t="s">
        <v>410</v>
      </c>
      <c r="B281" s="20"/>
      <c r="C281" s="27"/>
      <c r="D281" s="32">
        <f>SUM(C278:C280)</f>
        <v>2000000</v>
      </c>
      <c r="E281" s="20"/>
    </row>
    <row r="282" spans="1:5" x14ac:dyDescent="0.25">
      <c r="A282" s="45" t="s">
        <v>411</v>
      </c>
      <c r="B282" s="45"/>
      <c r="C282" s="45"/>
      <c r="D282" s="45"/>
      <c r="E282" s="45"/>
    </row>
    <row r="283" spans="1:5" x14ac:dyDescent="0.25">
      <c r="A283" s="20" t="s">
        <v>366</v>
      </c>
      <c r="B283" s="46" t="s">
        <v>284</v>
      </c>
      <c r="C283" s="47">
        <v>796770</v>
      </c>
      <c r="D283" s="20"/>
      <c r="E283" s="20"/>
    </row>
    <row r="284" spans="1:5" x14ac:dyDescent="0.25">
      <c r="A284" s="20" t="s">
        <v>367</v>
      </c>
      <c r="B284" s="46" t="s">
        <v>284</v>
      </c>
      <c r="C284" s="47"/>
      <c r="D284" s="20"/>
      <c r="E284" s="20"/>
    </row>
    <row r="285" spans="1:5" x14ac:dyDescent="0.25">
      <c r="A285" s="20" t="s">
        <v>368</v>
      </c>
      <c r="B285" s="46" t="s">
        <v>284</v>
      </c>
      <c r="C285" s="47">
        <v>11587749</v>
      </c>
      <c r="D285" s="20"/>
      <c r="E285" s="20"/>
    </row>
    <row r="286" spans="1:5" x14ac:dyDescent="0.25">
      <c r="A286" s="20" t="s">
        <v>412</v>
      </c>
      <c r="B286" s="46" t="s">
        <v>284</v>
      </c>
      <c r="C286" s="47">
        <v>5621881</v>
      </c>
      <c r="D286" s="20"/>
      <c r="E286" s="20"/>
    </row>
    <row r="287" spans="1:5" x14ac:dyDescent="0.25">
      <c r="A287" s="20" t="s">
        <v>413</v>
      </c>
      <c r="B287" s="46" t="s">
        <v>284</v>
      </c>
      <c r="C287" s="47">
        <v>20122087</v>
      </c>
      <c r="D287" s="20"/>
      <c r="E287" s="20"/>
    </row>
    <row r="288" spans="1:5" x14ac:dyDescent="0.25">
      <c r="A288" s="20" t="s">
        <v>414</v>
      </c>
      <c r="B288" s="46" t="s">
        <v>284</v>
      </c>
      <c r="C288" s="47">
        <v>1774558</v>
      </c>
      <c r="D288" s="20"/>
      <c r="E288" s="20"/>
    </row>
    <row r="289" spans="1:5" x14ac:dyDescent="0.25">
      <c r="A289" s="20" t="s">
        <v>373</v>
      </c>
      <c r="B289" s="46" t="s">
        <v>284</v>
      </c>
      <c r="C289" s="47"/>
      <c r="D289" s="20"/>
      <c r="E289" s="20"/>
    </row>
    <row r="290" spans="1:5" x14ac:dyDescent="0.25">
      <c r="A290" s="20" t="s">
        <v>374</v>
      </c>
      <c r="B290" s="46" t="s">
        <v>284</v>
      </c>
      <c r="C290" s="47">
        <v>4122952</v>
      </c>
      <c r="D290" s="20"/>
      <c r="E290" s="20"/>
    </row>
    <row r="291" spans="1:5" x14ac:dyDescent="0.25">
      <c r="A291" s="20" t="s">
        <v>415</v>
      </c>
      <c r="B291" s="20"/>
      <c r="C291" s="27"/>
      <c r="D291" s="32">
        <f>SUM(C283:C290)</f>
        <v>44025997</v>
      </c>
      <c r="E291" s="20"/>
    </row>
    <row r="292" spans="1:5" x14ac:dyDescent="0.25">
      <c r="A292" s="20" t="s">
        <v>416</v>
      </c>
      <c r="B292" s="46" t="s">
        <v>284</v>
      </c>
      <c r="C292" s="47">
        <v>18725124</v>
      </c>
      <c r="D292" s="20"/>
      <c r="E292" s="20"/>
    </row>
    <row r="293" spans="1:5" x14ac:dyDescent="0.25">
      <c r="A293" s="20" t="s">
        <v>417</v>
      </c>
      <c r="B293" s="20"/>
      <c r="C293" s="27"/>
      <c r="D293" s="32">
        <f>D291-C292</f>
        <v>25300873</v>
      </c>
      <c r="E293" s="20"/>
    </row>
    <row r="294" spans="1:5" x14ac:dyDescent="0.25">
      <c r="A294" s="45" t="s">
        <v>418</v>
      </c>
      <c r="B294" s="45"/>
      <c r="C294" s="45"/>
      <c r="D294" s="45"/>
      <c r="E294" s="45"/>
    </row>
    <row r="295" spans="1:5" x14ac:dyDescent="0.25">
      <c r="A295" s="20" t="s">
        <v>419</v>
      </c>
      <c r="B295" s="46" t="s">
        <v>284</v>
      </c>
      <c r="C295" s="47"/>
      <c r="D295" s="20"/>
      <c r="E295" s="20"/>
    </row>
    <row r="296" spans="1:5" x14ac:dyDescent="0.25">
      <c r="A296" s="20" t="s">
        <v>420</v>
      </c>
      <c r="B296" s="46" t="s">
        <v>284</v>
      </c>
      <c r="C296" s="47"/>
      <c r="D296" s="20"/>
      <c r="E296" s="20"/>
    </row>
    <row r="297" spans="1:5" x14ac:dyDescent="0.25">
      <c r="A297" s="20" t="s">
        <v>421</v>
      </c>
      <c r="B297" s="46" t="s">
        <v>284</v>
      </c>
      <c r="C297" s="47">
        <v>35064037</v>
      </c>
      <c r="D297" s="20"/>
      <c r="E297" s="20"/>
    </row>
    <row r="298" spans="1:5" x14ac:dyDescent="0.25">
      <c r="A298" s="20" t="s">
        <v>409</v>
      </c>
      <c r="B298" s="46" t="s">
        <v>284</v>
      </c>
      <c r="C298" s="47">
        <v>19849879</v>
      </c>
      <c r="D298" s="20"/>
      <c r="E298" s="20"/>
    </row>
    <row r="299" spans="1:5" x14ac:dyDescent="0.25">
      <c r="A299" s="20" t="s">
        <v>422</v>
      </c>
      <c r="B299" s="20"/>
      <c r="C299" s="27"/>
      <c r="D299" s="32">
        <f>C295-C296+C297+C298</f>
        <v>54913916</v>
      </c>
      <c r="E299" s="20"/>
    </row>
    <row r="300" spans="1:5" x14ac:dyDescent="0.25">
      <c r="A300" s="20"/>
      <c r="B300" s="20"/>
      <c r="C300" s="27"/>
      <c r="D300" s="20"/>
      <c r="E300" s="20"/>
    </row>
    <row r="301" spans="1:5" x14ac:dyDescent="0.25">
      <c r="A301" s="45" t="s">
        <v>423</v>
      </c>
      <c r="B301" s="45"/>
      <c r="C301" s="45"/>
      <c r="D301" s="45"/>
      <c r="E301" s="45"/>
    </row>
    <row r="302" spans="1:5" x14ac:dyDescent="0.25">
      <c r="A302" s="20" t="s">
        <v>424</v>
      </c>
      <c r="B302" s="46" t="s">
        <v>284</v>
      </c>
      <c r="C302" s="47"/>
      <c r="D302" s="20"/>
      <c r="E302" s="20"/>
    </row>
    <row r="303" spans="1:5" x14ac:dyDescent="0.25">
      <c r="A303" s="20" t="s">
        <v>425</v>
      </c>
      <c r="B303" s="46" t="s">
        <v>284</v>
      </c>
      <c r="C303" s="47"/>
      <c r="D303" s="20"/>
      <c r="E303" s="20"/>
    </row>
    <row r="304" spans="1:5" x14ac:dyDescent="0.25">
      <c r="A304" s="20" t="s">
        <v>426</v>
      </c>
      <c r="B304" s="46" t="s">
        <v>284</v>
      </c>
      <c r="C304" s="47"/>
      <c r="D304" s="20"/>
      <c r="E304" s="20"/>
    </row>
    <row r="305" spans="1:5" x14ac:dyDescent="0.25">
      <c r="A305" s="20" t="s">
        <v>427</v>
      </c>
      <c r="B305" s="46" t="s">
        <v>284</v>
      </c>
      <c r="C305" s="47"/>
      <c r="D305" s="20"/>
      <c r="E305" s="20"/>
    </row>
    <row r="306" spans="1:5" x14ac:dyDescent="0.2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25">
      <c r="A307" s="20"/>
      <c r="B307" s="20"/>
      <c r="C307" s="27"/>
      <c r="D307" s="20"/>
      <c r="E307" s="20"/>
    </row>
    <row r="308" spans="1:5" x14ac:dyDescent="0.25">
      <c r="A308" s="20" t="s">
        <v>429</v>
      </c>
      <c r="B308" s="20"/>
      <c r="C308" s="27"/>
      <c r="D308" s="32">
        <f>D276+D281+D293+D299+D306</f>
        <v>131303247</v>
      </c>
      <c r="E308" s="20"/>
    </row>
    <row r="309" spans="1:5" x14ac:dyDescent="0.25">
      <c r="A309" s="20"/>
      <c r="B309" s="20"/>
      <c r="C309" s="27"/>
      <c r="D309" s="20"/>
      <c r="E309" s="20"/>
    </row>
    <row r="310" spans="1:5" x14ac:dyDescent="0.25">
      <c r="A310" s="20"/>
      <c r="B310" s="20"/>
      <c r="C310" s="27"/>
      <c r="D310" s="20"/>
      <c r="E310" s="20"/>
    </row>
    <row r="311" spans="1:5" x14ac:dyDescent="0.25">
      <c r="A311" s="20"/>
      <c r="B311" s="20"/>
      <c r="C311" s="27"/>
      <c r="D311" s="20"/>
      <c r="E311" s="20"/>
    </row>
    <row r="312" spans="1:5" x14ac:dyDescent="0.25">
      <c r="A312" s="38" t="s">
        <v>430</v>
      </c>
      <c r="B312" s="38"/>
      <c r="C312" s="38"/>
      <c r="D312" s="38"/>
      <c r="E312" s="38"/>
    </row>
    <row r="313" spans="1:5" x14ac:dyDescent="0.25">
      <c r="A313" s="45" t="s">
        <v>431</v>
      </c>
      <c r="B313" s="45"/>
      <c r="C313" s="45"/>
      <c r="D313" s="45"/>
      <c r="E313" s="45"/>
    </row>
    <row r="314" spans="1:5" x14ac:dyDescent="0.25">
      <c r="A314" s="20" t="s">
        <v>432</v>
      </c>
      <c r="B314" s="46" t="s">
        <v>284</v>
      </c>
      <c r="C314" s="47"/>
      <c r="D314" s="20"/>
      <c r="E314" s="20"/>
    </row>
    <row r="315" spans="1:5" x14ac:dyDescent="0.25">
      <c r="A315" s="20" t="s">
        <v>433</v>
      </c>
      <c r="B315" s="46" t="s">
        <v>284</v>
      </c>
      <c r="C315" s="47">
        <v>4938076</v>
      </c>
      <c r="D315" s="20"/>
      <c r="E315" s="20"/>
    </row>
    <row r="316" spans="1:5" x14ac:dyDescent="0.25">
      <c r="A316" s="20" t="s">
        <v>434</v>
      </c>
      <c r="B316" s="46" t="s">
        <v>284</v>
      </c>
      <c r="C316" s="47">
        <v>6172215</v>
      </c>
      <c r="D316" s="20"/>
      <c r="E316" s="20"/>
    </row>
    <row r="317" spans="1:5" x14ac:dyDescent="0.25">
      <c r="A317" s="20" t="s">
        <v>435</v>
      </c>
      <c r="B317" s="46" t="s">
        <v>284</v>
      </c>
      <c r="C317" s="47">
        <v>1448060</v>
      </c>
      <c r="D317" s="20"/>
      <c r="E317" s="20"/>
    </row>
    <row r="318" spans="1:5" x14ac:dyDescent="0.25">
      <c r="A318" s="20" t="s">
        <v>436</v>
      </c>
      <c r="B318" s="46" t="s">
        <v>284</v>
      </c>
      <c r="C318" s="47"/>
      <c r="D318" s="20"/>
      <c r="E318" s="20"/>
    </row>
    <row r="319" spans="1:5" x14ac:dyDescent="0.25">
      <c r="A319" s="20" t="s">
        <v>437</v>
      </c>
      <c r="B319" s="46" t="s">
        <v>284</v>
      </c>
      <c r="C319" s="47">
        <v>1805720</v>
      </c>
      <c r="D319" s="20"/>
      <c r="E319" s="20"/>
    </row>
    <row r="320" spans="1:5" x14ac:dyDescent="0.25">
      <c r="A320" s="20" t="s">
        <v>438</v>
      </c>
      <c r="B320" s="46" t="s">
        <v>284</v>
      </c>
      <c r="C320" s="47"/>
      <c r="D320" s="20"/>
      <c r="E320" s="20"/>
    </row>
    <row r="321" spans="1:5" x14ac:dyDescent="0.25">
      <c r="A321" s="20" t="s">
        <v>439</v>
      </c>
      <c r="B321" s="46" t="s">
        <v>284</v>
      </c>
      <c r="C321" s="47"/>
      <c r="D321" s="20"/>
      <c r="E321" s="20"/>
    </row>
    <row r="322" spans="1:5" x14ac:dyDescent="0.25">
      <c r="A322" s="20" t="s">
        <v>440</v>
      </c>
      <c r="B322" s="46" t="s">
        <v>284</v>
      </c>
      <c r="C322" s="47">
        <f>10700845+62661305+13000000+9150055+8175</f>
        <v>95520380</v>
      </c>
      <c r="D322" s="20"/>
      <c r="E322" s="20"/>
    </row>
    <row r="323" spans="1:5" x14ac:dyDescent="0.25">
      <c r="A323" s="20" t="s">
        <v>441</v>
      </c>
      <c r="B323" s="46" t="s">
        <v>284</v>
      </c>
      <c r="C323" s="47"/>
      <c r="D323" s="20"/>
      <c r="E323" s="20"/>
    </row>
    <row r="324" spans="1:5" x14ac:dyDescent="0.25">
      <c r="A324" s="20" t="s">
        <v>442</v>
      </c>
      <c r="B324" s="20"/>
      <c r="C324" s="27"/>
      <c r="D324" s="32">
        <f>SUM(C314:C323)</f>
        <v>109884451</v>
      </c>
      <c r="E324" s="20"/>
    </row>
    <row r="325" spans="1:5" x14ac:dyDescent="0.25">
      <c r="A325" s="45" t="s">
        <v>443</v>
      </c>
      <c r="B325" s="45"/>
      <c r="C325" s="45"/>
      <c r="D325" s="45"/>
      <c r="E325" s="45"/>
    </row>
    <row r="326" spans="1:5" x14ac:dyDescent="0.25">
      <c r="A326" s="20" t="s">
        <v>444</v>
      </c>
      <c r="B326" s="46" t="s">
        <v>284</v>
      </c>
      <c r="C326" s="47"/>
      <c r="D326" s="20"/>
      <c r="E326" s="20"/>
    </row>
    <row r="327" spans="1:5" x14ac:dyDescent="0.25">
      <c r="A327" s="20" t="s">
        <v>445</v>
      </c>
      <c r="B327" s="46" t="s">
        <v>284</v>
      </c>
      <c r="C327" s="47"/>
      <c r="D327" s="20"/>
      <c r="E327" s="20"/>
    </row>
    <row r="328" spans="1:5" x14ac:dyDescent="0.25">
      <c r="A328" s="20" t="s">
        <v>446</v>
      </c>
      <c r="B328" s="46" t="s">
        <v>284</v>
      </c>
      <c r="C328" s="47"/>
      <c r="D328" s="20"/>
      <c r="E328" s="20"/>
    </row>
    <row r="329" spans="1:5" x14ac:dyDescent="0.2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25">
      <c r="A330" s="45" t="s">
        <v>448</v>
      </c>
      <c r="B330" s="45"/>
      <c r="C330" s="45"/>
      <c r="D330" s="45"/>
      <c r="E330" s="45"/>
    </row>
    <row r="331" spans="1:5" x14ac:dyDescent="0.25">
      <c r="A331" s="20" t="s">
        <v>449</v>
      </c>
      <c r="B331" s="46" t="s">
        <v>284</v>
      </c>
      <c r="C331" s="47"/>
      <c r="D331" s="20"/>
      <c r="E331" s="20"/>
    </row>
    <row r="332" spans="1:5" x14ac:dyDescent="0.25">
      <c r="A332" s="20" t="s">
        <v>450</v>
      </c>
      <c r="B332" s="46" t="s">
        <v>284</v>
      </c>
      <c r="C332" s="47"/>
      <c r="D332" s="20"/>
      <c r="E332" s="20"/>
    </row>
    <row r="333" spans="1:5" x14ac:dyDescent="0.25">
      <c r="A333" s="20" t="s">
        <v>451</v>
      </c>
      <c r="B333" s="46" t="s">
        <v>284</v>
      </c>
      <c r="C333" s="47"/>
      <c r="D333" s="20"/>
      <c r="E333" s="20"/>
    </row>
    <row r="334" spans="1:5" x14ac:dyDescent="0.25">
      <c r="A334" s="26" t="s">
        <v>452</v>
      </c>
      <c r="B334" s="46" t="s">
        <v>284</v>
      </c>
      <c r="C334" s="47">
        <v>37338109</v>
      </c>
      <c r="D334" s="20"/>
      <c r="E334" s="20"/>
    </row>
    <row r="335" spans="1:5" x14ac:dyDescent="0.25">
      <c r="A335" s="20" t="s">
        <v>453</v>
      </c>
      <c r="B335" s="46" t="s">
        <v>284</v>
      </c>
      <c r="C335" s="47"/>
      <c r="D335" s="20"/>
      <c r="E335" s="20"/>
    </row>
    <row r="336" spans="1:5" x14ac:dyDescent="0.25">
      <c r="A336" s="26" t="s">
        <v>454</v>
      </c>
      <c r="B336" s="46" t="s">
        <v>284</v>
      </c>
      <c r="C336" s="47"/>
      <c r="D336" s="20"/>
      <c r="E336" s="20"/>
    </row>
    <row r="337" spans="1:5" x14ac:dyDescent="0.25">
      <c r="A337" s="26" t="s">
        <v>455</v>
      </c>
      <c r="B337" s="46" t="s">
        <v>284</v>
      </c>
      <c r="C337" s="271"/>
      <c r="D337" s="20"/>
      <c r="E337" s="20"/>
    </row>
    <row r="338" spans="1:5" x14ac:dyDescent="0.25">
      <c r="A338" s="20" t="s">
        <v>456</v>
      </c>
      <c r="B338" s="46" t="s">
        <v>284</v>
      </c>
      <c r="C338" s="47"/>
      <c r="D338" s="20"/>
      <c r="E338" s="20"/>
    </row>
    <row r="339" spans="1:5" x14ac:dyDescent="0.25">
      <c r="A339" s="20" t="s">
        <v>215</v>
      </c>
      <c r="B339" s="20"/>
      <c r="C339" s="27"/>
      <c r="D339" s="32">
        <f>SUM(C331:C338)</f>
        <v>37338109</v>
      </c>
      <c r="E339" s="20"/>
    </row>
    <row r="340" spans="1:5" x14ac:dyDescent="0.2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25">
      <c r="A341" s="20" t="s">
        <v>458</v>
      </c>
      <c r="B341" s="20"/>
      <c r="C341" s="27"/>
      <c r="D341" s="32">
        <f>D339-D340</f>
        <v>37338109</v>
      </c>
      <c r="E341" s="20"/>
    </row>
    <row r="342" spans="1:5" x14ac:dyDescent="0.25">
      <c r="A342" s="20"/>
      <c r="B342" s="20"/>
      <c r="C342" s="27"/>
      <c r="D342" s="20"/>
      <c r="E342" s="20"/>
    </row>
    <row r="343" spans="1:5" x14ac:dyDescent="0.25">
      <c r="A343" s="20" t="s">
        <v>459</v>
      </c>
      <c r="B343" s="46" t="s">
        <v>284</v>
      </c>
      <c r="C343" s="321">
        <v>-15919312</v>
      </c>
      <c r="D343" s="20"/>
      <c r="E343" s="20"/>
    </row>
    <row r="344" spans="1:5" x14ac:dyDescent="0.25">
      <c r="A344" s="20"/>
      <c r="B344" s="46"/>
      <c r="C344" s="57"/>
      <c r="D344" s="20"/>
      <c r="E344" s="20"/>
    </row>
    <row r="345" spans="1:5" x14ac:dyDescent="0.25">
      <c r="A345" s="20" t="s">
        <v>460</v>
      </c>
      <c r="B345" s="46" t="s">
        <v>284</v>
      </c>
      <c r="C345" s="234"/>
      <c r="D345" s="20"/>
      <c r="E345" s="20"/>
    </row>
    <row r="346" spans="1:5" x14ac:dyDescent="0.25">
      <c r="A346" s="20" t="s">
        <v>461</v>
      </c>
      <c r="B346" s="46" t="s">
        <v>284</v>
      </c>
      <c r="C346" s="234"/>
      <c r="D346" s="20"/>
      <c r="E346" s="20"/>
    </row>
    <row r="347" spans="1:5" x14ac:dyDescent="0.25">
      <c r="A347" s="20" t="s">
        <v>462</v>
      </c>
      <c r="B347" s="46" t="s">
        <v>284</v>
      </c>
      <c r="C347" s="234"/>
      <c r="D347" s="20"/>
      <c r="E347" s="20"/>
    </row>
    <row r="348" spans="1:5" x14ac:dyDescent="0.25">
      <c r="A348" s="20" t="s">
        <v>463</v>
      </c>
      <c r="B348" s="46" t="s">
        <v>284</v>
      </c>
      <c r="C348" s="234"/>
      <c r="D348" s="20"/>
      <c r="E348" s="20"/>
    </row>
    <row r="349" spans="1:5" x14ac:dyDescent="0.25">
      <c r="A349" s="20" t="s">
        <v>464</v>
      </c>
      <c r="B349" s="46" t="s">
        <v>284</v>
      </c>
      <c r="C349" s="234"/>
      <c r="D349" s="20"/>
      <c r="E349" s="20"/>
    </row>
    <row r="350" spans="1:5" x14ac:dyDescent="0.25">
      <c r="A350" s="20" t="s">
        <v>465</v>
      </c>
      <c r="B350" s="20"/>
      <c r="C350" s="27"/>
      <c r="D350" s="32">
        <f>D324+D329+D341+C343+C347+C348</f>
        <v>131303248</v>
      </c>
      <c r="E350" s="20"/>
    </row>
    <row r="351" spans="1:5" x14ac:dyDescent="0.25">
      <c r="A351" s="20"/>
      <c r="B351" s="20"/>
      <c r="C351" s="27"/>
      <c r="D351" s="20"/>
      <c r="E351" s="20"/>
    </row>
    <row r="352" spans="1:5" x14ac:dyDescent="0.25">
      <c r="A352" s="20" t="s">
        <v>466</v>
      </c>
      <c r="B352" s="20"/>
      <c r="C352" s="27"/>
      <c r="D352" s="32">
        <f>D308</f>
        <v>131303247</v>
      </c>
      <c r="E352" s="20"/>
    </row>
    <row r="353" spans="1:5" x14ac:dyDescent="0.25">
      <c r="A353" s="20"/>
      <c r="B353" s="20"/>
      <c r="C353" s="27"/>
      <c r="D353" s="20"/>
      <c r="E353" s="20"/>
    </row>
    <row r="354" spans="1:5" x14ac:dyDescent="0.25">
      <c r="A354" s="20"/>
      <c r="B354" s="20"/>
      <c r="C354" s="27"/>
      <c r="D354" s="20"/>
      <c r="E354" s="20"/>
    </row>
    <row r="355" spans="1:5" x14ac:dyDescent="0.25">
      <c r="A355" s="20"/>
      <c r="B355" s="20"/>
      <c r="C355" s="27"/>
      <c r="D355" s="20"/>
      <c r="E355" s="20"/>
    </row>
    <row r="356" spans="1:5" x14ac:dyDescent="0.25">
      <c r="A356" s="38" t="s">
        <v>467</v>
      </c>
      <c r="B356" s="38"/>
      <c r="C356" s="38"/>
      <c r="D356" s="38"/>
      <c r="E356" s="38"/>
    </row>
    <row r="357" spans="1:5" x14ac:dyDescent="0.25">
      <c r="A357" s="45" t="s">
        <v>468</v>
      </c>
      <c r="B357" s="45"/>
      <c r="C357" s="45"/>
      <c r="D357" s="45"/>
      <c r="E357" s="45"/>
    </row>
    <row r="358" spans="1:5" x14ac:dyDescent="0.25">
      <c r="A358" s="20" t="s">
        <v>469</v>
      </c>
      <c r="B358" s="46" t="s">
        <v>284</v>
      </c>
      <c r="C358" s="234">
        <v>22536077</v>
      </c>
      <c r="D358" s="20"/>
      <c r="E358" s="20"/>
    </row>
    <row r="359" spans="1:5" x14ac:dyDescent="0.25">
      <c r="A359" s="20" t="s">
        <v>470</v>
      </c>
      <c r="B359" s="46" t="s">
        <v>284</v>
      </c>
      <c r="C359" s="234">
        <v>598207668</v>
      </c>
      <c r="D359" s="20"/>
      <c r="E359" s="20"/>
    </row>
    <row r="360" spans="1:5" x14ac:dyDescent="0.25">
      <c r="A360" s="20" t="s">
        <v>471</v>
      </c>
      <c r="B360" s="20"/>
      <c r="C360" s="27"/>
      <c r="D360" s="32">
        <f>SUM(C358:C359)</f>
        <v>620743745</v>
      </c>
      <c r="E360" s="20"/>
    </row>
    <row r="361" spans="1:5" x14ac:dyDescent="0.25">
      <c r="A361" s="45" t="s">
        <v>472</v>
      </c>
      <c r="B361" s="45"/>
      <c r="C361" s="45"/>
      <c r="D361" s="45"/>
      <c r="E361" s="45"/>
    </row>
    <row r="362" spans="1:5" x14ac:dyDescent="0.25">
      <c r="A362" s="20" t="s">
        <v>377</v>
      </c>
      <c r="B362" s="45"/>
      <c r="C362" s="47">
        <v>5551446</v>
      </c>
      <c r="D362" s="20"/>
      <c r="E362" s="45"/>
    </row>
    <row r="363" spans="1:5" x14ac:dyDescent="0.25">
      <c r="A363" s="20" t="s">
        <v>473</v>
      </c>
      <c r="B363" s="46" t="s">
        <v>284</v>
      </c>
      <c r="C363" s="47">
        <v>326820285</v>
      </c>
      <c r="D363" s="20"/>
      <c r="E363" s="20"/>
    </row>
    <row r="364" spans="1:5" x14ac:dyDescent="0.25">
      <c r="A364" s="20" t="s">
        <v>474</v>
      </c>
      <c r="B364" s="46" t="s">
        <v>284</v>
      </c>
      <c r="C364" s="47">
        <v>6154679</v>
      </c>
      <c r="D364" s="20"/>
      <c r="E364" s="20"/>
    </row>
    <row r="365" spans="1:5" x14ac:dyDescent="0.25">
      <c r="A365" s="20" t="s">
        <v>475</v>
      </c>
      <c r="B365" s="46" t="s">
        <v>284</v>
      </c>
      <c r="C365" s="47">
        <v>7311090</v>
      </c>
      <c r="D365" s="20"/>
      <c r="E365" s="20"/>
    </row>
    <row r="366" spans="1:5" x14ac:dyDescent="0.25">
      <c r="A366" s="20" t="s">
        <v>394</v>
      </c>
      <c r="B366" s="20"/>
      <c r="C366" s="27"/>
      <c r="D366" s="32">
        <f>SUM(C362:C365)</f>
        <v>345837500</v>
      </c>
      <c r="E366" s="20"/>
    </row>
    <row r="367" spans="1:5" x14ac:dyDescent="0.25">
      <c r="A367" s="20" t="s">
        <v>476</v>
      </c>
      <c r="B367" s="20"/>
      <c r="C367" s="27"/>
      <c r="D367" s="32">
        <f>D360-D366</f>
        <v>274906245</v>
      </c>
      <c r="E367" s="20"/>
    </row>
    <row r="368" spans="1:5" x14ac:dyDescent="0.25">
      <c r="A368" s="58" t="s">
        <v>477</v>
      </c>
      <c r="B368" s="45"/>
      <c r="C368" s="45"/>
      <c r="D368" s="45"/>
      <c r="E368" s="45"/>
    </row>
    <row r="369" spans="1:6" x14ac:dyDescent="0.25">
      <c r="A369" s="32" t="s">
        <v>478</v>
      </c>
      <c r="B369" s="20"/>
      <c r="C369" s="20"/>
      <c r="D369" s="20"/>
      <c r="E369" s="20"/>
    </row>
    <row r="370" spans="1:6" x14ac:dyDescent="0.25">
      <c r="A370" s="59" t="s">
        <v>479</v>
      </c>
      <c r="B370" s="40" t="s">
        <v>284</v>
      </c>
      <c r="C370" s="272"/>
      <c r="D370" s="32"/>
      <c r="E370" s="32"/>
    </row>
    <row r="371" spans="1:6" x14ac:dyDescent="0.25">
      <c r="A371" s="59" t="s">
        <v>480</v>
      </c>
      <c r="B371" s="40" t="s">
        <v>284</v>
      </c>
      <c r="C371" s="272">
        <v>1593836</v>
      </c>
      <c r="D371" s="32"/>
      <c r="E371" s="32"/>
    </row>
    <row r="372" spans="1:6" x14ac:dyDescent="0.25">
      <c r="A372" s="59" t="s">
        <v>481</v>
      </c>
      <c r="B372" s="40" t="s">
        <v>284</v>
      </c>
      <c r="C372" s="272"/>
      <c r="D372" s="32"/>
      <c r="E372" s="32"/>
    </row>
    <row r="373" spans="1:6" x14ac:dyDescent="0.25">
      <c r="A373" s="59" t="s">
        <v>482</v>
      </c>
      <c r="B373" s="40" t="s">
        <v>284</v>
      </c>
      <c r="C373" s="272"/>
      <c r="D373" s="32"/>
      <c r="E373" s="32"/>
    </row>
    <row r="374" spans="1:6" x14ac:dyDescent="0.25">
      <c r="A374" s="59" t="s">
        <v>483</v>
      </c>
      <c r="B374" s="40" t="s">
        <v>284</v>
      </c>
      <c r="C374" s="272">
        <v>0</v>
      </c>
      <c r="D374" s="32"/>
      <c r="E374" s="32"/>
    </row>
    <row r="375" spans="1:6" x14ac:dyDescent="0.25">
      <c r="A375" s="59" t="s">
        <v>484</v>
      </c>
      <c r="B375" s="40" t="s">
        <v>284</v>
      </c>
      <c r="C375" s="272">
        <v>0</v>
      </c>
      <c r="D375" s="32"/>
      <c r="E375" s="32"/>
    </row>
    <row r="376" spans="1:6" x14ac:dyDescent="0.25">
      <c r="A376" s="59" t="s">
        <v>485</v>
      </c>
      <c r="B376" s="40" t="s">
        <v>284</v>
      </c>
      <c r="C376" s="272"/>
      <c r="D376" s="32"/>
      <c r="E376" s="32"/>
    </row>
    <row r="377" spans="1:6" x14ac:dyDescent="0.25">
      <c r="A377" s="59" t="s">
        <v>486</v>
      </c>
      <c r="B377" s="40" t="s">
        <v>284</v>
      </c>
      <c r="C377" s="272"/>
      <c r="D377" s="32"/>
      <c r="E377" s="32"/>
    </row>
    <row r="378" spans="1:6" x14ac:dyDescent="0.25">
      <c r="A378" s="59" t="s">
        <v>487</v>
      </c>
      <c r="B378" s="40" t="s">
        <v>284</v>
      </c>
      <c r="C378" s="272"/>
      <c r="D378" s="32"/>
      <c r="E378" s="32"/>
    </row>
    <row r="379" spans="1:6" x14ac:dyDescent="0.25">
      <c r="A379" s="59" t="s">
        <v>488</v>
      </c>
      <c r="B379" s="40" t="s">
        <v>284</v>
      </c>
      <c r="C379" s="272">
        <v>552991</v>
      </c>
      <c r="D379" s="32"/>
      <c r="E379" s="32"/>
    </row>
    <row r="380" spans="1:6" x14ac:dyDescent="0.25">
      <c r="A380" s="59" t="s">
        <v>489</v>
      </c>
      <c r="B380" s="40" t="s">
        <v>284</v>
      </c>
      <c r="C380" s="236">
        <f>7733303-C371-C379</f>
        <v>5586476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25">
      <c r="A381" s="61" t="s">
        <v>490</v>
      </c>
      <c r="B381" s="46"/>
      <c r="C381" s="46"/>
      <c r="D381" s="32">
        <f>SUM(C370:C380)</f>
        <v>7733303</v>
      </c>
      <c r="E381" s="32"/>
      <c r="F381" s="60"/>
    </row>
    <row r="382" spans="1:6" x14ac:dyDescent="0.25">
      <c r="A382" s="56" t="s">
        <v>491</v>
      </c>
      <c r="B382" s="46" t="s">
        <v>284</v>
      </c>
      <c r="C382" s="47">
        <v>0</v>
      </c>
      <c r="D382" s="32"/>
      <c r="E382" s="20"/>
    </row>
    <row r="383" spans="1:6" x14ac:dyDescent="0.25">
      <c r="A383" s="20" t="s">
        <v>492</v>
      </c>
      <c r="B383" s="20"/>
      <c r="C383" s="27"/>
      <c r="D383" s="32">
        <f>D381+C382</f>
        <v>7733303</v>
      </c>
      <c r="E383" s="20"/>
    </row>
    <row r="384" spans="1:6" x14ac:dyDescent="0.25">
      <c r="A384" s="20" t="s">
        <v>493</v>
      </c>
      <c r="B384" s="20"/>
      <c r="C384" s="27"/>
      <c r="D384" s="32">
        <f>D367+D383</f>
        <v>282639548</v>
      </c>
      <c r="E384" s="20"/>
    </row>
    <row r="385" spans="1:5" x14ac:dyDescent="0.25">
      <c r="A385" s="20"/>
      <c r="B385" s="20"/>
      <c r="C385" s="27"/>
      <c r="D385" s="20"/>
      <c r="E385" s="20"/>
    </row>
    <row r="386" spans="1:5" x14ac:dyDescent="0.25">
      <c r="A386" s="20"/>
      <c r="B386" s="20"/>
      <c r="C386" s="27"/>
      <c r="D386" s="20"/>
      <c r="E386" s="20"/>
    </row>
    <row r="387" spans="1:5" x14ac:dyDescent="0.25">
      <c r="A387" s="20"/>
      <c r="B387" s="20"/>
      <c r="C387" s="27"/>
      <c r="D387" s="20"/>
      <c r="E387" s="20"/>
    </row>
    <row r="388" spans="1:5" x14ac:dyDescent="0.25">
      <c r="A388" s="45" t="s">
        <v>494</v>
      </c>
      <c r="B388" s="45"/>
      <c r="C388" s="45"/>
      <c r="D388" s="45"/>
      <c r="E388" s="45"/>
    </row>
    <row r="389" spans="1:5" x14ac:dyDescent="0.25">
      <c r="A389" s="20" t="s">
        <v>495</v>
      </c>
      <c r="B389" s="46" t="s">
        <v>284</v>
      </c>
      <c r="C389" s="47">
        <v>78475315</v>
      </c>
      <c r="D389" s="20"/>
      <c r="E389" s="20"/>
    </row>
    <row r="390" spans="1:5" x14ac:dyDescent="0.25">
      <c r="A390" s="20" t="s">
        <v>9</v>
      </c>
      <c r="B390" s="46" t="s">
        <v>284</v>
      </c>
      <c r="C390" s="47">
        <v>26056367</v>
      </c>
      <c r="D390" s="20"/>
      <c r="E390" s="20"/>
    </row>
    <row r="391" spans="1:5" x14ac:dyDescent="0.25">
      <c r="A391" s="20" t="s">
        <v>249</v>
      </c>
      <c r="B391" s="46" t="s">
        <v>284</v>
      </c>
      <c r="C391" s="47">
        <v>124041607</v>
      </c>
      <c r="D391" s="20"/>
      <c r="E391" s="20"/>
    </row>
    <row r="392" spans="1:5" x14ac:dyDescent="0.25">
      <c r="A392" s="20" t="s">
        <v>496</v>
      </c>
      <c r="B392" s="46" t="s">
        <v>284</v>
      </c>
      <c r="C392" s="47">
        <v>27719228</v>
      </c>
      <c r="D392" s="20"/>
      <c r="E392" s="20"/>
    </row>
    <row r="393" spans="1:5" x14ac:dyDescent="0.25">
      <c r="A393" s="20" t="s">
        <v>497</v>
      </c>
      <c r="B393" s="46" t="s">
        <v>284</v>
      </c>
      <c r="C393" s="47">
        <v>1284107</v>
      </c>
      <c r="D393" s="20"/>
      <c r="E393" s="20"/>
    </row>
    <row r="394" spans="1:5" x14ac:dyDescent="0.25">
      <c r="A394" s="20" t="s">
        <v>498</v>
      </c>
      <c r="B394" s="46" t="s">
        <v>284</v>
      </c>
      <c r="C394" s="47">
        <v>17255882</v>
      </c>
      <c r="D394" s="20"/>
      <c r="E394" s="20"/>
    </row>
    <row r="395" spans="1:5" x14ac:dyDescent="0.25">
      <c r="A395" s="20" t="s">
        <v>11</v>
      </c>
      <c r="B395" s="46" t="s">
        <v>284</v>
      </c>
      <c r="C395" s="236">
        <v>2789660</v>
      </c>
      <c r="D395" s="20"/>
      <c r="E395" s="20"/>
    </row>
    <row r="396" spans="1:5" x14ac:dyDescent="0.25">
      <c r="A396" s="20" t="s">
        <v>499</v>
      </c>
      <c r="B396" s="46" t="s">
        <v>284</v>
      </c>
      <c r="C396" s="236">
        <v>8334072</v>
      </c>
      <c r="D396" s="20"/>
      <c r="E396" s="20"/>
    </row>
    <row r="397" spans="1:5" x14ac:dyDescent="0.25">
      <c r="A397" s="20" t="s">
        <v>500</v>
      </c>
      <c r="B397" s="46" t="s">
        <v>284</v>
      </c>
      <c r="C397" s="47">
        <v>1280423</v>
      </c>
      <c r="D397" s="20"/>
      <c r="E397" s="20"/>
    </row>
    <row r="398" spans="1:5" x14ac:dyDescent="0.25">
      <c r="A398" s="20" t="s">
        <v>501</v>
      </c>
      <c r="B398" s="46" t="s">
        <v>284</v>
      </c>
      <c r="C398" s="47">
        <v>3096925</v>
      </c>
      <c r="D398" s="20"/>
      <c r="E398" s="20"/>
    </row>
    <row r="399" spans="1:5" x14ac:dyDescent="0.25">
      <c r="A399" s="20" t="s">
        <v>502</v>
      </c>
      <c r="B399" s="46" t="s">
        <v>284</v>
      </c>
      <c r="C399" s="47">
        <v>1247599</v>
      </c>
      <c r="D399" s="20"/>
      <c r="E399" s="20"/>
    </row>
    <row r="400" spans="1:5" x14ac:dyDescent="0.25">
      <c r="A400" s="32" t="s">
        <v>503</v>
      </c>
      <c r="B400" s="20"/>
      <c r="C400" s="20"/>
      <c r="D400" s="20"/>
      <c r="E400" s="20"/>
    </row>
    <row r="401" spans="1:9" x14ac:dyDescent="0.25">
      <c r="A401" s="33" t="s">
        <v>255</v>
      </c>
      <c r="B401" s="40" t="s">
        <v>284</v>
      </c>
      <c r="C401" s="272"/>
      <c r="D401" s="32"/>
      <c r="E401" s="32"/>
    </row>
    <row r="402" spans="1:9" x14ac:dyDescent="0.25">
      <c r="A402" s="33" t="s">
        <v>256</v>
      </c>
      <c r="B402" s="40" t="s">
        <v>284</v>
      </c>
      <c r="C402" s="272"/>
      <c r="D402" s="32"/>
      <c r="E402" s="32"/>
    </row>
    <row r="403" spans="1:9" x14ac:dyDescent="0.25">
      <c r="A403" s="33" t="s">
        <v>504</v>
      </c>
      <c r="B403" s="40" t="s">
        <v>284</v>
      </c>
      <c r="C403" s="272"/>
      <c r="D403" s="32"/>
      <c r="E403" s="32"/>
    </row>
    <row r="404" spans="1:9" x14ac:dyDescent="0.25">
      <c r="A404" s="33" t="s">
        <v>258</v>
      </c>
      <c r="B404" s="40" t="s">
        <v>284</v>
      </c>
      <c r="C404" s="272"/>
      <c r="D404" s="32"/>
      <c r="E404" s="32"/>
    </row>
    <row r="405" spans="1:9" x14ac:dyDescent="0.25">
      <c r="A405" s="33" t="s">
        <v>259</v>
      </c>
      <c r="B405" s="40" t="s">
        <v>284</v>
      </c>
      <c r="C405" s="272"/>
      <c r="D405" s="32"/>
      <c r="E405" s="32"/>
    </row>
    <row r="406" spans="1:9" x14ac:dyDescent="0.25">
      <c r="A406" s="33" t="s">
        <v>260</v>
      </c>
      <c r="B406" s="40" t="s">
        <v>284</v>
      </c>
      <c r="C406" s="272"/>
      <c r="D406" s="32"/>
      <c r="E406" s="32"/>
    </row>
    <row r="407" spans="1:9" x14ac:dyDescent="0.25">
      <c r="A407" s="33" t="s">
        <v>261</v>
      </c>
      <c r="B407" s="40" t="s">
        <v>284</v>
      </c>
      <c r="C407" s="272"/>
      <c r="D407" s="32"/>
      <c r="E407" s="32"/>
    </row>
    <row r="408" spans="1:9" x14ac:dyDescent="0.25">
      <c r="A408" s="33" t="s">
        <v>262</v>
      </c>
      <c r="B408" s="40" t="s">
        <v>284</v>
      </c>
      <c r="C408" s="272"/>
      <c r="D408" s="32"/>
      <c r="E408" s="32"/>
    </row>
    <row r="409" spans="1:9" x14ac:dyDescent="0.25">
      <c r="A409" s="33" t="s">
        <v>263</v>
      </c>
      <c r="B409" s="40" t="s">
        <v>284</v>
      </c>
      <c r="C409" s="272"/>
      <c r="D409" s="32"/>
      <c r="E409" s="32"/>
    </row>
    <row r="410" spans="1:9" x14ac:dyDescent="0.25">
      <c r="A410" s="33" t="s">
        <v>264</v>
      </c>
      <c r="B410" s="40" t="s">
        <v>284</v>
      </c>
      <c r="C410" s="272">
        <v>460882</v>
      </c>
      <c r="D410" s="32"/>
      <c r="E410" s="32"/>
    </row>
    <row r="411" spans="1:9" x14ac:dyDescent="0.25">
      <c r="A411" s="33" t="s">
        <v>265</v>
      </c>
      <c r="B411" s="40" t="s">
        <v>284</v>
      </c>
      <c r="C411" s="272">
        <v>809276</v>
      </c>
      <c r="D411" s="32"/>
      <c r="E411" s="32"/>
    </row>
    <row r="412" spans="1:9" x14ac:dyDescent="0.25">
      <c r="A412" s="33" t="s">
        <v>266</v>
      </c>
      <c r="B412" s="40" t="s">
        <v>284</v>
      </c>
      <c r="C412" s="272"/>
      <c r="D412" s="32"/>
      <c r="E412" s="32"/>
    </row>
    <row r="413" spans="1:9" x14ac:dyDescent="0.25">
      <c r="A413" s="33" t="s">
        <v>267</v>
      </c>
      <c r="B413" s="40" t="s">
        <v>284</v>
      </c>
      <c r="C413" s="272"/>
      <c r="D413" s="32"/>
      <c r="E413" s="32"/>
    </row>
    <row r="414" spans="1:9" x14ac:dyDescent="0.25">
      <c r="A414" s="33" t="s">
        <v>268</v>
      </c>
      <c r="B414" s="40" t="s">
        <v>284</v>
      </c>
      <c r="C414" s="236">
        <v>1077109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25">
      <c r="A415" s="62" t="s">
        <v>505</v>
      </c>
      <c r="B415" s="46"/>
      <c r="C415" s="46"/>
      <c r="D415" s="32">
        <f>SUM(C401:C414)</f>
        <v>2347267</v>
      </c>
      <c r="E415" s="32"/>
      <c r="F415" s="60"/>
      <c r="G415" s="60"/>
      <c r="H415" s="60"/>
      <c r="I415" s="60"/>
    </row>
    <row r="416" spans="1:9" x14ac:dyDescent="0.25">
      <c r="A416" s="32" t="s">
        <v>506</v>
      </c>
      <c r="B416" s="20"/>
      <c r="C416" s="27"/>
      <c r="D416" s="32">
        <f>SUM(C389:C399,D415)</f>
        <v>293928452</v>
      </c>
      <c r="E416" s="32"/>
    </row>
    <row r="417" spans="1:13" x14ac:dyDescent="0.25">
      <c r="A417" s="32" t="s">
        <v>507</v>
      </c>
      <c r="B417" s="20"/>
      <c r="C417" s="27"/>
      <c r="D417" s="32">
        <f>D384-D416</f>
        <v>-11288904</v>
      </c>
      <c r="E417" s="32"/>
    </row>
    <row r="418" spans="1:13" x14ac:dyDescent="0.25">
      <c r="A418" s="32" t="s">
        <v>508</v>
      </c>
      <c r="B418" s="20"/>
      <c r="C418" s="236">
        <v>-1259155</v>
      </c>
      <c r="D418" s="32"/>
      <c r="E418" s="32"/>
    </row>
    <row r="419" spans="1:13" x14ac:dyDescent="0.25">
      <c r="A419" s="59" t="s">
        <v>509</v>
      </c>
      <c r="B419" s="46" t="s">
        <v>284</v>
      </c>
      <c r="C419" s="272"/>
      <c r="D419" s="32"/>
      <c r="E419" s="32"/>
    </row>
    <row r="420" spans="1:13" x14ac:dyDescent="0.25">
      <c r="A420" s="61" t="s">
        <v>510</v>
      </c>
      <c r="B420" s="20"/>
      <c r="C420" s="20"/>
      <c r="D420" s="32">
        <f>SUM(C418:C419)</f>
        <v>-1259155</v>
      </c>
      <c r="E420" s="32"/>
    </row>
    <row r="421" spans="1:13" x14ac:dyDescent="0.25">
      <c r="A421" s="32" t="s">
        <v>511</v>
      </c>
      <c r="B421" s="20"/>
      <c r="C421" s="27"/>
      <c r="D421" s="32">
        <f>D417+D420</f>
        <v>-12548059</v>
      </c>
      <c r="E421" s="32"/>
      <c r="F421" s="63"/>
    </row>
    <row r="422" spans="1:13" x14ac:dyDescent="0.25">
      <c r="A422" s="32" t="s">
        <v>512</v>
      </c>
      <c r="B422" s="46" t="s">
        <v>284</v>
      </c>
      <c r="C422" s="47"/>
      <c r="D422" s="32"/>
      <c r="E422" s="20"/>
    </row>
    <row r="423" spans="1:13" x14ac:dyDescent="0.25">
      <c r="A423" s="20" t="s">
        <v>513</v>
      </c>
      <c r="B423" s="46" t="s">
        <v>284</v>
      </c>
      <c r="C423" s="47"/>
      <c r="D423" s="32"/>
      <c r="E423" s="20"/>
    </row>
    <row r="424" spans="1:13" x14ac:dyDescent="0.25">
      <c r="A424" s="20" t="s">
        <v>514</v>
      </c>
      <c r="B424" s="20"/>
      <c r="C424" s="27"/>
      <c r="D424" s="32">
        <f>D421+C422-C423</f>
        <v>-12548059</v>
      </c>
      <c r="E424" s="20"/>
    </row>
    <row r="427" spans="1:13" x14ac:dyDescent="0.25">
      <c r="M427" s="64"/>
    </row>
    <row r="428" spans="1:13" x14ac:dyDescent="0.25">
      <c r="M428" s="64"/>
    </row>
    <row r="429" spans="1:13" x14ac:dyDescent="0.25">
      <c r="M429" s="64"/>
    </row>
    <row r="433" spans="2:7" x14ac:dyDescent="0.25">
      <c r="B433" s="65"/>
      <c r="C433" s="65"/>
      <c r="D433" s="65"/>
      <c r="E433" s="65"/>
      <c r="F433" s="65"/>
      <c r="G433" s="65"/>
    </row>
    <row r="574" spans="2:83" x14ac:dyDescent="0.2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2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2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" customHeight="1" x14ac:dyDescent="0.2">
      <c r="A612" s="250"/>
      <c r="C612" s="248" t="s">
        <v>515</v>
      </c>
      <c r="D612" s="255">
        <f>CE90-(BE90+CD90)</f>
        <v>333989</v>
      </c>
      <c r="E612" s="257">
        <f>SUM(C624:D647)+SUM(C668:D713)</f>
        <v>175612521.96353772</v>
      </c>
      <c r="F612" s="257">
        <f>CE64-(AX64+BD64+BE64+BG64+BJ64+BN64+BP64+BQ64+CB64+CC64+CD64)</f>
        <v>27013771</v>
      </c>
      <c r="G612" s="255">
        <f>CE91-(AX91+AY91+BD91+BE91+BG91+BJ91+BN91+BP91+BQ91+CB91+CC91+CD91)</f>
        <v>11587</v>
      </c>
      <c r="H612" s="260">
        <f>CE60-(AX60+AY60+AZ60+BD60+BE60+BG60+BJ60+BN60+BO60+BP60+BQ60+BR60+CB60+CC60+CD60)</f>
        <v>982.80009999999982</v>
      </c>
      <c r="I612" s="255">
        <f>CE92-(AX92+AY92+AZ92+BD92+BE92+BF92+BG92+BJ92+BN92+BO92+BP92+BQ92+BR92+CB92+CC92+CD92)</f>
        <v>0</v>
      </c>
      <c r="J612" s="255">
        <f>CE93-(AX93+AY93+AZ93+BA93+BD93+BE93+BF93+BG93+BJ93+BN93+BO93+BP93+BQ93+BR93+CB93+CC93+CD93)</f>
        <v>491385</v>
      </c>
      <c r="K612" s="255">
        <f>CE89-(AW89+AX89+AY89+AZ89+BA89+BB89+BC89+BD89+BE89+BF89+BG89+BH89+BI89+BJ89+BK89+BL89+BM89+BN89+BO89+BP89+BQ89+BR89+BS89+BT89+BU89+BV89+BW89+BX89+CB89+CC89+CD89)</f>
        <v>620743744</v>
      </c>
      <c r="L612" s="261">
        <f>CE94-(AW94+AX94+AY94+AZ94+BA94+BB94+BC94+BD94+BE94+BF94+BG94+BH94+BI94+BJ94+BK94+BL94+BM94+BN94+BO94+BP94+BQ94+BR94+BS94+BT94+BU94+BV94+BW94+BX94+BY94+BZ94+CA94+CB94+CC94+CD94)</f>
        <v>176.14999999999998</v>
      </c>
    </row>
    <row r="613" spans="1:14" s="231" customFormat="1" ht="12.6" customHeight="1" x14ac:dyDescent="0.2">
      <c r="A613" s="250"/>
      <c r="C613" s="248" t="s">
        <v>516</v>
      </c>
      <c r="D613" s="256" t="s">
        <v>517</v>
      </c>
      <c r="E613" s="258" t="s">
        <v>518</v>
      </c>
      <c r="F613" s="259" t="s">
        <v>519</v>
      </c>
      <c r="G613" s="256" t="s">
        <v>520</v>
      </c>
      <c r="H613" s="259" t="s">
        <v>521</v>
      </c>
      <c r="I613" s="256" t="s">
        <v>522</v>
      </c>
      <c r="J613" s="256" t="s">
        <v>523</v>
      </c>
      <c r="K613" s="248" t="s">
        <v>524</v>
      </c>
      <c r="L613" s="249" t="s">
        <v>525</v>
      </c>
    </row>
    <row r="614" spans="1:14" s="231" customFormat="1" ht="12.6" customHeight="1" x14ac:dyDescent="0.2">
      <c r="A614" s="250">
        <v>8430</v>
      </c>
      <c r="B614" s="249" t="s">
        <v>152</v>
      </c>
      <c r="C614" s="255">
        <f>BE85</f>
        <v>1756816</v>
      </c>
      <c r="D614" s="255"/>
      <c r="E614" s="257"/>
      <c r="F614" s="257"/>
      <c r="G614" s="255"/>
      <c r="H614" s="257"/>
      <c r="I614" s="255"/>
      <c r="J614" s="255"/>
      <c r="N614" s="251" t="s">
        <v>526</v>
      </c>
    </row>
    <row r="615" spans="1:14" s="231" customFormat="1" ht="12.6" customHeight="1" x14ac:dyDescent="0.2">
      <c r="A615" s="250"/>
      <c r="B615" s="249" t="s">
        <v>527</v>
      </c>
      <c r="C615" s="255">
        <f>CD69-CD84</f>
        <v>0</v>
      </c>
      <c r="D615" s="255">
        <f>SUM(C614:C615)</f>
        <v>1756816</v>
      </c>
      <c r="E615" s="257"/>
      <c r="F615" s="257"/>
      <c r="G615" s="255"/>
      <c r="H615" s="257"/>
      <c r="I615" s="255"/>
      <c r="J615" s="255"/>
      <c r="N615" s="251" t="s">
        <v>528</v>
      </c>
    </row>
    <row r="616" spans="1:14" s="231" customFormat="1" ht="12.6" customHeight="1" x14ac:dyDescent="0.2">
      <c r="A616" s="250">
        <v>8310</v>
      </c>
      <c r="B616" s="254" t="s">
        <v>529</v>
      </c>
      <c r="C616" s="255">
        <f>AX85</f>
        <v>0</v>
      </c>
      <c r="D616" s="255">
        <f>(D615/D612)*AX90</f>
        <v>0</v>
      </c>
      <c r="E616" s="257"/>
      <c r="F616" s="257"/>
      <c r="G616" s="255"/>
      <c r="H616" s="257"/>
      <c r="I616" s="255"/>
      <c r="J616" s="255"/>
      <c r="N616" s="251" t="s">
        <v>530</v>
      </c>
    </row>
    <row r="617" spans="1:14" s="231" customFormat="1" ht="12.6" customHeight="1" x14ac:dyDescent="0.2">
      <c r="A617" s="250">
        <v>8510</v>
      </c>
      <c r="B617" s="254" t="s">
        <v>157</v>
      </c>
      <c r="C617" s="255">
        <f>BJ85</f>
        <v>0</v>
      </c>
      <c r="D617" s="255">
        <f>(D615/D612)*BJ90</f>
        <v>0</v>
      </c>
      <c r="E617" s="257"/>
      <c r="F617" s="257"/>
      <c r="G617" s="255"/>
      <c r="H617" s="257"/>
      <c r="I617" s="255"/>
      <c r="J617" s="255"/>
      <c r="N617" s="251" t="s">
        <v>531</v>
      </c>
    </row>
    <row r="618" spans="1:14" s="231" customFormat="1" ht="12.6" customHeight="1" x14ac:dyDescent="0.2">
      <c r="A618" s="250">
        <v>8470</v>
      </c>
      <c r="B618" s="254" t="s">
        <v>532</v>
      </c>
      <c r="C618" s="255">
        <f>BG85</f>
        <v>3155005</v>
      </c>
      <c r="D618" s="255">
        <f>(D615/D612)*BG90</f>
        <v>12292.85692642572</v>
      </c>
      <c r="E618" s="257"/>
      <c r="F618" s="257"/>
      <c r="G618" s="255"/>
      <c r="H618" s="257"/>
      <c r="I618" s="255"/>
      <c r="J618" s="255"/>
      <c r="N618" s="251" t="s">
        <v>533</v>
      </c>
    </row>
    <row r="619" spans="1:14" s="231" customFormat="1" ht="12.6" customHeight="1" x14ac:dyDescent="0.2">
      <c r="A619" s="250">
        <v>8610</v>
      </c>
      <c r="B619" s="254" t="s">
        <v>534</v>
      </c>
      <c r="C619" s="255">
        <f>BN85</f>
        <v>113416946</v>
      </c>
      <c r="D619" s="255">
        <f>(D615/D612)*BN90</f>
        <v>60543.766890526334</v>
      </c>
      <c r="E619" s="257"/>
      <c r="F619" s="257"/>
      <c r="G619" s="255"/>
      <c r="H619" s="257"/>
      <c r="I619" s="255"/>
      <c r="J619" s="255"/>
      <c r="N619" s="251" t="s">
        <v>535</v>
      </c>
    </row>
    <row r="620" spans="1:14" s="231" customFormat="1" ht="12.6" customHeight="1" x14ac:dyDescent="0.2">
      <c r="A620" s="250">
        <v>8790</v>
      </c>
      <c r="B620" s="254" t="s">
        <v>536</v>
      </c>
      <c r="C620" s="255">
        <f>CC85</f>
        <v>1354651</v>
      </c>
      <c r="D620" s="255">
        <f>(D615/D612)*CC90</f>
        <v>50465.412645326644</v>
      </c>
      <c r="E620" s="257"/>
      <c r="F620" s="257"/>
      <c r="G620" s="255"/>
      <c r="H620" s="257"/>
      <c r="I620" s="255"/>
      <c r="J620" s="255"/>
      <c r="N620" s="251" t="s">
        <v>537</v>
      </c>
    </row>
    <row r="621" spans="1:14" s="231" customFormat="1" ht="12.6" customHeight="1" x14ac:dyDescent="0.2">
      <c r="A621" s="250">
        <v>8630</v>
      </c>
      <c r="B621" s="254" t="s">
        <v>538</v>
      </c>
      <c r="C621" s="255">
        <f>BP85</f>
        <v>266029</v>
      </c>
      <c r="D621" s="255">
        <f>(D615/D612)*BP90</f>
        <v>0</v>
      </c>
      <c r="E621" s="257"/>
      <c r="F621" s="257"/>
      <c r="G621" s="255"/>
      <c r="H621" s="257"/>
      <c r="I621" s="255"/>
      <c r="J621" s="255"/>
      <c r="N621" s="251" t="s">
        <v>539</v>
      </c>
    </row>
    <row r="622" spans="1:14" s="231" customFormat="1" ht="12.6" customHeight="1" x14ac:dyDescent="0.2">
      <c r="A622" s="250">
        <v>8770</v>
      </c>
      <c r="B622" s="249" t="s">
        <v>540</v>
      </c>
      <c r="C622" s="255">
        <f>CB85</f>
        <v>0</v>
      </c>
      <c r="D622" s="255">
        <f>(D615/D612)*CB90</f>
        <v>0</v>
      </c>
      <c r="E622" s="257"/>
      <c r="F622" s="257"/>
      <c r="G622" s="255"/>
      <c r="H622" s="257"/>
      <c r="I622" s="255"/>
      <c r="J622" s="255"/>
      <c r="N622" s="251" t="s">
        <v>541</v>
      </c>
    </row>
    <row r="623" spans="1:14" s="231" customFormat="1" ht="12.6" customHeight="1" x14ac:dyDescent="0.2">
      <c r="A623" s="250">
        <v>8640</v>
      </c>
      <c r="B623" s="254" t="s">
        <v>542</v>
      </c>
      <c r="C623" s="255">
        <f>BQ85</f>
        <v>0</v>
      </c>
      <c r="D623" s="255">
        <f>(D615/D612)*BQ90</f>
        <v>0</v>
      </c>
      <c r="E623" s="257">
        <f>SUM(C616:D623)</f>
        <v>118315933.03646228</v>
      </c>
      <c r="F623" s="257"/>
      <c r="G623" s="255"/>
      <c r="H623" s="257"/>
      <c r="I623" s="255"/>
      <c r="J623" s="255"/>
      <c r="N623" s="251" t="s">
        <v>543</v>
      </c>
    </row>
    <row r="624" spans="1:14" s="231" customFormat="1" ht="12.6" customHeight="1" x14ac:dyDescent="0.2">
      <c r="A624" s="250">
        <v>8420</v>
      </c>
      <c r="B624" s="254" t="s">
        <v>151</v>
      </c>
      <c r="C624" s="255">
        <f>BD85</f>
        <v>0</v>
      </c>
      <c r="D624" s="255">
        <f>(D615/D612)*BD90</f>
        <v>0</v>
      </c>
      <c r="E624" s="257">
        <f>(E623/E612)*SUM(C624:D624)</f>
        <v>0</v>
      </c>
      <c r="F624" s="257">
        <f>SUM(C624:E624)</f>
        <v>0</v>
      </c>
      <c r="G624" s="255"/>
      <c r="H624" s="257"/>
      <c r="I624" s="255"/>
      <c r="J624" s="255"/>
      <c r="N624" s="251" t="s">
        <v>544</v>
      </c>
    </row>
    <row r="625" spans="1:14" s="231" customFormat="1" ht="12.6" customHeight="1" x14ac:dyDescent="0.2">
      <c r="A625" s="250">
        <v>8320</v>
      </c>
      <c r="B625" s="254" t="s">
        <v>147</v>
      </c>
      <c r="C625" s="255">
        <f>AY85</f>
        <v>0</v>
      </c>
      <c r="D625" s="255">
        <f>(D615/D612)*AY90</f>
        <v>0</v>
      </c>
      <c r="E625" s="257">
        <f>(E623/E612)*SUM(C625:D625)</f>
        <v>0</v>
      </c>
      <c r="F625" s="257">
        <f>(F624/F612)*AY64</f>
        <v>0</v>
      </c>
      <c r="G625" s="255">
        <f>SUM(C625:F625)</f>
        <v>0</v>
      </c>
      <c r="H625" s="257"/>
      <c r="I625" s="255"/>
      <c r="J625" s="255"/>
      <c r="N625" s="251" t="s">
        <v>545</v>
      </c>
    </row>
    <row r="626" spans="1:14" s="231" customFormat="1" ht="12.6" customHeight="1" x14ac:dyDescent="0.2">
      <c r="A626" s="250">
        <v>8650</v>
      </c>
      <c r="B626" s="254" t="s">
        <v>164</v>
      </c>
      <c r="C626" s="255">
        <f>BR85</f>
        <v>0</v>
      </c>
      <c r="D626" s="255">
        <f>(D615/D612)*BR90</f>
        <v>0</v>
      </c>
      <c r="E626" s="257">
        <f>(E623/E612)*SUM(C626:D626)</f>
        <v>0</v>
      </c>
      <c r="F626" s="257">
        <f>(F624/F612)*BR64</f>
        <v>0</v>
      </c>
      <c r="G626" s="255">
        <f>(G625/G612)*BR91</f>
        <v>0</v>
      </c>
      <c r="H626" s="257"/>
      <c r="I626" s="255"/>
      <c r="J626" s="255"/>
      <c r="N626" s="251" t="s">
        <v>546</v>
      </c>
    </row>
    <row r="627" spans="1:14" s="231" customFormat="1" ht="12.6" customHeight="1" x14ac:dyDescent="0.2">
      <c r="A627" s="250">
        <v>8620</v>
      </c>
      <c r="B627" s="249" t="s">
        <v>547</v>
      </c>
      <c r="C627" s="255">
        <f>BO85</f>
        <v>0</v>
      </c>
      <c r="D627" s="255">
        <f>(D615/D612)*BO90</f>
        <v>0</v>
      </c>
      <c r="E627" s="257">
        <f>(E623/E612)*SUM(C627:D627)</f>
        <v>0</v>
      </c>
      <c r="F627" s="257">
        <f>(F624/F612)*BO64</f>
        <v>0</v>
      </c>
      <c r="G627" s="255">
        <f>(G625/G612)*BO91</f>
        <v>0</v>
      </c>
      <c r="H627" s="257"/>
      <c r="I627" s="255"/>
      <c r="J627" s="255"/>
      <c r="N627" s="251" t="s">
        <v>548</v>
      </c>
    </row>
    <row r="628" spans="1:14" s="231" customFormat="1" ht="12.6" customHeight="1" x14ac:dyDescent="0.2">
      <c r="A628" s="250">
        <v>8330</v>
      </c>
      <c r="B628" s="254" t="s">
        <v>148</v>
      </c>
      <c r="C628" s="255">
        <f>AZ85</f>
        <v>1141214</v>
      </c>
      <c r="D628" s="255">
        <f>(D615/D612)*AZ90</f>
        <v>7879.6318681154171</v>
      </c>
      <c r="E628" s="257">
        <f>(E623/E612)*SUM(C628:D628)</f>
        <v>774182.18063608033</v>
      </c>
      <c r="F628" s="257">
        <f>(F624/F612)*AZ64</f>
        <v>0</v>
      </c>
      <c r="G628" s="255">
        <f>(G625/G612)*AZ91</f>
        <v>0</v>
      </c>
      <c r="H628" s="257">
        <f>SUM(C626:G628)</f>
        <v>1923275.8125041956</v>
      </c>
      <c r="I628" s="255"/>
      <c r="J628" s="255"/>
      <c r="N628" s="251" t="s">
        <v>549</v>
      </c>
    </row>
    <row r="629" spans="1:14" s="231" customFormat="1" ht="12.6" customHeight="1" x14ac:dyDescent="0.2">
      <c r="A629" s="250">
        <v>8460</v>
      </c>
      <c r="B629" s="254" t="s">
        <v>153</v>
      </c>
      <c r="C629" s="255">
        <f>BF85</f>
        <v>1313394</v>
      </c>
      <c r="D629" s="255">
        <f>(D615/D612)*BF90</f>
        <v>0</v>
      </c>
      <c r="E629" s="257">
        <f>(E623/E612)*SUM(C629:D629)</f>
        <v>884876.7435089621</v>
      </c>
      <c r="F629" s="257">
        <f>(F624/F612)*BF64</f>
        <v>0</v>
      </c>
      <c r="G629" s="255">
        <f>(G625/G612)*BF91</f>
        <v>0</v>
      </c>
      <c r="H629" s="257">
        <f>(H628/H612)*BF60</f>
        <v>4735.7824508362937</v>
      </c>
      <c r="I629" s="255">
        <f>SUM(C629:H629)</f>
        <v>2203006.5259597981</v>
      </c>
      <c r="J629" s="255"/>
      <c r="N629" s="251" t="s">
        <v>550</v>
      </c>
    </row>
    <row r="630" spans="1:14" s="231" customFormat="1" ht="12.6" customHeight="1" x14ac:dyDescent="0.2">
      <c r="A630" s="250">
        <v>8350</v>
      </c>
      <c r="B630" s="254" t="s">
        <v>551</v>
      </c>
      <c r="C630" s="255">
        <f>BA85</f>
        <v>178305</v>
      </c>
      <c r="D630" s="255">
        <f>(D615/D612)*BA90</f>
        <v>52942.920395581888</v>
      </c>
      <c r="E630" s="257">
        <f>(E623/E612)*SUM(C630:D630)</f>
        <v>155799.33115490264</v>
      </c>
      <c r="F630" s="257">
        <f>(F624/F612)*BA64</f>
        <v>0</v>
      </c>
      <c r="G630" s="255">
        <f>(G625/G612)*BA91</f>
        <v>0</v>
      </c>
      <c r="H630" s="257">
        <f>(H628/H612)*BA60</f>
        <v>0</v>
      </c>
      <c r="I630" s="255" t="e">
        <f>(I629/I612)*BA92</f>
        <v>#DIV/0!</v>
      </c>
      <c r="J630" s="255" t="e">
        <f>SUM(C630:I630)</f>
        <v>#DIV/0!</v>
      </c>
      <c r="N630" s="251" t="s">
        <v>552</v>
      </c>
    </row>
    <row r="631" spans="1:14" s="231" customFormat="1" ht="12.6" customHeight="1" x14ac:dyDescent="0.2">
      <c r="A631" s="250">
        <v>8200</v>
      </c>
      <c r="B631" s="254" t="s">
        <v>553</v>
      </c>
      <c r="C631" s="255">
        <f>AW85</f>
        <v>0</v>
      </c>
      <c r="D631" s="255">
        <f>(D615/D612)*AW90</f>
        <v>0</v>
      </c>
      <c r="E631" s="257">
        <f>(E623/E612)*SUM(C631:D631)</f>
        <v>0</v>
      </c>
      <c r="F631" s="257">
        <f>(F624/F612)*AW64</f>
        <v>0</v>
      </c>
      <c r="G631" s="255">
        <f>(G625/G612)*AW91</f>
        <v>0</v>
      </c>
      <c r="H631" s="257">
        <f>(H628/H612)*AW60</f>
        <v>0</v>
      </c>
      <c r="I631" s="255" t="e">
        <f>(I629/I612)*AW92</f>
        <v>#DIV/0!</v>
      </c>
      <c r="J631" s="255" t="e">
        <f>(J630/J612)*AW93</f>
        <v>#DIV/0!</v>
      </c>
      <c r="N631" s="251" t="s">
        <v>554</v>
      </c>
    </row>
    <row r="632" spans="1:14" s="231" customFormat="1" ht="12.6" customHeight="1" x14ac:dyDescent="0.2">
      <c r="A632" s="250">
        <v>8360</v>
      </c>
      <c r="B632" s="254" t="s">
        <v>555</v>
      </c>
      <c r="C632" s="255">
        <f>BB85</f>
        <v>0</v>
      </c>
      <c r="D632" s="255">
        <f>(D615/D612)*BB90</f>
        <v>0</v>
      </c>
      <c r="E632" s="257">
        <f>(E623/E612)*SUM(C632:D632)</f>
        <v>0</v>
      </c>
      <c r="F632" s="257">
        <f>(F624/F612)*BB64</f>
        <v>0</v>
      </c>
      <c r="G632" s="255">
        <f>(G625/G612)*BB91</f>
        <v>0</v>
      </c>
      <c r="H632" s="257">
        <f>(H628/H612)*BB60</f>
        <v>0</v>
      </c>
      <c r="I632" s="255" t="e">
        <f>(I629/I612)*BB92</f>
        <v>#DIV/0!</v>
      </c>
      <c r="J632" s="255" t="e">
        <f>(J630/J612)*BB93</f>
        <v>#DIV/0!</v>
      </c>
      <c r="N632" s="251" t="s">
        <v>556</v>
      </c>
    </row>
    <row r="633" spans="1:14" s="231" customFormat="1" ht="12.6" customHeight="1" x14ac:dyDescent="0.2">
      <c r="A633" s="250">
        <v>8370</v>
      </c>
      <c r="B633" s="254" t="s">
        <v>557</v>
      </c>
      <c r="C633" s="255">
        <f>BC85</f>
        <v>0</v>
      </c>
      <c r="D633" s="255">
        <f>(D615/D612)*BC90</f>
        <v>0</v>
      </c>
      <c r="E633" s="257">
        <f>(E623/E612)*SUM(C633:D633)</f>
        <v>0</v>
      </c>
      <c r="F633" s="257">
        <f>(F624/F612)*BC64</f>
        <v>0</v>
      </c>
      <c r="G633" s="255">
        <f>(G625/G612)*BC91</f>
        <v>0</v>
      </c>
      <c r="H633" s="257">
        <f>(H628/H612)*BC60</f>
        <v>0</v>
      </c>
      <c r="I633" s="255" t="e">
        <f>(I629/I612)*BC92</f>
        <v>#DIV/0!</v>
      </c>
      <c r="J633" s="255" t="e">
        <f>(J630/J612)*BC93</f>
        <v>#DIV/0!</v>
      </c>
      <c r="N633" s="251" t="s">
        <v>558</v>
      </c>
    </row>
    <row r="634" spans="1:14" s="231" customFormat="1" ht="12.6" customHeight="1" x14ac:dyDescent="0.2">
      <c r="A634" s="250">
        <v>8490</v>
      </c>
      <c r="B634" s="254" t="s">
        <v>559</v>
      </c>
      <c r="C634" s="255">
        <f>BI85</f>
        <v>0</v>
      </c>
      <c r="D634" s="255">
        <f>(D615/D612)*BI90</f>
        <v>0</v>
      </c>
      <c r="E634" s="257">
        <f>(E623/E612)*SUM(C634:D634)</f>
        <v>0</v>
      </c>
      <c r="F634" s="257">
        <f>(F624/F612)*BI64</f>
        <v>0</v>
      </c>
      <c r="G634" s="255">
        <f>(G625/G612)*BI91</f>
        <v>0</v>
      </c>
      <c r="H634" s="257">
        <f>(H628/H612)*BI60</f>
        <v>0</v>
      </c>
      <c r="I634" s="255" t="e">
        <f>(I629/I612)*BI92</f>
        <v>#DIV/0!</v>
      </c>
      <c r="J634" s="255" t="e">
        <f>(J630/J612)*BI93</f>
        <v>#DIV/0!</v>
      </c>
      <c r="N634" s="251" t="s">
        <v>560</v>
      </c>
    </row>
    <row r="635" spans="1:14" s="231" customFormat="1" ht="12.6" customHeight="1" x14ac:dyDescent="0.2">
      <c r="A635" s="250">
        <v>8530</v>
      </c>
      <c r="B635" s="254" t="s">
        <v>561</v>
      </c>
      <c r="C635" s="255">
        <f>BK85</f>
        <v>0</v>
      </c>
      <c r="D635" s="255">
        <f>(D615/D612)*BK90</f>
        <v>0</v>
      </c>
      <c r="E635" s="257">
        <f>(E623/E612)*SUM(C635:D635)</f>
        <v>0</v>
      </c>
      <c r="F635" s="257">
        <f>(F624/F612)*BK64</f>
        <v>0</v>
      </c>
      <c r="G635" s="255">
        <f>(G625/G612)*BK91</f>
        <v>0</v>
      </c>
      <c r="H635" s="257">
        <f>(H628/H612)*BK60</f>
        <v>0</v>
      </c>
      <c r="I635" s="255" t="e">
        <f>(I629/I612)*BK92</f>
        <v>#DIV/0!</v>
      </c>
      <c r="J635" s="255" t="e">
        <f>(J630/J612)*BK93</f>
        <v>#DIV/0!</v>
      </c>
      <c r="N635" s="251" t="s">
        <v>562</v>
      </c>
    </row>
    <row r="636" spans="1:14" s="231" customFormat="1" ht="12.6" customHeight="1" x14ac:dyDescent="0.2">
      <c r="A636" s="250">
        <v>8480</v>
      </c>
      <c r="B636" s="254" t="s">
        <v>563</v>
      </c>
      <c r="C636" s="255">
        <f>BH85</f>
        <v>94982</v>
      </c>
      <c r="D636" s="255">
        <f>(D615/D612)*BH90</f>
        <v>3282.3032614846597</v>
      </c>
      <c r="E636" s="257">
        <f>(E623/E612)*SUM(C636:D636)</f>
        <v>66203.893632222796</v>
      </c>
      <c r="F636" s="257">
        <f>(F624/F612)*BH64</f>
        <v>0</v>
      </c>
      <c r="G636" s="255">
        <f>(G625/G612)*BH91</f>
        <v>0</v>
      </c>
      <c r="H636" s="257">
        <f>(H628/H612)*BH60</f>
        <v>0</v>
      </c>
      <c r="I636" s="255" t="e">
        <f>(I629/I612)*BH92</f>
        <v>#DIV/0!</v>
      </c>
      <c r="J636" s="255" t="e">
        <f>(J630/J612)*BH93</f>
        <v>#DIV/0!</v>
      </c>
      <c r="N636" s="251" t="s">
        <v>564</v>
      </c>
    </row>
    <row r="637" spans="1:14" s="231" customFormat="1" ht="12.6" customHeight="1" x14ac:dyDescent="0.2">
      <c r="A637" s="250">
        <v>8560</v>
      </c>
      <c r="B637" s="254" t="s">
        <v>159</v>
      </c>
      <c r="C637" s="255">
        <f>BL85</f>
        <v>0</v>
      </c>
      <c r="D637" s="255">
        <f>(D615/D612)*BL90</f>
        <v>0</v>
      </c>
      <c r="E637" s="257">
        <f>(E623/E612)*SUM(C637:D637)</f>
        <v>0</v>
      </c>
      <c r="F637" s="257">
        <f>(F624/F612)*BL64</f>
        <v>0</v>
      </c>
      <c r="G637" s="255">
        <f>(G625/G612)*BL91</f>
        <v>0</v>
      </c>
      <c r="H637" s="257">
        <f>(H628/H612)*BL60</f>
        <v>0</v>
      </c>
      <c r="I637" s="255" t="e">
        <f>(I629/I612)*BL92</f>
        <v>#DIV/0!</v>
      </c>
      <c r="J637" s="255" t="e">
        <f>(J630/J612)*BL93</f>
        <v>#DIV/0!</v>
      </c>
      <c r="N637" s="251" t="s">
        <v>565</v>
      </c>
    </row>
    <row r="638" spans="1:14" s="231" customFormat="1" ht="12.6" customHeight="1" x14ac:dyDescent="0.2">
      <c r="A638" s="250">
        <v>8590</v>
      </c>
      <c r="B638" s="254" t="s">
        <v>566</v>
      </c>
      <c r="C638" s="255">
        <f>BM85</f>
        <v>0</v>
      </c>
      <c r="D638" s="255">
        <f>(D615/D612)*BM90</f>
        <v>0</v>
      </c>
      <c r="E638" s="257">
        <f>(E623/E612)*SUM(C638:D638)</f>
        <v>0</v>
      </c>
      <c r="F638" s="257">
        <f>(F624/F612)*BM64</f>
        <v>0</v>
      </c>
      <c r="G638" s="255">
        <f>(G625/G612)*BM91</f>
        <v>0</v>
      </c>
      <c r="H638" s="257">
        <f>(H628/H612)*BM60</f>
        <v>0</v>
      </c>
      <c r="I638" s="255" t="e">
        <f>(I629/I612)*BM92</f>
        <v>#DIV/0!</v>
      </c>
      <c r="J638" s="255" t="e">
        <f>(J630/J612)*BM93</f>
        <v>#DIV/0!</v>
      </c>
      <c r="N638" s="251" t="s">
        <v>567</v>
      </c>
    </row>
    <row r="639" spans="1:14" s="231" customFormat="1" ht="12.6" customHeight="1" x14ac:dyDescent="0.2">
      <c r="A639" s="250">
        <v>8660</v>
      </c>
      <c r="B639" s="254" t="s">
        <v>568</v>
      </c>
      <c r="C639" s="255">
        <f>BS85</f>
        <v>0</v>
      </c>
      <c r="D639" s="255">
        <f>(D615/D612)*BS90</f>
        <v>0</v>
      </c>
      <c r="E639" s="257">
        <f>(E623/E612)*SUM(C639:D639)</f>
        <v>0</v>
      </c>
      <c r="F639" s="257">
        <f>(F624/F612)*BS64</f>
        <v>0</v>
      </c>
      <c r="G639" s="255">
        <f>(G625/G612)*BS91</f>
        <v>0</v>
      </c>
      <c r="H639" s="257">
        <f>(H628/H612)*BS60</f>
        <v>0</v>
      </c>
      <c r="I639" s="255" t="e">
        <f>(I629/I612)*BS92</f>
        <v>#DIV/0!</v>
      </c>
      <c r="J639" s="255" t="e">
        <f>(J630/J612)*BS93</f>
        <v>#DIV/0!</v>
      </c>
      <c r="N639" s="251" t="s">
        <v>569</v>
      </c>
    </row>
    <row r="640" spans="1:14" s="231" customFormat="1" ht="12.6" customHeight="1" x14ac:dyDescent="0.2">
      <c r="A640" s="250">
        <v>8670</v>
      </c>
      <c r="B640" s="254" t="s">
        <v>570</v>
      </c>
      <c r="C640" s="255">
        <f>BT85</f>
        <v>0</v>
      </c>
      <c r="D640" s="255">
        <f>(D615/D612)*BT90</f>
        <v>0</v>
      </c>
      <c r="E640" s="257">
        <f>(E623/E612)*SUM(C640:D640)</f>
        <v>0</v>
      </c>
      <c r="F640" s="257">
        <f>(F624/F612)*BT64</f>
        <v>0</v>
      </c>
      <c r="G640" s="255">
        <f>(G625/G612)*BT91</f>
        <v>0</v>
      </c>
      <c r="H640" s="257">
        <f>(H628/H612)*BT60</f>
        <v>0</v>
      </c>
      <c r="I640" s="255" t="e">
        <f>(I629/I612)*BT92</f>
        <v>#DIV/0!</v>
      </c>
      <c r="J640" s="255" t="e">
        <f>(J630/J612)*BT93</f>
        <v>#DIV/0!</v>
      </c>
      <c r="N640" s="251" t="s">
        <v>571</v>
      </c>
    </row>
    <row r="641" spans="1:14" s="231" customFormat="1" ht="12.6" customHeight="1" x14ac:dyDescent="0.2">
      <c r="A641" s="250">
        <v>8680</v>
      </c>
      <c r="B641" s="254" t="s">
        <v>572</v>
      </c>
      <c r="C641" s="255">
        <f>BU85</f>
        <v>0</v>
      </c>
      <c r="D641" s="255">
        <f>(D615/D612)*BU90</f>
        <v>0</v>
      </c>
      <c r="E641" s="257">
        <f>(E623/E612)*SUM(C641:D641)</f>
        <v>0</v>
      </c>
      <c r="F641" s="257">
        <f>(F624/F612)*BU64</f>
        <v>0</v>
      </c>
      <c r="G641" s="255">
        <f>(G625/G612)*BU91</f>
        <v>0</v>
      </c>
      <c r="H641" s="257">
        <f>(H628/H612)*BU60</f>
        <v>0</v>
      </c>
      <c r="I641" s="255" t="e">
        <f>(I629/I612)*BU92</f>
        <v>#DIV/0!</v>
      </c>
      <c r="J641" s="255" t="e">
        <f>(J630/J612)*BU93</f>
        <v>#DIV/0!</v>
      </c>
      <c r="N641" s="251" t="s">
        <v>573</v>
      </c>
    </row>
    <row r="642" spans="1:14" s="231" customFormat="1" ht="12.6" customHeight="1" x14ac:dyDescent="0.2">
      <c r="A642" s="250">
        <v>8690</v>
      </c>
      <c r="B642" s="254" t="s">
        <v>574</v>
      </c>
      <c r="C642" s="255">
        <f>BV85</f>
        <v>1145057</v>
      </c>
      <c r="D642" s="255">
        <f>(D615/D612)*BV90</f>
        <v>90847.210944073013</v>
      </c>
      <c r="E642" s="257">
        <f>(E623/E612)*SUM(C642:D642)</f>
        <v>832669.32350018714</v>
      </c>
      <c r="F642" s="257">
        <f>(F624/F612)*BV64</f>
        <v>0</v>
      </c>
      <c r="G642" s="255">
        <f>(G625/G612)*BV91</f>
        <v>0</v>
      </c>
      <c r="H642" s="257">
        <f>(H628/H612)*BV60</f>
        <v>32250.287103215753</v>
      </c>
      <c r="I642" s="255" t="e">
        <f>(I629/I612)*BV92</f>
        <v>#DIV/0!</v>
      </c>
      <c r="J642" s="255" t="e">
        <f>(J630/J612)*BV93</f>
        <v>#DIV/0!</v>
      </c>
      <c r="N642" s="251" t="s">
        <v>575</v>
      </c>
    </row>
    <row r="643" spans="1:14" s="231" customFormat="1" ht="12.6" customHeight="1" x14ac:dyDescent="0.2">
      <c r="A643" s="250">
        <v>8700</v>
      </c>
      <c r="B643" s="254" t="s">
        <v>576</v>
      </c>
      <c r="C643" s="255">
        <f>BW85</f>
        <v>0</v>
      </c>
      <c r="D643" s="255">
        <f>(D615/D612)*BW90</f>
        <v>0</v>
      </c>
      <c r="E643" s="257">
        <f>(E623/E612)*SUM(C643:D643)</f>
        <v>0</v>
      </c>
      <c r="F643" s="257">
        <f>(F624/F612)*BW64</f>
        <v>0</v>
      </c>
      <c r="G643" s="255">
        <f>(G625/G612)*BW91</f>
        <v>0</v>
      </c>
      <c r="H643" s="257">
        <f>(H628/H612)*BW60</f>
        <v>0</v>
      </c>
      <c r="I643" s="255" t="e">
        <f>(I629/I612)*BW92</f>
        <v>#DIV/0!</v>
      </c>
      <c r="J643" s="255" t="e">
        <f>(J630/J612)*BW93</f>
        <v>#DIV/0!</v>
      </c>
      <c r="N643" s="251" t="s">
        <v>577</v>
      </c>
    </row>
    <row r="644" spans="1:14" s="231" customFormat="1" ht="12.6" customHeight="1" x14ac:dyDescent="0.2">
      <c r="A644" s="250">
        <v>8710</v>
      </c>
      <c r="B644" s="254" t="s">
        <v>578</v>
      </c>
      <c r="C644" s="255">
        <f>BX85</f>
        <v>0</v>
      </c>
      <c r="D644" s="255">
        <f>(D615/D612)*BX90</f>
        <v>0</v>
      </c>
      <c r="E644" s="257">
        <f>(E623/E612)*SUM(C644:D644)</f>
        <v>0</v>
      </c>
      <c r="F644" s="257">
        <f>(F624/F612)*BX64</f>
        <v>0</v>
      </c>
      <c r="G644" s="255">
        <f>(G625/G612)*BX91</f>
        <v>0</v>
      </c>
      <c r="H644" s="257">
        <f>(H628/H612)*BX60</f>
        <v>0</v>
      </c>
      <c r="I644" s="255" t="e">
        <f>(I629/I612)*BX92</f>
        <v>#DIV/0!</v>
      </c>
      <c r="J644" s="255" t="e">
        <f>(J630/J612)*BX93</f>
        <v>#DIV/0!</v>
      </c>
      <c r="K644" s="257" t="e">
        <f>SUM(C631:J644)</f>
        <v>#DIV/0!</v>
      </c>
      <c r="L644" s="257"/>
      <c r="N644" s="251" t="s">
        <v>579</v>
      </c>
    </row>
    <row r="645" spans="1:14" s="231" customFormat="1" ht="12.6" customHeight="1" x14ac:dyDescent="0.2">
      <c r="A645" s="250">
        <v>8720</v>
      </c>
      <c r="B645" s="254" t="s">
        <v>580</v>
      </c>
      <c r="C645" s="255">
        <f>BY85</f>
        <v>0</v>
      </c>
      <c r="D645" s="255">
        <f>(D615/D612)*BY90</f>
        <v>0</v>
      </c>
      <c r="E645" s="257">
        <f>(E623/E612)*SUM(C645:D645)</f>
        <v>0</v>
      </c>
      <c r="F645" s="257">
        <f>(F624/F612)*BY64</f>
        <v>0</v>
      </c>
      <c r="G645" s="255">
        <f>(G625/G612)*BY91</f>
        <v>0</v>
      </c>
      <c r="H645" s="257">
        <f>(H628/H612)*BY60</f>
        <v>0</v>
      </c>
      <c r="I645" s="255" t="e">
        <f>(I629/I612)*BY92</f>
        <v>#DIV/0!</v>
      </c>
      <c r="J645" s="255" t="e">
        <f>(J630/J612)*BY93</f>
        <v>#DIV/0!</v>
      </c>
      <c r="K645" s="257">
        <v>0</v>
      </c>
      <c r="L645" s="257"/>
      <c r="N645" s="251" t="s">
        <v>581</v>
      </c>
    </row>
    <row r="646" spans="1:14" s="231" customFormat="1" ht="12.6" customHeight="1" x14ac:dyDescent="0.2">
      <c r="A646" s="250">
        <v>8730</v>
      </c>
      <c r="B646" s="254" t="s">
        <v>582</v>
      </c>
      <c r="C646" s="255">
        <f>BZ85</f>
        <v>0</v>
      </c>
      <c r="D646" s="255">
        <f>(D615/D612)*BZ90</f>
        <v>0</v>
      </c>
      <c r="E646" s="257">
        <f>(E623/E612)*SUM(C646:D646)</f>
        <v>0</v>
      </c>
      <c r="F646" s="257">
        <f>(F624/F612)*BZ64</f>
        <v>0</v>
      </c>
      <c r="G646" s="255">
        <f>(G625/G612)*BZ91</f>
        <v>0</v>
      </c>
      <c r="H646" s="257">
        <f>(H628/H612)*BZ60</f>
        <v>0</v>
      </c>
      <c r="I646" s="255" t="e">
        <f>(I629/I612)*BZ92</f>
        <v>#DIV/0!</v>
      </c>
      <c r="J646" s="255" t="e">
        <f>(J630/J612)*BZ93</f>
        <v>#DIV/0!</v>
      </c>
      <c r="K646" s="257">
        <v>0</v>
      </c>
      <c r="L646" s="257"/>
      <c r="N646" s="251" t="s">
        <v>583</v>
      </c>
    </row>
    <row r="647" spans="1:14" s="231" customFormat="1" ht="12.6" customHeight="1" x14ac:dyDescent="0.2">
      <c r="A647" s="250">
        <v>8740</v>
      </c>
      <c r="B647" s="254" t="s">
        <v>584</v>
      </c>
      <c r="C647" s="255">
        <f>CA85</f>
        <v>1024772</v>
      </c>
      <c r="D647" s="255">
        <f>(D615/D612)*CA90</f>
        <v>0</v>
      </c>
      <c r="E647" s="257">
        <f>(E623/E612)*SUM(C647:D647)</f>
        <v>690422.6075337379</v>
      </c>
      <c r="F647" s="257">
        <f>(F624/F612)*CA64</f>
        <v>0</v>
      </c>
      <c r="G647" s="255">
        <f>(G625/G612)*CA91</f>
        <v>0</v>
      </c>
      <c r="H647" s="257">
        <f>(H628/H612)*CA60</f>
        <v>31467.513144399833</v>
      </c>
      <c r="I647" s="255" t="e">
        <f>(I629/I612)*CA92</f>
        <v>#DIV/0!</v>
      </c>
      <c r="J647" s="255" t="e">
        <f>(J630/J612)*CA93</f>
        <v>#DIV/0!</v>
      </c>
      <c r="K647" s="257">
        <v>0</v>
      </c>
      <c r="L647" s="257" t="e">
        <f>SUM(C645:K647)</f>
        <v>#DIV/0!</v>
      </c>
      <c r="N647" s="251" t="s">
        <v>585</v>
      </c>
    </row>
    <row r="648" spans="1:14" s="231" customFormat="1" ht="12.6" customHeight="1" x14ac:dyDescent="0.2">
      <c r="A648" s="250"/>
      <c r="B648" s="250"/>
      <c r="C648" s="231">
        <f>SUM(C614:C647)</f>
        <v>124847171</v>
      </c>
      <c r="L648" s="253"/>
    </row>
    <row r="666" spans="1:14" s="231" customFormat="1" ht="12.6" customHeight="1" x14ac:dyDescent="0.2">
      <c r="C666" s="248" t="s">
        <v>586</v>
      </c>
      <c r="M666" s="248" t="s">
        <v>587</v>
      </c>
    </row>
    <row r="667" spans="1:14" s="231" customFormat="1" ht="12.6" customHeight="1" x14ac:dyDescent="0.2">
      <c r="C667" s="248" t="s">
        <v>516</v>
      </c>
      <c r="D667" s="248" t="s">
        <v>517</v>
      </c>
      <c r="E667" s="249" t="s">
        <v>518</v>
      </c>
      <c r="F667" s="248" t="s">
        <v>519</v>
      </c>
      <c r="G667" s="248" t="s">
        <v>520</v>
      </c>
      <c r="H667" s="248" t="s">
        <v>521</v>
      </c>
      <c r="I667" s="248" t="s">
        <v>522</v>
      </c>
      <c r="J667" s="248" t="s">
        <v>523</v>
      </c>
      <c r="K667" s="248" t="s">
        <v>524</v>
      </c>
      <c r="L667" s="249" t="s">
        <v>525</v>
      </c>
      <c r="M667" s="248" t="s">
        <v>588</v>
      </c>
    </row>
    <row r="668" spans="1:14" s="231" customFormat="1" ht="12.6" customHeight="1" x14ac:dyDescent="0.2">
      <c r="A668" s="250">
        <v>6010</v>
      </c>
      <c r="B668" s="249" t="s">
        <v>315</v>
      </c>
      <c r="C668" s="255">
        <f>C85</f>
        <v>0</v>
      </c>
      <c r="D668" s="255">
        <f>(D615/D612)*C90</f>
        <v>0</v>
      </c>
      <c r="E668" s="257">
        <f>(E623/E612)*SUM(C668:D668)</f>
        <v>0</v>
      </c>
      <c r="F668" s="257">
        <f>(F624/F612)*C64</f>
        <v>0</v>
      </c>
      <c r="G668" s="255">
        <f>(G625/G612)*C91</f>
        <v>0</v>
      </c>
      <c r="H668" s="257">
        <f>(H628/H612)*C60</f>
        <v>0</v>
      </c>
      <c r="I668" s="255" t="e">
        <f>(I629/I612)*C92</f>
        <v>#DIV/0!</v>
      </c>
      <c r="J668" s="255" t="e">
        <f>(J630/J612)*C93</f>
        <v>#DIV/0!</v>
      </c>
      <c r="K668" s="255" t="e">
        <f>(K644/K612)*C89</f>
        <v>#DIV/0!</v>
      </c>
      <c r="L668" s="255" t="e">
        <f>(L647/L612)*C94</f>
        <v>#DIV/0!</v>
      </c>
      <c r="M668" s="231" t="e">
        <f t="shared" ref="M668:M713" si="18">ROUND(SUM(D668:L668),0)</f>
        <v>#DIV/0!</v>
      </c>
      <c r="N668" s="249" t="s">
        <v>589</v>
      </c>
    </row>
    <row r="669" spans="1:14" s="231" customFormat="1" ht="12.6" customHeight="1" x14ac:dyDescent="0.2">
      <c r="A669" s="250">
        <v>6030</v>
      </c>
      <c r="B669" s="249" t="s">
        <v>316</v>
      </c>
      <c r="C669" s="255">
        <f>D85</f>
        <v>0</v>
      </c>
      <c r="D669" s="255">
        <f>(D615/D612)*D90</f>
        <v>0</v>
      </c>
      <c r="E669" s="257">
        <f>(E623/E612)*SUM(C669:D669)</f>
        <v>0</v>
      </c>
      <c r="F669" s="257">
        <f>(F624/F612)*D64</f>
        <v>0</v>
      </c>
      <c r="G669" s="255">
        <f>(G625/G612)*D91</f>
        <v>0</v>
      </c>
      <c r="H669" s="257">
        <f>(H628/H612)*D60</f>
        <v>0</v>
      </c>
      <c r="I669" s="255" t="e">
        <f>(I629/I612)*D92</f>
        <v>#DIV/0!</v>
      </c>
      <c r="J669" s="255" t="e">
        <f>(J630/J612)*D93</f>
        <v>#DIV/0!</v>
      </c>
      <c r="K669" s="255" t="e">
        <f>(K644/K612)*D89</f>
        <v>#DIV/0!</v>
      </c>
      <c r="L669" s="255" t="e">
        <f>(L647/L612)*D94</f>
        <v>#DIV/0!</v>
      </c>
      <c r="M669" s="231" t="e">
        <f t="shared" si="18"/>
        <v>#DIV/0!</v>
      </c>
      <c r="N669" s="249" t="s">
        <v>590</v>
      </c>
    </row>
    <row r="670" spans="1:14" s="231" customFormat="1" ht="12.6" customHeight="1" x14ac:dyDescent="0.2">
      <c r="A670" s="250">
        <v>6070</v>
      </c>
      <c r="B670" s="249" t="s">
        <v>591</v>
      </c>
      <c r="C670" s="255">
        <f>E85</f>
        <v>4583950</v>
      </c>
      <c r="D670" s="255">
        <f>(D615/D612)*E90</f>
        <v>31828.873453916145</v>
      </c>
      <c r="E670" s="257">
        <f>(E623/E612)*SUM(C670:D670)</f>
        <v>3109802.0687618242</v>
      </c>
      <c r="F670" s="257">
        <f>(F624/F612)*E64</f>
        <v>0</v>
      </c>
      <c r="G670" s="255">
        <f>(G625/G612)*E91</f>
        <v>0</v>
      </c>
      <c r="H670" s="257">
        <f>(H628/H612)*E60</f>
        <v>36183.726246265724</v>
      </c>
      <c r="I670" s="255" t="e">
        <f>(I629/I612)*E92</f>
        <v>#DIV/0!</v>
      </c>
      <c r="J670" s="255" t="e">
        <f>(J630/J612)*E93</f>
        <v>#DIV/0!</v>
      </c>
      <c r="K670" s="255" t="e">
        <f>(K644/K612)*E89</f>
        <v>#DIV/0!</v>
      </c>
      <c r="L670" s="255" t="e">
        <f>(L647/L612)*E94</f>
        <v>#DIV/0!</v>
      </c>
      <c r="M670" s="231" t="e">
        <f t="shared" si="18"/>
        <v>#DIV/0!</v>
      </c>
      <c r="N670" s="249" t="s">
        <v>592</v>
      </c>
    </row>
    <row r="671" spans="1:14" s="231" customFormat="1" ht="12.6" customHeight="1" x14ac:dyDescent="0.2">
      <c r="A671" s="250">
        <v>6100</v>
      </c>
      <c r="B671" s="249" t="s">
        <v>593</v>
      </c>
      <c r="C671" s="255">
        <f>F85</f>
        <v>0</v>
      </c>
      <c r="D671" s="255">
        <f>(D615/D612)*F90</f>
        <v>0</v>
      </c>
      <c r="E671" s="257">
        <f>(E623/E612)*SUM(C671:D671)</f>
        <v>0</v>
      </c>
      <c r="F671" s="257">
        <f>(F624/F612)*F64</f>
        <v>0</v>
      </c>
      <c r="G671" s="255">
        <f>(G625/G612)*F91</f>
        <v>0</v>
      </c>
      <c r="H671" s="257">
        <f>(H628/H612)*F60</f>
        <v>0</v>
      </c>
      <c r="I671" s="255" t="e">
        <f>(I629/I612)*F92</f>
        <v>#DIV/0!</v>
      </c>
      <c r="J671" s="255" t="e">
        <f>(J630/J612)*F93</f>
        <v>#DIV/0!</v>
      </c>
      <c r="K671" s="255" t="e">
        <f>(K644/K612)*F89</f>
        <v>#DIV/0!</v>
      </c>
      <c r="L671" s="255" t="e">
        <f>(L647/L612)*F94</f>
        <v>#DIV/0!</v>
      </c>
      <c r="M671" s="231" t="e">
        <f t="shared" si="18"/>
        <v>#DIV/0!</v>
      </c>
      <c r="N671" s="249" t="s">
        <v>594</v>
      </c>
    </row>
    <row r="672" spans="1:14" s="231" customFormat="1" ht="12.6" customHeight="1" x14ac:dyDescent="0.2">
      <c r="A672" s="250">
        <v>6120</v>
      </c>
      <c r="B672" s="249" t="s">
        <v>595</v>
      </c>
      <c r="C672" s="255">
        <f>G85</f>
        <v>2434814</v>
      </c>
      <c r="D672" s="255">
        <f>(D615/D612)*G90</f>
        <v>38440.820889310722</v>
      </c>
      <c r="E672" s="257">
        <f>(E623/E612)*SUM(C672:D672)</f>
        <v>1666313.1335885308</v>
      </c>
      <c r="F672" s="257">
        <f>(F624/F612)*G64</f>
        <v>0</v>
      </c>
      <c r="G672" s="255">
        <f>(G625/G612)*G91</f>
        <v>0</v>
      </c>
      <c r="H672" s="257">
        <f>(H628/H612)*G60</f>
        <v>37123.054996844825</v>
      </c>
      <c r="I672" s="255" t="e">
        <f>(I629/I612)*G92</f>
        <v>#DIV/0!</v>
      </c>
      <c r="J672" s="255" t="e">
        <f>(J630/J612)*G93</f>
        <v>#DIV/0!</v>
      </c>
      <c r="K672" s="255" t="e">
        <f>(K644/K612)*G89</f>
        <v>#DIV/0!</v>
      </c>
      <c r="L672" s="255" t="e">
        <f>(L647/L612)*G94</f>
        <v>#DIV/0!</v>
      </c>
      <c r="M672" s="231" t="e">
        <f t="shared" si="18"/>
        <v>#DIV/0!</v>
      </c>
      <c r="N672" s="249" t="s">
        <v>596</v>
      </c>
    </row>
    <row r="673" spans="1:14" s="231" customFormat="1" ht="12.6" customHeight="1" x14ac:dyDescent="0.2">
      <c r="A673" s="250">
        <v>6140</v>
      </c>
      <c r="B673" s="249" t="s">
        <v>597</v>
      </c>
      <c r="C673" s="255">
        <f>H85</f>
        <v>0</v>
      </c>
      <c r="D673" s="255">
        <f>(D615/D612)*H90</f>
        <v>0</v>
      </c>
      <c r="E673" s="257">
        <f>(E623/E612)*SUM(C673:D673)</f>
        <v>0</v>
      </c>
      <c r="F673" s="257">
        <f>(F624/F612)*H64</f>
        <v>0</v>
      </c>
      <c r="G673" s="255">
        <f>(G625/G612)*H91</f>
        <v>0</v>
      </c>
      <c r="H673" s="257">
        <f>(H628/H612)*H60</f>
        <v>0</v>
      </c>
      <c r="I673" s="255" t="e">
        <f>(I629/I612)*H92</f>
        <v>#DIV/0!</v>
      </c>
      <c r="J673" s="255" t="e">
        <f>(J630/J612)*H93</f>
        <v>#DIV/0!</v>
      </c>
      <c r="K673" s="255" t="e">
        <f>(K644/K612)*H89</f>
        <v>#DIV/0!</v>
      </c>
      <c r="L673" s="255" t="e">
        <f>(L647/L612)*H94</f>
        <v>#DIV/0!</v>
      </c>
      <c r="M673" s="231" t="e">
        <f t="shared" si="18"/>
        <v>#DIV/0!</v>
      </c>
      <c r="N673" s="249" t="s">
        <v>598</v>
      </c>
    </row>
    <row r="674" spans="1:14" s="231" customFormat="1" ht="12.6" customHeight="1" x14ac:dyDescent="0.2">
      <c r="A674" s="250">
        <v>6150</v>
      </c>
      <c r="B674" s="249" t="s">
        <v>599</v>
      </c>
      <c r="C674" s="255">
        <f>I85</f>
        <v>0</v>
      </c>
      <c r="D674" s="255">
        <f>(D615/D612)*I90</f>
        <v>0</v>
      </c>
      <c r="E674" s="257">
        <f>(E623/E612)*SUM(C674:D674)</f>
        <v>0</v>
      </c>
      <c r="F674" s="257">
        <f>(F624/F612)*I64</f>
        <v>0</v>
      </c>
      <c r="G674" s="255">
        <f>(G625/G612)*I91</f>
        <v>0</v>
      </c>
      <c r="H674" s="257">
        <f>(H628/H612)*I60</f>
        <v>0</v>
      </c>
      <c r="I674" s="255" t="e">
        <f>(I629/I612)*I92</f>
        <v>#DIV/0!</v>
      </c>
      <c r="J674" s="255" t="e">
        <f>(J630/J612)*I93</f>
        <v>#DIV/0!</v>
      </c>
      <c r="K674" s="255" t="e">
        <f>(K644/K612)*I89</f>
        <v>#DIV/0!</v>
      </c>
      <c r="L674" s="255" t="e">
        <f>(L647/L612)*I94</f>
        <v>#DIV/0!</v>
      </c>
      <c r="M674" s="231" t="e">
        <f t="shared" si="18"/>
        <v>#DIV/0!</v>
      </c>
      <c r="N674" s="249" t="s">
        <v>600</v>
      </c>
    </row>
    <row r="675" spans="1:14" s="231" customFormat="1" ht="12.6" customHeight="1" x14ac:dyDescent="0.2">
      <c r="A675" s="250">
        <v>6170</v>
      </c>
      <c r="B675" s="249" t="s">
        <v>110</v>
      </c>
      <c r="C675" s="255">
        <f>J85</f>
        <v>0</v>
      </c>
      <c r="D675" s="255">
        <f>(D615/D612)*J90</f>
        <v>0</v>
      </c>
      <c r="E675" s="257">
        <f>(E623/E612)*SUM(C675:D675)</f>
        <v>0</v>
      </c>
      <c r="F675" s="257">
        <f>(F624/F612)*J64</f>
        <v>0</v>
      </c>
      <c r="G675" s="255">
        <f>(G625/G612)*J91</f>
        <v>0</v>
      </c>
      <c r="H675" s="257">
        <f>(H628/H612)*J60</f>
        <v>0</v>
      </c>
      <c r="I675" s="255" t="e">
        <f>(I629/I612)*J92</f>
        <v>#DIV/0!</v>
      </c>
      <c r="J675" s="255" t="e">
        <f>(J630/J612)*J93</f>
        <v>#DIV/0!</v>
      </c>
      <c r="K675" s="255" t="e">
        <f>(K644/K612)*J89</f>
        <v>#DIV/0!</v>
      </c>
      <c r="L675" s="255" t="e">
        <f>(L647/L612)*J94</f>
        <v>#DIV/0!</v>
      </c>
      <c r="M675" s="231" t="e">
        <f t="shared" si="18"/>
        <v>#DIV/0!</v>
      </c>
      <c r="N675" s="249" t="s">
        <v>601</v>
      </c>
    </row>
    <row r="676" spans="1:14" s="231" customFormat="1" ht="12.6" customHeight="1" x14ac:dyDescent="0.2">
      <c r="A676" s="250">
        <v>6200</v>
      </c>
      <c r="B676" s="249" t="s">
        <v>321</v>
      </c>
      <c r="C676" s="255">
        <f>K85</f>
        <v>0</v>
      </c>
      <c r="D676" s="255">
        <f>(D615/D612)*K90</f>
        <v>0</v>
      </c>
      <c r="E676" s="257">
        <f>(E623/E612)*SUM(C676:D676)</f>
        <v>0</v>
      </c>
      <c r="F676" s="257">
        <f>(F624/F612)*K64</f>
        <v>0</v>
      </c>
      <c r="G676" s="255">
        <f>(G625/G612)*K91</f>
        <v>0</v>
      </c>
      <c r="H676" s="257">
        <f>(H628/H612)*K60</f>
        <v>0</v>
      </c>
      <c r="I676" s="255" t="e">
        <f>(I629/I612)*K92</f>
        <v>#DIV/0!</v>
      </c>
      <c r="J676" s="255" t="e">
        <f>(J630/J612)*K93</f>
        <v>#DIV/0!</v>
      </c>
      <c r="K676" s="255" t="e">
        <f>(K644/K612)*K89</f>
        <v>#DIV/0!</v>
      </c>
      <c r="L676" s="255" t="e">
        <f>(L647/L612)*K94</f>
        <v>#DIV/0!</v>
      </c>
      <c r="M676" s="231" t="e">
        <f t="shared" si="18"/>
        <v>#DIV/0!</v>
      </c>
      <c r="N676" s="249" t="s">
        <v>602</v>
      </c>
    </row>
    <row r="677" spans="1:14" s="231" customFormat="1" ht="12.6" customHeight="1" x14ac:dyDescent="0.2">
      <c r="A677" s="250">
        <v>6210</v>
      </c>
      <c r="B677" s="249" t="s">
        <v>322</v>
      </c>
      <c r="C677" s="255">
        <f>L85</f>
        <v>0</v>
      </c>
      <c r="D677" s="255">
        <f>(D615/D612)*L90</f>
        <v>0</v>
      </c>
      <c r="E677" s="257">
        <f>(E623/E612)*SUM(C677:D677)</f>
        <v>0</v>
      </c>
      <c r="F677" s="257">
        <f>(F624/F612)*L64</f>
        <v>0</v>
      </c>
      <c r="G677" s="255">
        <f>(G625/G612)*L91</f>
        <v>0</v>
      </c>
      <c r="H677" s="257">
        <f>(H628/H612)*L60</f>
        <v>0</v>
      </c>
      <c r="I677" s="255" t="e">
        <f>(I629/I612)*L92</f>
        <v>#DIV/0!</v>
      </c>
      <c r="J677" s="255" t="e">
        <f>(J630/J612)*L93</f>
        <v>#DIV/0!</v>
      </c>
      <c r="K677" s="255" t="e">
        <f>(K644/K612)*L89</f>
        <v>#DIV/0!</v>
      </c>
      <c r="L677" s="255" t="e">
        <f>(L647/L612)*L94</f>
        <v>#DIV/0!</v>
      </c>
      <c r="M677" s="231" t="e">
        <f t="shared" si="18"/>
        <v>#DIV/0!</v>
      </c>
      <c r="N677" s="249" t="s">
        <v>603</v>
      </c>
    </row>
    <row r="678" spans="1:14" s="231" customFormat="1" ht="12.6" customHeight="1" x14ac:dyDescent="0.2">
      <c r="A678" s="250">
        <v>6330</v>
      </c>
      <c r="B678" s="249" t="s">
        <v>604</v>
      </c>
      <c r="C678" s="255">
        <f>M85</f>
        <v>0</v>
      </c>
      <c r="D678" s="255">
        <f>(D615/D612)*M90</f>
        <v>0</v>
      </c>
      <c r="E678" s="257">
        <f>(E623/E612)*SUM(C678:D678)</f>
        <v>0</v>
      </c>
      <c r="F678" s="257">
        <f>(F624/F612)*M64</f>
        <v>0</v>
      </c>
      <c r="G678" s="255">
        <f>(G625/G612)*M91</f>
        <v>0</v>
      </c>
      <c r="H678" s="257">
        <f>(H628/H612)*M60</f>
        <v>0</v>
      </c>
      <c r="I678" s="255" t="e">
        <f>(I629/I612)*M92</f>
        <v>#DIV/0!</v>
      </c>
      <c r="J678" s="255" t="e">
        <f>(J630/J612)*M93</f>
        <v>#DIV/0!</v>
      </c>
      <c r="K678" s="255" t="e">
        <f>(K644/K612)*M89</f>
        <v>#DIV/0!</v>
      </c>
      <c r="L678" s="255" t="e">
        <f>(L647/L612)*M94</f>
        <v>#DIV/0!</v>
      </c>
      <c r="M678" s="231" t="e">
        <f t="shared" si="18"/>
        <v>#DIV/0!</v>
      </c>
      <c r="N678" s="249" t="s">
        <v>605</v>
      </c>
    </row>
    <row r="679" spans="1:14" s="231" customFormat="1" ht="12.6" customHeight="1" x14ac:dyDescent="0.2">
      <c r="A679" s="250">
        <v>6400</v>
      </c>
      <c r="B679" s="249" t="s">
        <v>606</v>
      </c>
      <c r="C679" s="255">
        <f>N85</f>
        <v>0</v>
      </c>
      <c r="D679" s="255">
        <f>(D615/D612)*N90</f>
        <v>0</v>
      </c>
      <c r="E679" s="257">
        <f>(E623/E612)*SUM(C679:D679)</f>
        <v>0</v>
      </c>
      <c r="F679" s="257">
        <f>(F624/F612)*N64</f>
        <v>0</v>
      </c>
      <c r="G679" s="255">
        <f>(G625/G612)*N91</f>
        <v>0</v>
      </c>
      <c r="H679" s="257">
        <f>(H628/H612)*N60</f>
        <v>0</v>
      </c>
      <c r="I679" s="255" t="e">
        <f>(I629/I612)*N92</f>
        <v>#DIV/0!</v>
      </c>
      <c r="J679" s="255" t="e">
        <f>(J630/J612)*N93</f>
        <v>#DIV/0!</v>
      </c>
      <c r="K679" s="255" t="e">
        <f>(K644/K612)*N89</f>
        <v>#DIV/0!</v>
      </c>
      <c r="L679" s="255" t="e">
        <f>(L647/L612)*N94</f>
        <v>#DIV/0!</v>
      </c>
      <c r="M679" s="231" t="e">
        <f t="shared" si="18"/>
        <v>#DIV/0!</v>
      </c>
      <c r="N679" s="249" t="s">
        <v>607</v>
      </c>
    </row>
    <row r="680" spans="1:14" s="231" customFormat="1" ht="12.6" customHeight="1" x14ac:dyDescent="0.2">
      <c r="A680" s="250">
        <v>7010</v>
      </c>
      <c r="B680" s="249" t="s">
        <v>608</v>
      </c>
      <c r="C680" s="255">
        <f>O85</f>
        <v>0</v>
      </c>
      <c r="D680" s="255">
        <f>(D615/D612)*O90</f>
        <v>0</v>
      </c>
      <c r="E680" s="257">
        <f>(E623/E612)*SUM(C680:D680)</f>
        <v>0</v>
      </c>
      <c r="F680" s="257">
        <f>(F624/F612)*O64</f>
        <v>0</v>
      </c>
      <c r="G680" s="255">
        <f>(G625/G612)*O91</f>
        <v>0</v>
      </c>
      <c r="H680" s="257">
        <f>(H628/H612)*O60</f>
        <v>0</v>
      </c>
      <c r="I680" s="255" t="e">
        <f>(I629/I612)*O92</f>
        <v>#DIV/0!</v>
      </c>
      <c r="J680" s="255" t="e">
        <f>(J630/J612)*O93</f>
        <v>#DIV/0!</v>
      </c>
      <c r="K680" s="255" t="e">
        <f>(K644/K612)*O89</f>
        <v>#DIV/0!</v>
      </c>
      <c r="L680" s="255" t="e">
        <f>(L647/L612)*O94</f>
        <v>#DIV/0!</v>
      </c>
      <c r="M680" s="231" t="e">
        <f t="shared" si="18"/>
        <v>#DIV/0!</v>
      </c>
      <c r="N680" s="249" t="s">
        <v>609</v>
      </c>
    </row>
    <row r="681" spans="1:14" s="231" customFormat="1" ht="12.6" customHeight="1" x14ac:dyDescent="0.2">
      <c r="A681" s="250">
        <v>7020</v>
      </c>
      <c r="B681" s="249" t="s">
        <v>610</v>
      </c>
      <c r="C681" s="255">
        <f>P85</f>
        <v>13910180</v>
      </c>
      <c r="D681" s="255">
        <f>(D615/D612)*P90</f>
        <v>96459.739117156554</v>
      </c>
      <c r="E681" s="257">
        <f>(E623/E612)*SUM(C681:D681)</f>
        <v>9436733.9578627646</v>
      </c>
      <c r="F681" s="257">
        <f>(F624/F612)*P64</f>
        <v>0</v>
      </c>
      <c r="G681" s="255">
        <f>(G625/G612)*P91</f>
        <v>0</v>
      </c>
      <c r="H681" s="257">
        <f>(H628/H612)*P60</f>
        <v>109568.78488525789</v>
      </c>
      <c r="I681" s="255" t="e">
        <f>(I629/I612)*P92</f>
        <v>#DIV/0!</v>
      </c>
      <c r="J681" s="255" t="e">
        <f>(J630/J612)*P93</f>
        <v>#DIV/0!</v>
      </c>
      <c r="K681" s="255" t="e">
        <f>(K644/K612)*P89</f>
        <v>#DIV/0!</v>
      </c>
      <c r="L681" s="255" t="e">
        <f>(L647/L612)*P94</f>
        <v>#DIV/0!</v>
      </c>
      <c r="M681" s="231" t="e">
        <f t="shared" si="18"/>
        <v>#DIV/0!</v>
      </c>
      <c r="N681" s="249" t="s">
        <v>611</v>
      </c>
    </row>
    <row r="682" spans="1:14" s="231" customFormat="1" ht="12.6" customHeight="1" x14ac:dyDescent="0.2">
      <c r="A682" s="250">
        <v>7030</v>
      </c>
      <c r="B682" s="249" t="s">
        <v>612</v>
      </c>
      <c r="C682" s="255">
        <f>Q85</f>
        <v>2949865</v>
      </c>
      <c r="D682" s="255">
        <f>(D615/D612)*Q90</f>
        <v>31287.083011715953</v>
      </c>
      <c r="E682" s="257">
        <f>(E623/E612)*SUM(C682:D682)</f>
        <v>2008500.2269847179</v>
      </c>
      <c r="F682" s="257">
        <f>(F624/F612)*Q64</f>
        <v>0</v>
      </c>
      <c r="G682" s="255">
        <f>(G625/G612)*Q91</f>
        <v>0</v>
      </c>
      <c r="H682" s="257">
        <f>(H628/H612)*Q60</f>
        <v>36007.602105532147</v>
      </c>
      <c r="I682" s="255" t="e">
        <f>(I629/I612)*Q92</f>
        <v>#DIV/0!</v>
      </c>
      <c r="J682" s="255" t="e">
        <f>(J630/J612)*Q93</f>
        <v>#DIV/0!</v>
      </c>
      <c r="K682" s="255" t="e">
        <f>(K644/K612)*Q89</f>
        <v>#DIV/0!</v>
      </c>
      <c r="L682" s="255" t="e">
        <f>(L647/L612)*Q94</f>
        <v>#DIV/0!</v>
      </c>
      <c r="M682" s="231" t="e">
        <f t="shared" si="18"/>
        <v>#DIV/0!</v>
      </c>
      <c r="N682" s="249" t="s">
        <v>613</v>
      </c>
    </row>
    <row r="683" spans="1:14" s="231" customFormat="1" ht="12.6" customHeight="1" x14ac:dyDescent="0.2">
      <c r="A683" s="250">
        <v>7040</v>
      </c>
      <c r="B683" s="249" t="s">
        <v>118</v>
      </c>
      <c r="C683" s="255">
        <f>R85</f>
        <v>337520</v>
      </c>
      <c r="D683" s="255">
        <f>(D615/D612)*R90</f>
        <v>0</v>
      </c>
      <c r="E683" s="257">
        <f>(E623/E612)*SUM(C683:D683)</f>
        <v>227398.32713499901</v>
      </c>
      <c r="F683" s="257">
        <f>(F624/F612)*R64</f>
        <v>0</v>
      </c>
      <c r="G683" s="255">
        <f>(G625/G612)*R91</f>
        <v>0</v>
      </c>
      <c r="H683" s="257">
        <f>(H628/H612)*R60</f>
        <v>19.765042460101885</v>
      </c>
      <c r="I683" s="255" t="e">
        <f>(I629/I612)*R92</f>
        <v>#DIV/0!</v>
      </c>
      <c r="J683" s="255" t="e">
        <f>(J630/J612)*R93</f>
        <v>#DIV/0!</v>
      </c>
      <c r="K683" s="255" t="e">
        <f>(K644/K612)*R89</f>
        <v>#DIV/0!</v>
      </c>
      <c r="L683" s="255" t="e">
        <f>(L647/L612)*R94</f>
        <v>#DIV/0!</v>
      </c>
      <c r="M683" s="231" t="e">
        <f t="shared" si="18"/>
        <v>#DIV/0!</v>
      </c>
      <c r="N683" s="249" t="s">
        <v>614</v>
      </c>
    </row>
    <row r="684" spans="1:14" s="231" customFormat="1" ht="12.6" customHeight="1" x14ac:dyDescent="0.2">
      <c r="A684" s="250">
        <v>7050</v>
      </c>
      <c r="B684" s="249" t="s">
        <v>615</v>
      </c>
      <c r="C684" s="255">
        <f>S85</f>
        <v>9738488</v>
      </c>
      <c r="D684" s="255">
        <f>(D615/D612)*S90</f>
        <v>18473.476048612378</v>
      </c>
      <c r="E684" s="257">
        <f>(E623/E612)*SUM(C684:D684)</f>
        <v>6573585.9136468517</v>
      </c>
      <c r="F684" s="257">
        <f>(F624/F612)*S64</f>
        <v>0</v>
      </c>
      <c r="G684" s="255">
        <f>(G625/G612)*S91</f>
        <v>0</v>
      </c>
      <c r="H684" s="257">
        <f>(H628/H612)*S60</f>
        <v>11624.193288416358</v>
      </c>
      <c r="I684" s="255" t="e">
        <f>(I629/I612)*S92</f>
        <v>#DIV/0!</v>
      </c>
      <c r="J684" s="255" t="e">
        <f>(J630/J612)*S93</f>
        <v>#DIV/0!</v>
      </c>
      <c r="K684" s="255" t="e">
        <f>(K644/K612)*S89</f>
        <v>#DIV/0!</v>
      </c>
      <c r="L684" s="255" t="e">
        <f>(L647/L612)*S94</f>
        <v>#DIV/0!</v>
      </c>
      <c r="M684" s="231" t="e">
        <f t="shared" si="18"/>
        <v>#DIV/0!</v>
      </c>
      <c r="N684" s="249" t="s">
        <v>616</v>
      </c>
    </row>
    <row r="685" spans="1:14" s="231" customFormat="1" ht="12.6" customHeight="1" x14ac:dyDescent="0.2">
      <c r="A685" s="250">
        <v>7060</v>
      </c>
      <c r="B685" s="249" t="s">
        <v>617</v>
      </c>
      <c r="C685" s="255">
        <f>T85</f>
        <v>0</v>
      </c>
      <c r="D685" s="255">
        <f>(D615/D612)*T90</f>
        <v>0</v>
      </c>
      <c r="E685" s="257">
        <f>(E623/E612)*SUM(C685:D685)</f>
        <v>0</v>
      </c>
      <c r="F685" s="257">
        <f>(F624/F612)*T64</f>
        <v>0</v>
      </c>
      <c r="G685" s="255">
        <f>(G625/G612)*T91</f>
        <v>0</v>
      </c>
      <c r="H685" s="257">
        <f>(H628/H612)*T60</f>
        <v>0</v>
      </c>
      <c r="I685" s="255" t="e">
        <f>(I629/I612)*T92</f>
        <v>#DIV/0!</v>
      </c>
      <c r="J685" s="255" t="e">
        <f>(J630/J612)*T93</f>
        <v>#DIV/0!</v>
      </c>
      <c r="K685" s="255" t="e">
        <f>(K644/K612)*T89</f>
        <v>#DIV/0!</v>
      </c>
      <c r="L685" s="255" t="e">
        <f>(L647/L612)*T94</f>
        <v>#DIV/0!</v>
      </c>
      <c r="M685" s="231" t="e">
        <f t="shared" si="18"/>
        <v>#DIV/0!</v>
      </c>
      <c r="N685" s="249" t="s">
        <v>618</v>
      </c>
    </row>
    <row r="686" spans="1:14" s="231" customFormat="1" ht="12.6" customHeight="1" x14ac:dyDescent="0.2">
      <c r="A686" s="250">
        <v>7070</v>
      </c>
      <c r="B686" s="249" t="s">
        <v>121</v>
      </c>
      <c r="C686" s="255">
        <f>U85</f>
        <v>2539660</v>
      </c>
      <c r="D686" s="255">
        <f>(D615/D612)*U90</f>
        <v>7969.0535915853516</v>
      </c>
      <c r="E686" s="257">
        <f>(E623/E612)*SUM(C686:D686)</f>
        <v>1716421.5007917967</v>
      </c>
      <c r="F686" s="257">
        <f>(F624/F612)*U64</f>
        <v>0</v>
      </c>
      <c r="G686" s="255">
        <f>(G625/G612)*U91</f>
        <v>0</v>
      </c>
      <c r="H686" s="257">
        <f>(H628/H612)*U60</f>
        <v>30449.906997939146</v>
      </c>
      <c r="I686" s="255" t="e">
        <f>(I629/I612)*U92</f>
        <v>#DIV/0!</v>
      </c>
      <c r="J686" s="255" t="e">
        <f>(J630/J612)*U93</f>
        <v>#DIV/0!</v>
      </c>
      <c r="K686" s="255" t="e">
        <f>(K644/K612)*U89</f>
        <v>#DIV/0!</v>
      </c>
      <c r="L686" s="255" t="e">
        <f>(L647/L612)*U94</f>
        <v>#DIV/0!</v>
      </c>
      <c r="M686" s="231" t="e">
        <f t="shared" si="18"/>
        <v>#DIV/0!</v>
      </c>
      <c r="N686" s="249" t="s">
        <v>619</v>
      </c>
    </row>
    <row r="687" spans="1:14" s="231" customFormat="1" ht="12.6" customHeight="1" x14ac:dyDescent="0.2">
      <c r="A687" s="250">
        <v>7110</v>
      </c>
      <c r="B687" s="249" t="s">
        <v>620</v>
      </c>
      <c r="C687" s="255">
        <f>V85</f>
        <v>0</v>
      </c>
      <c r="D687" s="255">
        <f>(D615/D612)*V90</f>
        <v>0</v>
      </c>
      <c r="E687" s="257">
        <f>(E623/E612)*SUM(C687:D687)</f>
        <v>0</v>
      </c>
      <c r="F687" s="257">
        <f>(F624/F612)*V64</f>
        <v>0</v>
      </c>
      <c r="G687" s="255">
        <f>(G625/G612)*V91</f>
        <v>0</v>
      </c>
      <c r="H687" s="257">
        <f>(H628/H612)*V60</f>
        <v>0</v>
      </c>
      <c r="I687" s="255" t="e">
        <f>(I629/I612)*V92</f>
        <v>#DIV/0!</v>
      </c>
      <c r="J687" s="255" t="e">
        <f>(J630/J612)*V93</f>
        <v>#DIV/0!</v>
      </c>
      <c r="K687" s="255" t="e">
        <f>(K644/K612)*V89</f>
        <v>#DIV/0!</v>
      </c>
      <c r="L687" s="255" t="e">
        <f>(L647/L612)*V94</f>
        <v>#DIV/0!</v>
      </c>
      <c r="M687" s="231" t="e">
        <f t="shared" si="18"/>
        <v>#DIV/0!</v>
      </c>
      <c r="N687" s="249" t="s">
        <v>621</v>
      </c>
    </row>
    <row r="688" spans="1:14" s="231" customFormat="1" ht="12.6" customHeight="1" x14ac:dyDescent="0.2">
      <c r="A688" s="250">
        <v>7120</v>
      </c>
      <c r="B688" s="249" t="s">
        <v>622</v>
      </c>
      <c r="C688" s="255">
        <f>W85</f>
        <v>0</v>
      </c>
      <c r="D688" s="255">
        <f>(D615/D612)*W90</f>
        <v>0</v>
      </c>
      <c r="E688" s="257">
        <f>(E623/E612)*SUM(C688:D688)</f>
        <v>0</v>
      </c>
      <c r="F688" s="257">
        <f>(F624/F612)*W64</f>
        <v>0</v>
      </c>
      <c r="G688" s="255">
        <f>(G625/G612)*W91</f>
        <v>0</v>
      </c>
      <c r="H688" s="257">
        <f>(H628/H612)*W60</f>
        <v>0</v>
      </c>
      <c r="I688" s="255" t="e">
        <f>(I629/I612)*W92</f>
        <v>#DIV/0!</v>
      </c>
      <c r="J688" s="255" t="e">
        <f>(J630/J612)*W93</f>
        <v>#DIV/0!</v>
      </c>
      <c r="K688" s="255" t="e">
        <f>(K644/K612)*W89</f>
        <v>#DIV/0!</v>
      </c>
      <c r="L688" s="255" t="e">
        <f>(L647/L612)*W94</f>
        <v>#DIV/0!</v>
      </c>
      <c r="M688" s="231" t="e">
        <f t="shared" si="18"/>
        <v>#DIV/0!</v>
      </c>
      <c r="N688" s="249" t="s">
        <v>623</v>
      </c>
    </row>
    <row r="689" spans="1:14" s="231" customFormat="1" ht="12.6" customHeight="1" x14ac:dyDescent="0.2">
      <c r="A689" s="250">
        <v>7130</v>
      </c>
      <c r="B689" s="249" t="s">
        <v>624</v>
      </c>
      <c r="C689" s="255">
        <f>X85</f>
        <v>1319286</v>
      </c>
      <c r="D689" s="255">
        <f>(D615/D612)*X90</f>
        <v>3045.598699358362</v>
      </c>
      <c r="E689" s="257">
        <f>(E623/E612)*SUM(C689:D689)</f>
        <v>890898.29776600772</v>
      </c>
      <c r="F689" s="257">
        <f>(F624/F612)*X64</f>
        <v>0</v>
      </c>
      <c r="G689" s="255">
        <f>(G625/G612)*X91</f>
        <v>0</v>
      </c>
      <c r="H689" s="257">
        <f>(H628/H612)*X60</f>
        <v>10802.280631659643</v>
      </c>
      <c r="I689" s="255" t="e">
        <f>(I629/I612)*X92</f>
        <v>#DIV/0!</v>
      </c>
      <c r="J689" s="255" t="e">
        <f>(J630/J612)*X93</f>
        <v>#DIV/0!</v>
      </c>
      <c r="K689" s="255" t="e">
        <f>(K644/K612)*X89</f>
        <v>#DIV/0!</v>
      </c>
      <c r="L689" s="255" t="e">
        <f>(L647/L612)*X94</f>
        <v>#DIV/0!</v>
      </c>
      <c r="M689" s="231" t="e">
        <f t="shared" si="18"/>
        <v>#DIV/0!</v>
      </c>
      <c r="N689" s="249" t="s">
        <v>625</v>
      </c>
    </row>
    <row r="690" spans="1:14" s="231" customFormat="1" ht="12.6" customHeight="1" x14ac:dyDescent="0.2">
      <c r="A690" s="250">
        <v>7140</v>
      </c>
      <c r="B690" s="249" t="s">
        <v>626</v>
      </c>
      <c r="C690" s="255">
        <f>Y85</f>
        <v>10591500</v>
      </c>
      <c r="D690" s="255">
        <f>(D615/D612)*Y90</f>
        <v>54342.10736281734</v>
      </c>
      <c r="E690" s="257">
        <f>(E623/E612)*SUM(C690:D690)</f>
        <v>7172454.0357834715</v>
      </c>
      <c r="F690" s="257">
        <f>(F624/F612)*Y64</f>
        <v>0</v>
      </c>
      <c r="G690" s="255">
        <f>(G625/G612)*Y91</f>
        <v>0</v>
      </c>
      <c r="H690" s="257">
        <f>(H628/H612)*Y60</f>
        <v>78277.395881591627</v>
      </c>
      <c r="I690" s="255" t="e">
        <f>(I629/I612)*Y92</f>
        <v>#DIV/0!</v>
      </c>
      <c r="J690" s="255" t="e">
        <f>(J630/J612)*Y93</f>
        <v>#DIV/0!</v>
      </c>
      <c r="K690" s="255" t="e">
        <f>(K644/K612)*Y89</f>
        <v>#DIV/0!</v>
      </c>
      <c r="L690" s="255" t="e">
        <f>(L647/L612)*Y94</f>
        <v>#DIV/0!</v>
      </c>
      <c r="M690" s="231" t="e">
        <f t="shared" si="18"/>
        <v>#DIV/0!</v>
      </c>
      <c r="N690" s="249" t="s">
        <v>627</v>
      </c>
    </row>
    <row r="691" spans="1:14" s="231" customFormat="1" ht="12.6" customHeight="1" x14ac:dyDescent="0.2">
      <c r="A691" s="250">
        <v>7150</v>
      </c>
      <c r="B691" s="249" t="s">
        <v>628</v>
      </c>
      <c r="C691" s="255">
        <f>Z85</f>
        <v>0</v>
      </c>
      <c r="D691" s="255">
        <f>(D615/D612)*Z90</f>
        <v>0</v>
      </c>
      <c r="E691" s="257">
        <f>(E623/E612)*SUM(C691:D691)</f>
        <v>0</v>
      </c>
      <c r="F691" s="257">
        <f>(F624/F612)*Z64</f>
        <v>0</v>
      </c>
      <c r="G691" s="255">
        <f>(G625/G612)*Z91</f>
        <v>0</v>
      </c>
      <c r="H691" s="257">
        <f>(H628/H612)*Z60</f>
        <v>0</v>
      </c>
      <c r="I691" s="255" t="e">
        <f>(I629/I612)*Z92</f>
        <v>#DIV/0!</v>
      </c>
      <c r="J691" s="255" t="e">
        <f>(J630/J612)*Z93</f>
        <v>#DIV/0!</v>
      </c>
      <c r="K691" s="255" t="e">
        <f>(K644/K612)*Z89</f>
        <v>#DIV/0!</v>
      </c>
      <c r="L691" s="255" t="e">
        <f>(L647/L612)*Z94</f>
        <v>#DIV/0!</v>
      </c>
      <c r="M691" s="231" t="e">
        <f t="shared" si="18"/>
        <v>#DIV/0!</v>
      </c>
      <c r="N691" s="249" t="s">
        <v>629</v>
      </c>
    </row>
    <row r="692" spans="1:14" s="231" customFormat="1" ht="12.6" customHeight="1" x14ac:dyDescent="0.2">
      <c r="A692" s="250">
        <v>7160</v>
      </c>
      <c r="B692" s="249" t="s">
        <v>630</v>
      </c>
      <c r="C692" s="255">
        <f>AA85</f>
        <v>40</v>
      </c>
      <c r="D692" s="255">
        <f>(D615/D612)*AA90</f>
        <v>0</v>
      </c>
      <c r="E692" s="257">
        <f>(E623/E612)*SUM(C692:D692)</f>
        <v>26.949315849134749</v>
      </c>
      <c r="F692" s="257">
        <f>(F624/F612)*AA64</f>
        <v>0</v>
      </c>
      <c r="G692" s="255">
        <f>(G625/G612)*AA91</f>
        <v>0</v>
      </c>
      <c r="H692" s="257">
        <f>(H628/H612)*AA60</f>
        <v>0</v>
      </c>
      <c r="I692" s="255" t="e">
        <f>(I629/I612)*AA92</f>
        <v>#DIV/0!</v>
      </c>
      <c r="J692" s="255" t="e">
        <f>(J630/J612)*AA93</f>
        <v>#DIV/0!</v>
      </c>
      <c r="K692" s="255" t="e">
        <f>(K644/K612)*AA89</f>
        <v>#DIV/0!</v>
      </c>
      <c r="L692" s="255" t="e">
        <f>(L647/L612)*AA94</f>
        <v>#DIV/0!</v>
      </c>
      <c r="M692" s="231" t="e">
        <f t="shared" si="18"/>
        <v>#DIV/0!</v>
      </c>
      <c r="N692" s="249" t="s">
        <v>631</v>
      </c>
    </row>
    <row r="693" spans="1:14" s="231" customFormat="1" ht="12.6" customHeight="1" x14ac:dyDescent="0.2">
      <c r="A693" s="250">
        <v>7170</v>
      </c>
      <c r="B693" s="249" t="s">
        <v>127</v>
      </c>
      <c r="C693" s="255">
        <f>AB85</f>
        <v>6296044</v>
      </c>
      <c r="D693" s="255">
        <f>(D615/D612)*AB90</f>
        <v>20172.488794541136</v>
      </c>
      <c r="E693" s="257">
        <f>(E623/E612)*SUM(C693:D693)</f>
        <v>4255442.8282009242</v>
      </c>
      <c r="F693" s="257">
        <f>(F624/F612)*AB64</f>
        <v>0</v>
      </c>
      <c r="G693" s="255">
        <f>(G625/G612)*AB91</f>
        <v>0</v>
      </c>
      <c r="H693" s="257">
        <f>(H628/H612)*AB60</f>
        <v>57886.134254437005</v>
      </c>
      <c r="I693" s="255" t="e">
        <f>(I629/I612)*AB92</f>
        <v>#DIV/0!</v>
      </c>
      <c r="J693" s="255" t="e">
        <f>(J630/J612)*AB93</f>
        <v>#DIV/0!</v>
      </c>
      <c r="K693" s="255" t="e">
        <f>(K644/K612)*AB89</f>
        <v>#DIV/0!</v>
      </c>
      <c r="L693" s="255" t="e">
        <f>(L647/L612)*AB94</f>
        <v>#DIV/0!</v>
      </c>
      <c r="M693" s="231" t="e">
        <f t="shared" si="18"/>
        <v>#DIV/0!</v>
      </c>
      <c r="N693" s="249" t="s">
        <v>632</v>
      </c>
    </row>
    <row r="694" spans="1:14" s="231" customFormat="1" ht="12.6" customHeight="1" x14ac:dyDescent="0.2">
      <c r="A694" s="250">
        <v>7180</v>
      </c>
      <c r="B694" s="249" t="s">
        <v>633</v>
      </c>
      <c r="C694" s="255">
        <f>AC85</f>
        <v>1200013</v>
      </c>
      <c r="D694" s="255">
        <f>(D615/D612)*AC90</f>
        <v>0</v>
      </c>
      <c r="E694" s="257">
        <f>(E623/E612)*SUM(C694:D694)</f>
        <v>808488.23400169343</v>
      </c>
      <c r="F694" s="257">
        <f>(F624/F612)*AC64</f>
        <v>0</v>
      </c>
      <c r="G694" s="255">
        <f>(G625/G612)*AC91</f>
        <v>0</v>
      </c>
      <c r="H694" s="257">
        <f>(H628/H612)*AC60</f>
        <v>1859.0881521878011</v>
      </c>
      <c r="I694" s="255" t="e">
        <f>(I629/I612)*AC92</f>
        <v>#DIV/0!</v>
      </c>
      <c r="J694" s="255" t="e">
        <f>(J630/J612)*AC93</f>
        <v>#DIV/0!</v>
      </c>
      <c r="K694" s="255" t="e">
        <f>(K644/K612)*AC89</f>
        <v>#DIV/0!</v>
      </c>
      <c r="L694" s="255" t="e">
        <f>(L647/L612)*AC94</f>
        <v>#DIV/0!</v>
      </c>
      <c r="M694" s="231" t="e">
        <f t="shared" si="18"/>
        <v>#DIV/0!</v>
      </c>
      <c r="N694" s="249" t="s">
        <v>634</v>
      </c>
    </row>
    <row r="695" spans="1:14" s="231" customFormat="1" ht="12.6" customHeight="1" x14ac:dyDescent="0.2">
      <c r="A695" s="250">
        <v>7190</v>
      </c>
      <c r="B695" s="249" t="s">
        <v>129</v>
      </c>
      <c r="C695" s="255">
        <f>AD85</f>
        <v>0</v>
      </c>
      <c r="D695" s="255">
        <f>(D615/D612)*AD90</f>
        <v>0</v>
      </c>
      <c r="E695" s="257">
        <f>(E623/E612)*SUM(C695:D695)</f>
        <v>0</v>
      </c>
      <c r="F695" s="257">
        <f>(F624/F612)*AD64</f>
        <v>0</v>
      </c>
      <c r="G695" s="255">
        <f>(G625/G612)*AD91</f>
        <v>0</v>
      </c>
      <c r="H695" s="257">
        <f>(H628/H612)*AD60</f>
        <v>0</v>
      </c>
      <c r="I695" s="255" t="e">
        <f>(I629/I612)*AD92</f>
        <v>#DIV/0!</v>
      </c>
      <c r="J695" s="255" t="e">
        <f>(J630/J612)*AD93</f>
        <v>#DIV/0!</v>
      </c>
      <c r="K695" s="255" t="e">
        <f>(K644/K612)*AD89</f>
        <v>#DIV/0!</v>
      </c>
      <c r="L695" s="255" t="e">
        <f>(L647/L612)*AD94</f>
        <v>#DIV/0!</v>
      </c>
      <c r="M695" s="231" t="e">
        <f t="shared" si="18"/>
        <v>#DIV/0!</v>
      </c>
      <c r="N695" s="249" t="s">
        <v>635</v>
      </c>
    </row>
    <row r="696" spans="1:14" s="231" customFormat="1" ht="12.6" customHeight="1" x14ac:dyDescent="0.2">
      <c r="A696" s="250">
        <v>7200</v>
      </c>
      <c r="B696" s="249" t="s">
        <v>636</v>
      </c>
      <c r="C696" s="255">
        <f>AE85</f>
        <v>2984955</v>
      </c>
      <c r="D696" s="255">
        <f>(D615/D612)*AE90</f>
        <v>49939.402507268205</v>
      </c>
      <c r="E696" s="257">
        <f>(E623/E612)*SUM(C696:D696)</f>
        <v>2044708.1955484867</v>
      </c>
      <c r="F696" s="257">
        <f>(F624/F612)*AE64</f>
        <v>0</v>
      </c>
      <c r="G696" s="255">
        <f>(G625/G612)*AE91</f>
        <v>0</v>
      </c>
      <c r="H696" s="257">
        <f>(H628/H612)*AE60</f>
        <v>46712.035992339806</v>
      </c>
      <c r="I696" s="255" t="e">
        <f>(I629/I612)*AE92</f>
        <v>#DIV/0!</v>
      </c>
      <c r="J696" s="255" t="e">
        <f>(J630/J612)*AE93</f>
        <v>#DIV/0!</v>
      </c>
      <c r="K696" s="255" t="e">
        <f>(K644/K612)*AE89</f>
        <v>#DIV/0!</v>
      </c>
      <c r="L696" s="255" t="e">
        <f>(L647/L612)*AE94</f>
        <v>#DIV/0!</v>
      </c>
      <c r="M696" s="231" t="e">
        <f t="shared" si="18"/>
        <v>#DIV/0!</v>
      </c>
      <c r="N696" s="249" t="s">
        <v>637</v>
      </c>
    </row>
    <row r="697" spans="1:14" s="231" customFormat="1" ht="12.6" customHeight="1" x14ac:dyDescent="0.2">
      <c r="A697" s="250">
        <v>7220</v>
      </c>
      <c r="B697" s="249" t="s">
        <v>638</v>
      </c>
      <c r="C697" s="255">
        <f>AF85</f>
        <v>0</v>
      </c>
      <c r="D697" s="255">
        <f>(D615/D612)*AF90</f>
        <v>0</v>
      </c>
      <c r="E697" s="257">
        <f>(E623/E612)*SUM(C697:D697)</f>
        <v>0</v>
      </c>
      <c r="F697" s="257">
        <f>(F624/F612)*AF64</f>
        <v>0</v>
      </c>
      <c r="G697" s="255">
        <f>(G625/G612)*AF91</f>
        <v>0</v>
      </c>
      <c r="H697" s="257">
        <f>(H628/H612)*AF60</f>
        <v>0</v>
      </c>
      <c r="I697" s="255" t="e">
        <f>(I629/I612)*AF92</f>
        <v>#DIV/0!</v>
      </c>
      <c r="J697" s="255" t="e">
        <f>(J630/J612)*AF93</f>
        <v>#DIV/0!</v>
      </c>
      <c r="K697" s="255" t="e">
        <f>(K644/K612)*AF89</f>
        <v>#DIV/0!</v>
      </c>
      <c r="L697" s="255" t="e">
        <f>(L647/L612)*AF94</f>
        <v>#DIV/0!</v>
      </c>
      <c r="M697" s="231" t="e">
        <f t="shared" si="18"/>
        <v>#DIV/0!</v>
      </c>
      <c r="N697" s="249" t="s">
        <v>639</v>
      </c>
    </row>
    <row r="698" spans="1:14" s="231" customFormat="1" ht="12.6" customHeight="1" x14ac:dyDescent="0.2">
      <c r="A698" s="250">
        <v>7230</v>
      </c>
      <c r="B698" s="249" t="s">
        <v>640</v>
      </c>
      <c r="C698" s="255">
        <f>AG85</f>
        <v>9287968</v>
      </c>
      <c r="D698" s="255">
        <f>(D615/D612)*AG90</f>
        <v>39540.182077852864</v>
      </c>
      <c r="E698" s="257">
        <f>(E623/E612)*SUM(C698:D698)</f>
        <v>6284249.1021051183</v>
      </c>
      <c r="F698" s="257">
        <f>(F624/F612)*AG64</f>
        <v>0</v>
      </c>
      <c r="G698" s="255">
        <f>(G625/G612)*AG91</f>
        <v>0</v>
      </c>
      <c r="H698" s="257">
        <f>(H628/H612)*AG60</f>
        <v>47749.211487770888</v>
      </c>
      <c r="I698" s="255" t="e">
        <f>(I629/I612)*AG92</f>
        <v>#DIV/0!</v>
      </c>
      <c r="J698" s="255" t="e">
        <f>(J630/J612)*AG93</f>
        <v>#DIV/0!</v>
      </c>
      <c r="K698" s="255" t="e">
        <f>(K644/K612)*AG89</f>
        <v>#DIV/0!</v>
      </c>
      <c r="L698" s="255" t="e">
        <f>(L647/L612)*AG94</f>
        <v>#DIV/0!</v>
      </c>
      <c r="M698" s="231" t="e">
        <f t="shared" si="18"/>
        <v>#DIV/0!</v>
      </c>
      <c r="N698" s="249" t="s">
        <v>641</v>
      </c>
    </row>
    <row r="699" spans="1:14" s="231" customFormat="1" ht="12.6" customHeight="1" x14ac:dyDescent="0.2">
      <c r="A699" s="250">
        <v>7240</v>
      </c>
      <c r="B699" s="249" t="s">
        <v>131</v>
      </c>
      <c r="C699" s="255">
        <f>AH85</f>
        <v>0</v>
      </c>
      <c r="D699" s="255">
        <f>(D615/D612)*AH90</f>
        <v>0</v>
      </c>
      <c r="E699" s="257">
        <f>(E623/E612)*SUM(C699:D699)</f>
        <v>0</v>
      </c>
      <c r="F699" s="257">
        <f>(F624/F612)*AH64</f>
        <v>0</v>
      </c>
      <c r="G699" s="255">
        <f>(G625/G612)*AH91</f>
        <v>0</v>
      </c>
      <c r="H699" s="257">
        <f>(H628/H612)*AH60</f>
        <v>0</v>
      </c>
      <c r="I699" s="255" t="e">
        <f>(I629/I612)*AH92</f>
        <v>#DIV/0!</v>
      </c>
      <c r="J699" s="255" t="e">
        <f>(J630/J612)*AH93</f>
        <v>#DIV/0!</v>
      </c>
      <c r="K699" s="255" t="e">
        <f>(K644/K612)*AH89</f>
        <v>#DIV/0!</v>
      </c>
      <c r="L699" s="255" t="e">
        <f>(L647/L612)*AH94</f>
        <v>#DIV/0!</v>
      </c>
      <c r="M699" s="231" t="e">
        <f t="shared" si="18"/>
        <v>#DIV/0!</v>
      </c>
      <c r="N699" s="249" t="s">
        <v>642</v>
      </c>
    </row>
    <row r="700" spans="1:14" s="231" customFormat="1" ht="12.6" customHeight="1" x14ac:dyDescent="0.2">
      <c r="A700" s="250">
        <v>7250</v>
      </c>
      <c r="B700" s="249" t="s">
        <v>643</v>
      </c>
      <c r="C700" s="255">
        <f>AI85</f>
        <v>0</v>
      </c>
      <c r="D700" s="255">
        <f>(D615/D612)*AI90</f>
        <v>0</v>
      </c>
      <c r="E700" s="257">
        <f>(E623/E612)*SUM(C700:D700)</f>
        <v>0</v>
      </c>
      <c r="F700" s="257">
        <f>(F624/F612)*AI64</f>
        <v>0</v>
      </c>
      <c r="G700" s="255">
        <f>(G625/G612)*AI91</f>
        <v>0</v>
      </c>
      <c r="H700" s="257">
        <f>(H628/H612)*AI60</f>
        <v>0</v>
      </c>
      <c r="I700" s="255" t="e">
        <f>(I629/I612)*AI92</f>
        <v>#DIV/0!</v>
      </c>
      <c r="J700" s="255" t="e">
        <f>(J630/J612)*AI93</f>
        <v>#DIV/0!</v>
      </c>
      <c r="K700" s="255" t="e">
        <f>(K644/K612)*AI89</f>
        <v>#DIV/0!</v>
      </c>
      <c r="L700" s="255" t="e">
        <f>(L647/L612)*AI94</f>
        <v>#DIV/0!</v>
      </c>
      <c r="M700" s="231" t="e">
        <f t="shared" si="18"/>
        <v>#DIV/0!</v>
      </c>
      <c r="N700" s="249" t="s">
        <v>644</v>
      </c>
    </row>
    <row r="701" spans="1:14" s="231" customFormat="1" ht="12.6" customHeight="1" x14ac:dyDescent="0.2">
      <c r="A701" s="250">
        <v>7260</v>
      </c>
      <c r="B701" s="249" t="s">
        <v>133</v>
      </c>
      <c r="C701" s="255">
        <f>AJ85</f>
        <v>23407696</v>
      </c>
      <c r="D701" s="255">
        <f>(D615/D612)*AJ90</f>
        <v>314401.51961890957</v>
      </c>
      <c r="E701" s="257">
        <f>(E623/E612)*SUM(C701:D701)</f>
        <v>15982357.46650465</v>
      </c>
      <c r="F701" s="257">
        <f>(F624/F612)*AJ64</f>
        <v>0</v>
      </c>
      <c r="G701" s="255">
        <f>(G625/G612)*AJ91</f>
        <v>0</v>
      </c>
      <c r="H701" s="257">
        <f>(H628/H612)*AJ60</f>
        <v>355085.83706787002</v>
      </c>
      <c r="I701" s="255" t="e">
        <f>(I629/I612)*AJ92</f>
        <v>#DIV/0!</v>
      </c>
      <c r="J701" s="255" t="e">
        <f>(J630/J612)*AJ93</f>
        <v>#DIV/0!</v>
      </c>
      <c r="K701" s="255" t="e">
        <f>(K644/K612)*AJ89</f>
        <v>#DIV/0!</v>
      </c>
      <c r="L701" s="255" t="e">
        <f>(L647/L612)*AJ94</f>
        <v>#DIV/0!</v>
      </c>
      <c r="M701" s="231" t="e">
        <f t="shared" si="18"/>
        <v>#DIV/0!</v>
      </c>
      <c r="N701" s="249" t="s">
        <v>645</v>
      </c>
    </row>
    <row r="702" spans="1:14" s="231" customFormat="1" ht="12.6" customHeight="1" x14ac:dyDescent="0.2">
      <c r="A702" s="250">
        <v>7310</v>
      </c>
      <c r="B702" s="249" t="s">
        <v>646</v>
      </c>
      <c r="C702" s="255">
        <f>AK85</f>
        <v>1969995</v>
      </c>
      <c r="D702" s="255">
        <f>(D615/D612)*AK90</f>
        <v>26579.292276092925</v>
      </c>
      <c r="E702" s="257">
        <f>(E623/E612)*SUM(C702:D702)</f>
        <v>1345157.7804702776</v>
      </c>
      <c r="F702" s="257">
        <f>(F624/F612)*AK64</f>
        <v>0</v>
      </c>
      <c r="G702" s="255">
        <f>(G625/G612)*AK91</f>
        <v>0</v>
      </c>
      <c r="H702" s="257">
        <f>(H628/H612)*AK60</f>
        <v>30802.155279406306</v>
      </c>
      <c r="I702" s="255" t="e">
        <f>(I629/I612)*AK92</f>
        <v>#DIV/0!</v>
      </c>
      <c r="J702" s="255" t="e">
        <f>(J630/J612)*AK93</f>
        <v>#DIV/0!</v>
      </c>
      <c r="K702" s="255" t="e">
        <f>(K644/K612)*AK89</f>
        <v>#DIV/0!</v>
      </c>
      <c r="L702" s="255" t="e">
        <f>(L647/L612)*AK94</f>
        <v>#DIV/0!</v>
      </c>
      <c r="M702" s="231" t="e">
        <f t="shared" si="18"/>
        <v>#DIV/0!</v>
      </c>
      <c r="N702" s="249" t="s">
        <v>647</v>
      </c>
    </row>
    <row r="703" spans="1:14" s="231" customFormat="1" ht="12.6" customHeight="1" x14ac:dyDescent="0.2">
      <c r="A703" s="250">
        <v>7320</v>
      </c>
      <c r="B703" s="249" t="s">
        <v>648</v>
      </c>
      <c r="C703" s="255">
        <f>AL85</f>
        <v>164324</v>
      </c>
      <c r="D703" s="255">
        <f>(D615/D612)*AL90</f>
        <v>0</v>
      </c>
      <c r="E703" s="257">
        <f>(E623/E612)*SUM(C703:D703)</f>
        <v>110710.48443983047</v>
      </c>
      <c r="F703" s="257">
        <f>(F624/F612)*AL64</f>
        <v>0</v>
      </c>
      <c r="G703" s="255">
        <f>(G625/G612)*AL91</f>
        <v>0</v>
      </c>
      <c r="H703" s="257">
        <f>(H628/H612)*AL60</f>
        <v>2563.584715122126</v>
      </c>
      <c r="I703" s="255" t="e">
        <f>(I629/I612)*AL92</f>
        <v>#DIV/0!</v>
      </c>
      <c r="J703" s="255" t="e">
        <f>(J630/J612)*AL93</f>
        <v>#DIV/0!</v>
      </c>
      <c r="K703" s="255" t="e">
        <f>(K644/K612)*AL89</f>
        <v>#DIV/0!</v>
      </c>
      <c r="L703" s="255" t="e">
        <f>(L647/L612)*AL94</f>
        <v>#DIV/0!</v>
      </c>
      <c r="M703" s="231" t="e">
        <f t="shared" si="18"/>
        <v>#DIV/0!</v>
      </c>
      <c r="N703" s="249" t="s">
        <v>649</v>
      </c>
    </row>
    <row r="704" spans="1:14" s="231" customFormat="1" ht="12.6" customHeight="1" x14ac:dyDescent="0.2">
      <c r="A704" s="250">
        <v>7330</v>
      </c>
      <c r="B704" s="249" t="s">
        <v>650</v>
      </c>
      <c r="C704" s="255">
        <f>AM85</f>
        <v>0</v>
      </c>
      <c r="D704" s="255">
        <f>(D615/D612)*AM90</f>
        <v>0</v>
      </c>
      <c r="E704" s="257">
        <f>(E623/E612)*SUM(C704:D704)</f>
        <v>0</v>
      </c>
      <c r="F704" s="257">
        <f>(F624/F612)*AM64</f>
        <v>0</v>
      </c>
      <c r="G704" s="255">
        <f>(G625/G612)*AM91</f>
        <v>0</v>
      </c>
      <c r="H704" s="257">
        <f>(H628/H612)*AM60</f>
        <v>0</v>
      </c>
      <c r="I704" s="255" t="e">
        <f>(I629/I612)*AM92</f>
        <v>#DIV/0!</v>
      </c>
      <c r="J704" s="255" t="e">
        <f>(J630/J612)*AM93</f>
        <v>#DIV/0!</v>
      </c>
      <c r="K704" s="255" t="e">
        <f>(K644/K612)*AM89</f>
        <v>#DIV/0!</v>
      </c>
      <c r="L704" s="255" t="e">
        <f>(L647/L612)*AM94</f>
        <v>#DIV/0!</v>
      </c>
      <c r="M704" s="231" t="e">
        <f t="shared" si="18"/>
        <v>#DIV/0!</v>
      </c>
      <c r="N704" s="249" t="s">
        <v>651</v>
      </c>
    </row>
    <row r="705" spans="1:14" s="231" customFormat="1" ht="12.6" customHeight="1" x14ac:dyDescent="0.2">
      <c r="A705" s="250">
        <v>7340</v>
      </c>
      <c r="B705" s="249" t="s">
        <v>652</v>
      </c>
      <c r="C705" s="255">
        <f>AN85</f>
        <v>0</v>
      </c>
      <c r="D705" s="255">
        <f>(D615/D612)*AN90</f>
        <v>0</v>
      </c>
      <c r="E705" s="257">
        <f>(E623/E612)*SUM(C705:D705)</f>
        <v>0</v>
      </c>
      <c r="F705" s="257">
        <f>(F624/F612)*AN64</f>
        <v>0</v>
      </c>
      <c r="G705" s="255">
        <f>(G625/G612)*AN91</f>
        <v>0</v>
      </c>
      <c r="H705" s="257">
        <f>(H628/H612)*AN60</f>
        <v>0</v>
      </c>
      <c r="I705" s="255" t="e">
        <f>(I629/I612)*AN92</f>
        <v>#DIV/0!</v>
      </c>
      <c r="J705" s="255" t="e">
        <f>(J630/J612)*AN93</f>
        <v>#DIV/0!</v>
      </c>
      <c r="K705" s="255" t="e">
        <f>(K644/K612)*AN89</f>
        <v>#DIV/0!</v>
      </c>
      <c r="L705" s="255" t="e">
        <f>(L647/L612)*AN94</f>
        <v>#DIV/0!</v>
      </c>
      <c r="M705" s="231" t="e">
        <f t="shared" si="18"/>
        <v>#DIV/0!</v>
      </c>
      <c r="N705" s="249" t="s">
        <v>653</v>
      </c>
    </row>
    <row r="706" spans="1:14" s="231" customFormat="1" ht="12.6" customHeight="1" x14ac:dyDescent="0.2">
      <c r="A706" s="250">
        <v>7350</v>
      </c>
      <c r="B706" s="249" t="s">
        <v>654</v>
      </c>
      <c r="C706" s="255">
        <f>AO85</f>
        <v>0</v>
      </c>
      <c r="D706" s="255">
        <f>(D615/D612)*AO90</f>
        <v>0</v>
      </c>
      <c r="E706" s="257">
        <f>(E623/E612)*SUM(C706:D706)</f>
        <v>0</v>
      </c>
      <c r="F706" s="257">
        <f>(F624/F612)*AO64</f>
        <v>0</v>
      </c>
      <c r="G706" s="255">
        <f>(G625/G612)*AO91</f>
        <v>0</v>
      </c>
      <c r="H706" s="257">
        <f>(H628/H612)*AO60</f>
        <v>0</v>
      </c>
      <c r="I706" s="255" t="e">
        <f>(I629/I612)*AO92</f>
        <v>#DIV/0!</v>
      </c>
      <c r="J706" s="255" t="e">
        <f>(J630/J612)*AO93</f>
        <v>#DIV/0!</v>
      </c>
      <c r="K706" s="255" t="e">
        <f>(K644/K612)*AO89</f>
        <v>#DIV/0!</v>
      </c>
      <c r="L706" s="255" t="e">
        <f>(L647/L612)*AO94</f>
        <v>#DIV/0!</v>
      </c>
      <c r="M706" s="231" t="e">
        <f t="shared" si="18"/>
        <v>#DIV/0!</v>
      </c>
      <c r="N706" s="249" t="s">
        <v>655</v>
      </c>
    </row>
    <row r="707" spans="1:14" s="231" customFormat="1" ht="12.6" customHeight="1" x14ac:dyDescent="0.2">
      <c r="A707" s="250">
        <v>7380</v>
      </c>
      <c r="B707" s="249" t="s">
        <v>656</v>
      </c>
      <c r="C707" s="255">
        <f>AP85</f>
        <v>69329825</v>
      </c>
      <c r="D707" s="255">
        <f>(D615/D612)*AP90</f>
        <v>746082.25961932878</v>
      </c>
      <c r="E707" s="257">
        <f>(E623/E612)*SUM(C707:D707)</f>
        <v>47212443.953853898</v>
      </c>
      <c r="F707" s="257">
        <f>(F624/F612)*AP64</f>
        <v>0</v>
      </c>
      <c r="G707" s="255">
        <f>(G625/G612)*AP91</f>
        <v>0</v>
      </c>
      <c r="H707" s="257">
        <f>(H628/H612)*AP60</f>
        <v>962107.47278064268</v>
      </c>
      <c r="I707" s="255" t="e">
        <f>(I629/I612)*AP92</f>
        <v>#DIV/0!</v>
      </c>
      <c r="J707" s="255" t="e">
        <f>(J630/J612)*AP93</f>
        <v>#DIV/0!</v>
      </c>
      <c r="K707" s="255" t="e">
        <f>(K644/K612)*AP89</f>
        <v>#DIV/0!</v>
      </c>
      <c r="L707" s="255" t="e">
        <f>(L647/L612)*AP94</f>
        <v>#DIV/0!</v>
      </c>
      <c r="M707" s="231" t="e">
        <f t="shared" si="18"/>
        <v>#DIV/0!</v>
      </c>
      <c r="N707" s="249" t="s">
        <v>657</v>
      </c>
    </row>
    <row r="708" spans="1:14" s="231" customFormat="1" ht="12.6" customHeight="1" x14ac:dyDescent="0.2">
      <c r="A708" s="250">
        <v>7390</v>
      </c>
      <c r="B708" s="249" t="s">
        <v>658</v>
      </c>
      <c r="C708" s="255">
        <f>AQ85</f>
        <v>0</v>
      </c>
      <c r="D708" s="255">
        <f>(D615/D612)*AQ90</f>
        <v>0</v>
      </c>
      <c r="E708" s="257">
        <f>(E623/E612)*SUM(C708:D708)</f>
        <v>0</v>
      </c>
      <c r="F708" s="257">
        <f>(F624/F612)*AQ64</f>
        <v>0</v>
      </c>
      <c r="G708" s="255">
        <f>(G625/G612)*AQ91</f>
        <v>0</v>
      </c>
      <c r="H708" s="257">
        <f>(H628/H612)*AQ60</f>
        <v>0</v>
      </c>
      <c r="I708" s="255" t="e">
        <f>(I629/I612)*AQ92</f>
        <v>#DIV/0!</v>
      </c>
      <c r="J708" s="255" t="e">
        <f>(J630/J612)*AQ93</f>
        <v>#DIV/0!</v>
      </c>
      <c r="K708" s="255" t="e">
        <f>(K644/K612)*AQ89</f>
        <v>#DIV/0!</v>
      </c>
      <c r="L708" s="255" t="e">
        <f>(L647/L612)*AQ94</f>
        <v>#DIV/0!</v>
      </c>
      <c r="M708" s="231" t="e">
        <f t="shared" si="18"/>
        <v>#DIV/0!</v>
      </c>
      <c r="N708" s="249" t="s">
        <v>659</v>
      </c>
    </row>
    <row r="709" spans="1:14" s="231" customFormat="1" ht="12.6" customHeight="1" x14ac:dyDescent="0.2">
      <c r="A709" s="250">
        <v>7400</v>
      </c>
      <c r="B709" s="249" t="s">
        <v>660</v>
      </c>
      <c r="C709" s="255">
        <f>AR85</f>
        <v>0</v>
      </c>
      <c r="D709" s="255">
        <f>(D615/D612)*AR90</f>
        <v>0</v>
      </c>
      <c r="E709" s="257">
        <f>(E623/E612)*SUM(C709:D709)</f>
        <v>0</v>
      </c>
      <c r="F709" s="257">
        <f>(F624/F612)*AR64</f>
        <v>0</v>
      </c>
      <c r="G709" s="255">
        <f>(G625/G612)*AR91</f>
        <v>0</v>
      </c>
      <c r="H709" s="257">
        <f>(H628/H612)*AR60</f>
        <v>0</v>
      </c>
      <c r="I709" s="255" t="e">
        <f>(I629/I612)*AR92</f>
        <v>#DIV/0!</v>
      </c>
      <c r="J709" s="255" t="e">
        <f>(J630/J612)*AR93</f>
        <v>#DIV/0!</v>
      </c>
      <c r="K709" s="255" t="e">
        <f>(K644/K612)*AR89</f>
        <v>#DIV/0!</v>
      </c>
      <c r="L709" s="255" t="e">
        <f>(L647/L612)*AR94</f>
        <v>#DIV/0!</v>
      </c>
      <c r="M709" s="231" t="e">
        <f t="shared" si="18"/>
        <v>#DIV/0!</v>
      </c>
      <c r="N709" s="249" t="s">
        <v>661</v>
      </c>
    </row>
    <row r="710" spans="1:14" s="231" customFormat="1" ht="12.6" customHeight="1" x14ac:dyDescent="0.2">
      <c r="A710" s="250">
        <v>7410</v>
      </c>
      <c r="B710" s="249" t="s">
        <v>141</v>
      </c>
      <c r="C710" s="255">
        <f>AS85</f>
        <v>0</v>
      </c>
      <c r="D710" s="255">
        <f>(D615/D612)*AS90</f>
        <v>0</v>
      </c>
      <c r="E710" s="257">
        <f>(E623/E612)*SUM(C710:D710)</f>
        <v>0</v>
      </c>
      <c r="F710" s="257">
        <f>(F624/F612)*AS64</f>
        <v>0</v>
      </c>
      <c r="G710" s="255">
        <f>(G625/G612)*AS91</f>
        <v>0</v>
      </c>
      <c r="H710" s="257">
        <f>(H628/H612)*AS60</f>
        <v>0</v>
      </c>
      <c r="I710" s="255" t="e">
        <f>(I629/I612)*AS92</f>
        <v>#DIV/0!</v>
      </c>
      <c r="J710" s="255" t="e">
        <f>(J630/J612)*AS93</f>
        <v>#DIV/0!</v>
      </c>
      <c r="K710" s="255" t="e">
        <f>(K644/K612)*AS89</f>
        <v>#DIV/0!</v>
      </c>
      <c r="L710" s="255" t="e">
        <f>(L647/L612)*AS94</f>
        <v>#DIV/0!</v>
      </c>
      <c r="M710" s="231" t="e">
        <f t="shared" si="18"/>
        <v>#DIV/0!</v>
      </c>
      <c r="N710" s="249" t="s">
        <v>662</v>
      </c>
    </row>
    <row r="711" spans="1:14" s="231" customFormat="1" ht="12.6" customHeight="1" x14ac:dyDescent="0.2">
      <c r="A711" s="250">
        <v>7420</v>
      </c>
      <c r="B711" s="249" t="s">
        <v>663</v>
      </c>
      <c r="C711" s="255">
        <f>AT85</f>
        <v>0</v>
      </c>
      <c r="D711" s="255">
        <f>(D615/D612)*AT90</f>
        <v>0</v>
      </c>
      <c r="E711" s="257">
        <f>(E623/E612)*SUM(C711:D711)</f>
        <v>0</v>
      </c>
      <c r="F711" s="257">
        <f>(F624/F612)*AT64</f>
        <v>0</v>
      </c>
      <c r="G711" s="255">
        <f>(G625/G612)*AT91</f>
        <v>0</v>
      </c>
      <c r="H711" s="257">
        <f>(H628/H612)*AT60</f>
        <v>0</v>
      </c>
      <c r="I711" s="255" t="e">
        <f>(I629/I612)*AT92</f>
        <v>#DIV/0!</v>
      </c>
      <c r="J711" s="255" t="e">
        <f>(J630/J612)*AT93</f>
        <v>#DIV/0!</v>
      </c>
      <c r="K711" s="255" t="e">
        <f>(K644/K612)*AT89</f>
        <v>#DIV/0!</v>
      </c>
      <c r="L711" s="255" t="e">
        <f>(L647/L612)*AT94</f>
        <v>#DIV/0!</v>
      </c>
      <c r="M711" s="231" t="e">
        <f t="shared" si="18"/>
        <v>#DIV/0!</v>
      </c>
      <c r="N711" s="249" t="s">
        <v>664</v>
      </c>
    </row>
    <row r="712" spans="1:14" s="231" customFormat="1" ht="12.6" customHeight="1" x14ac:dyDescent="0.2">
      <c r="A712" s="250">
        <v>7430</v>
      </c>
      <c r="B712" s="249" t="s">
        <v>665</v>
      </c>
      <c r="C712" s="255">
        <f>AU85</f>
        <v>0</v>
      </c>
      <c r="D712" s="255">
        <f>(D615/D612)*AU90</f>
        <v>0</v>
      </c>
      <c r="E712" s="257">
        <f>(E623/E612)*SUM(C712:D712)</f>
        <v>0</v>
      </c>
      <c r="F712" s="257">
        <f>(F624/F612)*AU64</f>
        <v>0</v>
      </c>
      <c r="G712" s="255">
        <f>(G625/G612)*AU91</f>
        <v>0</v>
      </c>
      <c r="H712" s="257">
        <f>(H628/H612)*AU60</f>
        <v>0</v>
      </c>
      <c r="I712" s="255" t="e">
        <f>(I629/I612)*AU92</f>
        <v>#DIV/0!</v>
      </c>
      <c r="J712" s="255" t="e">
        <f>(J630/J612)*AU93</f>
        <v>#DIV/0!</v>
      </c>
      <c r="K712" s="255" t="e">
        <f>(K644/K612)*AU89</f>
        <v>#DIV/0!</v>
      </c>
      <c r="L712" s="255" t="e">
        <f>(L647/L612)*AU94</f>
        <v>#DIV/0!</v>
      </c>
      <c r="M712" s="231" t="e">
        <f t="shared" si="18"/>
        <v>#DIV/0!</v>
      </c>
      <c r="N712" s="249" t="s">
        <v>666</v>
      </c>
    </row>
    <row r="713" spans="1:14" s="231" customFormat="1" ht="12.6" customHeight="1" x14ac:dyDescent="0.2">
      <c r="A713" s="250">
        <v>7490</v>
      </c>
      <c r="B713" s="249" t="s">
        <v>667</v>
      </c>
      <c r="C713" s="255">
        <f>AV85</f>
        <v>6035161</v>
      </c>
      <c r="D713" s="255">
        <f>(D615/D612)*AV90</f>
        <v>0</v>
      </c>
      <c r="E713" s="257">
        <f>(E623/E612)*SUM(C713:D713)</f>
        <v>4066086.4997344981</v>
      </c>
      <c r="F713" s="257">
        <f>(F624/F612)*AV64</f>
        <v>0</v>
      </c>
      <c r="G713" s="255">
        <f>(G625/G612)*AV91</f>
        <v>0</v>
      </c>
      <c r="H713" s="257">
        <f>(H628/H612)*AV60</f>
        <v>0</v>
      </c>
      <c r="I713" s="255" t="e">
        <f>(I629/I612)*AV92</f>
        <v>#DIV/0!</v>
      </c>
      <c r="J713" s="255" t="e">
        <f>(J630/J612)*AV93</f>
        <v>#DIV/0!</v>
      </c>
      <c r="K713" s="255" t="e">
        <f>(K644/K612)*AV89</f>
        <v>#DIV/0!</v>
      </c>
      <c r="L713" s="255" t="e">
        <f>(L647/L612)*AV94</f>
        <v>#DIV/0!</v>
      </c>
      <c r="M713" s="231" t="e">
        <f t="shared" si="18"/>
        <v>#DIV/0!</v>
      </c>
      <c r="N713" s="251" t="s">
        <v>668</v>
      </c>
    </row>
    <row r="714" spans="1:14" s="231" customFormat="1" ht="12.6" customHeight="1" x14ac:dyDescent="0.2"/>
    <row r="715" spans="1:14" s="231" customFormat="1" ht="12.6" customHeight="1" x14ac:dyDescent="0.2">
      <c r="C715" s="252">
        <f>SUM(C614:C647)+SUM(C668:C713)</f>
        <v>293928455</v>
      </c>
      <c r="D715" s="231">
        <f>SUM(D616:D647)+SUM(D668:D713)</f>
        <v>1756816</v>
      </c>
      <c r="E715" s="231">
        <f>SUM(E624:E647)+SUM(E668:E713)</f>
        <v>118315933.03646228</v>
      </c>
      <c r="F715" s="231">
        <f>SUM(F625:F648)+SUM(F668:F713)</f>
        <v>0</v>
      </c>
      <c r="G715" s="231">
        <f>SUM(G626:G647)+SUM(G668:G713)</f>
        <v>0</v>
      </c>
      <c r="H715" s="231">
        <f>SUM(H629:H647)+SUM(H668:H713)</f>
        <v>1923275.8125041961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49" t="s">
        <v>669</v>
      </c>
    </row>
    <row r="716" spans="1:14" s="231" customFormat="1" ht="12.6" customHeight="1" x14ac:dyDescent="0.2">
      <c r="C716" s="252">
        <f>CE85</f>
        <v>293928455</v>
      </c>
      <c r="D716" s="231">
        <f>D615</f>
        <v>1756816</v>
      </c>
      <c r="E716" s="231">
        <f>E623</f>
        <v>118315933.03646228</v>
      </c>
      <c r="F716" s="231">
        <f>F624</f>
        <v>0</v>
      </c>
      <c r="G716" s="231">
        <f>G625</f>
        <v>0</v>
      </c>
      <c r="H716" s="231">
        <f>H628</f>
        <v>1923275.8125041956</v>
      </c>
      <c r="I716" s="231">
        <f>I629</f>
        <v>2203006.5259597981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124847171</v>
      </c>
      <c r="N716" s="249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681F4ECD-D326-49E9-9B9D-677F6E2F3BF4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53" workbookViewId="0">
      <selection activeCell="N34" sqref="N34"/>
    </sheetView>
  </sheetViews>
  <sheetFormatPr defaultColWidth="57.44140625" defaultRowHeight="15" x14ac:dyDescent="0.25"/>
  <cols>
    <col min="1" max="1" width="5.77734375" style="12" customWidth="1"/>
    <col min="2" max="2" width="55.77734375" style="12" customWidth="1"/>
    <col min="3" max="3" width="22" style="12" customWidth="1"/>
    <col min="4" max="4" width="5.6640625" style="12" customWidth="1"/>
    <col min="5" max="6" width="57.44140625" style="12" customWidth="1"/>
    <col min="7" max="16384" width="57.44140625" style="12"/>
  </cols>
  <sheetData>
    <row r="1" spans="1:3" ht="20.100000000000001" customHeight="1" x14ac:dyDescent="0.25">
      <c r="A1" s="182" t="s">
        <v>870</v>
      </c>
      <c r="B1" s="183"/>
      <c r="C1" s="183"/>
    </row>
    <row r="2" spans="1:3" ht="20.100000000000001" customHeight="1" x14ac:dyDescent="0.25">
      <c r="A2" s="182"/>
      <c r="B2" s="183"/>
      <c r="C2" s="108" t="s">
        <v>871</v>
      </c>
    </row>
    <row r="3" spans="1:3" ht="20.100000000000001" customHeight="1" x14ac:dyDescent="0.25">
      <c r="A3" s="134" t="str">
        <f>"Hospital: "&amp;data!C98</f>
        <v>Hospital: Confluence Health: Wenatchee Valley Hospital</v>
      </c>
      <c r="B3" s="184"/>
      <c r="C3" s="156" t="str">
        <f>"FYE: "&amp;data!C96</f>
        <v>FYE: 12/31/2022</v>
      </c>
    </row>
    <row r="4" spans="1:3" ht="20.100000000000001" customHeight="1" x14ac:dyDescent="0.25">
      <c r="A4" s="185"/>
      <c r="B4" s="186" t="s">
        <v>872</v>
      </c>
      <c r="C4" s="187"/>
    </row>
    <row r="5" spans="1:3" ht="20.100000000000001" customHeight="1" x14ac:dyDescent="0.25">
      <c r="A5" s="188">
        <v>1</v>
      </c>
      <c r="B5" s="189" t="s">
        <v>396</v>
      </c>
      <c r="C5" s="189"/>
    </row>
    <row r="6" spans="1:3" ht="20.100000000000001" customHeight="1" x14ac:dyDescent="0.25">
      <c r="A6" s="188">
        <v>2</v>
      </c>
      <c r="B6" s="190" t="s">
        <v>397</v>
      </c>
      <c r="C6" s="190">
        <f>data!C266</f>
        <v>9045040</v>
      </c>
    </row>
    <row r="7" spans="1:3" ht="20.100000000000001" customHeight="1" x14ac:dyDescent="0.25">
      <c r="A7" s="188">
        <v>3</v>
      </c>
      <c r="B7" s="190" t="s">
        <v>398</v>
      </c>
      <c r="C7" s="190">
        <f>data!C267</f>
        <v>0</v>
      </c>
    </row>
    <row r="8" spans="1:3" ht="20.100000000000001" customHeight="1" x14ac:dyDescent="0.25">
      <c r="A8" s="188">
        <v>4</v>
      </c>
      <c r="B8" s="190" t="s">
        <v>399</v>
      </c>
      <c r="C8" s="190">
        <f>data!C268</f>
        <v>31275339</v>
      </c>
    </row>
    <row r="9" spans="1:3" ht="20.100000000000001" customHeight="1" x14ac:dyDescent="0.25">
      <c r="A9" s="188">
        <v>5</v>
      </c>
      <c r="B9" s="190" t="s">
        <v>873</v>
      </c>
      <c r="C9" s="190">
        <f>data!C269</f>
        <v>0</v>
      </c>
    </row>
    <row r="10" spans="1:3" ht="20.100000000000001" customHeight="1" x14ac:dyDescent="0.25">
      <c r="A10" s="188">
        <v>6</v>
      </c>
      <c r="B10" s="190" t="s">
        <v>874</v>
      </c>
      <c r="C10" s="190">
        <f>data!C270</f>
        <v>258896</v>
      </c>
    </row>
    <row r="11" spans="1:3" ht="20.100000000000001" customHeight="1" x14ac:dyDescent="0.25">
      <c r="A11" s="188">
        <v>7</v>
      </c>
      <c r="B11" s="190" t="s">
        <v>875</v>
      </c>
      <c r="C11" s="190">
        <f>data!C271</f>
        <v>3900929</v>
      </c>
    </row>
    <row r="12" spans="1:3" ht="20.100000000000001" customHeight="1" x14ac:dyDescent="0.25">
      <c r="A12" s="188">
        <v>8</v>
      </c>
      <c r="B12" s="190" t="s">
        <v>403</v>
      </c>
      <c r="C12" s="190">
        <f>data!C272</f>
        <v>0</v>
      </c>
    </row>
    <row r="13" spans="1:3" ht="20.100000000000001" customHeight="1" x14ac:dyDescent="0.25">
      <c r="A13" s="188">
        <v>9</v>
      </c>
      <c r="B13" s="190" t="s">
        <v>404</v>
      </c>
      <c r="C13" s="190">
        <f>data!C273</f>
        <v>1859663</v>
      </c>
    </row>
    <row r="14" spans="1:3" ht="20.100000000000001" customHeight="1" x14ac:dyDescent="0.25">
      <c r="A14" s="188">
        <v>10</v>
      </c>
      <c r="B14" s="190" t="s">
        <v>405</v>
      </c>
      <c r="C14" s="190">
        <f>data!C274</f>
        <v>2748591</v>
      </c>
    </row>
    <row r="15" spans="1:3" ht="20.100000000000001" customHeight="1" x14ac:dyDescent="0.25">
      <c r="A15" s="188">
        <v>11</v>
      </c>
      <c r="B15" s="190" t="s">
        <v>876</v>
      </c>
      <c r="C15" s="190">
        <f>data!C275</f>
        <v>0</v>
      </c>
    </row>
    <row r="16" spans="1:3" ht="20.100000000000001" customHeight="1" x14ac:dyDescent="0.25">
      <c r="A16" s="188">
        <v>12</v>
      </c>
      <c r="B16" s="190" t="s">
        <v>877</v>
      </c>
      <c r="C16" s="190">
        <f>data!D276</f>
        <v>49088458</v>
      </c>
    </row>
    <row r="17" spans="1:3" ht="20.100000000000001" customHeight="1" x14ac:dyDescent="0.25">
      <c r="A17" s="188">
        <v>13</v>
      </c>
      <c r="B17" s="190"/>
      <c r="C17" s="190"/>
    </row>
    <row r="18" spans="1:3" ht="20.100000000000001" customHeight="1" x14ac:dyDescent="0.25">
      <c r="A18" s="188">
        <v>14</v>
      </c>
      <c r="B18" s="191" t="s">
        <v>878</v>
      </c>
      <c r="C18" s="189"/>
    </row>
    <row r="19" spans="1:3" ht="20.100000000000001" customHeight="1" x14ac:dyDescent="0.25">
      <c r="A19" s="188">
        <v>15</v>
      </c>
      <c r="B19" s="190" t="s">
        <v>397</v>
      </c>
      <c r="C19" s="190">
        <f>data!C278</f>
        <v>2000000</v>
      </c>
    </row>
    <row r="20" spans="1:3" ht="20.100000000000001" customHeight="1" x14ac:dyDescent="0.25">
      <c r="A20" s="188">
        <v>16</v>
      </c>
      <c r="B20" s="190" t="s">
        <v>398</v>
      </c>
      <c r="C20" s="190">
        <f>data!C279</f>
        <v>0</v>
      </c>
    </row>
    <row r="21" spans="1:3" ht="20.100000000000001" customHeight="1" x14ac:dyDescent="0.25">
      <c r="A21" s="188">
        <v>17</v>
      </c>
      <c r="B21" s="190" t="s">
        <v>409</v>
      </c>
      <c r="C21" s="190">
        <f>data!C280</f>
        <v>0</v>
      </c>
    </row>
    <row r="22" spans="1:3" ht="20.100000000000001" customHeight="1" x14ac:dyDescent="0.25">
      <c r="A22" s="188">
        <v>18</v>
      </c>
      <c r="B22" s="190" t="s">
        <v>879</v>
      </c>
      <c r="C22" s="190">
        <f>data!D281</f>
        <v>2000000</v>
      </c>
    </row>
    <row r="23" spans="1:3" ht="20.100000000000001" customHeight="1" x14ac:dyDescent="0.25">
      <c r="A23" s="188">
        <v>19</v>
      </c>
      <c r="B23" s="192"/>
      <c r="C23" s="190"/>
    </row>
    <row r="24" spans="1:3" ht="20.100000000000001" customHeight="1" x14ac:dyDescent="0.25">
      <c r="A24" s="188">
        <v>20</v>
      </c>
      <c r="B24" s="191" t="s">
        <v>880</v>
      </c>
      <c r="C24" s="189"/>
    </row>
    <row r="25" spans="1:3" ht="20.100000000000001" customHeight="1" x14ac:dyDescent="0.25">
      <c r="A25" s="188">
        <v>21</v>
      </c>
      <c r="B25" s="190" t="s">
        <v>366</v>
      </c>
      <c r="C25" s="190">
        <f>data!C283</f>
        <v>796770</v>
      </c>
    </row>
    <row r="26" spans="1:3" ht="20.100000000000001" customHeight="1" x14ac:dyDescent="0.25">
      <c r="A26" s="188">
        <v>22</v>
      </c>
      <c r="B26" s="190" t="s">
        <v>367</v>
      </c>
      <c r="C26" s="190">
        <f>data!C284</f>
        <v>0</v>
      </c>
    </row>
    <row r="27" spans="1:3" ht="20.100000000000001" customHeight="1" x14ac:dyDescent="0.25">
      <c r="A27" s="188">
        <v>23</v>
      </c>
      <c r="B27" s="190" t="s">
        <v>368</v>
      </c>
      <c r="C27" s="190">
        <f>data!C285</f>
        <v>11587749</v>
      </c>
    </row>
    <row r="28" spans="1:3" ht="20.100000000000001" customHeight="1" x14ac:dyDescent="0.25">
      <c r="A28" s="188">
        <v>24</v>
      </c>
      <c r="B28" s="190" t="s">
        <v>881</v>
      </c>
      <c r="C28" s="190">
        <f>data!C286</f>
        <v>5621881</v>
      </c>
    </row>
    <row r="29" spans="1:3" ht="20.100000000000001" customHeight="1" x14ac:dyDescent="0.25">
      <c r="A29" s="188">
        <v>25</v>
      </c>
      <c r="B29" s="190" t="s">
        <v>370</v>
      </c>
      <c r="C29" s="190">
        <f>data!C287</f>
        <v>20122087</v>
      </c>
    </row>
    <row r="30" spans="1:3" ht="20.100000000000001" customHeight="1" x14ac:dyDescent="0.25">
      <c r="A30" s="188">
        <v>26</v>
      </c>
      <c r="B30" s="190" t="s">
        <v>414</v>
      </c>
      <c r="C30" s="190">
        <f>data!C288</f>
        <v>1774558</v>
      </c>
    </row>
    <row r="31" spans="1:3" ht="20.100000000000001" customHeight="1" x14ac:dyDescent="0.25">
      <c r="A31" s="188">
        <v>27</v>
      </c>
      <c r="B31" s="190" t="s">
        <v>373</v>
      </c>
      <c r="C31" s="190">
        <f>data!C289</f>
        <v>0</v>
      </c>
    </row>
    <row r="32" spans="1:3" ht="20.100000000000001" customHeight="1" x14ac:dyDescent="0.25">
      <c r="A32" s="188">
        <v>28</v>
      </c>
      <c r="B32" s="190" t="s">
        <v>374</v>
      </c>
      <c r="C32" s="190">
        <f>data!C290</f>
        <v>4122952</v>
      </c>
    </row>
    <row r="33" spans="1:3" ht="20.100000000000001" customHeight="1" x14ac:dyDescent="0.25">
      <c r="A33" s="188">
        <v>29</v>
      </c>
      <c r="B33" s="190" t="s">
        <v>587</v>
      </c>
      <c r="C33" s="190">
        <f>data!C291</f>
        <v>0</v>
      </c>
    </row>
    <row r="34" spans="1:3" ht="20.100000000000001" customHeight="1" x14ac:dyDescent="0.25">
      <c r="A34" s="188">
        <v>30</v>
      </c>
      <c r="B34" s="190" t="s">
        <v>882</v>
      </c>
      <c r="C34" s="190">
        <f>data!C292</f>
        <v>18725124</v>
      </c>
    </row>
    <row r="35" spans="1:3" ht="20.100000000000001" customHeight="1" x14ac:dyDescent="0.25">
      <c r="A35" s="188">
        <v>31</v>
      </c>
      <c r="B35" s="190" t="s">
        <v>883</v>
      </c>
      <c r="C35" s="190">
        <f>data!D293</f>
        <v>25300873</v>
      </c>
    </row>
    <row r="36" spans="1:3" ht="20.100000000000001" customHeight="1" x14ac:dyDescent="0.25">
      <c r="A36" s="188">
        <v>32</v>
      </c>
      <c r="B36" s="192"/>
      <c r="C36" s="190"/>
    </row>
    <row r="37" spans="1:3" ht="20.100000000000001" customHeight="1" x14ac:dyDescent="0.25">
      <c r="A37" s="188">
        <v>33</v>
      </c>
      <c r="B37" s="191" t="s">
        <v>884</v>
      </c>
      <c r="C37" s="189"/>
    </row>
    <row r="38" spans="1:3" ht="20.100000000000001" customHeight="1" x14ac:dyDescent="0.25">
      <c r="A38" s="188">
        <v>34</v>
      </c>
      <c r="B38" s="190" t="s">
        <v>885</v>
      </c>
      <c r="C38" s="190">
        <f>data!C295</f>
        <v>0</v>
      </c>
    </row>
    <row r="39" spans="1:3" ht="20.100000000000001" customHeight="1" x14ac:dyDescent="0.25">
      <c r="A39" s="188">
        <v>35</v>
      </c>
      <c r="B39" s="190" t="s">
        <v>886</v>
      </c>
      <c r="C39" s="190">
        <f>data!C296</f>
        <v>0</v>
      </c>
    </row>
    <row r="40" spans="1:3" ht="20.100000000000001" customHeight="1" x14ac:dyDescent="0.25">
      <c r="A40" s="188">
        <v>36</v>
      </c>
      <c r="B40" s="190" t="s">
        <v>421</v>
      </c>
      <c r="C40" s="190">
        <f>data!C297</f>
        <v>35064037</v>
      </c>
    </row>
    <row r="41" spans="1:3" ht="20.100000000000001" customHeight="1" x14ac:dyDescent="0.25">
      <c r="A41" s="188">
        <v>37</v>
      </c>
      <c r="B41" s="190" t="s">
        <v>409</v>
      </c>
      <c r="C41" s="190">
        <f>data!C298</f>
        <v>19849879</v>
      </c>
    </row>
    <row r="42" spans="1:3" ht="20.100000000000001" customHeight="1" x14ac:dyDescent="0.25">
      <c r="A42" s="188">
        <v>38</v>
      </c>
      <c r="B42" s="190" t="s">
        <v>887</v>
      </c>
      <c r="C42" s="190">
        <f>data!D299</f>
        <v>54913916</v>
      </c>
    </row>
    <row r="43" spans="1:3" ht="20.100000000000001" customHeight="1" x14ac:dyDescent="0.25">
      <c r="A43" s="188">
        <v>39</v>
      </c>
      <c r="B43" s="192"/>
      <c r="C43" s="190"/>
    </row>
    <row r="44" spans="1:3" ht="20.100000000000001" customHeight="1" x14ac:dyDescent="0.25">
      <c r="A44" s="188">
        <v>40</v>
      </c>
      <c r="B44" s="191" t="s">
        <v>888</v>
      </c>
      <c r="C44" s="189"/>
    </row>
    <row r="45" spans="1:3" ht="20.100000000000001" customHeight="1" x14ac:dyDescent="0.25">
      <c r="A45" s="188">
        <v>41</v>
      </c>
      <c r="B45" s="190" t="s">
        <v>424</v>
      </c>
      <c r="C45" s="190">
        <f>data!C302</f>
        <v>0</v>
      </c>
    </row>
    <row r="46" spans="1:3" ht="20.100000000000001" customHeight="1" x14ac:dyDescent="0.25">
      <c r="A46" s="188">
        <v>42</v>
      </c>
      <c r="B46" s="190" t="s">
        <v>425</v>
      </c>
      <c r="C46" s="190">
        <f>data!C303</f>
        <v>0</v>
      </c>
    </row>
    <row r="47" spans="1:3" ht="20.100000000000001" customHeight="1" x14ac:dyDescent="0.25">
      <c r="A47" s="188">
        <v>43</v>
      </c>
      <c r="B47" s="190" t="s">
        <v>889</v>
      </c>
      <c r="C47" s="190">
        <f>data!C304</f>
        <v>0</v>
      </c>
    </row>
    <row r="48" spans="1:3" ht="20.100000000000001" customHeight="1" x14ac:dyDescent="0.25">
      <c r="A48" s="188">
        <v>44</v>
      </c>
      <c r="B48" s="190" t="s">
        <v>427</v>
      </c>
      <c r="C48" s="190">
        <f>data!C305</f>
        <v>0</v>
      </c>
    </row>
    <row r="49" spans="1:3" ht="20.100000000000001" customHeight="1" x14ac:dyDescent="0.25">
      <c r="A49" s="188">
        <v>45</v>
      </c>
      <c r="B49" s="190" t="s">
        <v>890</v>
      </c>
      <c r="C49" s="190">
        <f>data!D306</f>
        <v>0</v>
      </c>
    </row>
    <row r="50" spans="1:3" ht="20.100000000000001" customHeight="1" x14ac:dyDescent="0.25">
      <c r="A50" s="193">
        <v>46</v>
      </c>
      <c r="B50" s="194" t="s">
        <v>891</v>
      </c>
      <c r="C50" s="190">
        <f>data!D308</f>
        <v>131303247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82" t="s">
        <v>892</v>
      </c>
      <c r="B53" s="183"/>
      <c r="C53" s="183"/>
    </row>
    <row r="54" spans="1:3" ht="20.100000000000001" customHeight="1" x14ac:dyDescent="0.25">
      <c r="A54" s="182"/>
      <c r="B54" s="183"/>
      <c r="C54" s="108" t="s">
        <v>893</v>
      </c>
    </row>
    <row r="55" spans="1:3" ht="20.100000000000001" customHeight="1" x14ac:dyDescent="0.25">
      <c r="A55" s="134" t="str">
        <f>"Hospital: "&amp;data!C98</f>
        <v>Hospital: Confluence Health: Wenatchee Valley Hospital</v>
      </c>
      <c r="B55" s="184"/>
      <c r="C55" s="156" t="str">
        <f>"FYE: "&amp;data!C96</f>
        <v>FYE: 12/31/2022</v>
      </c>
    </row>
    <row r="56" spans="1:3" ht="20.100000000000001" customHeight="1" x14ac:dyDescent="0.25">
      <c r="A56" s="195"/>
      <c r="B56" s="196" t="s">
        <v>894</v>
      </c>
      <c r="C56" s="187"/>
    </row>
    <row r="57" spans="1:3" ht="20.100000000000001" customHeight="1" x14ac:dyDescent="0.25">
      <c r="A57" s="197">
        <v>1</v>
      </c>
      <c r="B57" s="182" t="s">
        <v>431</v>
      </c>
      <c r="C57" s="198"/>
    </row>
    <row r="58" spans="1:3" ht="20.100000000000001" customHeight="1" x14ac:dyDescent="0.25">
      <c r="A58" s="188">
        <v>2</v>
      </c>
      <c r="B58" s="190" t="s">
        <v>432</v>
      </c>
      <c r="C58" s="190">
        <f>data!C314</f>
        <v>0</v>
      </c>
    </row>
    <row r="59" spans="1:3" ht="20.100000000000001" customHeight="1" x14ac:dyDescent="0.25">
      <c r="A59" s="188">
        <v>3</v>
      </c>
      <c r="B59" s="190" t="s">
        <v>895</v>
      </c>
      <c r="C59" s="190">
        <f>data!C315</f>
        <v>4938076</v>
      </c>
    </row>
    <row r="60" spans="1:3" ht="20.100000000000001" customHeight="1" x14ac:dyDescent="0.25">
      <c r="A60" s="188">
        <v>4</v>
      </c>
      <c r="B60" s="190" t="s">
        <v>896</v>
      </c>
      <c r="C60" s="190">
        <f>data!C316</f>
        <v>6172215</v>
      </c>
    </row>
    <row r="61" spans="1:3" ht="20.100000000000001" customHeight="1" x14ac:dyDescent="0.25">
      <c r="A61" s="188">
        <v>5</v>
      </c>
      <c r="B61" s="190" t="s">
        <v>435</v>
      </c>
      <c r="C61" s="190">
        <f>data!C317</f>
        <v>1448060</v>
      </c>
    </row>
    <row r="62" spans="1:3" ht="20.100000000000001" customHeight="1" x14ac:dyDescent="0.25">
      <c r="A62" s="188">
        <v>6</v>
      </c>
      <c r="B62" s="190" t="s">
        <v>897</v>
      </c>
      <c r="C62" s="190">
        <f>data!C318</f>
        <v>0</v>
      </c>
    </row>
    <row r="63" spans="1:3" ht="20.100000000000001" customHeight="1" x14ac:dyDescent="0.25">
      <c r="A63" s="188">
        <v>7</v>
      </c>
      <c r="B63" s="190" t="s">
        <v>898</v>
      </c>
      <c r="C63" s="190">
        <f>data!C319</f>
        <v>1805720</v>
      </c>
    </row>
    <row r="64" spans="1:3" ht="20.100000000000001" customHeight="1" x14ac:dyDescent="0.25">
      <c r="A64" s="188">
        <v>8</v>
      </c>
      <c r="B64" s="190" t="s">
        <v>438</v>
      </c>
      <c r="C64" s="190">
        <f>data!C320</f>
        <v>0</v>
      </c>
    </row>
    <row r="65" spans="1:3" ht="20.100000000000001" customHeight="1" x14ac:dyDescent="0.25">
      <c r="A65" s="188">
        <v>9</v>
      </c>
      <c r="B65" s="190" t="s">
        <v>439</v>
      </c>
      <c r="C65" s="190">
        <f>data!C321</f>
        <v>0</v>
      </c>
    </row>
    <row r="66" spans="1:3" ht="20.100000000000001" customHeight="1" x14ac:dyDescent="0.25">
      <c r="A66" s="188">
        <v>10</v>
      </c>
      <c r="B66" s="190" t="s">
        <v>440</v>
      </c>
      <c r="C66" s="190">
        <f>data!C322</f>
        <v>95520380</v>
      </c>
    </row>
    <row r="67" spans="1:3" ht="20.100000000000001" customHeight="1" x14ac:dyDescent="0.25">
      <c r="A67" s="188">
        <v>11</v>
      </c>
      <c r="B67" s="190" t="s">
        <v>899</v>
      </c>
      <c r="C67" s="190">
        <f>data!C323</f>
        <v>0</v>
      </c>
    </row>
    <row r="68" spans="1:3" ht="20.100000000000001" customHeight="1" x14ac:dyDescent="0.25">
      <c r="A68" s="188">
        <v>12</v>
      </c>
      <c r="B68" s="190" t="s">
        <v>900</v>
      </c>
      <c r="C68" s="190">
        <f>data!D324</f>
        <v>109884451</v>
      </c>
    </row>
    <row r="69" spans="1:3" ht="20.100000000000001" customHeight="1" x14ac:dyDescent="0.25">
      <c r="A69" s="188">
        <v>13</v>
      </c>
      <c r="B69" s="192"/>
      <c r="C69" s="190"/>
    </row>
    <row r="70" spans="1:3" ht="20.100000000000001" customHeight="1" x14ac:dyDescent="0.25">
      <c r="A70" s="188">
        <v>14</v>
      </c>
      <c r="B70" s="191" t="s">
        <v>901</v>
      </c>
      <c r="C70" s="189"/>
    </row>
    <row r="71" spans="1:3" ht="20.100000000000001" customHeight="1" x14ac:dyDescent="0.25">
      <c r="A71" s="188">
        <v>15</v>
      </c>
      <c r="B71" s="190" t="s">
        <v>444</v>
      </c>
      <c r="C71" s="190">
        <f>data!C326</f>
        <v>0</v>
      </c>
    </row>
    <row r="72" spans="1:3" ht="20.100000000000001" customHeight="1" x14ac:dyDescent="0.25">
      <c r="A72" s="188">
        <v>16</v>
      </c>
      <c r="B72" s="190" t="s">
        <v>902</v>
      </c>
      <c r="C72" s="190">
        <f>data!C327</f>
        <v>0</v>
      </c>
    </row>
    <row r="73" spans="1:3" ht="20.100000000000001" customHeight="1" x14ac:dyDescent="0.25">
      <c r="A73" s="188">
        <v>17</v>
      </c>
      <c r="B73" s="190" t="s">
        <v>446</v>
      </c>
      <c r="C73" s="190">
        <f>data!C328</f>
        <v>0</v>
      </c>
    </row>
    <row r="74" spans="1:3" ht="20.100000000000001" customHeight="1" x14ac:dyDescent="0.25">
      <c r="A74" s="188">
        <v>18</v>
      </c>
      <c r="B74" s="190" t="s">
        <v>903</v>
      </c>
      <c r="C74" s="190">
        <f>data!D329</f>
        <v>0</v>
      </c>
    </row>
    <row r="75" spans="1:3" ht="20.100000000000001" customHeight="1" x14ac:dyDescent="0.25">
      <c r="A75" s="188">
        <v>19</v>
      </c>
      <c r="B75" s="192"/>
      <c r="C75" s="190"/>
    </row>
    <row r="76" spans="1:3" ht="20.100000000000001" customHeight="1" x14ac:dyDescent="0.25">
      <c r="A76" s="188">
        <v>20</v>
      </c>
      <c r="B76" s="191" t="s">
        <v>448</v>
      </c>
      <c r="C76" s="189"/>
    </row>
    <row r="77" spans="1:3" ht="20.100000000000001" customHeight="1" x14ac:dyDescent="0.25">
      <c r="A77" s="188">
        <v>21</v>
      </c>
      <c r="B77" s="190" t="s">
        <v>449</v>
      </c>
      <c r="C77" s="190">
        <f>data!C331</f>
        <v>0</v>
      </c>
    </row>
    <row r="78" spans="1:3" ht="20.100000000000001" customHeight="1" x14ac:dyDescent="0.25">
      <c r="A78" s="188">
        <v>22</v>
      </c>
      <c r="B78" s="190" t="s">
        <v>904</v>
      </c>
      <c r="C78" s="190">
        <f>data!C332</f>
        <v>0</v>
      </c>
    </row>
    <row r="79" spans="1:3" ht="20.100000000000001" customHeight="1" x14ac:dyDescent="0.25">
      <c r="A79" s="188">
        <v>23</v>
      </c>
      <c r="B79" s="190" t="s">
        <v>451</v>
      </c>
      <c r="C79" s="190">
        <f>data!C333</f>
        <v>0</v>
      </c>
    </row>
    <row r="80" spans="1:3" ht="20.100000000000001" customHeight="1" x14ac:dyDescent="0.25">
      <c r="A80" s="188">
        <v>24</v>
      </c>
      <c r="B80" s="190" t="s">
        <v>905</v>
      </c>
      <c r="C80" s="190">
        <f>data!C334</f>
        <v>37338109</v>
      </c>
    </row>
    <row r="81" spans="1:3" ht="20.100000000000001" customHeight="1" x14ac:dyDescent="0.25">
      <c r="A81" s="188">
        <v>25</v>
      </c>
      <c r="B81" s="190" t="s">
        <v>453</v>
      </c>
      <c r="C81" s="190">
        <f>data!C335</f>
        <v>0</v>
      </c>
    </row>
    <row r="82" spans="1:3" ht="20.100000000000001" customHeight="1" x14ac:dyDescent="0.25">
      <c r="A82" s="188">
        <v>26</v>
      </c>
      <c r="B82" s="190" t="s">
        <v>906</v>
      </c>
      <c r="C82" s="190">
        <f>data!C336</f>
        <v>0</v>
      </c>
    </row>
    <row r="83" spans="1:3" ht="20.100000000000001" customHeight="1" x14ac:dyDescent="0.25">
      <c r="A83" s="188">
        <v>27</v>
      </c>
      <c r="B83" s="190" t="s">
        <v>455</v>
      </c>
      <c r="C83" s="190">
        <f>data!C337</f>
        <v>0</v>
      </c>
    </row>
    <row r="84" spans="1:3" ht="20.100000000000001" customHeight="1" x14ac:dyDescent="0.25">
      <c r="A84" s="188">
        <v>28</v>
      </c>
      <c r="B84" s="190" t="s">
        <v>456</v>
      </c>
      <c r="C84" s="190">
        <f>data!C338</f>
        <v>0</v>
      </c>
    </row>
    <row r="85" spans="1:3" ht="20.100000000000001" customHeight="1" x14ac:dyDescent="0.25">
      <c r="A85" s="188">
        <v>29</v>
      </c>
      <c r="B85" s="190" t="s">
        <v>587</v>
      </c>
      <c r="C85" s="190">
        <f>data!D339</f>
        <v>37338109</v>
      </c>
    </row>
    <row r="86" spans="1:3" ht="20.100000000000001" customHeight="1" x14ac:dyDescent="0.25">
      <c r="A86" s="188">
        <v>30</v>
      </c>
      <c r="B86" s="190" t="s">
        <v>907</v>
      </c>
      <c r="C86" s="190">
        <f>data!D340</f>
        <v>0</v>
      </c>
    </row>
    <row r="87" spans="1:3" ht="20.100000000000001" customHeight="1" x14ac:dyDescent="0.25">
      <c r="A87" s="188">
        <v>31</v>
      </c>
      <c r="B87" s="190" t="s">
        <v>908</v>
      </c>
      <c r="C87" s="190">
        <f>data!D341</f>
        <v>37338109</v>
      </c>
    </row>
    <row r="88" spans="1:3" ht="20.100000000000001" customHeight="1" x14ac:dyDescent="0.25">
      <c r="A88" s="188">
        <v>32</v>
      </c>
      <c r="B88" s="192"/>
      <c r="C88" s="190"/>
    </row>
    <row r="89" spans="1:3" ht="20.100000000000001" customHeight="1" x14ac:dyDescent="0.25">
      <c r="A89" s="188">
        <v>33</v>
      </c>
      <c r="B89" s="199" t="s">
        <v>909</v>
      </c>
      <c r="C89" s="190">
        <f>data!C343</f>
        <v>-15919312</v>
      </c>
    </row>
    <row r="90" spans="1:3" ht="20.100000000000001" customHeight="1" x14ac:dyDescent="0.25">
      <c r="A90" s="188">
        <v>34</v>
      </c>
      <c r="B90" s="190"/>
      <c r="C90" s="190"/>
    </row>
    <row r="91" spans="1:3" ht="20.100000000000001" customHeight="1" x14ac:dyDescent="0.25">
      <c r="A91" s="188">
        <v>35</v>
      </c>
      <c r="B91" s="191" t="s">
        <v>910</v>
      </c>
      <c r="C91" s="189"/>
    </row>
    <row r="92" spans="1:3" ht="20.100000000000001" customHeight="1" x14ac:dyDescent="0.25">
      <c r="A92" s="188">
        <v>36</v>
      </c>
      <c r="B92" s="190" t="s">
        <v>460</v>
      </c>
      <c r="C92" s="190">
        <f>data!C345</f>
        <v>0</v>
      </c>
    </row>
    <row r="93" spans="1:3" ht="20.100000000000001" customHeight="1" x14ac:dyDescent="0.25">
      <c r="A93" s="188">
        <v>37</v>
      </c>
      <c r="B93" s="192"/>
      <c r="C93" s="190"/>
    </row>
    <row r="94" spans="1:3" ht="20.100000000000001" customHeight="1" x14ac:dyDescent="0.25">
      <c r="A94" s="188">
        <v>38</v>
      </c>
      <c r="B94" s="190" t="s">
        <v>461</v>
      </c>
      <c r="C94" s="190">
        <f>data!C346</f>
        <v>0</v>
      </c>
    </row>
    <row r="95" spans="1:3" ht="20.100000000000001" customHeight="1" x14ac:dyDescent="0.25">
      <c r="A95" s="188">
        <v>39</v>
      </c>
      <c r="B95" s="192"/>
      <c r="C95" s="190"/>
    </row>
    <row r="96" spans="1:3" ht="20.100000000000001" customHeight="1" x14ac:dyDescent="0.25">
      <c r="A96" s="188">
        <v>40</v>
      </c>
      <c r="B96" s="190" t="s">
        <v>911</v>
      </c>
      <c r="C96" s="190">
        <f>data!C347</f>
        <v>0</v>
      </c>
    </row>
    <row r="97" spans="1:3" ht="20.100000000000001" customHeight="1" x14ac:dyDescent="0.25">
      <c r="A97" s="188">
        <v>41</v>
      </c>
      <c r="B97" s="192"/>
      <c r="C97" s="190"/>
    </row>
    <row r="98" spans="1:3" ht="20.100000000000001" customHeight="1" x14ac:dyDescent="0.25">
      <c r="A98" s="188">
        <v>42</v>
      </c>
      <c r="B98" s="190" t="s">
        <v>912</v>
      </c>
      <c r="C98" s="190">
        <f>data!C348</f>
        <v>0</v>
      </c>
    </row>
    <row r="99" spans="1:3" ht="20.100000000000001" customHeight="1" x14ac:dyDescent="0.25">
      <c r="A99" s="188">
        <v>43</v>
      </c>
      <c r="B99" s="190" t="s">
        <v>913</v>
      </c>
      <c r="C99" s="190"/>
    </row>
    <row r="100" spans="1:3" ht="20.100000000000001" customHeight="1" x14ac:dyDescent="0.25">
      <c r="A100" s="188">
        <v>44</v>
      </c>
      <c r="B100" s="192"/>
      <c r="C100" s="190"/>
    </row>
    <row r="101" spans="1:3" ht="20.100000000000001" customHeight="1" x14ac:dyDescent="0.25">
      <c r="A101" s="188">
        <v>45</v>
      </c>
      <c r="B101" s="190" t="s">
        <v>914</v>
      </c>
      <c r="C101" s="190">
        <f>data!C349</f>
        <v>0</v>
      </c>
    </row>
    <row r="102" spans="1:3" ht="20.100000000000001" customHeight="1" x14ac:dyDescent="0.25">
      <c r="A102" s="188">
        <v>46</v>
      </c>
      <c r="B102" s="190" t="s">
        <v>915</v>
      </c>
      <c r="C102" s="190">
        <f>data!C343+data!C345+data!C346+data!C347+data!C348-data!C349</f>
        <v>-15919312</v>
      </c>
    </row>
    <row r="103" spans="1:3" ht="20.100000000000001" customHeight="1" x14ac:dyDescent="0.25">
      <c r="A103" s="188">
        <v>47</v>
      </c>
      <c r="B103" s="190" t="s">
        <v>916</v>
      </c>
      <c r="C103" s="190">
        <f>data!D352</f>
        <v>131303247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82" t="s">
        <v>917</v>
      </c>
      <c r="B106" s="183"/>
      <c r="C106" s="183"/>
    </row>
    <row r="107" spans="1:3" ht="20.100000000000001" customHeight="1" x14ac:dyDescent="0.25">
      <c r="A107" s="184"/>
      <c r="C107" s="108" t="s">
        <v>918</v>
      </c>
    </row>
    <row r="108" spans="1:3" ht="20.100000000000001" customHeight="1" x14ac:dyDescent="0.25">
      <c r="A108" s="134" t="str">
        <f>"Hospital: "&amp;data!C98</f>
        <v>Hospital: Confluence Health: Wenatchee Valley Hospital</v>
      </c>
      <c r="B108" s="184"/>
      <c r="C108" s="156" t="str">
        <f>"FYE: "&amp;data!C96</f>
        <v>FYE: 12/31/2022</v>
      </c>
    </row>
    <row r="109" spans="1:3" ht="20.100000000000001" customHeight="1" x14ac:dyDescent="0.25">
      <c r="A109" s="185"/>
      <c r="B109" s="200"/>
      <c r="C109" s="201"/>
    </row>
    <row r="110" spans="1:3" ht="20.100000000000001" customHeight="1" x14ac:dyDescent="0.25">
      <c r="A110" s="188">
        <v>1</v>
      </c>
      <c r="B110" s="191" t="s">
        <v>919</v>
      </c>
      <c r="C110" s="189"/>
    </row>
    <row r="111" spans="1:3" ht="20.100000000000001" customHeight="1" x14ac:dyDescent="0.25">
      <c r="A111" s="188">
        <v>2</v>
      </c>
      <c r="B111" s="190" t="s">
        <v>469</v>
      </c>
      <c r="C111" s="190">
        <f>data!C358</f>
        <v>22536077</v>
      </c>
    </row>
    <row r="112" spans="1:3" ht="20.100000000000001" customHeight="1" x14ac:dyDescent="0.25">
      <c r="A112" s="188">
        <v>3</v>
      </c>
      <c r="B112" s="190" t="s">
        <v>470</v>
      </c>
      <c r="C112" s="190">
        <f>data!C359</f>
        <v>598207668</v>
      </c>
    </row>
    <row r="113" spans="1:3" ht="20.100000000000001" customHeight="1" x14ac:dyDescent="0.25">
      <c r="A113" s="188">
        <v>4</v>
      </c>
      <c r="B113" s="190" t="s">
        <v>920</v>
      </c>
      <c r="C113" s="190">
        <f>data!D360</f>
        <v>620743745</v>
      </c>
    </row>
    <row r="114" spans="1:3" ht="20.100000000000001" customHeight="1" x14ac:dyDescent="0.25">
      <c r="A114" s="188">
        <v>5</v>
      </c>
      <c r="B114" s="192"/>
      <c r="C114" s="190"/>
    </row>
    <row r="115" spans="1:3" ht="20.100000000000001" customHeight="1" x14ac:dyDescent="0.25">
      <c r="A115" s="188">
        <v>6</v>
      </c>
      <c r="B115" s="191" t="s">
        <v>921</v>
      </c>
      <c r="C115" s="189"/>
    </row>
    <row r="116" spans="1:3" ht="20.100000000000001" customHeight="1" x14ac:dyDescent="0.25">
      <c r="A116" s="188">
        <v>7</v>
      </c>
      <c r="B116" s="202" t="s">
        <v>922</v>
      </c>
      <c r="C116" s="203">
        <f>data!C362</f>
        <v>5551446</v>
      </c>
    </row>
    <row r="117" spans="1:3" ht="20.100000000000001" customHeight="1" x14ac:dyDescent="0.25">
      <c r="A117" s="188">
        <v>8</v>
      </c>
      <c r="B117" s="190" t="s">
        <v>473</v>
      </c>
      <c r="C117" s="203">
        <f>data!C363</f>
        <v>326820285</v>
      </c>
    </row>
    <row r="118" spans="1:3" ht="20.100000000000001" customHeight="1" x14ac:dyDescent="0.25">
      <c r="A118" s="188">
        <v>9</v>
      </c>
      <c r="B118" s="190" t="s">
        <v>923</v>
      </c>
      <c r="C118" s="203">
        <f>data!C364</f>
        <v>6154679</v>
      </c>
    </row>
    <row r="119" spans="1:3" ht="20.100000000000001" customHeight="1" x14ac:dyDescent="0.25">
      <c r="A119" s="188">
        <v>10</v>
      </c>
      <c r="B119" s="190" t="s">
        <v>924</v>
      </c>
      <c r="C119" s="203">
        <f>data!C365</f>
        <v>7311090</v>
      </c>
    </row>
    <row r="120" spans="1:3" ht="20.100000000000001" customHeight="1" x14ac:dyDescent="0.25">
      <c r="A120" s="188">
        <v>11</v>
      </c>
      <c r="B120" s="190" t="s">
        <v>868</v>
      </c>
      <c r="C120" s="203">
        <f>data!D366</f>
        <v>345837500</v>
      </c>
    </row>
    <row r="121" spans="1:3" ht="20.100000000000001" customHeight="1" x14ac:dyDescent="0.25">
      <c r="A121" s="188">
        <v>12</v>
      </c>
      <c r="B121" s="190" t="s">
        <v>925</v>
      </c>
      <c r="C121" s="203">
        <f>data!D367</f>
        <v>274906245</v>
      </c>
    </row>
    <row r="122" spans="1:3" ht="20.100000000000001" customHeight="1" x14ac:dyDescent="0.25">
      <c r="A122" s="188">
        <v>13</v>
      </c>
      <c r="B122" s="192"/>
      <c r="C122" s="190"/>
    </row>
    <row r="123" spans="1:3" ht="20.100000000000001" customHeight="1" x14ac:dyDescent="0.25">
      <c r="A123" s="188">
        <v>14</v>
      </c>
      <c r="B123" s="191" t="s">
        <v>477</v>
      </c>
      <c r="C123" s="189"/>
    </row>
    <row r="124" spans="1:3" ht="20.100000000000001" customHeight="1" x14ac:dyDescent="0.25">
      <c r="A124" s="188">
        <v>15</v>
      </c>
      <c r="B124" s="204" t="s">
        <v>478</v>
      </c>
      <c r="C124" s="205"/>
    </row>
    <row r="125" spans="1:3" ht="20.100000000000001" customHeight="1" x14ac:dyDescent="0.25">
      <c r="A125" s="209" t="s">
        <v>926</v>
      </c>
      <c r="B125" s="206" t="s">
        <v>479</v>
      </c>
      <c r="C125" s="205">
        <f>data!C370</f>
        <v>0</v>
      </c>
    </row>
    <row r="126" spans="1:3" ht="20.100000000000001" customHeight="1" x14ac:dyDescent="0.25">
      <c r="A126" s="209" t="s">
        <v>927</v>
      </c>
      <c r="B126" s="206" t="s">
        <v>480</v>
      </c>
      <c r="C126" s="205">
        <f>data!C371</f>
        <v>1593836</v>
      </c>
    </row>
    <row r="127" spans="1:3" ht="20.100000000000001" customHeight="1" x14ac:dyDescent="0.25">
      <c r="A127" s="209" t="s">
        <v>928</v>
      </c>
      <c r="B127" s="206" t="s">
        <v>481</v>
      </c>
      <c r="C127" s="205">
        <f>data!C372</f>
        <v>0</v>
      </c>
    </row>
    <row r="128" spans="1:3" ht="20.100000000000001" customHeight="1" x14ac:dyDescent="0.25">
      <c r="A128" s="209" t="s">
        <v>929</v>
      </c>
      <c r="B128" s="206" t="s">
        <v>482</v>
      </c>
      <c r="C128" s="205">
        <f>data!C373</f>
        <v>0</v>
      </c>
    </row>
    <row r="129" spans="1:3" ht="20.100000000000001" customHeight="1" x14ac:dyDescent="0.25">
      <c r="A129" s="209" t="s">
        <v>930</v>
      </c>
      <c r="B129" s="206" t="s">
        <v>483</v>
      </c>
      <c r="C129" s="205">
        <f>data!C374</f>
        <v>0</v>
      </c>
    </row>
    <row r="130" spans="1:3" ht="20.100000000000001" customHeight="1" x14ac:dyDescent="0.25">
      <c r="A130" s="209" t="s">
        <v>931</v>
      </c>
      <c r="B130" s="206" t="s">
        <v>484</v>
      </c>
      <c r="C130" s="205">
        <f>data!C375</f>
        <v>0</v>
      </c>
    </row>
    <row r="131" spans="1:3" ht="20.100000000000001" customHeight="1" x14ac:dyDescent="0.25">
      <c r="A131" s="209" t="s">
        <v>932</v>
      </c>
      <c r="B131" s="206" t="s">
        <v>485</v>
      </c>
      <c r="C131" s="205">
        <f>data!C376</f>
        <v>0</v>
      </c>
    </row>
    <row r="132" spans="1:3" ht="20.100000000000001" customHeight="1" x14ac:dyDescent="0.25">
      <c r="A132" s="209" t="s">
        <v>933</v>
      </c>
      <c r="B132" s="206" t="s">
        <v>486</v>
      </c>
      <c r="C132" s="205">
        <f>data!C377</f>
        <v>0</v>
      </c>
    </row>
    <row r="133" spans="1:3" ht="20.100000000000001" customHeight="1" x14ac:dyDescent="0.25">
      <c r="A133" s="209" t="s">
        <v>934</v>
      </c>
      <c r="B133" s="206" t="s">
        <v>487</v>
      </c>
      <c r="C133" s="205">
        <f>data!C378</f>
        <v>0</v>
      </c>
    </row>
    <row r="134" spans="1:3" ht="20.100000000000001" customHeight="1" x14ac:dyDescent="0.25">
      <c r="A134" s="209" t="s">
        <v>935</v>
      </c>
      <c r="B134" s="206" t="s">
        <v>488</v>
      </c>
      <c r="C134" s="205">
        <f>data!C379</f>
        <v>552991</v>
      </c>
    </row>
    <row r="135" spans="1:3" ht="20.100000000000001" customHeight="1" x14ac:dyDescent="0.25">
      <c r="A135" s="209" t="s">
        <v>936</v>
      </c>
      <c r="B135" s="206" t="s">
        <v>489</v>
      </c>
      <c r="C135" s="205">
        <f>data!C380</f>
        <v>5586476</v>
      </c>
    </row>
    <row r="136" spans="1:3" ht="20.100000000000001" customHeight="1" x14ac:dyDescent="0.25">
      <c r="A136" s="188">
        <v>16</v>
      </c>
      <c r="B136" s="190" t="s">
        <v>491</v>
      </c>
      <c r="C136" s="205">
        <f>data!C381</f>
        <v>0</v>
      </c>
    </row>
    <row r="137" spans="1:3" ht="20.100000000000001" customHeight="1" x14ac:dyDescent="0.25">
      <c r="A137" s="188">
        <v>17</v>
      </c>
      <c r="B137" s="190" t="s">
        <v>937</v>
      </c>
      <c r="C137" s="203">
        <f>data!D383</f>
        <v>7733303</v>
      </c>
    </row>
    <row r="138" spans="1:3" ht="20.100000000000001" customHeight="1" x14ac:dyDescent="0.25">
      <c r="A138" s="188">
        <v>18</v>
      </c>
      <c r="B138" s="190" t="s">
        <v>938</v>
      </c>
      <c r="C138" s="203">
        <f>data!D384</f>
        <v>282639548</v>
      </c>
    </row>
    <row r="139" spans="1:3" ht="20.100000000000001" customHeight="1" x14ac:dyDescent="0.25">
      <c r="A139" s="188">
        <v>19</v>
      </c>
      <c r="B139" s="192"/>
      <c r="C139" s="190"/>
    </row>
    <row r="140" spans="1:3" ht="20.100000000000001" customHeight="1" x14ac:dyDescent="0.25">
      <c r="A140" s="188">
        <v>20</v>
      </c>
      <c r="B140" s="191" t="s">
        <v>939</v>
      </c>
      <c r="C140" s="189"/>
    </row>
    <row r="141" spans="1:3" ht="20.100000000000001" customHeight="1" x14ac:dyDescent="0.25">
      <c r="A141" s="188">
        <v>21</v>
      </c>
      <c r="B141" s="190" t="s">
        <v>495</v>
      </c>
      <c r="C141" s="203">
        <f>data!C389</f>
        <v>78475315</v>
      </c>
    </row>
    <row r="142" spans="1:3" ht="20.100000000000001" customHeight="1" x14ac:dyDescent="0.25">
      <c r="A142" s="188">
        <v>22</v>
      </c>
      <c r="B142" s="190" t="s">
        <v>9</v>
      </c>
      <c r="C142" s="203">
        <f>data!C390</f>
        <v>26056367</v>
      </c>
    </row>
    <row r="143" spans="1:3" ht="20.100000000000001" customHeight="1" x14ac:dyDescent="0.25">
      <c r="A143" s="188">
        <v>23</v>
      </c>
      <c r="B143" s="190" t="s">
        <v>249</v>
      </c>
      <c r="C143" s="203">
        <f>data!C391</f>
        <v>124041607</v>
      </c>
    </row>
    <row r="144" spans="1:3" ht="20.100000000000001" customHeight="1" x14ac:dyDescent="0.25">
      <c r="A144" s="188">
        <v>24</v>
      </c>
      <c r="B144" s="190" t="s">
        <v>250</v>
      </c>
      <c r="C144" s="203">
        <f>data!C392</f>
        <v>27719228</v>
      </c>
    </row>
    <row r="145" spans="1:3" ht="20.100000000000001" customHeight="1" x14ac:dyDescent="0.25">
      <c r="A145" s="188">
        <v>25</v>
      </c>
      <c r="B145" s="190" t="s">
        <v>940</v>
      </c>
      <c r="C145" s="203">
        <f>data!C393</f>
        <v>1284107</v>
      </c>
    </row>
    <row r="146" spans="1:3" ht="20.100000000000001" customHeight="1" x14ac:dyDescent="0.25">
      <c r="A146" s="188">
        <v>26</v>
      </c>
      <c r="B146" s="190" t="s">
        <v>941</v>
      </c>
      <c r="C146" s="203">
        <f>data!C394</f>
        <v>17255882</v>
      </c>
    </row>
    <row r="147" spans="1:3" ht="20.100000000000001" customHeight="1" x14ac:dyDescent="0.25">
      <c r="A147" s="188">
        <v>27</v>
      </c>
      <c r="B147" s="190" t="s">
        <v>11</v>
      </c>
      <c r="C147" s="203">
        <f>data!C395</f>
        <v>2789660</v>
      </c>
    </row>
    <row r="148" spans="1:3" ht="20.100000000000001" customHeight="1" x14ac:dyDescent="0.25">
      <c r="A148" s="188">
        <v>28</v>
      </c>
      <c r="B148" s="190" t="s">
        <v>942</v>
      </c>
      <c r="C148" s="203">
        <f>data!C396</f>
        <v>8334072</v>
      </c>
    </row>
    <row r="149" spans="1:3" ht="20.100000000000001" customHeight="1" x14ac:dyDescent="0.25">
      <c r="A149" s="188">
        <v>29</v>
      </c>
      <c r="B149" s="190" t="s">
        <v>500</v>
      </c>
      <c r="C149" s="203">
        <f>data!C397</f>
        <v>1280423</v>
      </c>
    </row>
    <row r="150" spans="1:3" ht="20.100000000000001" customHeight="1" x14ac:dyDescent="0.25">
      <c r="A150" s="188">
        <v>30</v>
      </c>
      <c r="B150" s="190" t="s">
        <v>943</v>
      </c>
      <c r="C150" s="203">
        <f>data!C398</f>
        <v>3096925</v>
      </c>
    </row>
    <row r="151" spans="1:3" ht="20.100000000000001" customHeight="1" x14ac:dyDescent="0.25">
      <c r="A151" s="188">
        <v>31</v>
      </c>
      <c r="B151" s="190" t="s">
        <v>502</v>
      </c>
      <c r="C151" s="203">
        <f>data!C399</f>
        <v>1247599</v>
      </c>
    </row>
    <row r="152" spans="1:3" ht="20.100000000000001" customHeight="1" x14ac:dyDescent="0.25">
      <c r="A152" s="188">
        <v>32</v>
      </c>
      <c r="B152" s="190" t="s">
        <v>254</v>
      </c>
      <c r="C152" s="203"/>
    </row>
    <row r="153" spans="1:3" ht="20.100000000000001" customHeight="1" x14ac:dyDescent="0.25">
      <c r="A153" s="209" t="s">
        <v>944</v>
      </c>
      <c r="B153" s="207" t="s">
        <v>255</v>
      </c>
      <c r="C153" s="203">
        <f>data!C401</f>
        <v>0</v>
      </c>
    </row>
    <row r="154" spans="1:3" ht="20.100000000000001" customHeight="1" x14ac:dyDescent="0.25">
      <c r="A154" s="209" t="s">
        <v>945</v>
      </c>
      <c r="B154" s="207" t="s">
        <v>256</v>
      </c>
      <c r="C154" s="203">
        <f>data!C402</f>
        <v>0</v>
      </c>
    </row>
    <row r="155" spans="1:3" ht="20.100000000000001" customHeight="1" x14ac:dyDescent="0.25">
      <c r="A155" s="209" t="s">
        <v>946</v>
      </c>
      <c r="B155" s="207" t="s">
        <v>947</v>
      </c>
      <c r="C155" s="203">
        <f>data!C403</f>
        <v>0</v>
      </c>
    </row>
    <row r="156" spans="1:3" ht="20.100000000000001" customHeight="1" x14ac:dyDescent="0.25">
      <c r="A156" s="209" t="s">
        <v>948</v>
      </c>
      <c r="B156" s="207" t="s">
        <v>258</v>
      </c>
      <c r="C156" s="203">
        <f>data!C404</f>
        <v>0</v>
      </c>
    </row>
    <row r="157" spans="1:3" ht="20.100000000000001" customHeight="1" x14ac:dyDescent="0.25">
      <c r="A157" s="209" t="s">
        <v>949</v>
      </c>
      <c r="B157" s="207" t="s">
        <v>259</v>
      </c>
      <c r="C157" s="203">
        <f>data!C405</f>
        <v>0</v>
      </c>
    </row>
    <row r="158" spans="1:3" ht="20.100000000000001" customHeight="1" x14ac:dyDescent="0.25">
      <c r="A158" s="209" t="s">
        <v>950</v>
      </c>
      <c r="B158" s="207" t="s">
        <v>260</v>
      </c>
      <c r="C158" s="203">
        <f>data!C406</f>
        <v>0</v>
      </c>
    </row>
    <row r="159" spans="1:3" ht="20.100000000000001" customHeight="1" x14ac:dyDescent="0.25">
      <c r="A159" s="209" t="s">
        <v>951</v>
      </c>
      <c r="B159" s="207" t="s">
        <v>261</v>
      </c>
      <c r="C159" s="203">
        <f>data!C407</f>
        <v>0</v>
      </c>
    </row>
    <row r="160" spans="1:3" ht="20.100000000000001" customHeight="1" x14ac:dyDescent="0.25">
      <c r="A160" s="209" t="s">
        <v>952</v>
      </c>
      <c r="B160" s="207" t="s">
        <v>262</v>
      </c>
      <c r="C160" s="203">
        <f>data!C408</f>
        <v>0</v>
      </c>
    </row>
    <row r="161" spans="1:3" ht="20.100000000000001" customHeight="1" x14ac:dyDescent="0.25">
      <c r="A161" s="209" t="s">
        <v>953</v>
      </c>
      <c r="B161" s="207" t="s">
        <v>263</v>
      </c>
      <c r="C161" s="203">
        <f>data!C409</f>
        <v>0</v>
      </c>
    </row>
    <row r="162" spans="1:3" ht="20.100000000000001" customHeight="1" x14ac:dyDescent="0.25">
      <c r="A162" s="209" t="s">
        <v>954</v>
      </c>
      <c r="B162" s="207" t="s">
        <v>264</v>
      </c>
      <c r="C162" s="203">
        <f>data!C410</f>
        <v>460882</v>
      </c>
    </row>
    <row r="163" spans="1:3" ht="20.100000000000001" customHeight="1" x14ac:dyDescent="0.25">
      <c r="A163" s="209" t="s">
        <v>955</v>
      </c>
      <c r="B163" s="207" t="s">
        <v>265</v>
      </c>
      <c r="C163" s="203">
        <f>data!C411</f>
        <v>809276</v>
      </c>
    </row>
    <row r="164" spans="1:3" ht="20.100000000000001" customHeight="1" x14ac:dyDescent="0.25">
      <c r="A164" s="209" t="s">
        <v>956</v>
      </c>
      <c r="B164" s="207" t="s">
        <v>266</v>
      </c>
      <c r="C164" s="203">
        <f>data!C412</f>
        <v>0</v>
      </c>
    </row>
    <row r="165" spans="1:3" ht="20.100000000000001" customHeight="1" x14ac:dyDescent="0.25">
      <c r="A165" s="209" t="s">
        <v>957</v>
      </c>
      <c r="B165" s="207" t="s">
        <v>267</v>
      </c>
      <c r="C165" s="203">
        <f>data!C413</f>
        <v>0</v>
      </c>
    </row>
    <row r="166" spans="1:3" ht="20.100000000000001" customHeight="1" x14ac:dyDescent="0.25">
      <c r="A166" s="209" t="s">
        <v>958</v>
      </c>
      <c r="B166" s="207" t="s">
        <v>959</v>
      </c>
      <c r="C166" s="203">
        <f>data!C414</f>
        <v>1077109</v>
      </c>
    </row>
    <row r="167" spans="1:3" ht="20.100000000000001" customHeight="1" x14ac:dyDescent="0.25">
      <c r="A167" s="188">
        <v>34</v>
      </c>
      <c r="B167" s="190" t="s">
        <v>960</v>
      </c>
      <c r="C167" s="203">
        <f>data!D416</f>
        <v>293928452</v>
      </c>
    </row>
    <row r="168" spans="1:3" ht="20.100000000000001" customHeight="1" x14ac:dyDescent="0.25">
      <c r="A168" s="188">
        <v>35</v>
      </c>
      <c r="B168" s="190" t="s">
        <v>961</v>
      </c>
      <c r="C168" s="203">
        <f>data!D417</f>
        <v>-11288904</v>
      </c>
    </row>
    <row r="169" spans="1:3" ht="20.100000000000001" customHeight="1" x14ac:dyDescent="0.25">
      <c r="A169" s="188">
        <v>36</v>
      </c>
      <c r="B169" s="192"/>
      <c r="C169" s="190"/>
    </row>
    <row r="170" spans="1:3" ht="20.100000000000001" customHeight="1" x14ac:dyDescent="0.25">
      <c r="A170" s="188">
        <v>37</v>
      </c>
      <c r="B170" s="190" t="s">
        <v>962</v>
      </c>
      <c r="C170" s="203">
        <f>data!D420</f>
        <v>-1259155</v>
      </c>
    </row>
    <row r="171" spans="1:3" ht="20.100000000000001" customHeight="1" x14ac:dyDescent="0.25">
      <c r="A171" s="188">
        <v>38</v>
      </c>
      <c r="B171" s="192"/>
      <c r="C171" s="190"/>
    </row>
    <row r="172" spans="1:3" ht="20.100000000000001" customHeight="1" x14ac:dyDescent="0.25">
      <c r="A172" s="188">
        <v>39</v>
      </c>
      <c r="B172" s="190" t="s">
        <v>963</v>
      </c>
      <c r="C172" s="190">
        <f>data!D421</f>
        <v>-12548059</v>
      </c>
    </row>
    <row r="173" spans="1:3" ht="20.100000000000001" customHeight="1" x14ac:dyDescent="0.25">
      <c r="A173" s="188">
        <v>40</v>
      </c>
      <c r="B173" s="192"/>
      <c r="C173" s="190"/>
    </row>
    <row r="174" spans="1:3" ht="20.100000000000001" customHeight="1" x14ac:dyDescent="0.25">
      <c r="A174" s="188">
        <v>41</v>
      </c>
      <c r="B174" s="190" t="s">
        <v>964</v>
      </c>
      <c r="C174" s="203">
        <f>data!C422</f>
        <v>0</v>
      </c>
    </row>
    <row r="175" spans="1:3" ht="20.100000000000001" customHeight="1" x14ac:dyDescent="0.25">
      <c r="A175" s="188">
        <v>42</v>
      </c>
      <c r="B175" s="190" t="s">
        <v>965</v>
      </c>
      <c r="C175" s="203">
        <f>data!C423</f>
        <v>0</v>
      </c>
    </row>
    <row r="176" spans="1:3" ht="20.100000000000001" customHeight="1" x14ac:dyDescent="0.25">
      <c r="A176" s="188">
        <v>43</v>
      </c>
      <c r="B176" s="192"/>
      <c r="C176" s="190"/>
    </row>
    <row r="177" spans="1:3" ht="20.100000000000001" customHeight="1" x14ac:dyDescent="0.25">
      <c r="A177" s="188">
        <v>44</v>
      </c>
      <c r="B177" s="190" t="s">
        <v>966</v>
      </c>
      <c r="C177" s="203">
        <f>data!D424</f>
        <v>-12548059</v>
      </c>
    </row>
    <row r="178" spans="1:3" ht="20.100000000000001" customHeight="1" x14ac:dyDescent="0.25">
      <c r="A178" s="193">
        <v>45</v>
      </c>
      <c r="B178" s="192" t="s">
        <v>967</v>
      </c>
      <c r="C178" s="190"/>
    </row>
    <row r="179" spans="1:3" ht="20.100000000000001" customHeight="1" x14ac:dyDescent="0.2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style="281" customWidth="1"/>
    <col min="2" max="2" width="22.44140625" style="281" customWidth="1"/>
    <col min="3" max="8" width="13.77734375" style="281" customWidth="1"/>
    <col min="9" max="9" width="15.77734375" style="281" customWidth="1"/>
    <col min="10" max="10" width="8.88671875" style="281" customWidth="1"/>
    <col min="11" max="16384" width="8.88671875" style="281"/>
  </cols>
  <sheetData>
    <row r="1" spans="1:9" ht="20.100000000000001" customHeight="1" x14ac:dyDescent="0.2">
      <c r="A1" s="279" t="s">
        <v>968</v>
      </c>
      <c r="B1" s="280"/>
      <c r="C1" s="280"/>
      <c r="D1" s="280"/>
      <c r="E1" s="280"/>
      <c r="F1" s="280"/>
      <c r="G1" s="280"/>
      <c r="H1" s="280"/>
    </row>
    <row r="2" spans="1:9" ht="20.100000000000001" customHeight="1" x14ac:dyDescent="0.2">
      <c r="A2" s="282"/>
      <c r="I2" s="283" t="s">
        <v>969</v>
      </c>
    </row>
    <row r="3" spans="1:9" ht="20.100000000000001" customHeight="1" x14ac:dyDescent="0.2">
      <c r="A3" s="282"/>
      <c r="I3" s="282"/>
    </row>
    <row r="4" spans="1:9" ht="20.100000000000001" customHeight="1" x14ac:dyDescent="0.2">
      <c r="A4" s="284" t="str">
        <f>"Hospital: "&amp;data!C98</f>
        <v>Hospital: Confluence Health: Wenatchee Valley Hospital</v>
      </c>
      <c r="G4" s="285"/>
      <c r="H4" s="284" t="str">
        <f>"FYE: "&amp;data!C96</f>
        <v>FYE: 12/31/2022</v>
      </c>
    </row>
    <row r="5" spans="1:9" ht="20.100000000000001" customHeight="1" x14ac:dyDescent="0.2">
      <c r="A5" s="278">
        <v>1</v>
      </c>
      <c r="B5" s="286" t="s">
        <v>221</v>
      </c>
      <c r="C5" s="287" t="s">
        <v>21</v>
      </c>
      <c r="D5" s="288" t="s">
        <v>22</v>
      </c>
      <c r="E5" s="288" t="s">
        <v>23</v>
      </c>
      <c r="F5" s="288" t="s">
        <v>24</v>
      </c>
      <c r="G5" s="288" t="s">
        <v>25</v>
      </c>
      <c r="H5" s="288" t="s">
        <v>26</v>
      </c>
      <c r="I5" s="288" t="s">
        <v>27</v>
      </c>
    </row>
    <row r="6" spans="1:9" ht="20.100000000000001" customHeight="1" x14ac:dyDescent="0.2">
      <c r="A6" s="289">
        <v>2</v>
      </c>
      <c r="B6" s="290" t="s">
        <v>970</v>
      </c>
      <c r="C6" s="291" t="s">
        <v>103</v>
      </c>
      <c r="D6" s="292" t="s">
        <v>971</v>
      </c>
      <c r="E6" s="292" t="s">
        <v>105</v>
      </c>
      <c r="F6" s="292" t="s">
        <v>106</v>
      </c>
      <c r="G6" s="292" t="s">
        <v>107</v>
      </c>
      <c r="H6" s="292" t="s">
        <v>108</v>
      </c>
      <c r="I6" s="292" t="s">
        <v>109</v>
      </c>
    </row>
    <row r="7" spans="1:9" ht="20.100000000000001" customHeight="1" x14ac:dyDescent="0.2">
      <c r="A7" s="289"/>
      <c r="B7" s="290"/>
      <c r="C7" s="292" t="s">
        <v>175</v>
      </c>
      <c r="D7" s="292" t="s">
        <v>972</v>
      </c>
      <c r="E7" s="292" t="s">
        <v>175</v>
      </c>
      <c r="F7" s="292" t="s">
        <v>973</v>
      </c>
      <c r="G7" s="292" t="s">
        <v>177</v>
      </c>
      <c r="H7" s="292" t="s">
        <v>175</v>
      </c>
      <c r="I7" s="292" t="s">
        <v>178</v>
      </c>
    </row>
    <row r="8" spans="1:9" ht="20.100000000000001" customHeight="1" x14ac:dyDescent="0.2">
      <c r="A8" s="278">
        <v>3</v>
      </c>
      <c r="B8" s="286" t="s">
        <v>974</v>
      </c>
      <c r="C8" s="288" t="s">
        <v>227</v>
      </c>
      <c r="D8" s="288" t="s">
        <v>227</v>
      </c>
      <c r="E8" s="288" t="s">
        <v>227</v>
      </c>
      <c r="F8" s="288" t="s">
        <v>227</v>
      </c>
      <c r="G8" s="288" t="s">
        <v>227</v>
      </c>
      <c r="H8" s="288" t="s">
        <v>227</v>
      </c>
      <c r="I8" s="288" t="s">
        <v>227</v>
      </c>
    </row>
    <row r="9" spans="1:9" ht="20.100000000000001" customHeight="1" x14ac:dyDescent="0.2">
      <c r="A9" s="278">
        <v>4</v>
      </c>
      <c r="B9" s="286" t="s">
        <v>246</v>
      </c>
      <c r="C9" s="286">
        <f>data!C59</f>
        <v>0</v>
      </c>
      <c r="D9" s="286">
        <f>data!D59</f>
        <v>0</v>
      </c>
      <c r="E9" s="286">
        <f>data!E59</f>
        <v>2080</v>
      </c>
      <c r="F9" s="286">
        <f>data!F59</f>
        <v>0</v>
      </c>
      <c r="G9" s="286">
        <f>data!G59</f>
        <v>1652</v>
      </c>
      <c r="H9" s="286">
        <f>data!H59</f>
        <v>0</v>
      </c>
      <c r="I9" s="286">
        <f>data!I59</f>
        <v>0</v>
      </c>
    </row>
    <row r="10" spans="1:9" ht="20.100000000000001" customHeight="1" x14ac:dyDescent="0.2">
      <c r="A10" s="278">
        <v>5</v>
      </c>
      <c r="B10" s="286" t="s">
        <v>247</v>
      </c>
      <c r="C10" s="293">
        <f>data!C60</f>
        <v>0</v>
      </c>
      <c r="D10" s="293">
        <f>data!D60</f>
        <v>0</v>
      </c>
      <c r="E10" s="293">
        <f>data!E60</f>
        <v>18.489999999999998</v>
      </c>
      <c r="F10" s="293">
        <f>data!F60</f>
        <v>0</v>
      </c>
      <c r="G10" s="293">
        <f>data!G60</f>
        <v>18.97</v>
      </c>
      <c r="H10" s="293">
        <f>data!H60</f>
        <v>0</v>
      </c>
      <c r="I10" s="293">
        <f>data!I60</f>
        <v>0</v>
      </c>
    </row>
    <row r="11" spans="1:9" ht="20.100000000000001" customHeight="1" x14ac:dyDescent="0.2">
      <c r="A11" s="278">
        <v>6</v>
      </c>
      <c r="B11" s="286" t="s">
        <v>248</v>
      </c>
      <c r="C11" s="286">
        <f>data!C61</f>
        <v>0</v>
      </c>
      <c r="D11" s="286">
        <f>data!D61</f>
        <v>0</v>
      </c>
      <c r="E11" s="286">
        <f>data!E61</f>
        <v>1541111</v>
      </c>
      <c r="F11" s="286">
        <f>data!F61</f>
        <v>0</v>
      </c>
      <c r="G11" s="286">
        <f>data!G61</f>
        <v>1563298</v>
      </c>
      <c r="H11" s="286">
        <f>data!H61</f>
        <v>0</v>
      </c>
      <c r="I11" s="286">
        <f>data!I61</f>
        <v>0</v>
      </c>
    </row>
    <row r="12" spans="1:9" ht="20.100000000000001" customHeight="1" x14ac:dyDescent="0.2">
      <c r="A12" s="278">
        <v>7</v>
      </c>
      <c r="B12" s="286" t="s">
        <v>9</v>
      </c>
      <c r="C12" s="286">
        <f>data!C62</f>
        <v>0</v>
      </c>
      <c r="D12" s="286">
        <f>data!D62</f>
        <v>0</v>
      </c>
      <c r="E12" s="286">
        <f>data!E62</f>
        <v>479840</v>
      </c>
      <c r="F12" s="286">
        <f>data!F62</f>
        <v>0</v>
      </c>
      <c r="G12" s="286">
        <f>data!G62</f>
        <v>483102</v>
      </c>
      <c r="H12" s="286">
        <f>data!H62</f>
        <v>0</v>
      </c>
      <c r="I12" s="286">
        <f>data!I62</f>
        <v>0</v>
      </c>
    </row>
    <row r="13" spans="1:9" ht="20.100000000000001" customHeight="1" x14ac:dyDescent="0.2">
      <c r="A13" s="278">
        <v>8</v>
      </c>
      <c r="B13" s="286" t="s">
        <v>249</v>
      </c>
      <c r="C13" s="286">
        <f>data!C63</f>
        <v>0</v>
      </c>
      <c r="D13" s="286">
        <f>data!D63</f>
        <v>0</v>
      </c>
      <c r="E13" s="286">
        <f>data!E63</f>
        <v>2139285</v>
      </c>
      <c r="F13" s="286">
        <f>data!F63</f>
        <v>0</v>
      </c>
      <c r="G13" s="286">
        <f>data!G63</f>
        <v>22018</v>
      </c>
      <c r="H13" s="286">
        <f>data!H63</f>
        <v>0</v>
      </c>
      <c r="I13" s="286">
        <f>data!I63</f>
        <v>0</v>
      </c>
    </row>
    <row r="14" spans="1:9" ht="20.100000000000001" customHeight="1" x14ac:dyDescent="0.2">
      <c r="A14" s="278">
        <v>9</v>
      </c>
      <c r="B14" s="286" t="s">
        <v>250</v>
      </c>
      <c r="C14" s="286">
        <f>data!C64</f>
        <v>0</v>
      </c>
      <c r="D14" s="286">
        <f>data!D64</f>
        <v>0</v>
      </c>
      <c r="E14" s="286">
        <f>data!E64</f>
        <v>135208</v>
      </c>
      <c r="F14" s="286">
        <f>data!F64</f>
        <v>0</v>
      </c>
      <c r="G14" s="286">
        <f>data!G64</f>
        <v>24636</v>
      </c>
      <c r="H14" s="286">
        <f>data!H64</f>
        <v>0</v>
      </c>
      <c r="I14" s="286">
        <f>data!I64</f>
        <v>0</v>
      </c>
    </row>
    <row r="15" spans="1:9" ht="20.100000000000001" customHeight="1" x14ac:dyDescent="0.2">
      <c r="A15" s="278">
        <v>10</v>
      </c>
      <c r="B15" s="286" t="s">
        <v>497</v>
      </c>
      <c r="C15" s="286">
        <f>data!C65</f>
        <v>0</v>
      </c>
      <c r="D15" s="286">
        <f>data!D65</f>
        <v>0</v>
      </c>
      <c r="E15" s="286">
        <f>data!E65</f>
        <v>13294</v>
      </c>
      <c r="F15" s="286">
        <f>data!F65</f>
        <v>0</v>
      </c>
      <c r="G15" s="286">
        <f>data!G65</f>
        <v>16444</v>
      </c>
      <c r="H15" s="286">
        <f>data!H65</f>
        <v>0</v>
      </c>
      <c r="I15" s="286">
        <f>data!I65</f>
        <v>0</v>
      </c>
    </row>
    <row r="16" spans="1:9" ht="20.100000000000001" customHeight="1" x14ac:dyDescent="0.2">
      <c r="A16" s="278">
        <v>11</v>
      </c>
      <c r="B16" s="286" t="s">
        <v>498</v>
      </c>
      <c r="C16" s="286">
        <f>data!C66</f>
        <v>0</v>
      </c>
      <c r="D16" s="286">
        <f>data!D66</f>
        <v>0</v>
      </c>
      <c r="E16" s="286">
        <f>data!E66</f>
        <v>24550</v>
      </c>
      <c r="F16" s="286">
        <f>data!F66</f>
        <v>0</v>
      </c>
      <c r="G16" s="286">
        <f>data!G66</f>
        <v>71645</v>
      </c>
      <c r="H16" s="286">
        <f>data!H66</f>
        <v>0</v>
      </c>
      <c r="I16" s="286">
        <f>data!I66</f>
        <v>0</v>
      </c>
    </row>
    <row r="17" spans="1:9" ht="20.100000000000001" customHeight="1" x14ac:dyDescent="0.2">
      <c r="A17" s="278">
        <v>12</v>
      </c>
      <c r="B17" s="286" t="s">
        <v>11</v>
      </c>
      <c r="C17" s="286">
        <f>data!C67</f>
        <v>0</v>
      </c>
      <c r="D17" s="286">
        <f>data!D67</f>
        <v>0</v>
      </c>
      <c r="E17" s="286">
        <f>data!E67</f>
        <v>53436</v>
      </c>
      <c r="F17" s="286">
        <f>data!F67</f>
        <v>0</v>
      </c>
      <c r="G17" s="286">
        <f>data!G67</f>
        <v>3024</v>
      </c>
      <c r="H17" s="286">
        <f>data!H67</f>
        <v>0</v>
      </c>
      <c r="I17" s="286">
        <f>data!I67</f>
        <v>0</v>
      </c>
    </row>
    <row r="18" spans="1:9" ht="20.100000000000001" customHeight="1" x14ac:dyDescent="0.2">
      <c r="A18" s="278">
        <v>13</v>
      </c>
      <c r="B18" s="286" t="s">
        <v>975</v>
      </c>
      <c r="C18" s="286">
        <f>data!C68</f>
        <v>0</v>
      </c>
      <c r="D18" s="286">
        <f>data!D68</f>
        <v>0</v>
      </c>
      <c r="E18" s="286">
        <f>data!E68</f>
        <v>189459</v>
      </c>
      <c r="F18" s="286">
        <f>data!F68</f>
        <v>0</v>
      </c>
      <c r="G18" s="286">
        <f>data!G68</f>
        <v>229139</v>
      </c>
      <c r="H18" s="286">
        <f>data!H68</f>
        <v>0</v>
      </c>
      <c r="I18" s="286">
        <f>data!I68</f>
        <v>0</v>
      </c>
    </row>
    <row r="19" spans="1:9" ht="20.100000000000001" customHeight="1" x14ac:dyDescent="0.2">
      <c r="A19" s="278">
        <v>14</v>
      </c>
      <c r="B19" s="286" t="s">
        <v>976</v>
      </c>
      <c r="C19" s="286">
        <f>data!C69</f>
        <v>0</v>
      </c>
      <c r="D19" s="286">
        <f>data!D69</f>
        <v>0</v>
      </c>
      <c r="E19" s="286">
        <f>data!E69</f>
        <v>7767</v>
      </c>
      <c r="F19" s="286">
        <f>data!F69</f>
        <v>0</v>
      </c>
      <c r="G19" s="286">
        <f>data!G69</f>
        <v>21508</v>
      </c>
      <c r="H19" s="286">
        <f>data!H69</f>
        <v>0</v>
      </c>
      <c r="I19" s="286">
        <f>data!I69</f>
        <v>0</v>
      </c>
    </row>
    <row r="20" spans="1:9" ht="20.100000000000001" customHeight="1" x14ac:dyDescent="0.2">
      <c r="A20" s="278">
        <v>15</v>
      </c>
      <c r="B20" s="286" t="s">
        <v>269</v>
      </c>
      <c r="C20" s="286">
        <f>-data!C84</f>
        <v>0</v>
      </c>
      <c r="D20" s="286">
        <f>-data!D84</f>
        <v>0</v>
      </c>
      <c r="E20" s="286">
        <f>-data!E84</f>
        <v>0</v>
      </c>
      <c r="F20" s="286">
        <f>-data!F84</f>
        <v>0</v>
      </c>
      <c r="G20" s="286">
        <f>-data!G84</f>
        <v>0</v>
      </c>
      <c r="H20" s="286">
        <f>-data!H84</f>
        <v>0</v>
      </c>
      <c r="I20" s="286">
        <f>-data!I84</f>
        <v>0</v>
      </c>
    </row>
    <row r="21" spans="1:9" ht="20.100000000000001" customHeight="1" x14ac:dyDescent="0.2">
      <c r="A21" s="278">
        <v>16</v>
      </c>
      <c r="B21" s="294" t="s">
        <v>977</v>
      </c>
      <c r="C21" s="286">
        <f>data!C85</f>
        <v>0</v>
      </c>
      <c r="D21" s="286">
        <f>data!D85</f>
        <v>0</v>
      </c>
      <c r="E21" s="286">
        <f>data!E85</f>
        <v>4583950</v>
      </c>
      <c r="F21" s="286">
        <f>data!F85</f>
        <v>0</v>
      </c>
      <c r="G21" s="286">
        <f>data!G85</f>
        <v>2434814</v>
      </c>
      <c r="H21" s="286">
        <f>data!H85</f>
        <v>0</v>
      </c>
      <c r="I21" s="286">
        <f>data!I85</f>
        <v>0</v>
      </c>
    </row>
    <row r="22" spans="1:9" ht="20.100000000000001" customHeight="1" x14ac:dyDescent="0.2">
      <c r="A22" s="278">
        <v>17</v>
      </c>
      <c r="B22" s="286" t="s">
        <v>271</v>
      </c>
      <c r="C22" s="295"/>
      <c r="D22" s="296"/>
      <c r="E22" s="296"/>
      <c r="F22" s="296"/>
      <c r="G22" s="296"/>
      <c r="H22" s="296"/>
      <c r="I22" s="296"/>
    </row>
    <row r="23" spans="1:9" ht="20.100000000000001" customHeight="1" x14ac:dyDescent="0.2">
      <c r="A23" s="278">
        <v>18</v>
      </c>
      <c r="B23" s="286" t="s">
        <v>978</v>
      </c>
      <c r="C23" s="294" t="e">
        <f>+data!M668</f>
        <v>#DIV/0!</v>
      </c>
      <c r="D23" s="294" t="e">
        <f>+data!M669</f>
        <v>#DIV/0!</v>
      </c>
      <c r="E23" s="294" t="e">
        <f>+data!M670</f>
        <v>#DIV/0!</v>
      </c>
      <c r="F23" s="294" t="e">
        <f>+data!M671</f>
        <v>#DIV/0!</v>
      </c>
      <c r="G23" s="294" t="e">
        <f>+data!M672</f>
        <v>#DIV/0!</v>
      </c>
      <c r="H23" s="294" t="e">
        <f>+data!M673</f>
        <v>#DIV/0!</v>
      </c>
      <c r="I23" s="294" t="e">
        <f>+data!M674</f>
        <v>#DIV/0!</v>
      </c>
    </row>
    <row r="24" spans="1:9" ht="20.100000000000001" customHeight="1" x14ac:dyDescent="0.2">
      <c r="A24" s="278">
        <v>19</v>
      </c>
      <c r="B24" s="294" t="s">
        <v>979</v>
      </c>
      <c r="C24" s="286">
        <f>data!C87</f>
        <v>0</v>
      </c>
      <c r="D24" s="286">
        <f>data!D87</f>
        <v>0</v>
      </c>
      <c r="E24" s="286">
        <f>data!E87</f>
        <v>7982453</v>
      </c>
      <c r="F24" s="286">
        <f>data!F87</f>
        <v>0</v>
      </c>
      <c r="G24" s="286">
        <f>data!G87</f>
        <v>7052682</v>
      </c>
      <c r="H24" s="286">
        <f>data!H87</f>
        <v>0</v>
      </c>
      <c r="I24" s="286">
        <f>data!I87</f>
        <v>0</v>
      </c>
    </row>
    <row r="25" spans="1:9" ht="20.100000000000001" customHeight="1" x14ac:dyDescent="0.2">
      <c r="A25" s="278">
        <v>20</v>
      </c>
      <c r="B25" s="294" t="s">
        <v>980</v>
      </c>
      <c r="C25" s="286">
        <f>data!C88</f>
        <v>0</v>
      </c>
      <c r="D25" s="286">
        <f>data!D88</f>
        <v>0</v>
      </c>
      <c r="E25" s="286">
        <f>data!E88</f>
        <v>3384208</v>
      </c>
      <c r="F25" s="286">
        <f>data!F88</f>
        <v>0</v>
      </c>
      <c r="G25" s="286">
        <f>data!G88</f>
        <v>222604</v>
      </c>
      <c r="H25" s="286">
        <f>data!H88</f>
        <v>0</v>
      </c>
      <c r="I25" s="286">
        <f>data!I88</f>
        <v>0</v>
      </c>
    </row>
    <row r="26" spans="1:9" ht="18" customHeight="1" x14ac:dyDescent="0.2">
      <c r="A26" s="278">
        <v>21</v>
      </c>
      <c r="B26" s="294" t="s">
        <v>981</v>
      </c>
      <c r="C26" s="286">
        <f>data!C89</f>
        <v>0</v>
      </c>
      <c r="D26" s="286">
        <f>data!D89</f>
        <v>0</v>
      </c>
      <c r="E26" s="286">
        <f>data!E89</f>
        <v>11366661</v>
      </c>
      <c r="F26" s="286">
        <f>data!F89</f>
        <v>0</v>
      </c>
      <c r="G26" s="286">
        <f>data!G89</f>
        <v>7275286</v>
      </c>
      <c r="H26" s="286">
        <f>data!H89</f>
        <v>0</v>
      </c>
      <c r="I26" s="286">
        <f>data!I89</f>
        <v>0</v>
      </c>
    </row>
    <row r="27" spans="1:9" ht="20.100000000000001" customHeight="1" x14ac:dyDescent="0.2">
      <c r="A27" s="278" t="s">
        <v>982</v>
      </c>
      <c r="B27" s="286"/>
      <c r="C27" s="296"/>
      <c r="D27" s="296"/>
      <c r="E27" s="296"/>
      <c r="F27" s="296"/>
      <c r="G27" s="296"/>
      <c r="H27" s="296"/>
      <c r="I27" s="296"/>
    </row>
    <row r="28" spans="1:9" ht="20.100000000000001" customHeight="1" x14ac:dyDescent="0.2">
      <c r="A28" s="278">
        <v>22</v>
      </c>
      <c r="B28" s="286" t="s">
        <v>983</v>
      </c>
      <c r="C28" s="286">
        <f>data!C90</f>
        <v>0</v>
      </c>
      <c r="D28" s="286">
        <f>data!D90</f>
        <v>0</v>
      </c>
      <c r="E28" s="286">
        <f>data!E90</f>
        <v>6051</v>
      </c>
      <c r="F28" s="286">
        <f>data!F90</f>
        <v>0</v>
      </c>
      <c r="G28" s="286">
        <f>data!G90</f>
        <v>7308</v>
      </c>
      <c r="H28" s="286">
        <f>data!H90</f>
        <v>0</v>
      </c>
      <c r="I28" s="286">
        <f>data!I90</f>
        <v>0</v>
      </c>
    </row>
    <row r="29" spans="1:9" ht="20.100000000000001" customHeight="1" x14ac:dyDescent="0.2">
      <c r="A29" s="278">
        <v>23</v>
      </c>
      <c r="B29" s="286" t="s">
        <v>984</v>
      </c>
      <c r="C29" s="286">
        <f>data!C91</f>
        <v>0</v>
      </c>
      <c r="D29" s="286">
        <f>data!D91</f>
        <v>0</v>
      </c>
      <c r="E29" s="286">
        <f>data!E91</f>
        <v>6457</v>
      </c>
      <c r="F29" s="286">
        <f>data!F91</f>
        <v>0</v>
      </c>
      <c r="G29" s="286">
        <f>data!G91</f>
        <v>5130</v>
      </c>
      <c r="H29" s="286">
        <f>data!H91</f>
        <v>0</v>
      </c>
      <c r="I29" s="286">
        <f>data!I91</f>
        <v>0</v>
      </c>
    </row>
    <row r="30" spans="1:9" ht="20.100000000000001" customHeight="1" x14ac:dyDescent="0.2">
      <c r="A30" s="278">
        <v>24</v>
      </c>
      <c r="B30" s="286" t="s">
        <v>985</v>
      </c>
      <c r="C30" s="286">
        <f>data!C92</f>
        <v>0</v>
      </c>
      <c r="D30" s="286">
        <f>data!D92</f>
        <v>0</v>
      </c>
      <c r="E30" s="286">
        <f>data!E92</f>
        <v>0</v>
      </c>
      <c r="F30" s="286">
        <f>data!F92</f>
        <v>0</v>
      </c>
      <c r="G30" s="286">
        <f>data!G92</f>
        <v>0</v>
      </c>
      <c r="H30" s="286">
        <f>data!H92</f>
        <v>0</v>
      </c>
      <c r="I30" s="286">
        <f>data!I92</f>
        <v>0</v>
      </c>
    </row>
    <row r="31" spans="1:9" ht="20.100000000000001" customHeight="1" x14ac:dyDescent="0.2">
      <c r="A31" s="278">
        <v>25</v>
      </c>
      <c r="B31" s="286" t="s">
        <v>986</v>
      </c>
      <c r="C31" s="286">
        <f>data!C93</f>
        <v>0</v>
      </c>
      <c r="D31" s="286">
        <f>data!D93</f>
        <v>0</v>
      </c>
      <c r="E31" s="286">
        <f>data!E93</f>
        <v>50074</v>
      </c>
      <c r="F31" s="286">
        <f>data!F93</f>
        <v>0</v>
      </c>
      <c r="G31" s="286">
        <f>data!G93</f>
        <v>2114</v>
      </c>
      <c r="H31" s="286">
        <f>data!H93</f>
        <v>0</v>
      </c>
      <c r="I31" s="286">
        <f>data!I93</f>
        <v>0</v>
      </c>
    </row>
    <row r="32" spans="1:9" ht="20.100000000000001" customHeight="1" x14ac:dyDescent="0.2">
      <c r="A32" s="278">
        <v>26</v>
      </c>
      <c r="B32" s="286" t="s">
        <v>279</v>
      </c>
      <c r="C32" s="293">
        <f>data!C94</f>
        <v>0</v>
      </c>
      <c r="D32" s="293">
        <f>data!D94</f>
        <v>0</v>
      </c>
      <c r="E32" s="293">
        <f>data!E94</f>
        <v>7.96</v>
      </c>
      <c r="F32" s="293">
        <f>data!F94</f>
        <v>0</v>
      </c>
      <c r="G32" s="293">
        <f>data!G94</f>
        <v>3.94</v>
      </c>
      <c r="H32" s="293">
        <f>data!H94</f>
        <v>0</v>
      </c>
      <c r="I32" s="293">
        <f>data!I94</f>
        <v>0</v>
      </c>
    </row>
    <row r="33" spans="1:9" ht="20.100000000000001" customHeight="1" x14ac:dyDescent="0.2">
      <c r="A33" s="279" t="s">
        <v>968</v>
      </c>
      <c r="B33" s="280"/>
      <c r="C33" s="280"/>
      <c r="D33" s="280"/>
      <c r="E33" s="280"/>
      <c r="F33" s="280"/>
      <c r="G33" s="280"/>
      <c r="H33" s="280"/>
      <c r="I33" s="279"/>
    </row>
    <row r="34" spans="1:9" ht="20.100000000000001" customHeight="1" x14ac:dyDescent="0.2">
      <c r="A34" s="282"/>
      <c r="I34" s="283" t="s">
        <v>987</v>
      </c>
    </row>
    <row r="35" spans="1:9" ht="20.100000000000001" customHeight="1" x14ac:dyDescent="0.2">
      <c r="A35" s="282"/>
      <c r="I35" s="282"/>
    </row>
    <row r="36" spans="1:9" ht="20.100000000000001" customHeight="1" x14ac:dyDescent="0.2">
      <c r="A36" s="284" t="str">
        <f>"Hospital: "&amp;data!C98</f>
        <v>Hospital: Confluence Health: Wenatchee Valley Hospital</v>
      </c>
      <c r="G36" s="285"/>
      <c r="H36" s="284" t="str">
        <f>"FYE: "&amp;data!C96</f>
        <v>FYE: 12/31/2022</v>
      </c>
    </row>
    <row r="37" spans="1:9" ht="20.100000000000001" customHeight="1" x14ac:dyDescent="0.2">
      <c r="A37" s="278">
        <v>1</v>
      </c>
      <c r="B37" s="286" t="s">
        <v>221</v>
      </c>
      <c r="C37" s="288" t="s">
        <v>28</v>
      </c>
      <c r="D37" s="288" t="s">
        <v>29</v>
      </c>
      <c r="E37" s="288" t="s">
        <v>30</v>
      </c>
      <c r="F37" s="288" t="s">
        <v>31</v>
      </c>
      <c r="G37" s="288" t="s">
        <v>32</v>
      </c>
      <c r="H37" s="288" t="s">
        <v>33</v>
      </c>
      <c r="I37" s="288" t="s">
        <v>34</v>
      </c>
    </row>
    <row r="38" spans="1:9" ht="20.100000000000001" customHeight="1" x14ac:dyDescent="0.2">
      <c r="A38" s="289">
        <v>2</v>
      </c>
      <c r="B38" s="290" t="s">
        <v>970</v>
      </c>
      <c r="C38" s="292"/>
      <c r="D38" s="292" t="s">
        <v>111</v>
      </c>
      <c r="E38" s="292" t="s">
        <v>112</v>
      </c>
      <c r="F38" s="292" t="s">
        <v>988</v>
      </c>
      <c r="G38" s="292" t="s">
        <v>114</v>
      </c>
      <c r="H38" s="292" t="s">
        <v>989</v>
      </c>
      <c r="I38" s="292" t="s">
        <v>116</v>
      </c>
    </row>
    <row r="39" spans="1:9" ht="20.100000000000001" customHeight="1" x14ac:dyDescent="0.2">
      <c r="A39" s="289"/>
      <c r="B39" s="290"/>
      <c r="C39" s="292" t="s">
        <v>110</v>
      </c>
      <c r="D39" s="292" t="s">
        <v>169</v>
      </c>
      <c r="E39" s="291" t="s">
        <v>179</v>
      </c>
      <c r="F39" s="292" t="s">
        <v>180</v>
      </c>
      <c r="G39" s="292" t="s">
        <v>181</v>
      </c>
      <c r="H39" s="292" t="s">
        <v>182</v>
      </c>
      <c r="I39" s="292" t="s">
        <v>181</v>
      </c>
    </row>
    <row r="40" spans="1:9" ht="20.100000000000001" customHeight="1" x14ac:dyDescent="0.2">
      <c r="A40" s="278">
        <v>3</v>
      </c>
      <c r="B40" s="286" t="s">
        <v>974</v>
      </c>
      <c r="C40" s="288" t="s">
        <v>228</v>
      </c>
      <c r="D40" s="288" t="s">
        <v>227</v>
      </c>
      <c r="E40" s="288" t="s">
        <v>227</v>
      </c>
      <c r="F40" s="288" t="s">
        <v>227</v>
      </c>
      <c r="G40" s="288" t="s">
        <v>227</v>
      </c>
      <c r="H40" s="288" t="s">
        <v>229</v>
      </c>
      <c r="I40" s="287" t="s">
        <v>230</v>
      </c>
    </row>
    <row r="41" spans="1:9" ht="20.100000000000001" customHeight="1" x14ac:dyDescent="0.2">
      <c r="A41" s="278">
        <v>4</v>
      </c>
      <c r="B41" s="286" t="s">
        <v>246</v>
      </c>
      <c r="C41" s="286">
        <f>data!J59</f>
        <v>0</v>
      </c>
      <c r="D41" s="286">
        <f>data!K59</f>
        <v>0</v>
      </c>
      <c r="E41" s="286">
        <f>data!L59</f>
        <v>0</v>
      </c>
      <c r="F41" s="286">
        <f>data!M59</f>
        <v>0</v>
      </c>
      <c r="G41" s="286">
        <f>data!N59</f>
        <v>0</v>
      </c>
      <c r="H41" s="286">
        <f>data!O59</f>
        <v>0</v>
      </c>
      <c r="I41" s="286">
        <f>data!P59</f>
        <v>407629</v>
      </c>
    </row>
    <row r="42" spans="1:9" ht="20.100000000000001" customHeight="1" x14ac:dyDescent="0.2">
      <c r="A42" s="278">
        <v>5</v>
      </c>
      <c r="B42" s="286" t="s">
        <v>247</v>
      </c>
      <c r="C42" s="293">
        <f>data!J60</f>
        <v>0</v>
      </c>
      <c r="D42" s="293">
        <f>data!K60</f>
        <v>0</v>
      </c>
      <c r="E42" s="293">
        <f>data!L60</f>
        <v>0</v>
      </c>
      <c r="F42" s="293">
        <f>data!M60</f>
        <v>0</v>
      </c>
      <c r="G42" s="293">
        <f>data!N60</f>
        <v>0</v>
      </c>
      <c r="H42" s="293">
        <f>data!O60</f>
        <v>0</v>
      </c>
      <c r="I42" s="293">
        <f>data!P60</f>
        <v>55.99</v>
      </c>
    </row>
    <row r="43" spans="1:9" ht="20.100000000000001" customHeight="1" x14ac:dyDescent="0.2">
      <c r="A43" s="278">
        <v>6</v>
      </c>
      <c r="B43" s="286" t="s">
        <v>248</v>
      </c>
      <c r="C43" s="286">
        <f>data!J61</f>
        <v>0</v>
      </c>
      <c r="D43" s="286">
        <f>data!K61</f>
        <v>0</v>
      </c>
      <c r="E43" s="286">
        <f>data!L61</f>
        <v>0</v>
      </c>
      <c r="F43" s="286">
        <f>data!M61</f>
        <v>0</v>
      </c>
      <c r="G43" s="286">
        <f>data!N61</f>
        <v>0</v>
      </c>
      <c r="H43" s="286">
        <f>data!O61</f>
        <v>0</v>
      </c>
      <c r="I43" s="286">
        <f>data!P61</f>
        <v>4772981</v>
      </c>
    </row>
    <row r="44" spans="1:9" ht="20.100000000000001" customHeight="1" x14ac:dyDescent="0.2">
      <c r="A44" s="278">
        <v>7</v>
      </c>
      <c r="B44" s="286" t="s">
        <v>9</v>
      </c>
      <c r="C44" s="286">
        <f>data!J62</f>
        <v>0</v>
      </c>
      <c r="D44" s="286">
        <f>data!K62</f>
        <v>0</v>
      </c>
      <c r="E44" s="286">
        <f>data!L62</f>
        <v>0</v>
      </c>
      <c r="F44" s="286">
        <f>data!M62</f>
        <v>0</v>
      </c>
      <c r="G44" s="286">
        <f>data!N62</f>
        <v>0</v>
      </c>
      <c r="H44" s="286">
        <f>data!O62</f>
        <v>0</v>
      </c>
      <c r="I44" s="286">
        <f>data!P62</f>
        <v>1420681</v>
      </c>
    </row>
    <row r="45" spans="1:9" ht="20.100000000000001" customHeight="1" x14ac:dyDescent="0.2">
      <c r="A45" s="278">
        <v>8</v>
      </c>
      <c r="B45" s="286" t="s">
        <v>249</v>
      </c>
      <c r="C45" s="286">
        <f>data!J63</f>
        <v>0</v>
      </c>
      <c r="D45" s="286">
        <f>data!K63</f>
        <v>0</v>
      </c>
      <c r="E45" s="286">
        <f>data!L63</f>
        <v>0</v>
      </c>
      <c r="F45" s="286">
        <f>data!M63</f>
        <v>0</v>
      </c>
      <c r="G45" s="286">
        <f>data!N63</f>
        <v>0</v>
      </c>
      <c r="H45" s="286">
        <f>data!O63</f>
        <v>0</v>
      </c>
      <c r="I45" s="286">
        <f>data!P63</f>
        <v>2407165</v>
      </c>
    </row>
    <row r="46" spans="1:9" ht="20.100000000000001" customHeight="1" x14ac:dyDescent="0.2">
      <c r="A46" s="278">
        <v>9</v>
      </c>
      <c r="B46" s="286" t="s">
        <v>250</v>
      </c>
      <c r="C46" s="286">
        <f>data!J64</f>
        <v>0</v>
      </c>
      <c r="D46" s="286">
        <f>data!K64</f>
        <v>0</v>
      </c>
      <c r="E46" s="286">
        <f>data!L64</f>
        <v>0</v>
      </c>
      <c r="F46" s="286">
        <f>data!M64</f>
        <v>0</v>
      </c>
      <c r="G46" s="286">
        <f>data!N64</f>
        <v>0</v>
      </c>
      <c r="H46" s="286">
        <f>data!O64</f>
        <v>0</v>
      </c>
      <c r="I46" s="286">
        <f>data!P64</f>
        <v>3607624</v>
      </c>
    </row>
    <row r="47" spans="1:9" ht="20.100000000000001" customHeight="1" x14ac:dyDescent="0.2">
      <c r="A47" s="278">
        <v>10</v>
      </c>
      <c r="B47" s="286" t="s">
        <v>497</v>
      </c>
      <c r="C47" s="286">
        <f>data!J65</f>
        <v>0</v>
      </c>
      <c r="D47" s="286">
        <f>data!K65</f>
        <v>0</v>
      </c>
      <c r="E47" s="286">
        <f>data!L65</f>
        <v>0</v>
      </c>
      <c r="F47" s="286">
        <f>data!M65</f>
        <v>0</v>
      </c>
      <c r="G47" s="286">
        <f>data!N65</f>
        <v>0</v>
      </c>
      <c r="H47" s="286">
        <f>data!O65</f>
        <v>0</v>
      </c>
      <c r="I47" s="286">
        <f>data!P65</f>
        <v>42726</v>
      </c>
    </row>
    <row r="48" spans="1:9" ht="20.100000000000001" customHeight="1" x14ac:dyDescent="0.2">
      <c r="A48" s="278">
        <v>11</v>
      </c>
      <c r="B48" s="286" t="s">
        <v>498</v>
      </c>
      <c r="C48" s="286">
        <f>data!J66</f>
        <v>0</v>
      </c>
      <c r="D48" s="286">
        <f>data!K66</f>
        <v>0</v>
      </c>
      <c r="E48" s="286">
        <f>data!L66</f>
        <v>0</v>
      </c>
      <c r="F48" s="286">
        <f>data!M66</f>
        <v>0</v>
      </c>
      <c r="G48" s="286">
        <f>data!N66</f>
        <v>0</v>
      </c>
      <c r="H48" s="286">
        <f>data!O66</f>
        <v>0</v>
      </c>
      <c r="I48" s="286">
        <f>data!P66</f>
        <v>476314</v>
      </c>
    </row>
    <row r="49" spans="1:11" ht="20.100000000000001" customHeight="1" x14ac:dyDescent="0.2">
      <c r="A49" s="278">
        <v>12</v>
      </c>
      <c r="B49" s="286" t="s">
        <v>11</v>
      </c>
      <c r="C49" s="286">
        <f>data!J67</f>
        <v>0</v>
      </c>
      <c r="D49" s="286">
        <f>data!K67</f>
        <v>0</v>
      </c>
      <c r="E49" s="286">
        <f>data!L67</f>
        <v>0</v>
      </c>
      <c r="F49" s="286">
        <f>data!M67</f>
        <v>0</v>
      </c>
      <c r="G49" s="286">
        <f>data!N67</f>
        <v>0</v>
      </c>
      <c r="H49" s="286">
        <f>data!O67</f>
        <v>0</v>
      </c>
      <c r="I49" s="286">
        <f>data!P67</f>
        <v>353204</v>
      </c>
    </row>
    <row r="50" spans="1:11" ht="20.100000000000001" customHeight="1" x14ac:dyDescent="0.2">
      <c r="A50" s="278">
        <v>13</v>
      </c>
      <c r="B50" s="286" t="s">
        <v>975</v>
      </c>
      <c r="C50" s="286">
        <f>data!J68</f>
        <v>0</v>
      </c>
      <c r="D50" s="286">
        <f>data!K68</f>
        <v>0</v>
      </c>
      <c r="E50" s="286">
        <f>data!L68</f>
        <v>0</v>
      </c>
      <c r="F50" s="286">
        <f>data!M68</f>
        <v>0</v>
      </c>
      <c r="G50" s="286">
        <f>data!N68</f>
        <v>0</v>
      </c>
      <c r="H50" s="286">
        <f>data!O68</f>
        <v>0</v>
      </c>
      <c r="I50" s="286">
        <f>data!P68</f>
        <v>602808</v>
      </c>
    </row>
    <row r="51" spans="1:11" ht="20.100000000000001" customHeight="1" x14ac:dyDescent="0.2">
      <c r="A51" s="278">
        <v>14</v>
      </c>
      <c r="B51" s="286" t="s">
        <v>976</v>
      </c>
      <c r="C51" s="286">
        <f>data!J69</f>
        <v>0</v>
      </c>
      <c r="D51" s="286">
        <f>data!K69</f>
        <v>0</v>
      </c>
      <c r="E51" s="286">
        <f>data!L69</f>
        <v>0</v>
      </c>
      <c r="F51" s="286">
        <f>data!M69</f>
        <v>0</v>
      </c>
      <c r="G51" s="286">
        <f>data!N69</f>
        <v>0</v>
      </c>
      <c r="H51" s="286">
        <f>data!O69</f>
        <v>0</v>
      </c>
      <c r="I51" s="286">
        <f>data!P69</f>
        <v>226677</v>
      </c>
    </row>
    <row r="52" spans="1:11" ht="20.100000000000001" customHeight="1" x14ac:dyDescent="0.2">
      <c r="A52" s="278">
        <v>15</v>
      </c>
      <c r="B52" s="286" t="s">
        <v>269</v>
      </c>
      <c r="C52" s="286">
        <f>-data!J84</f>
        <v>0</v>
      </c>
      <c r="D52" s="286">
        <f>-data!K84</f>
        <v>0</v>
      </c>
      <c r="E52" s="286">
        <f>-data!L84</f>
        <v>0</v>
      </c>
      <c r="F52" s="286">
        <f>-data!M84</f>
        <v>0</v>
      </c>
      <c r="G52" s="286">
        <f>-data!N84</f>
        <v>0</v>
      </c>
      <c r="H52" s="286">
        <f>-data!O84</f>
        <v>0</v>
      </c>
      <c r="I52" s="286">
        <f>-data!P84</f>
        <v>0</v>
      </c>
    </row>
    <row r="53" spans="1:11" ht="20.100000000000001" customHeight="1" x14ac:dyDescent="0.2">
      <c r="A53" s="278">
        <v>16</v>
      </c>
      <c r="B53" s="294" t="s">
        <v>977</v>
      </c>
      <c r="C53" s="286">
        <f>data!J85</f>
        <v>0</v>
      </c>
      <c r="D53" s="286">
        <f>data!K85</f>
        <v>0</v>
      </c>
      <c r="E53" s="286">
        <f>data!L85</f>
        <v>0</v>
      </c>
      <c r="F53" s="286">
        <f>data!M85</f>
        <v>0</v>
      </c>
      <c r="G53" s="286">
        <f>data!N85</f>
        <v>0</v>
      </c>
      <c r="H53" s="286">
        <f>data!O85</f>
        <v>0</v>
      </c>
      <c r="I53" s="286">
        <f>data!P85</f>
        <v>13910180</v>
      </c>
    </row>
    <row r="54" spans="1:11" ht="20.100000000000001" customHeight="1" x14ac:dyDescent="0.2">
      <c r="A54" s="278">
        <v>17</v>
      </c>
      <c r="B54" s="286" t="s">
        <v>271</v>
      </c>
      <c r="C54" s="296"/>
      <c r="D54" s="296"/>
      <c r="E54" s="296"/>
      <c r="F54" s="296"/>
      <c r="G54" s="296"/>
      <c r="H54" s="296"/>
      <c r="I54" s="296"/>
    </row>
    <row r="55" spans="1:11" ht="20.100000000000001" customHeight="1" x14ac:dyDescent="0.2">
      <c r="A55" s="278">
        <v>18</v>
      </c>
      <c r="B55" s="286" t="s">
        <v>978</v>
      </c>
      <c r="C55" s="294" t="e">
        <f>+data!M675</f>
        <v>#DIV/0!</v>
      </c>
      <c r="D55" s="294" t="e">
        <f>+data!M676</f>
        <v>#DIV/0!</v>
      </c>
      <c r="E55" s="294" t="e">
        <f>+data!M677</f>
        <v>#DIV/0!</v>
      </c>
      <c r="F55" s="294" t="e">
        <f>+data!M678</f>
        <v>#DIV/0!</v>
      </c>
      <c r="G55" s="294" t="e">
        <f>+data!M679</f>
        <v>#DIV/0!</v>
      </c>
      <c r="H55" s="294" t="e">
        <f>+data!M680</f>
        <v>#DIV/0!</v>
      </c>
      <c r="I55" s="294" t="e">
        <f>+data!M681</f>
        <v>#DIV/0!</v>
      </c>
    </row>
    <row r="56" spans="1:11" ht="20.100000000000001" customHeight="1" x14ac:dyDescent="0.2">
      <c r="A56" s="278">
        <v>19</v>
      </c>
      <c r="B56" s="294" t="s">
        <v>979</v>
      </c>
      <c r="C56" s="286">
        <f>data!J87</f>
        <v>0</v>
      </c>
      <c r="D56" s="286">
        <f>data!K87</f>
        <v>0</v>
      </c>
      <c r="E56" s="286">
        <f>data!L87</f>
        <v>0</v>
      </c>
      <c r="F56" s="286">
        <f>data!M87</f>
        <v>0</v>
      </c>
      <c r="G56" s="286">
        <f>data!N87</f>
        <v>0</v>
      </c>
      <c r="H56" s="286">
        <f>data!O87</f>
        <v>0</v>
      </c>
      <c r="I56" s="286">
        <f>data!P87</f>
        <v>1421290</v>
      </c>
    </row>
    <row r="57" spans="1:11" ht="20.100000000000001" customHeight="1" x14ac:dyDescent="0.2">
      <c r="A57" s="278">
        <v>20</v>
      </c>
      <c r="B57" s="294" t="s">
        <v>980</v>
      </c>
      <c r="C57" s="286">
        <f>data!J88</f>
        <v>0</v>
      </c>
      <c r="D57" s="286">
        <f>data!K88</f>
        <v>0</v>
      </c>
      <c r="E57" s="286">
        <f>data!L88</f>
        <v>0</v>
      </c>
      <c r="F57" s="286">
        <f>data!M88</f>
        <v>0</v>
      </c>
      <c r="G57" s="286">
        <f>data!N88</f>
        <v>0</v>
      </c>
      <c r="H57" s="286">
        <f>data!O88</f>
        <v>0</v>
      </c>
      <c r="I57" s="286">
        <f>data!P88</f>
        <v>115522662</v>
      </c>
    </row>
    <row r="58" spans="1:11" ht="20.100000000000001" customHeight="1" x14ac:dyDescent="0.2">
      <c r="A58" s="278">
        <v>21</v>
      </c>
      <c r="B58" s="294" t="s">
        <v>981</v>
      </c>
      <c r="C58" s="286">
        <f>data!J89</f>
        <v>0</v>
      </c>
      <c r="D58" s="286">
        <f>data!K89</f>
        <v>0</v>
      </c>
      <c r="E58" s="286">
        <f>data!L89</f>
        <v>0</v>
      </c>
      <c r="F58" s="286">
        <f>data!M89</f>
        <v>0</v>
      </c>
      <c r="G58" s="286">
        <f>data!N89</f>
        <v>0</v>
      </c>
      <c r="H58" s="286">
        <f>data!O89</f>
        <v>0</v>
      </c>
      <c r="I58" s="286">
        <f>data!P89</f>
        <v>116943952</v>
      </c>
    </row>
    <row r="59" spans="1:11" ht="20.100000000000001" customHeight="1" x14ac:dyDescent="0.2">
      <c r="A59" s="278" t="s">
        <v>982</v>
      </c>
      <c r="B59" s="286"/>
      <c r="C59" s="296"/>
      <c r="D59" s="296"/>
      <c r="E59" s="296"/>
      <c r="F59" s="296"/>
      <c r="G59" s="296"/>
      <c r="H59" s="296"/>
      <c r="I59" s="296"/>
    </row>
    <row r="60" spans="1:11" ht="20.100000000000001" customHeight="1" x14ac:dyDescent="0.25">
      <c r="A60" s="278">
        <v>22</v>
      </c>
      <c r="B60" s="286" t="s">
        <v>983</v>
      </c>
      <c r="C60" s="286">
        <f>data!J90</f>
        <v>0</v>
      </c>
      <c r="D60" s="286">
        <f>data!K90</f>
        <v>0</v>
      </c>
      <c r="E60" s="286">
        <f>data!L90</f>
        <v>0</v>
      </c>
      <c r="F60" s="286">
        <f>data!M90</f>
        <v>0</v>
      </c>
      <c r="G60" s="286">
        <f>data!N90</f>
        <v>0</v>
      </c>
      <c r="H60" s="286">
        <f>data!O90</f>
        <v>0</v>
      </c>
      <c r="I60" s="286">
        <f>data!P90</f>
        <v>18338</v>
      </c>
      <c r="K60" s="297"/>
    </row>
    <row r="61" spans="1:11" ht="20.100000000000001" customHeight="1" x14ac:dyDescent="0.2">
      <c r="A61" s="278">
        <v>23</v>
      </c>
      <c r="B61" s="286" t="s">
        <v>984</v>
      </c>
      <c r="C61" s="286">
        <f>data!J91</f>
        <v>0</v>
      </c>
      <c r="D61" s="286">
        <f>data!K91</f>
        <v>0</v>
      </c>
      <c r="E61" s="286">
        <f>data!L91</f>
        <v>0</v>
      </c>
      <c r="F61" s="286">
        <f>data!M91</f>
        <v>0</v>
      </c>
      <c r="G61" s="286">
        <f>data!N91</f>
        <v>0</v>
      </c>
      <c r="H61" s="286">
        <f>data!O91</f>
        <v>0</v>
      </c>
      <c r="I61" s="286">
        <f>data!P91</f>
        <v>0</v>
      </c>
    </row>
    <row r="62" spans="1:11" ht="20.100000000000001" customHeight="1" x14ac:dyDescent="0.2">
      <c r="A62" s="278">
        <v>24</v>
      </c>
      <c r="B62" s="286" t="s">
        <v>985</v>
      </c>
      <c r="C62" s="286">
        <f>data!J92</f>
        <v>0</v>
      </c>
      <c r="D62" s="286">
        <f>data!K92</f>
        <v>0</v>
      </c>
      <c r="E62" s="286">
        <f>data!L92</f>
        <v>0</v>
      </c>
      <c r="F62" s="286">
        <f>data!M92</f>
        <v>0</v>
      </c>
      <c r="G62" s="286">
        <f>data!N92</f>
        <v>0</v>
      </c>
      <c r="H62" s="286">
        <f>data!O92</f>
        <v>0</v>
      </c>
      <c r="I62" s="286">
        <f>data!P92</f>
        <v>0</v>
      </c>
    </row>
    <row r="63" spans="1:11" ht="20.100000000000001" customHeight="1" x14ac:dyDescent="0.2">
      <c r="A63" s="278">
        <v>25</v>
      </c>
      <c r="B63" s="286" t="s">
        <v>986</v>
      </c>
      <c r="C63" s="286">
        <f>data!J93</f>
        <v>0</v>
      </c>
      <c r="D63" s="286">
        <f>data!K93</f>
        <v>0</v>
      </c>
      <c r="E63" s="286">
        <f>data!L93</f>
        <v>0</v>
      </c>
      <c r="F63" s="286">
        <f>data!M93</f>
        <v>0</v>
      </c>
      <c r="G63" s="286">
        <f>data!N93</f>
        <v>0</v>
      </c>
      <c r="H63" s="286">
        <f>data!O93</f>
        <v>0</v>
      </c>
      <c r="I63" s="286">
        <f>data!P93</f>
        <v>123664</v>
      </c>
    </row>
    <row r="64" spans="1:11" ht="20.100000000000001" customHeight="1" x14ac:dyDescent="0.2">
      <c r="A64" s="278">
        <v>26</v>
      </c>
      <c r="B64" s="286" t="s">
        <v>279</v>
      </c>
      <c r="C64" s="293">
        <f>data!J94</f>
        <v>0</v>
      </c>
      <c r="D64" s="293">
        <f>data!K94</f>
        <v>0</v>
      </c>
      <c r="E64" s="293">
        <f>data!L94</f>
        <v>0</v>
      </c>
      <c r="F64" s="293">
        <f>data!M94</f>
        <v>0</v>
      </c>
      <c r="G64" s="293">
        <f>data!N94</f>
        <v>0</v>
      </c>
      <c r="H64" s="293">
        <f>data!O94</f>
        <v>0</v>
      </c>
      <c r="I64" s="293">
        <f>data!P94</f>
        <v>27.73</v>
      </c>
    </row>
    <row r="65" spans="1:9" ht="20.100000000000001" customHeight="1" x14ac:dyDescent="0.2">
      <c r="A65" s="279" t="s">
        <v>968</v>
      </c>
      <c r="B65" s="280"/>
      <c r="C65" s="280"/>
      <c r="D65" s="280"/>
      <c r="E65" s="280"/>
      <c r="F65" s="280"/>
      <c r="G65" s="280"/>
      <c r="H65" s="280"/>
      <c r="I65" s="279"/>
    </row>
    <row r="66" spans="1:9" ht="20.100000000000001" customHeight="1" x14ac:dyDescent="0.2">
      <c r="D66" s="282"/>
      <c r="I66" s="283" t="s">
        <v>990</v>
      </c>
    </row>
    <row r="67" spans="1:9" ht="20.100000000000001" customHeight="1" x14ac:dyDescent="0.2">
      <c r="A67" s="282"/>
    </row>
    <row r="68" spans="1:9" ht="20.100000000000001" customHeight="1" x14ac:dyDescent="0.2">
      <c r="A68" s="284" t="str">
        <f>"Hospital: "&amp;data!C98</f>
        <v>Hospital: Confluence Health: Wenatchee Valley Hospital</v>
      </c>
      <c r="G68" s="285"/>
      <c r="H68" s="284" t="str">
        <f>"FYE: "&amp;data!C96</f>
        <v>FYE: 12/31/2022</v>
      </c>
    </row>
    <row r="69" spans="1:9" ht="20.100000000000001" customHeight="1" x14ac:dyDescent="0.2">
      <c r="A69" s="278">
        <v>1</v>
      </c>
      <c r="B69" s="286" t="s">
        <v>221</v>
      </c>
      <c r="C69" s="288" t="s">
        <v>35</v>
      </c>
      <c r="D69" s="288" t="s">
        <v>36</v>
      </c>
      <c r="E69" s="288" t="s">
        <v>37</v>
      </c>
      <c r="F69" s="288" t="s">
        <v>38</v>
      </c>
      <c r="G69" s="288" t="s">
        <v>39</v>
      </c>
      <c r="H69" s="288" t="s">
        <v>40</v>
      </c>
      <c r="I69" s="288" t="s">
        <v>41</v>
      </c>
    </row>
    <row r="70" spans="1:9" ht="20.100000000000001" customHeight="1" x14ac:dyDescent="0.2">
      <c r="A70" s="289">
        <v>2</v>
      </c>
      <c r="B70" s="290" t="s">
        <v>970</v>
      </c>
      <c r="C70" s="292" t="s">
        <v>117</v>
      </c>
      <c r="D70" s="292"/>
      <c r="E70" s="292" t="s">
        <v>119</v>
      </c>
      <c r="F70" s="292" t="s">
        <v>120</v>
      </c>
      <c r="G70" s="292"/>
      <c r="H70" s="292" t="s">
        <v>122</v>
      </c>
      <c r="I70" s="292" t="s">
        <v>123</v>
      </c>
    </row>
    <row r="71" spans="1:9" ht="20.100000000000001" customHeight="1" x14ac:dyDescent="0.2">
      <c r="A71" s="289"/>
      <c r="B71" s="290"/>
      <c r="C71" s="292" t="s">
        <v>183</v>
      </c>
      <c r="D71" s="292" t="s">
        <v>991</v>
      </c>
      <c r="E71" s="292" t="s">
        <v>181</v>
      </c>
      <c r="F71" s="292" t="s">
        <v>184</v>
      </c>
      <c r="G71" s="292" t="s">
        <v>121</v>
      </c>
      <c r="H71" s="292" t="s">
        <v>185</v>
      </c>
      <c r="I71" s="292" t="s">
        <v>186</v>
      </c>
    </row>
    <row r="72" spans="1:9" ht="20.100000000000001" customHeight="1" x14ac:dyDescent="0.2">
      <c r="A72" s="278">
        <v>3</v>
      </c>
      <c r="B72" s="286" t="s">
        <v>974</v>
      </c>
      <c r="C72" s="288" t="s">
        <v>992</v>
      </c>
      <c r="D72" s="287" t="s">
        <v>993</v>
      </c>
      <c r="E72" s="298"/>
      <c r="F72" s="298"/>
      <c r="G72" s="287" t="s">
        <v>994</v>
      </c>
      <c r="H72" s="287" t="s">
        <v>994</v>
      </c>
      <c r="I72" s="288" t="s">
        <v>235</v>
      </c>
    </row>
    <row r="73" spans="1:9" ht="20.100000000000001" customHeight="1" x14ac:dyDescent="0.2">
      <c r="A73" s="278">
        <v>4</v>
      </c>
      <c r="B73" s="286" t="s">
        <v>246</v>
      </c>
      <c r="C73" s="286">
        <f>data!Q59</f>
        <v>170409</v>
      </c>
      <c r="D73" s="294">
        <f>data!R59</f>
        <v>404977</v>
      </c>
      <c r="E73" s="298"/>
      <c r="F73" s="298"/>
      <c r="G73" s="286">
        <f>data!U59</f>
        <v>11470</v>
      </c>
      <c r="H73" s="286">
        <f>data!V59</f>
        <v>0</v>
      </c>
      <c r="I73" s="286">
        <f>data!W59</f>
        <v>0</v>
      </c>
    </row>
    <row r="74" spans="1:9" ht="20.100000000000001" customHeight="1" x14ac:dyDescent="0.2">
      <c r="A74" s="278">
        <v>5</v>
      </c>
      <c r="B74" s="286" t="s">
        <v>247</v>
      </c>
      <c r="C74" s="293">
        <f>data!Q60</f>
        <v>18.399999999999999</v>
      </c>
      <c r="D74" s="293">
        <f>data!R60</f>
        <v>1.01E-2</v>
      </c>
      <c r="E74" s="293">
        <f>data!S60</f>
        <v>5.94</v>
      </c>
      <c r="F74" s="293">
        <f>data!T60</f>
        <v>0</v>
      </c>
      <c r="G74" s="293">
        <f>data!U60</f>
        <v>15.56</v>
      </c>
      <c r="H74" s="293">
        <f>data!V60</f>
        <v>0</v>
      </c>
      <c r="I74" s="293">
        <f>data!W60</f>
        <v>0</v>
      </c>
    </row>
    <row r="75" spans="1:9" ht="20.100000000000001" customHeight="1" x14ac:dyDescent="0.2">
      <c r="A75" s="278">
        <v>6</v>
      </c>
      <c r="B75" s="286" t="s">
        <v>248</v>
      </c>
      <c r="C75" s="286">
        <f>data!Q61</f>
        <v>1826004</v>
      </c>
      <c r="D75" s="286">
        <f>data!R61</f>
        <v>24</v>
      </c>
      <c r="E75" s="286">
        <f>data!S61</f>
        <v>366431</v>
      </c>
      <c r="F75" s="286">
        <f>data!T61</f>
        <v>0</v>
      </c>
      <c r="G75" s="286">
        <f>data!U61</f>
        <v>748767</v>
      </c>
      <c r="H75" s="286">
        <f>data!V61</f>
        <v>0</v>
      </c>
      <c r="I75" s="286">
        <f>data!W61</f>
        <v>0</v>
      </c>
    </row>
    <row r="76" spans="1:9" ht="20.100000000000001" customHeight="1" x14ac:dyDescent="0.2">
      <c r="A76" s="278">
        <v>7</v>
      </c>
      <c r="B76" s="286" t="s">
        <v>9</v>
      </c>
      <c r="C76" s="286">
        <f>data!Q62</f>
        <v>422973</v>
      </c>
      <c r="D76" s="286">
        <f>data!R62</f>
        <v>206</v>
      </c>
      <c r="E76" s="286">
        <f>data!S62</f>
        <v>106347</v>
      </c>
      <c r="F76" s="286">
        <f>data!T62</f>
        <v>0</v>
      </c>
      <c r="G76" s="286">
        <f>data!U62</f>
        <v>272617</v>
      </c>
      <c r="H76" s="286">
        <f>data!V62</f>
        <v>0</v>
      </c>
      <c r="I76" s="286">
        <f>data!W62</f>
        <v>0</v>
      </c>
    </row>
    <row r="77" spans="1:9" ht="20.100000000000001" customHeight="1" x14ac:dyDescent="0.2">
      <c r="A77" s="278">
        <v>8</v>
      </c>
      <c r="B77" s="286" t="s">
        <v>249</v>
      </c>
      <c r="C77" s="286">
        <f>data!Q63</f>
        <v>374315</v>
      </c>
      <c r="D77" s="286">
        <f>data!R63</f>
        <v>20144</v>
      </c>
      <c r="E77" s="286">
        <f>data!S63</f>
        <v>313380</v>
      </c>
      <c r="F77" s="286">
        <f>data!T63</f>
        <v>0</v>
      </c>
      <c r="G77" s="286">
        <f>data!U63</f>
        <v>55336</v>
      </c>
      <c r="H77" s="286">
        <f>data!V63</f>
        <v>0</v>
      </c>
      <c r="I77" s="286">
        <f>data!W63</f>
        <v>0</v>
      </c>
    </row>
    <row r="78" spans="1:9" ht="20.100000000000001" customHeight="1" x14ac:dyDescent="0.2">
      <c r="A78" s="278">
        <v>9</v>
      </c>
      <c r="B78" s="286" t="s">
        <v>250</v>
      </c>
      <c r="C78" s="286">
        <f>data!Q64</f>
        <v>110779</v>
      </c>
      <c r="D78" s="286">
        <f>data!R64</f>
        <v>56900</v>
      </c>
      <c r="E78" s="286">
        <f>data!S64</f>
        <v>8842692</v>
      </c>
      <c r="F78" s="286">
        <f>data!T64</f>
        <v>0</v>
      </c>
      <c r="G78" s="286">
        <f>data!U64</f>
        <v>228446</v>
      </c>
      <c r="H78" s="286">
        <f>data!V64</f>
        <v>0</v>
      </c>
      <c r="I78" s="286">
        <f>data!W64</f>
        <v>0</v>
      </c>
    </row>
    <row r="79" spans="1:9" ht="20.100000000000001" customHeight="1" x14ac:dyDescent="0.2">
      <c r="A79" s="278">
        <v>10</v>
      </c>
      <c r="B79" s="286" t="s">
        <v>497</v>
      </c>
      <c r="C79" s="286">
        <f>data!Q65</f>
        <v>14032</v>
      </c>
      <c r="D79" s="286">
        <f>data!R65</f>
        <v>0</v>
      </c>
      <c r="E79" s="286">
        <f>data!S65</f>
        <v>2521</v>
      </c>
      <c r="F79" s="286">
        <f>data!T65</f>
        <v>0</v>
      </c>
      <c r="G79" s="286">
        <f>data!U65</f>
        <v>4167</v>
      </c>
      <c r="H79" s="286">
        <f>data!V65</f>
        <v>0</v>
      </c>
      <c r="I79" s="286">
        <f>data!W65</f>
        <v>0</v>
      </c>
    </row>
    <row r="80" spans="1:9" ht="20.100000000000001" customHeight="1" x14ac:dyDescent="0.2">
      <c r="A80" s="278">
        <v>11</v>
      </c>
      <c r="B80" s="286" t="s">
        <v>498</v>
      </c>
      <c r="C80" s="286">
        <f>data!Q66</f>
        <v>3110</v>
      </c>
      <c r="D80" s="286">
        <f>data!R66</f>
        <v>8249</v>
      </c>
      <c r="E80" s="286">
        <f>data!S66</f>
        <v>14717</v>
      </c>
      <c r="F80" s="286">
        <f>data!T66</f>
        <v>0</v>
      </c>
      <c r="G80" s="286">
        <f>data!U66</f>
        <v>928206</v>
      </c>
      <c r="H80" s="286">
        <f>data!V66</f>
        <v>0</v>
      </c>
      <c r="I80" s="286">
        <f>data!W66</f>
        <v>0</v>
      </c>
    </row>
    <row r="81" spans="1:9" ht="20.100000000000001" customHeight="1" x14ac:dyDescent="0.2">
      <c r="A81" s="278">
        <v>12</v>
      </c>
      <c r="B81" s="286" t="s">
        <v>11</v>
      </c>
      <c r="C81" s="286">
        <f>data!Q67</f>
        <v>4111</v>
      </c>
      <c r="D81" s="286">
        <f>data!R67</f>
        <v>17405</v>
      </c>
      <c r="E81" s="286">
        <f>data!S67</f>
        <v>47757</v>
      </c>
      <c r="F81" s="286">
        <f>data!T67</f>
        <v>0</v>
      </c>
      <c r="G81" s="286">
        <f>data!U67</f>
        <v>244800</v>
      </c>
      <c r="H81" s="286">
        <f>data!V67</f>
        <v>0</v>
      </c>
      <c r="I81" s="286">
        <f>data!W67</f>
        <v>0</v>
      </c>
    </row>
    <row r="82" spans="1:9" ht="20.100000000000001" customHeight="1" x14ac:dyDescent="0.2">
      <c r="A82" s="278">
        <v>13</v>
      </c>
      <c r="B82" s="286" t="s">
        <v>975</v>
      </c>
      <c r="C82" s="286">
        <f>data!Q68</f>
        <v>186234</v>
      </c>
      <c r="D82" s="286">
        <f>data!R68</f>
        <v>0</v>
      </c>
      <c r="E82" s="286">
        <f>data!S68</f>
        <v>42526</v>
      </c>
      <c r="F82" s="286">
        <f>data!T68</f>
        <v>0</v>
      </c>
      <c r="G82" s="286">
        <f>data!U68</f>
        <v>47435</v>
      </c>
      <c r="H82" s="286">
        <f>data!V68</f>
        <v>0</v>
      </c>
      <c r="I82" s="286">
        <f>data!W68</f>
        <v>0</v>
      </c>
    </row>
    <row r="83" spans="1:9" ht="20.100000000000001" customHeight="1" x14ac:dyDescent="0.2">
      <c r="A83" s="278">
        <v>14</v>
      </c>
      <c r="B83" s="286" t="s">
        <v>976</v>
      </c>
      <c r="C83" s="286">
        <f>data!Q69</f>
        <v>8307</v>
      </c>
      <c r="D83" s="286">
        <f>data!R69</f>
        <v>234592</v>
      </c>
      <c r="E83" s="286">
        <f>data!S69</f>
        <v>2117</v>
      </c>
      <c r="F83" s="286">
        <f>data!T69</f>
        <v>0</v>
      </c>
      <c r="G83" s="286">
        <f>data!U69</f>
        <v>9886</v>
      </c>
      <c r="H83" s="286">
        <f>data!V69</f>
        <v>0</v>
      </c>
      <c r="I83" s="286">
        <f>data!W69</f>
        <v>0</v>
      </c>
    </row>
    <row r="84" spans="1:9" ht="20.100000000000001" customHeight="1" x14ac:dyDescent="0.2">
      <c r="A84" s="278">
        <v>15</v>
      </c>
      <c r="B84" s="286" t="s">
        <v>269</v>
      </c>
      <c r="C84" s="286">
        <f>data!Q84</f>
        <v>0</v>
      </c>
      <c r="D84" s="286">
        <f>data!R84</f>
        <v>0</v>
      </c>
      <c r="E84" s="286">
        <f>data!S84</f>
        <v>0</v>
      </c>
      <c r="F84" s="286">
        <f>data!T84</f>
        <v>0</v>
      </c>
      <c r="G84" s="286">
        <f>data!U84</f>
        <v>0</v>
      </c>
      <c r="H84" s="286">
        <f>data!V84</f>
        <v>0</v>
      </c>
      <c r="I84" s="286">
        <f>data!W84</f>
        <v>0</v>
      </c>
    </row>
    <row r="85" spans="1:9" ht="20.100000000000001" customHeight="1" x14ac:dyDescent="0.2">
      <c r="A85" s="278">
        <v>16</v>
      </c>
      <c r="B85" s="294" t="s">
        <v>977</v>
      </c>
      <c r="C85" s="286">
        <f>data!Q85</f>
        <v>2949865</v>
      </c>
      <c r="D85" s="286">
        <f>data!R85</f>
        <v>337520</v>
      </c>
      <c r="E85" s="286">
        <f>data!S85</f>
        <v>9738488</v>
      </c>
      <c r="F85" s="286">
        <f>data!T85</f>
        <v>0</v>
      </c>
      <c r="G85" s="286">
        <f>data!U85</f>
        <v>2539660</v>
      </c>
      <c r="H85" s="286">
        <f>data!V85</f>
        <v>0</v>
      </c>
      <c r="I85" s="286">
        <f>data!W85</f>
        <v>0</v>
      </c>
    </row>
    <row r="86" spans="1:9" ht="20.100000000000001" customHeight="1" x14ac:dyDescent="0.2">
      <c r="A86" s="278">
        <v>17</v>
      </c>
      <c r="B86" s="286" t="s">
        <v>271</v>
      </c>
      <c r="C86" s="296"/>
      <c r="D86" s="296"/>
      <c r="E86" s="296"/>
      <c r="F86" s="296"/>
      <c r="G86" s="296"/>
      <c r="H86" s="296"/>
      <c r="I86" s="296"/>
    </row>
    <row r="87" spans="1:9" ht="20.100000000000001" customHeight="1" x14ac:dyDescent="0.2">
      <c r="A87" s="278">
        <v>18</v>
      </c>
      <c r="B87" s="286" t="s">
        <v>978</v>
      </c>
      <c r="C87" s="294" t="e">
        <f>+data!M682</f>
        <v>#DIV/0!</v>
      </c>
      <c r="D87" s="294" t="e">
        <f>+data!M683</f>
        <v>#DIV/0!</v>
      </c>
      <c r="E87" s="294" t="e">
        <f>+data!M684</f>
        <v>#DIV/0!</v>
      </c>
      <c r="F87" s="294" t="e">
        <f>+data!M685</f>
        <v>#DIV/0!</v>
      </c>
      <c r="G87" s="294" t="e">
        <f>+data!M686</f>
        <v>#DIV/0!</v>
      </c>
      <c r="H87" s="294" t="e">
        <f>+data!M687</f>
        <v>#DIV/0!</v>
      </c>
      <c r="I87" s="294" t="e">
        <f>+data!M688</f>
        <v>#DIV/0!</v>
      </c>
    </row>
    <row r="88" spans="1:9" ht="20.100000000000001" customHeight="1" x14ac:dyDescent="0.2">
      <c r="A88" s="278">
        <v>19</v>
      </c>
      <c r="B88" s="294" t="s">
        <v>979</v>
      </c>
      <c r="C88" s="286">
        <f>data!Q87</f>
        <v>92408</v>
      </c>
      <c r="D88" s="286">
        <f>data!R87</f>
        <v>48251</v>
      </c>
      <c r="E88" s="286">
        <f>data!S87</f>
        <v>422551</v>
      </c>
      <c r="F88" s="286">
        <f>data!T87</f>
        <v>0</v>
      </c>
      <c r="G88" s="286">
        <f>data!U87</f>
        <v>45755</v>
      </c>
      <c r="H88" s="286">
        <f>data!V87</f>
        <v>0</v>
      </c>
      <c r="I88" s="286">
        <f>data!W87</f>
        <v>0</v>
      </c>
    </row>
    <row r="89" spans="1:9" ht="20.100000000000001" customHeight="1" x14ac:dyDescent="0.2">
      <c r="A89" s="278">
        <v>20</v>
      </c>
      <c r="B89" s="294" t="s">
        <v>980</v>
      </c>
      <c r="C89" s="286">
        <f>data!Q88</f>
        <v>8153020</v>
      </c>
      <c r="D89" s="286">
        <f>data!R88</f>
        <v>30323754</v>
      </c>
      <c r="E89" s="286">
        <f>data!S88</f>
        <v>17118750</v>
      </c>
      <c r="F89" s="286">
        <f>data!T88</f>
        <v>0</v>
      </c>
      <c r="G89" s="286">
        <f>data!U88</f>
        <v>1840490</v>
      </c>
      <c r="H89" s="286">
        <f>data!V88</f>
        <v>0</v>
      </c>
      <c r="I89" s="286">
        <f>data!W88</f>
        <v>0</v>
      </c>
    </row>
    <row r="90" spans="1:9" ht="20.100000000000001" customHeight="1" x14ac:dyDescent="0.2">
      <c r="A90" s="278">
        <v>21</v>
      </c>
      <c r="B90" s="294" t="s">
        <v>981</v>
      </c>
      <c r="C90" s="286">
        <f>data!Q89</f>
        <v>8245428</v>
      </c>
      <c r="D90" s="286">
        <f>data!R89</f>
        <v>30372005</v>
      </c>
      <c r="E90" s="286">
        <f>data!S89</f>
        <v>17541301</v>
      </c>
      <c r="F90" s="286">
        <f>data!T89</f>
        <v>0</v>
      </c>
      <c r="G90" s="286">
        <f>data!U89</f>
        <v>1886245</v>
      </c>
      <c r="H90" s="286">
        <f>data!V89</f>
        <v>0</v>
      </c>
      <c r="I90" s="286">
        <f>data!W89</f>
        <v>0</v>
      </c>
    </row>
    <row r="91" spans="1:9" ht="20.100000000000001" customHeight="1" x14ac:dyDescent="0.2">
      <c r="A91" s="278" t="s">
        <v>982</v>
      </c>
      <c r="B91" s="286"/>
      <c r="C91" s="296"/>
      <c r="D91" s="296"/>
      <c r="E91" s="296"/>
      <c r="F91" s="296"/>
      <c r="G91" s="296"/>
      <c r="H91" s="296"/>
      <c r="I91" s="296"/>
    </row>
    <row r="92" spans="1:9" ht="20.100000000000001" customHeight="1" x14ac:dyDescent="0.2">
      <c r="A92" s="278">
        <v>22</v>
      </c>
      <c r="B92" s="286" t="s">
        <v>983</v>
      </c>
      <c r="C92" s="286">
        <f>data!Q90</f>
        <v>5948</v>
      </c>
      <c r="D92" s="286">
        <f>data!R90</f>
        <v>0</v>
      </c>
      <c r="E92" s="286">
        <f>data!S90</f>
        <v>3512</v>
      </c>
      <c r="F92" s="286">
        <f>data!T90</f>
        <v>0</v>
      </c>
      <c r="G92" s="286">
        <f>data!U90</f>
        <v>1515</v>
      </c>
      <c r="H92" s="286">
        <f>data!V90</f>
        <v>0</v>
      </c>
      <c r="I92" s="286">
        <f>data!W90</f>
        <v>0</v>
      </c>
    </row>
    <row r="93" spans="1:9" ht="20.100000000000001" customHeight="1" x14ac:dyDescent="0.2">
      <c r="A93" s="278">
        <v>23</v>
      </c>
      <c r="B93" s="286" t="s">
        <v>984</v>
      </c>
      <c r="C93" s="286">
        <f>data!Q91</f>
        <v>0</v>
      </c>
      <c r="D93" s="286">
        <f>data!R91</f>
        <v>0</v>
      </c>
      <c r="E93" s="286">
        <f>data!S91</f>
        <v>0</v>
      </c>
      <c r="F93" s="286">
        <f>data!T91</f>
        <v>0</v>
      </c>
      <c r="G93" s="286">
        <f>data!U91</f>
        <v>0</v>
      </c>
      <c r="H93" s="286">
        <f>data!V91</f>
        <v>0</v>
      </c>
      <c r="I93" s="286">
        <f>data!W91</f>
        <v>0</v>
      </c>
    </row>
    <row r="94" spans="1:9" ht="20.100000000000001" customHeight="1" x14ac:dyDescent="0.2">
      <c r="A94" s="278">
        <v>24</v>
      </c>
      <c r="B94" s="286" t="s">
        <v>985</v>
      </c>
      <c r="C94" s="286">
        <f>data!Q92</f>
        <v>0</v>
      </c>
      <c r="D94" s="286">
        <f>data!R92</f>
        <v>0</v>
      </c>
      <c r="E94" s="286">
        <f>data!S92</f>
        <v>0</v>
      </c>
      <c r="F94" s="286">
        <f>data!T92</f>
        <v>0</v>
      </c>
      <c r="G94" s="286">
        <f>data!U92</f>
        <v>0</v>
      </c>
      <c r="H94" s="286">
        <f>data!V92</f>
        <v>0</v>
      </c>
      <c r="I94" s="286">
        <f>data!W92</f>
        <v>0</v>
      </c>
    </row>
    <row r="95" spans="1:9" ht="20.100000000000001" customHeight="1" x14ac:dyDescent="0.2">
      <c r="A95" s="278">
        <v>25</v>
      </c>
      <c r="B95" s="286" t="s">
        <v>986</v>
      </c>
      <c r="C95" s="286">
        <f>data!Q93</f>
        <v>0</v>
      </c>
      <c r="D95" s="286">
        <f>data!R93</f>
        <v>0</v>
      </c>
      <c r="E95" s="286">
        <f>data!S93</f>
        <v>2217</v>
      </c>
      <c r="F95" s="286">
        <f>data!T93</f>
        <v>0</v>
      </c>
      <c r="G95" s="286">
        <f>data!U93</f>
        <v>623</v>
      </c>
      <c r="H95" s="286">
        <f>data!V93</f>
        <v>0</v>
      </c>
      <c r="I95" s="286">
        <f>data!W93</f>
        <v>0</v>
      </c>
    </row>
    <row r="96" spans="1:9" ht="20.100000000000001" customHeight="1" x14ac:dyDescent="0.2">
      <c r="A96" s="278">
        <v>26</v>
      </c>
      <c r="B96" s="286" t="s">
        <v>279</v>
      </c>
      <c r="C96" s="293">
        <f>data!Q94</f>
        <v>13.59</v>
      </c>
      <c r="D96" s="293">
        <f>data!R94</f>
        <v>0</v>
      </c>
      <c r="E96" s="293">
        <f>data!S94</f>
        <v>0</v>
      </c>
      <c r="F96" s="293">
        <f>data!T94</f>
        <v>0</v>
      </c>
      <c r="G96" s="293">
        <f>data!U94</f>
        <v>0</v>
      </c>
      <c r="H96" s="293">
        <f>data!V94</f>
        <v>0</v>
      </c>
      <c r="I96" s="293">
        <f>data!W94</f>
        <v>0</v>
      </c>
    </row>
    <row r="97" spans="1:9" ht="20.100000000000001" customHeight="1" x14ac:dyDescent="0.2">
      <c r="A97" s="279" t="s">
        <v>968</v>
      </c>
      <c r="B97" s="280"/>
      <c r="C97" s="280"/>
      <c r="D97" s="280"/>
      <c r="E97" s="280"/>
      <c r="F97" s="280"/>
      <c r="G97" s="280"/>
      <c r="H97" s="280"/>
      <c r="I97" s="279"/>
    </row>
    <row r="98" spans="1:9" ht="20.100000000000001" customHeight="1" x14ac:dyDescent="0.2">
      <c r="D98" s="282"/>
      <c r="I98" s="283" t="s">
        <v>995</v>
      </c>
    </row>
    <row r="99" spans="1:9" ht="20.100000000000001" customHeight="1" x14ac:dyDescent="0.2">
      <c r="A99" s="282"/>
    </row>
    <row r="100" spans="1:9" ht="20.100000000000001" customHeight="1" x14ac:dyDescent="0.2">
      <c r="A100" s="284" t="str">
        <f>"Hospital: "&amp;data!C98</f>
        <v>Hospital: Confluence Health: Wenatchee Valley Hospital</v>
      </c>
      <c r="G100" s="285"/>
      <c r="H100" s="284" t="str">
        <f>"FYE: "&amp;data!C96</f>
        <v>FYE: 12/31/2022</v>
      </c>
    </row>
    <row r="101" spans="1:9" ht="20.100000000000001" customHeight="1" x14ac:dyDescent="0.2">
      <c r="A101" s="278">
        <v>1</v>
      </c>
      <c r="B101" s="286" t="s">
        <v>221</v>
      </c>
      <c r="C101" s="288" t="s">
        <v>42</v>
      </c>
      <c r="D101" s="288" t="s">
        <v>43</v>
      </c>
      <c r="E101" s="288" t="s">
        <v>44</v>
      </c>
      <c r="F101" s="288" t="s">
        <v>45</v>
      </c>
      <c r="G101" s="288" t="s">
        <v>46</v>
      </c>
      <c r="H101" s="288" t="s">
        <v>47</v>
      </c>
      <c r="I101" s="288" t="s">
        <v>48</v>
      </c>
    </row>
    <row r="102" spans="1:9" ht="20.100000000000001" customHeight="1" x14ac:dyDescent="0.2">
      <c r="A102" s="289">
        <v>2</v>
      </c>
      <c r="B102" s="290" t="s">
        <v>970</v>
      </c>
      <c r="C102" s="292" t="s">
        <v>996</v>
      </c>
      <c r="D102" s="292" t="s">
        <v>997</v>
      </c>
      <c r="E102" s="292" t="s">
        <v>997</v>
      </c>
      <c r="F102" s="292" t="s">
        <v>126</v>
      </c>
      <c r="G102" s="292"/>
      <c r="H102" s="292" t="s">
        <v>128</v>
      </c>
      <c r="I102" s="292"/>
    </row>
    <row r="103" spans="1:9" ht="20.100000000000001" customHeight="1" x14ac:dyDescent="0.2">
      <c r="A103" s="289"/>
      <c r="B103" s="290"/>
      <c r="C103" s="292" t="s">
        <v>187</v>
      </c>
      <c r="D103" s="292" t="s">
        <v>188</v>
      </c>
      <c r="E103" s="292" t="s">
        <v>189</v>
      </c>
      <c r="F103" s="292" t="s">
        <v>190</v>
      </c>
      <c r="G103" s="292" t="s">
        <v>127</v>
      </c>
      <c r="H103" s="292" t="s">
        <v>184</v>
      </c>
      <c r="I103" s="292" t="s">
        <v>129</v>
      </c>
    </row>
    <row r="104" spans="1:9" ht="20.100000000000001" customHeight="1" x14ac:dyDescent="0.2">
      <c r="A104" s="278">
        <v>3</v>
      </c>
      <c r="B104" s="286" t="s">
        <v>974</v>
      </c>
      <c r="C104" s="287" t="s">
        <v>236</v>
      </c>
      <c r="D104" s="288" t="s">
        <v>998</v>
      </c>
      <c r="E104" s="288" t="s">
        <v>998</v>
      </c>
      <c r="F104" s="288" t="s">
        <v>998</v>
      </c>
      <c r="G104" s="298"/>
      <c r="H104" s="288" t="s">
        <v>238</v>
      </c>
      <c r="I104" s="288" t="s">
        <v>239</v>
      </c>
    </row>
    <row r="105" spans="1:9" ht="20.100000000000001" customHeight="1" x14ac:dyDescent="0.2">
      <c r="A105" s="278">
        <v>4</v>
      </c>
      <c r="B105" s="286" t="s">
        <v>246</v>
      </c>
      <c r="C105" s="286">
        <f>data!X59</f>
        <v>0</v>
      </c>
      <c r="D105" s="286">
        <f>data!Y59</f>
        <v>455728</v>
      </c>
      <c r="E105" s="286">
        <f>data!Z59</f>
        <v>0</v>
      </c>
      <c r="F105" s="286">
        <f>data!AA59</f>
        <v>0</v>
      </c>
      <c r="G105" s="298"/>
      <c r="H105" s="286">
        <f>data!AC59</f>
        <v>0</v>
      </c>
      <c r="I105" s="286">
        <f>data!AD59</f>
        <v>0</v>
      </c>
    </row>
    <row r="106" spans="1:9" ht="20.100000000000001" customHeight="1" x14ac:dyDescent="0.2">
      <c r="A106" s="278">
        <v>5</v>
      </c>
      <c r="B106" s="286" t="s">
        <v>247</v>
      </c>
      <c r="C106" s="293">
        <f>data!X60</f>
        <v>5.52</v>
      </c>
      <c r="D106" s="293">
        <f>data!Y60</f>
        <v>40</v>
      </c>
      <c r="E106" s="293">
        <f>data!Z60</f>
        <v>0</v>
      </c>
      <c r="F106" s="293">
        <f>data!AA60</f>
        <v>0</v>
      </c>
      <c r="G106" s="293">
        <f>data!AB60</f>
        <v>29.58</v>
      </c>
      <c r="H106" s="293">
        <f>data!AC60</f>
        <v>0.95</v>
      </c>
      <c r="I106" s="293">
        <f>data!AD60</f>
        <v>0</v>
      </c>
    </row>
    <row r="107" spans="1:9" ht="20.100000000000001" customHeight="1" x14ac:dyDescent="0.2">
      <c r="A107" s="278">
        <v>6</v>
      </c>
      <c r="B107" s="286" t="s">
        <v>248</v>
      </c>
      <c r="C107" s="286">
        <f>data!X61</f>
        <v>425049</v>
      </c>
      <c r="D107" s="286">
        <f>data!Y61</f>
        <v>3370230</v>
      </c>
      <c r="E107" s="286">
        <f>data!Z61</f>
        <v>0</v>
      </c>
      <c r="F107" s="286">
        <f>data!AA61</f>
        <v>0</v>
      </c>
      <c r="G107" s="286">
        <f>data!AB61</f>
        <v>2981161</v>
      </c>
      <c r="H107" s="286">
        <f>data!AC61</f>
        <v>95561</v>
      </c>
      <c r="I107" s="286">
        <f>data!AD61</f>
        <v>0</v>
      </c>
    </row>
    <row r="108" spans="1:9" ht="20.100000000000001" customHeight="1" x14ac:dyDescent="0.2">
      <c r="A108" s="278">
        <v>7</v>
      </c>
      <c r="B108" s="286" t="s">
        <v>9</v>
      </c>
      <c r="C108" s="286">
        <f>data!X62</f>
        <v>138791</v>
      </c>
      <c r="D108" s="286">
        <f>data!Y62</f>
        <v>931464</v>
      </c>
      <c r="E108" s="286">
        <f>data!Z62</f>
        <v>0</v>
      </c>
      <c r="F108" s="286">
        <f>data!AA62</f>
        <v>0</v>
      </c>
      <c r="G108" s="286">
        <f>data!AB62</f>
        <v>807167</v>
      </c>
      <c r="H108" s="286">
        <f>data!AC62</f>
        <v>21833</v>
      </c>
      <c r="I108" s="286">
        <f>data!AD62</f>
        <v>0</v>
      </c>
    </row>
    <row r="109" spans="1:9" ht="20.100000000000001" customHeight="1" x14ac:dyDescent="0.2">
      <c r="A109" s="278">
        <v>8</v>
      </c>
      <c r="B109" s="286" t="s">
        <v>249</v>
      </c>
      <c r="C109" s="286">
        <f>data!X63</f>
        <v>0</v>
      </c>
      <c r="D109" s="286">
        <f>data!Y63</f>
        <v>327175</v>
      </c>
      <c r="E109" s="286">
        <f>data!Z63</f>
        <v>0</v>
      </c>
      <c r="F109" s="286">
        <f>data!AA63</f>
        <v>0</v>
      </c>
      <c r="G109" s="286">
        <f>data!AB63</f>
        <v>0</v>
      </c>
      <c r="H109" s="286">
        <f>data!AC63</f>
        <v>1077317</v>
      </c>
      <c r="I109" s="286">
        <f>data!AD63</f>
        <v>0</v>
      </c>
    </row>
    <row r="110" spans="1:9" ht="20.100000000000001" customHeight="1" x14ac:dyDescent="0.2">
      <c r="A110" s="278">
        <v>9</v>
      </c>
      <c r="B110" s="286" t="s">
        <v>250</v>
      </c>
      <c r="C110" s="286">
        <f>data!X64</f>
        <v>124982</v>
      </c>
      <c r="D110" s="286">
        <f>data!Y64</f>
        <v>279912</v>
      </c>
      <c r="E110" s="286">
        <f>data!Z64</f>
        <v>0</v>
      </c>
      <c r="F110" s="286">
        <f>data!AA64</f>
        <v>40</v>
      </c>
      <c r="G110" s="286">
        <f>data!AB64</f>
        <v>1996187</v>
      </c>
      <c r="H110" s="286">
        <f>data!AC64</f>
        <v>2709</v>
      </c>
      <c r="I110" s="286">
        <f>data!AD64</f>
        <v>0</v>
      </c>
    </row>
    <row r="111" spans="1:9" ht="20.100000000000001" customHeight="1" x14ac:dyDescent="0.2">
      <c r="A111" s="278">
        <v>10</v>
      </c>
      <c r="B111" s="286" t="s">
        <v>497</v>
      </c>
      <c r="C111" s="286">
        <f>data!X65</f>
        <v>1379</v>
      </c>
      <c r="D111" s="286">
        <f>data!Y65</f>
        <v>23423</v>
      </c>
      <c r="E111" s="286">
        <f>data!Z65</f>
        <v>0</v>
      </c>
      <c r="F111" s="286">
        <f>data!AA65</f>
        <v>0</v>
      </c>
      <c r="G111" s="286">
        <f>data!AB65</f>
        <v>9102</v>
      </c>
      <c r="H111" s="286">
        <f>data!AC65</f>
        <v>0</v>
      </c>
      <c r="I111" s="286">
        <f>data!AD65</f>
        <v>0</v>
      </c>
    </row>
    <row r="112" spans="1:9" ht="20.100000000000001" customHeight="1" x14ac:dyDescent="0.2">
      <c r="A112" s="278">
        <v>11</v>
      </c>
      <c r="B112" s="286" t="s">
        <v>498</v>
      </c>
      <c r="C112" s="286">
        <f>data!X66</f>
        <v>587531</v>
      </c>
      <c r="D112" s="286">
        <f>data!Y66</f>
        <v>4863279</v>
      </c>
      <c r="E112" s="286">
        <f>data!Z66</f>
        <v>0</v>
      </c>
      <c r="F112" s="286">
        <f>data!AA66</f>
        <v>0</v>
      </c>
      <c r="G112" s="286">
        <f>data!AB66</f>
        <v>189570</v>
      </c>
      <c r="H112" s="286">
        <f>data!AC66</f>
        <v>326</v>
      </c>
      <c r="I112" s="286">
        <f>data!AD66</f>
        <v>0</v>
      </c>
    </row>
    <row r="113" spans="1:9" ht="20.100000000000001" customHeight="1" x14ac:dyDescent="0.2">
      <c r="A113" s="278">
        <v>12</v>
      </c>
      <c r="B113" s="286" t="s">
        <v>11</v>
      </c>
      <c r="C113" s="286">
        <f>data!X67</f>
        <v>23175</v>
      </c>
      <c r="D113" s="286">
        <f>data!Y67</f>
        <v>277342</v>
      </c>
      <c r="E113" s="286">
        <f>data!Z67</f>
        <v>0</v>
      </c>
      <c r="F113" s="286">
        <f>data!AA67</f>
        <v>0</v>
      </c>
      <c r="G113" s="286">
        <f>data!AB67</f>
        <v>173962</v>
      </c>
      <c r="H113" s="286">
        <f>data!AC67</f>
        <v>0</v>
      </c>
      <c r="I113" s="286">
        <f>data!AD67</f>
        <v>0</v>
      </c>
    </row>
    <row r="114" spans="1:9" ht="20.100000000000001" customHeight="1" x14ac:dyDescent="0.2">
      <c r="A114" s="278">
        <v>13</v>
      </c>
      <c r="B114" s="286" t="s">
        <v>975</v>
      </c>
      <c r="C114" s="286">
        <f>data!X68</f>
        <v>18129</v>
      </c>
      <c r="D114" s="286">
        <f>data!Y68</f>
        <v>323467</v>
      </c>
      <c r="E114" s="286">
        <f>data!Z68</f>
        <v>0</v>
      </c>
      <c r="F114" s="286">
        <f>data!AA68</f>
        <v>0</v>
      </c>
      <c r="G114" s="286">
        <f>data!AB68</f>
        <v>111999</v>
      </c>
      <c r="H114" s="286">
        <f>data!AC68</f>
        <v>0</v>
      </c>
      <c r="I114" s="286">
        <f>data!AD68</f>
        <v>0</v>
      </c>
    </row>
    <row r="115" spans="1:9" ht="20.100000000000001" customHeight="1" x14ac:dyDescent="0.2">
      <c r="A115" s="278">
        <v>14</v>
      </c>
      <c r="B115" s="286" t="s">
        <v>976</v>
      </c>
      <c r="C115" s="286">
        <f>data!X69</f>
        <v>250</v>
      </c>
      <c r="D115" s="286">
        <f>data!Y69</f>
        <v>195208</v>
      </c>
      <c r="E115" s="286">
        <f>data!Z69</f>
        <v>0</v>
      </c>
      <c r="F115" s="286">
        <f>data!AA69</f>
        <v>0</v>
      </c>
      <c r="G115" s="286">
        <f>data!AB69</f>
        <v>26896</v>
      </c>
      <c r="H115" s="286">
        <f>data!AC69</f>
        <v>2267</v>
      </c>
      <c r="I115" s="286">
        <f>data!AD69</f>
        <v>0</v>
      </c>
    </row>
    <row r="116" spans="1:9" ht="20.100000000000001" customHeight="1" x14ac:dyDescent="0.2">
      <c r="A116" s="278">
        <v>15</v>
      </c>
      <c r="B116" s="286" t="s">
        <v>269</v>
      </c>
      <c r="C116" s="286">
        <f>-data!X84</f>
        <v>0</v>
      </c>
      <c r="D116" s="286">
        <f>-data!Y84</f>
        <v>0</v>
      </c>
      <c r="E116" s="286">
        <f>-data!Z84</f>
        <v>0</v>
      </c>
      <c r="F116" s="286">
        <f>-data!AA84</f>
        <v>0</v>
      </c>
      <c r="G116" s="286">
        <f>-data!AB84</f>
        <v>0</v>
      </c>
      <c r="H116" s="286">
        <f>-data!AC84</f>
        <v>0</v>
      </c>
      <c r="I116" s="286">
        <f>-data!AD84</f>
        <v>0</v>
      </c>
    </row>
    <row r="117" spans="1:9" ht="20.100000000000001" customHeight="1" x14ac:dyDescent="0.2">
      <c r="A117" s="278">
        <v>16</v>
      </c>
      <c r="B117" s="294" t="s">
        <v>977</v>
      </c>
      <c r="C117" s="286">
        <f>data!X85</f>
        <v>1319286</v>
      </c>
      <c r="D117" s="286">
        <f>data!Y85</f>
        <v>10591500</v>
      </c>
      <c r="E117" s="286">
        <f>data!Z85</f>
        <v>0</v>
      </c>
      <c r="F117" s="286">
        <f>data!AA85</f>
        <v>40</v>
      </c>
      <c r="G117" s="286">
        <f>data!AB85</f>
        <v>6296044</v>
      </c>
      <c r="H117" s="286">
        <f>data!AC85</f>
        <v>1200013</v>
      </c>
      <c r="I117" s="286">
        <f>data!AD85</f>
        <v>0</v>
      </c>
    </row>
    <row r="118" spans="1:9" ht="20.100000000000001" customHeight="1" x14ac:dyDescent="0.2">
      <c r="A118" s="278">
        <v>17</v>
      </c>
      <c r="B118" s="286" t="s">
        <v>271</v>
      </c>
      <c r="C118" s="296"/>
      <c r="D118" s="296"/>
      <c r="E118" s="296"/>
      <c r="F118" s="296"/>
      <c r="G118" s="296"/>
      <c r="H118" s="296"/>
      <c r="I118" s="296"/>
    </row>
    <row r="119" spans="1:9" ht="20.100000000000001" customHeight="1" x14ac:dyDescent="0.2">
      <c r="A119" s="278">
        <v>18</v>
      </c>
      <c r="B119" s="286" t="s">
        <v>978</v>
      </c>
      <c r="C119" s="294" t="e">
        <f>+data!M689</f>
        <v>#DIV/0!</v>
      </c>
      <c r="D119" s="294" t="e">
        <f>+data!M690</f>
        <v>#DIV/0!</v>
      </c>
      <c r="E119" s="294" t="e">
        <f>+data!M691</f>
        <v>#DIV/0!</v>
      </c>
      <c r="F119" s="294" t="e">
        <f>+data!M692</f>
        <v>#DIV/0!</v>
      </c>
      <c r="G119" s="294" t="e">
        <f>+data!M693</f>
        <v>#DIV/0!</v>
      </c>
      <c r="H119" s="294" t="e">
        <f>+data!M694</f>
        <v>#DIV/0!</v>
      </c>
      <c r="I119" s="294" t="e">
        <f>+data!M695</f>
        <v>#DIV/0!</v>
      </c>
    </row>
    <row r="120" spans="1:9" ht="20.100000000000001" customHeight="1" x14ac:dyDescent="0.2">
      <c r="A120" s="278">
        <v>19</v>
      </c>
      <c r="B120" s="294" t="s">
        <v>979</v>
      </c>
      <c r="C120" s="286">
        <f>data!X87</f>
        <v>360996</v>
      </c>
      <c r="D120" s="286">
        <f>data!Y87</f>
        <v>265324</v>
      </c>
      <c r="E120" s="286">
        <f>data!Z87</f>
        <v>0</v>
      </c>
      <c r="F120" s="286">
        <f>data!AA87</f>
        <v>2466</v>
      </c>
      <c r="G120" s="286">
        <f>data!AB87</f>
        <v>615692</v>
      </c>
      <c r="H120" s="286">
        <f>data!AC87</f>
        <v>476633</v>
      </c>
      <c r="I120" s="286">
        <f>data!AD87</f>
        <v>0</v>
      </c>
    </row>
    <row r="121" spans="1:9" ht="20.100000000000001" customHeight="1" x14ac:dyDescent="0.2">
      <c r="A121" s="278">
        <v>20</v>
      </c>
      <c r="B121" s="294" t="s">
        <v>980</v>
      </c>
      <c r="C121" s="286">
        <f>data!X88</f>
        <v>23511708</v>
      </c>
      <c r="D121" s="286">
        <f>data!Y88</f>
        <v>43451705</v>
      </c>
      <c r="E121" s="286">
        <f>data!Z88</f>
        <v>0</v>
      </c>
      <c r="F121" s="286">
        <f>data!AA88</f>
        <v>188281</v>
      </c>
      <c r="G121" s="286">
        <f>data!AB88</f>
        <v>7016418</v>
      </c>
      <c r="H121" s="286">
        <f>data!AC88</f>
        <v>334918</v>
      </c>
      <c r="I121" s="286">
        <f>data!AD88</f>
        <v>0</v>
      </c>
    </row>
    <row r="122" spans="1:9" ht="20.100000000000001" customHeight="1" x14ac:dyDescent="0.2">
      <c r="A122" s="278">
        <v>21</v>
      </c>
      <c r="B122" s="294" t="s">
        <v>981</v>
      </c>
      <c r="C122" s="286">
        <f>data!X89</f>
        <v>23872704</v>
      </c>
      <c r="D122" s="286">
        <f>data!Y89</f>
        <v>43717029</v>
      </c>
      <c r="E122" s="286">
        <f>data!Z89</f>
        <v>0</v>
      </c>
      <c r="F122" s="286">
        <f>data!AA89</f>
        <v>190747</v>
      </c>
      <c r="G122" s="286">
        <f>data!AB89</f>
        <v>7632110</v>
      </c>
      <c r="H122" s="286">
        <f>data!AC89</f>
        <v>811551</v>
      </c>
      <c r="I122" s="286">
        <f>data!AD89</f>
        <v>0</v>
      </c>
    </row>
    <row r="123" spans="1:9" ht="20.100000000000001" customHeight="1" x14ac:dyDescent="0.2">
      <c r="A123" s="278" t="s">
        <v>982</v>
      </c>
      <c r="B123" s="286"/>
      <c r="C123" s="296"/>
      <c r="D123" s="296"/>
      <c r="E123" s="296"/>
      <c r="F123" s="296"/>
      <c r="G123" s="296"/>
      <c r="H123" s="296"/>
      <c r="I123" s="296"/>
    </row>
    <row r="124" spans="1:9" ht="20.100000000000001" customHeight="1" x14ac:dyDescent="0.2">
      <c r="A124" s="278">
        <v>22</v>
      </c>
      <c r="B124" s="286" t="s">
        <v>983</v>
      </c>
      <c r="C124" s="286">
        <f>data!X90</f>
        <v>579</v>
      </c>
      <c r="D124" s="286">
        <f>data!Y90</f>
        <v>10331</v>
      </c>
      <c r="E124" s="286">
        <f>data!Z90</f>
        <v>0</v>
      </c>
      <c r="F124" s="286">
        <f>data!AA90</f>
        <v>0</v>
      </c>
      <c r="G124" s="286">
        <f>data!AB90</f>
        <v>3835</v>
      </c>
      <c r="H124" s="286">
        <f>data!AC90</f>
        <v>0</v>
      </c>
      <c r="I124" s="286">
        <f>data!AD90</f>
        <v>0</v>
      </c>
    </row>
    <row r="125" spans="1:9" ht="20.100000000000001" customHeight="1" x14ac:dyDescent="0.2">
      <c r="A125" s="278">
        <v>23</v>
      </c>
      <c r="B125" s="286" t="s">
        <v>984</v>
      </c>
      <c r="C125" s="286">
        <f>data!X91</f>
        <v>0</v>
      </c>
      <c r="D125" s="286">
        <f>data!Y91</f>
        <v>0</v>
      </c>
      <c r="E125" s="286">
        <f>data!Z91</f>
        <v>0</v>
      </c>
      <c r="F125" s="286">
        <f>data!AA91</f>
        <v>0</v>
      </c>
      <c r="G125" s="286">
        <f>data!AB91</f>
        <v>0</v>
      </c>
      <c r="H125" s="286">
        <f>data!AC91</f>
        <v>0</v>
      </c>
      <c r="I125" s="286">
        <f>data!AD91</f>
        <v>0</v>
      </c>
    </row>
    <row r="126" spans="1:9" ht="20.100000000000001" customHeight="1" x14ac:dyDescent="0.2">
      <c r="A126" s="278">
        <v>24</v>
      </c>
      <c r="B126" s="286" t="s">
        <v>985</v>
      </c>
      <c r="C126" s="286">
        <f>data!X92</f>
        <v>0</v>
      </c>
      <c r="D126" s="286">
        <f>data!Y92</f>
        <v>0</v>
      </c>
      <c r="E126" s="286">
        <f>data!Z92</f>
        <v>0</v>
      </c>
      <c r="F126" s="286">
        <f>data!AA92</f>
        <v>0</v>
      </c>
      <c r="G126" s="286">
        <f>data!AB92</f>
        <v>0</v>
      </c>
      <c r="H126" s="286">
        <f>data!AC92</f>
        <v>0</v>
      </c>
      <c r="I126" s="286">
        <f>data!AD92</f>
        <v>0</v>
      </c>
    </row>
    <row r="127" spans="1:9" ht="20.100000000000001" customHeight="1" x14ac:dyDescent="0.2">
      <c r="A127" s="278">
        <v>25</v>
      </c>
      <c r="B127" s="286" t="s">
        <v>986</v>
      </c>
      <c r="C127" s="286">
        <f>data!X93</f>
        <v>1185</v>
      </c>
      <c r="D127" s="286">
        <f>data!Y93</f>
        <v>29746</v>
      </c>
      <c r="E127" s="286">
        <f>data!Z93</f>
        <v>0</v>
      </c>
      <c r="F127" s="286">
        <f>data!AA93</f>
        <v>48897</v>
      </c>
      <c r="G127" s="286">
        <f>data!AB93</f>
        <v>0</v>
      </c>
      <c r="H127" s="286">
        <f>data!AC93</f>
        <v>0</v>
      </c>
      <c r="I127" s="286">
        <f>data!AD93</f>
        <v>0</v>
      </c>
    </row>
    <row r="128" spans="1:9" ht="20.100000000000001" customHeight="1" x14ac:dyDescent="0.2">
      <c r="A128" s="278">
        <v>26</v>
      </c>
      <c r="B128" s="286" t="s">
        <v>279</v>
      </c>
      <c r="C128" s="293">
        <f>data!X94</f>
        <v>0</v>
      </c>
      <c r="D128" s="293">
        <f>data!Y94</f>
        <v>0</v>
      </c>
      <c r="E128" s="293">
        <f>data!Z94</f>
        <v>0</v>
      </c>
      <c r="F128" s="293">
        <f>data!AA94</f>
        <v>0</v>
      </c>
      <c r="G128" s="293">
        <f>data!AB94</f>
        <v>0</v>
      </c>
      <c r="H128" s="293">
        <f>data!AC94</f>
        <v>0</v>
      </c>
      <c r="I128" s="293">
        <f>data!AD94</f>
        <v>0</v>
      </c>
    </row>
    <row r="129" spans="1:14" ht="20.100000000000001" customHeight="1" x14ac:dyDescent="0.2">
      <c r="A129" s="279" t="s">
        <v>968</v>
      </c>
      <c r="B129" s="280"/>
      <c r="C129" s="280"/>
      <c r="D129" s="280"/>
      <c r="E129" s="280"/>
      <c r="F129" s="280"/>
      <c r="G129" s="280"/>
      <c r="H129" s="280"/>
      <c r="I129" s="279"/>
    </row>
    <row r="130" spans="1:14" ht="20.100000000000001" customHeight="1" x14ac:dyDescent="0.2">
      <c r="D130" s="282"/>
      <c r="I130" s="283" t="s">
        <v>999</v>
      </c>
    </row>
    <row r="131" spans="1:14" ht="20.100000000000001" customHeight="1" x14ac:dyDescent="0.2">
      <c r="A131" s="282"/>
    </row>
    <row r="132" spans="1:14" ht="20.100000000000001" customHeight="1" x14ac:dyDescent="0.2">
      <c r="A132" s="284" t="str">
        <f>"Hospital: "&amp;data!C98</f>
        <v>Hospital: Confluence Health: Wenatchee Valley Hospital</v>
      </c>
      <c r="G132" s="285"/>
      <c r="H132" s="284" t="str">
        <f>"FYE: "&amp;data!C96</f>
        <v>FYE: 12/31/2022</v>
      </c>
    </row>
    <row r="133" spans="1:14" ht="20.100000000000001" customHeight="1" x14ac:dyDescent="0.2">
      <c r="A133" s="278">
        <v>1</v>
      </c>
      <c r="B133" s="286" t="s">
        <v>221</v>
      </c>
      <c r="C133" s="288" t="s">
        <v>49</v>
      </c>
      <c r="D133" s="288" t="s">
        <v>50</v>
      </c>
      <c r="E133" s="288" t="s">
        <v>51</v>
      </c>
      <c r="F133" s="288" t="s">
        <v>52</v>
      </c>
      <c r="G133" s="288" t="s">
        <v>53</v>
      </c>
      <c r="H133" s="288" t="s">
        <v>54</v>
      </c>
      <c r="I133" s="288" t="s">
        <v>55</v>
      </c>
    </row>
    <row r="134" spans="1:14" ht="20.100000000000001" customHeight="1" x14ac:dyDescent="0.2">
      <c r="A134" s="289">
        <v>2</v>
      </c>
      <c r="B134" s="290" t="s">
        <v>970</v>
      </c>
      <c r="C134" s="292" t="s">
        <v>107</v>
      </c>
      <c r="D134" s="292" t="s">
        <v>108</v>
      </c>
      <c r="E134" s="292" t="s">
        <v>130</v>
      </c>
      <c r="F134" s="292"/>
      <c r="G134" s="292" t="s">
        <v>1000</v>
      </c>
      <c r="H134" s="292"/>
      <c r="I134" s="292" t="s">
        <v>134</v>
      </c>
    </row>
    <row r="135" spans="1:14" ht="20.100000000000001" customHeight="1" x14ac:dyDescent="0.2">
      <c r="A135" s="289"/>
      <c r="B135" s="290"/>
      <c r="C135" s="292" t="s">
        <v>184</v>
      </c>
      <c r="D135" s="292" t="s">
        <v>191</v>
      </c>
      <c r="E135" s="292" t="s">
        <v>183</v>
      </c>
      <c r="F135" s="292" t="s">
        <v>131</v>
      </c>
      <c r="G135" s="292" t="s">
        <v>192</v>
      </c>
      <c r="H135" s="292" t="s">
        <v>133</v>
      </c>
      <c r="I135" s="292" t="s">
        <v>184</v>
      </c>
    </row>
    <row r="136" spans="1:14" ht="20.100000000000001" customHeight="1" x14ac:dyDescent="0.2">
      <c r="A136" s="278">
        <v>3</v>
      </c>
      <c r="B136" s="286" t="s">
        <v>974</v>
      </c>
      <c r="C136" s="288" t="s">
        <v>238</v>
      </c>
      <c r="D136" s="288" t="s">
        <v>240</v>
      </c>
      <c r="E136" s="288" t="s">
        <v>240</v>
      </c>
      <c r="F136" s="288" t="s">
        <v>241</v>
      </c>
      <c r="G136" s="287" t="s">
        <v>1001</v>
      </c>
      <c r="H136" s="288" t="s">
        <v>240</v>
      </c>
      <c r="I136" s="288" t="s">
        <v>238</v>
      </c>
    </row>
    <row r="137" spans="1:14" ht="20.100000000000001" customHeight="1" x14ac:dyDescent="0.25">
      <c r="A137" s="278">
        <v>4</v>
      </c>
      <c r="B137" s="286" t="s">
        <v>246</v>
      </c>
      <c r="C137" s="286">
        <f>data!AE59</f>
        <v>20629</v>
      </c>
      <c r="D137" s="286">
        <f>data!AF59</f>
        <v>0</v>
      </c>
      <c r="E137" s="286">
        <f>data!AG59</f>
        <v>18478</v>
      </c>
      <c r="F137" s="286">
        <f>data!AH59</f>
        <v>0</v>
      </c>
      <c r="G137" s="286">
        <f>data!AI59</f>
        <v>0</v>
      </c>
      <c r="H137" s="286">
        <f>data!AJ59</f>
        <v>146231</v>
      </c>
      <c r="I137" s="286">
        <f>data!AK59</f>
        <v>8623</v>
      </c>
      <c r="K137" s="297"/>
      <c r="L137" s="299"/>
      <c r="M137" s="299"/>
      <c r="N137" s="299"/>
    </row>
    <row r="138" spans="1:14" ht="20.100000000000001" customHeight="1" x14ac:dyDescent="0.2">
      <c r="A138" s="278">
        <v>5</v>
      </c>
      <c r="B138" s="286" t="s">
        <v>247</v>
      </c>
      <c r="C138" s="293">
        <f>data!AE60</f>
        <v>23.87</v>
      </c>
      <c r="D138" s="293">
        <f>data!AF60</f>
        <v>0</v>
      </c>
      <c r="E138" s="293">
        <f>data!AG60</f>
        <v>24.4</v>
      </c>
      <c r="F138" s="293">
        <f>data!AH60</f>
        <v>0</v>
      </c>
      <c r="G138" s="293">
        <f>data!AI60</f>
        <v>0</v>
      </c>
      <c r="H138" s="293">
        <f>data!AJ60</f>
        <v>181.45</v>
      </c>
      <c r="I138" s="293">
        <f>data!AK60</f>
        <v>15.74</v>
      </c>
    </row>
    <row r="139" spans="1:14" ht="20.100000000000001" customHeight="1" x14ac:dyDescent="0.2">
      <c r="A139" s="278">
        <v>6</v>
      </c>
      <c r="B139" s="286" t="s">
        <v>248</v>
      </c>
      <c r="C139" s="286">
        <f>data!AE61</f>
        <v>1983092</v>
      </c>
      <c r="D139" s="286">
        <f>data!AF61</f>
        <v>0</v>
      </c>
      <c r="E139" s="286">
        <f>data!AG61</f>
        <v>2297288</v>
      </c>
      <c r="F139" s="286">
        <f>data!AH61</f>
        <v>0</v>
      </c>
      <c r="G139" s="286">
        <f>data!AI61</f>
        <v>0</v>
      </c>
      <c r="H139" s="286">
        <f>data!AJ61</f>
        <v>12466253</v>
      </c>
      <c r="I139" s="286">
        <f>data!AK61</f>
        <v>1301553</v>
      </c>
    </row>
    <row r="140" spans="1:14" ht="20.100000000000001" customHeight="1" x14ac:dyDescent="0.2">
      <c r="A140" s="278">
        <v>7</v>
      </c>
      <c r="B140" s="286" t="s">
        <v>9</v>
      </c>
      <c r="C140" s="286">
        <f>data!AE62</f>
        <v>667633</v>
      </c>
      <c r="D140" s="286">
        <f>data!AF62</f>
        <v>0</v>
      </c>
      <c r="E140" s="286">
        <f>data!AG62</f>
        <v>557081</v>
      </c>
      <c r="F140" s="286">
        <f>data!AH62</f>
        <v>0</v>
      </c>
      <c r="G140" s="286">
        <f>data!AI62</f>
        <v>0</v>
      </c>
      <c r="H140" s="286">
        <f>data!AJ62</f>
        <v>4056764</v>
      </c>
      <c r="I140" s="286">
        <f>data!AK62</f>
        <v>426760</v>
      </c>
    </row>
    <row r="141" spans="1:14" ht="20.100000000000001" customHeight="1" x14ac:dyDescent="0.2">
      <c r="A141" s="278">
        <v>8</v>
      </c>
      <c r="B141" s="286" t="s">
        <v>249</v>
      </c>
      <c r="C141" s="286">
        <f>data!AE63</f>
        <v>0</v>
      </c>
      <c r="D141" s="286">
        <f>data!AF63</f>
        <v>0</v>
      </c>
      <c r="E141" s="286">
        <f>data!AG63</f>
        <v>5838731</v>
      </c>
      <c r="F141" s="286">
        <f>data!AH63</f>
        <v>0</v>
      </c>
      <c r="G141" s="286">
        <f>data!AI63</f>
        <v>0</v>
      </c>
      <c r="H141" s="286">
        <f>data!AJ63</f>
        <v>548084</v>
      </c>
      <c r="I141" s="286">
        <f>data!AK63</f>
        <v>1790</v>
      </c>
    </row>
    <row r="142" spans="1:14" ht="20.100000000000001" customHeight="1" x14ac:dyDescent="0.2">
      <c r="A142" s="278">
        <v>9</v>
      </c>
      <c r="B142" s="286" t="s">
        <v>250</v>
      </c>
      <c r="C142" s="286">
        <f>data!AE64</f>
        <v>55562</v>
      </c>
      <c r="D142" s="286">
        <f>data!AF64</f>
        <v>0</v>
      </c>
      <c r="E142" s="286">
        <f>data!AG64</f>
        <v>249753</v>
      </c>
      <c r="F142" s="286">
        <f>data!AH64</f>
        <v>0</v>
      </c>
      <c r="G142" s="286">
        <f>data!AI64</f>
        <v>0</v>
      </c>
      <c r="H142" s="286">
        <f>data!AJ64</f>
        <v>3106533</v>
      </c>
      <c r="I142" s="286">
        <f>data!AK64</f>
        <v>39647</v>
      </c>
    </row>
    <row r="143" spans="1:14" ht="20.100000000000001" customHeight="1" x14ac:dyDescent="0.2">
      <c r="A143" s="278">
        <v>10</v>
      </c>
      <c r="B143" s="286" t="s">
        <v>497</v>
      </c>
      <c r="C143" s="286">
        <f>data!AE65</f>
        <v>21521</v>
      </c>
      <c r="D143" s="286">
        <f>data!AF65</f>
        <v>0</v>
      </c>
      <c r="E143" s="286">
        <f>data!AG65</f>
        <v>16586</v>
      </c>
      <c r="F143" s="286">
        <f>data!AH65</f>
        <v>0</v>
      </c>
      <c r="G143" s="286">
        <f>data!AI65</f>
        <v>0</v>
      </c>
      <c r="H143" s="286">
        <f>data!AJ65</f>
        <v>128790</v>
      </c>
      <c r="I143" s="286">
        <f>data!AK65</f>
        <v>324</v>
      </c>
    </row>
    <row r="144" spans="1:14" ht="20.100000000000001" customHeight="1" x14ac:dyDescent="0.2">
      <c r="A144" s="278">
        <v>11</v>
      </c>
      <c r="B144" s="286" t="s">
        <v>498</v>
      </c>
      <c r="C144" s="286">
        <f>data!AE66</f>
        <v>6716</v>
      </c>
      <c r="D144" s="286">
        <f>data!AF66</f>
        <v>0</v>
      </c>
      <c r="E144" s="286">
        <f>data!AG66</f>
        <v>77092</v>
      </c>
      <c r="F144" s="286">
        <f>data!AH66</f>
        <v>0</v>
      </c>
      <c r="G144" s="286">
        <f>data!AI66</f>
        <v>0</v>
      </c>
      <c r="H144" s="286">
        <f>data!AJ66</f>
        <v>225323</v>
      </c>
      <c r="I144" s="286">
        <f>data!AK66</f>
        <v>57043</v>
      </c>
    </row>
    <row r="145" spans="1:9" ht="20.100000000000001" customHeight="1" x14ac:dyDescent="0.2">
      <c r="A145" s="278">
        <v>12</v>
      </c>
      <c r="B145" s="286" t="s">
        <v>11</v>
      </c>
      <c r="C145" s="286">
        <f>data!AE67</f>
        <v>22438</v>
      </c>
      <c r="D145" s="286">
        <f>data!AF67</f>
        <v>0</v>
      </c>
      <c r="E145" s="286">
        <f>data!AG67</f>
        <v>44891</v>
      </c>
      <c r="F145" s="286">
        <f>data!AH67</f>
        <v>0</v>
      </c>
      <c r="G145" s="286">
        <f>data!AI67</f>
        <v>0</v>
      </c>
      <c r="H145" s="286">
        <f>data!AJ67</f>
        <v>378927</v>
      </c>
      <c r="I145" s="286">
        <f>data!AK67</f>
        <v>30465</v>
      </c>
    </row>
    <row r="146" spans="1:9" ht="20.100000000000001" customHeight="1" x14ac:dyDescent="0.2">
      <c r="A146" s="278">
        <v>13</v>
      </c>
      <c r="B146" s="286" t="s">
        <v>975</v>
      </c>
      <c r="C146" s="286">
        <f>data!AE68</f>
        <v>216915</v>
      </c>
      <c r="D146" s="286">
        <f>data!AF68</f>
        <v>0</v>
      </c>
      <c r="E146" s="286">
        <f>data!AG68</f>
        <v>194966</v>
      </c>
      <c r="F146" s="286">
        <f>data!AH68</f>
        <v>0</v>
      </c>
      <c r="G146" s="286">
        <f>data!AI68</f>
        <v>0</v>
      </c>
      <c r="H146" s="286">
        <f>data!AJ68</f>
        <v>1450351</v>
      </c>
      <c r="I146" s="286">
        <f>data!AK68</f>
        <v>73364</v>
      </c>
    </row>
    <row r="147" spans="1:9" ht="20.100000000000001" customHeight="1" x14ac:dyDescent="0.2">
      <c r="A147" s="278">
        <v>14</v>
      </c>
      <c r="B147" s="286" t="s">
        <v>976</v>
      </c>
      <c r="C147" s="286">
        <f>data!AE69</f>
        <v>11078</v>
      </c>
      <c r="D147" s="286">
        <f>data!AF69</f>
        <v>0</v>
      </c>
      <c r="E147" s="286">
        <f>data!AG69</f>
        <v>11580</v>
      </c>
      <c r="F147" s="286">
        <f>data!AH69</f>
        <v>0</v>
      </c>
      <c r="G147" s="286">
        <f>data!AI69</f>
        <v>0</v>
      </c>
      <c r="H147" s="286">
        <f>data!AJ69</f>
        <v>1046671</v>
      </c>
      <c r="I147" s="286">
        <f>data!AK69</f>
        <v>39049</v>
      </c>
    </row>
    <row r="148" spans="1:9" ht="20.100000000000001" customHeight="1" x14ac:dyDescent="0.2">
      <c r="A148" s="278">
        <v>15</v>
      </c>
      <c r="B148" s="286" t="s">
        <v>269</v>
      </c>
      <c r="C148" s="286">
        <f>-data!AE84</f>
        <v>0</v>
      </c>
      <c r="D148" s="286">
        <f>-data!AF84</f>
        <v>0</v>
      </c>
      <c r="E148" s="286">
        <f>-data!AG84</f>
        <v>0</v>
      </c>
      <c r="F148" s="286">
        <f>-data!AH84</f>
        <v>0</v>
      </c>
      <c r="G148" s="286">
        <f>-data!AI84</f>
        <v>0</v>
      </c>
      <c r="H148" s="286">
        <f>-data!AJ84</f>
        <v>0</v>
      </c>
      <c r="I148" s="286">
        <f>-data!AK84</f>
        <v>0</v>
      </c>
    </row>
    <row r="149" spans="1:9" ht="20.100000000000001" customHeight="1" x14ac:dyDescent="0.2">
      <c r="A149" s="278">
        <v>16</v>
      </c>
      <c r="B149" s="294" t="s">
        <v>977</v>
      </c>
      <c r="C149" s="286">
        <f>data!AE85</f>
        <v>2984955</v>
      </c>
      <c r="D149" s="286">
        <f>data!AF85</f>
        <v>0</v>
      </c>
      <c r="E149" s="286">
        <f>data!AG85</f>
        <v>9287968</v>
      </c>
      <c r="F149" s="286">
        <f>data!AH85</f>
        <v>0</v>
      </c>
      <c r="G149" s="286">
        <f>data!AI85</f>
        <v>0</v>
      </c>
      <c r="H149" s="286">
        <f>data!AJ85</f>
        <v>23407696</v>
      </c>
      <c r="I149" s="286">
        <f>data!AK85</f>
        <v>1969995</v>
      </c>
    </row>
    <row r="150" spans="1:9" ht="20.100000000000001" customHeight="1" x14ac:dyDescent="0.2">
      <c r="A150" s="278">
        <v>17</v>
      </c>
      <c r="B150" s="286" t="s">
        <v>271</v>
      </c>
      <c r="C150" s="296"/>
      <c r="D150" s="296"/>
      <c r="E150" s="296"/>
      <c r="F150" s="296"/>
      <c r="G150" s="296"/>
      <c r="H150" s="296"/>
      <c r="I150" s="296"/>
    </row>
    <row r="151" spans="1:9" ht="20.100000000000001" customHeight="1" x14ac:dyDescent="0.2">
      <c r="A151" s="278">
        <v>18</v>
      </c>
      <c r="B151" s="286" t="s">
        <v>978</v>
      </c>
      <c r="C151" s="294" t="e">
        <f>+data!M696</f>
        <v>#DIV/0!</v>
      </c>
      <c r="D151" s="294" t="e">
        <f>+data!M697</f>
        <v>#DIV/0!</v>
      </c>
      <c r="E151" s="294" t="e">
        <f>+data!M698</f>
        <v>#DIV/0!</v>
      </c>
      <c r="F151" s="294" t="e">
        <f>+data!M699</f>
        <v>#DIV/0!</v>
      </c>
      <c r="G151" s="294" t="e">
        <f>+data!M700</f>
        <v>#DIV/0!</v>
      </c>
      <c r="H151" s="294" t="e">
        <f>+data!M701</f>
        <v>#DIV/0!</v>
      </c>
      <c r="I151" s="294" t="e">
        <f>+data!M702</f>
        <v>#DIV/0!</v>
      </c>
    </row>
    <row r="152" spans="1:9" ht="20.100000000000001" customHeight="1" x14ac:dyDescent="0.2">
      <c r="A152" s="278">
        <v>19</v>
      </c>
      <c r="B152" s="294" t="s">
        <v>979</v>
      </c>
      <c r="C152" s="286">
        <f>data!AE87</f>
        <v>0</v>
      </c>
      <c r="D152" s="286">
        <f>data!AF87</f>
        <v>0</v>
      </c>
      <c r="E152" s="286">
        <f>data!AG87</f>
        <v>356914</v>
      </c>
      <c r="F152" s="286">
        <f>data!AH87</f>
        <v>0</v>
      </c>
      <c r="G152" s="286">
        <f>data!AI87</f>
        <v>0</v>
      </c>
      <c r="H152" s="286">
        <f>data!AJ87</f>
        <v>2371</v>
      </c>
      <c r="I152" s="286">
        <f>data!AK87</f>
        <v>1332997</v>
      </c>
    </row>
    <row r="153" spans="1:9" ht="20.100000000000001" customHeight="1" x14ac:dyDescent="0.2">
      <c r="A153" s="278">
        <v>20</v>
      </c>
      <c r="B153" s="294" t="s">
        <v>980</v>
      </c>
      <c r="C153" s="286">
        <f>data!AE88</f>
        <v>6025062</v>
      </c>
      <c r="D153" s="286">
        <f>data!AF88</f>
        <v>0</v>
      </c>
      <c r="E153" s="286">
        <f>data!AG88</f>
        <v>29371343</v>
      </c>
      <c r="F153" s="286">
        <f>data!AH88</f>
        <v>0</v>
      </c>
      <c r="G153" s="286">
        <f>data!AI88</f>
        <v>0</v>
      </c>
      <c r="H153" s="286">
        <f>data!AJ88</f>
        <v>103118018</v>
      </c>
      <c r="I153" s="286">
        <f>data!AK88</f>
        <v>3441383</v>
      </c>
    </row>
    <row r="154" spans="1:9" ht="20.100000000000001" customHeight="1" x14ac:dyDescent="0.2">
      <c r="A154" s="278">
        <v>21</v>
      </c>
      <c r="B154" s="294" t="s">
        <v>981</v>
      </c>
      <c r="C154" s="286">
        <f>data!AE89</f>
        <v>6025062</v>
      </c>
      <c r="D154" s="286">
        <f>data!AF89</f>
        <v>0</v>
      </c>
      <c r="E154" s="286">
        <f>data!AG89</f>
        <v>29728257</v>
      </c>
      <c r="F154" s="286">
        <f>data!AH89</f>
        <v>0</v>
      </c>
      <c r="G154" s="286">
        <f>data!AI89</f>
        <v>0</v>
      </c>
      <c r="H154" s="286">
        <f>data!AJ89</f>
        <v>103120389</v>
      </c>
      <c r="I154" s="286">
        <f>data!AK89</f>
        <v>4774380</v>
      </c>
    </row>
    <row r="155" spans="1:9" ht="20.100000000000001" customHeight="1" x14ac:dyDescent="0.2">
      <c r="A155" s="278" t="s">
        <v>982</v>
      </c>
      <c r="B155" s="286"/>
      <c r="C155" s="296"/>
      <c r="D155" s="296"/>
      <c r="E155" s="296"/>
      <c r="F155" s="296"/>
      <c r="G155" s="296"/>
      <c r="H155" s="296"/>
      <c r="I155" s="296"/>
    </row>
    <row r="156" spans="1:9" ht="20.100000000000001" customHeight="1" x14ac:dyDescent="0.2">
      <c r="A156" s="278">
        <v>22</v>
      </c>
      <c r="B156" s="286" t="s">
        <v>983</v>
      </c>
      <c r="C156" s="286">
        <f>data!AE90</f>
        <v>9494</v>
      </c>
      <c r="D156" s="286">
        <f>data!AF90</f>
        <v>0</v>
      </c>
      <c r="E156" s="286">
        <f>data!AG90</f>
        <v>7517</v>
      </c>
      <c r="F156" s="286">
        <f>data!AH90</f>
        <v>0</v>
      </c>
      <c r="G156" s="286">
        <f>data!AI90</f>
        <v>0</v>
      </c>
      <c r="H156" s="286">
        <f>data!AJ90</f>
        <v>59771</v>
      </c>
      <c r="I156" s="286">
        <f>data!AK90</f>
        <v>5053</v>
      </c>
    </row>
    <row r="157" spans="1:9" ht="20.100000000000001" customHeight="1" x14ac:dyDescent="0.2">
      <c r="A157" s="278">
        <v>23</v>
      </c>
      <c r="B157" s="286" t="s">
        <v>984</v>
      </c>
      <c r="C157" s="286">
        <f>data!AE91</f>
        <v>0</v>
      </c>
      <c r="D157" s="286">
        <f>data!AF91</f>
        <v>0</v>
      </c>
      <c r="E157" s="286">
        <f>data!AG91</f>
        <v>0</v>
      </c>
      <c r="F157" s="286">
        <f>data!AH91</f>
        <v>0</v>
      </c>
      <c r="G157" s="286">
        <f>data!AI91</f>
        <v>0</v>
      </c>
      <c r="H157" s="286">
        <f>data!AJ91</f>
        <v>0</v>
      </c>
      <c r="I157" s="286">
        <f>data!AK91</f>
        <v>0</v>
      </c>
    </row>
    <row r="158" spans="1:9" ht="20.100000000000001" customHeight="1" x14ac:dyDescent="0.2">
      <c r="A158" s="278">
        <v>24</v>
      </c>
      <c r="B158" s="286" t="s">
        <v>985</v>
      </c>
      <c r="C158" s="286">
        <f>data!AE92</f>
        <v>0</v>
      </c>
      <c r="D158" s="286">
        <f>data!AF92</f>
        <v>0</v>
      </c>
      <c r="E158" s="286">
        <f>data!AG92</f>
        <v>0</v>
      </c>
      <c r="F158" s="286">
        <f>data!AH92</f>
        <v>0</v>
      </c>
      <c r="G158" s="286">
        <f>data!AI92</f>
        <v>0</v>
      </c>
      <c r="H158" s="286">
        <f>data!AJ92</f>
        <v>0</v>
      </c>
      <c r="I158" s="286">
        <f>data!AK92</f>
        <v>0</v>
      </c>
    </row>
    <row r="159" spans="1:9" ht="20.100000000000001" customHeight="1" x14ac:dyDescent="0.2">
      <c r="A159" s="278">
        <v>25</v>
      </c>
      <c r="B159" s="286" t="s">
        <v>986</v>
      </c>
      <c r="C159" s="286">
        <f>data!AE93</f>
        <v>38010</v>
      </c>
      <c r="D159" s="286">
        <f>data!AF93</f>
        <v>0</v>
      </c>
      <c r="E159" s="286">
        <f>data!AG93</f>
        <v>46850</v>
      </c>
      <c r="F159" s="286">
        <f>data!AH93</f>
        <v>0</v>
      </c>
      <c r="G159" s="286">
        <f>data!AI93</f>
        <v>0</v>
      </c>
      <c r="H159" s="286">
        <f>data!AJ93</f>
        <v>97573</v>
      </c>
      <c r="I159" s="286">
        <f>data!AK93</f>
        <v>0</v>
      </c>
    </row>
    <row r="160" spans="1:9" ht="20.100000000000001" customHeight="1" x14ac:dyDescent="0.2">
      <c r="A160" s="278">
        <v>26</v>
      </c>
      <c r="B160" s="286" t="s">
        <v>279</v>
      </c>
      <c r="C160" s="293">
        <f>data!AE94</f>
        <v>0</v>
      </c>
      <c r="D160" s="293">
        <f>data!AF94</f>
        <v>0</v>
      </c>
      <c r="E160" s="293">
        <f>data!AG94</f>
        <v>14.63</v>
      </c>
      <c r="F160" s="293">
        <f>data!AH94</f>
        <v>0</v>
      </c>
      <c r="G160" s="293">
        <f>data!AI94</f>
        <v>0</v>
      </c>
      <c r="H160" s="293">
        <f>data!AJ94</f>
        <v>19.86</v>
      </c>
      <c r="I160" s="293">
        <f>data!AK94</f>
        <v>0.98</v>
      </c>
    </row>
    <row r="161" spans="1:9" ht="20.100000000000001" customHeight="1" x14ac:dyDescent="0.2">
      <c r="A161" s="279" t="s">
        <v>968</v>
      </c>
      <c r="B161" s="280"/>
      <c r="C161" s="280"/>
      <c r="D161" s="280"/>
      <c r="E161" s="280"/>
      <c r="F161" s="280"/>
      <c r="G161" s="280"/>
      <c r="H161" s="280"/>
      <c r="I161" s="279"/>
    </row>
    <row r="162" spans="1:9" ht="20.100000000000001" customHeight="1" x14ac:dyDescent="0.2">
      <c r="D162" s="282"/>
      <c r="I162" s="283" t="s">
        <v>1002</v>
      </c>
    </row>
    <row r="163" spans="1:9" ht="20.100000000000001" customHeight="1" x14ac:dyDescent="0.2">
      <c r="A163" s="282"/>
    </row>
    <row r="164" spans="1:9" ht="20.100000000000001" customHeight="1" x14ac:dyDescent="0.2">
      <c r="A164" s="284" t="str">
        <f>"Hospital: "&amp;data!C98</f>
        <v>Hospital: Confluence Health: Wenatchee Valley Hospital</v>
      </c>
      <c r="G164" s="285"/>
      <c r="H164" s="284" t="str">
        <f>"FYE: "&amp;data!C96</f>
        <v>FYE: 12/31/2022</v>
      </c>
    </row>
    <row r="165" spans="1:9" ht="20.100000000000001" customHeight="1" x14ac:dyDescent="0.2">
      <c r="A165" s="278">
        <v>1</v>
      </c>
      <c r="B165" s="286" t="s">
        <v>221</v>
      </c>
      <c r="C165" s="288" t="s">
        <v>56</v>
      </c>
      <c r="D165" s="288" t="s">
        <v>57</v>
      </c>
      <c r="E165" s="288" t="s">
        <v>58</v>
      </c>
      <c r="F165" s="288" t="s">
        <v>59</v>
      </c>
      <c r="G165" s="288" t="s">
        <v>60</v>
      </c>
      <c r="H165" s="288" t="s">
        <v>61</v>
      </c>
      <c r="I165" s="288" t="s">
        <v>62</v>
      </c>
    </row>
    <row r="166" spans="1:9" ht="20.100000000000001" customHeight="1" x14ac:dyDescent="0.2">
      <c r="A166" s="289">
        <v>2</v>
      </c>
      <c r="B166" s="290" t="s">
        <v>970</v>
      </c>
      <c r="C166" s="292" t="s">
        <v>135</v>
      </c>
      <c r="D166" s="292" t="s">
        <v>136</v>
      </c>
      <c r="E166" s="292" t="s">
        <v>122</v>
      </c>
      <c r="F166" s="292" t="s">
        <v>137</v>
      </c>
      <c r="G166" s="292" t="s">
        <v>1003</v>
      </c>
      <c r="H166" s="292" t="s">
        <v>139</v>
      </c>
      <c r="I166" s="292" t="s">
        <v>140</v>
      </c>
    </row>
    <row r="167" spans="1:9" ht="20.100000000000001" customHeight="1" x14ac:dyDescent="0.2">
      <c r="A167" s="289"/>
      <c r="B167" s="290"/>
      <c r="C167" s="292" t="s">
        <v>184</v>
      </c>
      <c r="D167" s="292" t="s">
        <v>184</v>
      </c>
      <c r="E167" s="292" t="s">
        <v>1004</v>
      </c>
      <c r="F167" s="292" t="s">
        <v>194</v>
      </c>
      <c r="G167" s="292" t="s">
        <v>133</v>
      </c>
      <c r="H167" s="291" t="s">
        <v>1005</v>
      </c>
      <c r="I167" s="292" t="s">
        <v>181</v>
      </c>
    </row>
    <row r="168" spans="1:9" ht="20.100000000000001" customHeight="1" x14ac:dyDescent="0.2">
      <c r="A168" s="278">
        <v>3</v>
      </c>
      <c r="B168" s="286" t="s">
        <v>974</v>
      </c>
      <c r="C168" s="288" t="s">
        <v>238</v>
      </c>
      <c r="D168" s="288" t="s">
        <v>238</v>
      </c>
      <c r="E168" s="288" t="s">
        <v>229</v>
      </c>
      <c r="F168" s="288" t="s">
        <v>239</v>
      </c>
      <c r="G168" s="288" t="s">
        <v>240</v>
      </c>
      <c r="H168" s="288" t="s">
        <v>241</v>
      </c>
      <c r="I168" s="288" t="s">
        <v>240</v>
      </c>
    </row>
    <row r="169" spans="1:9" ht="20.100000000000001" customHeight="1" x14ac:dyDescent="0.2">
      <c r="A169" s="278">
        <v>4</v>
      </c>
      <c r="B169" s="286" t="s">
        <v>246</v>
      </c>
      <c r="C169" s="286">
        <f>data!AL59</f>
        <v>1266</v>
      </c>
      <c r="D169" s="286">
        <f>data!AM59</f>
        <v>0</v>
      </c>
      <c r="E169" s="286">
        <f>data!AN59</f>
        <v>0</v>
      </c>
      <c r="F169" s="286">
        <f>data!AO59</f>
        <v>0</v>
      </c>
      <c r="G169" s="286">
        <f>data!AP59</f>
        <v>446126</v>
      </c>
      <c r="H169" s="286">
        <f>data!AQ59</f>
        <v>0</v>
      </c>
      <c r="I169" s="286">
        <f>data!AR59</f>
        <v>0</v>
      </c>
    </row>
    <row r="170" spans="1:9" ht="20.100000000000001" customHeight="1" x14ac:dyDescent="0.2">
      <c r="A170" s="278">
        <v>5</v>
      </c>
      <c r="B170" s="286" t="s">
        <v>247</v>
      </c>
      <c r="C170" s="293">
        <f>data!AL60</f>
        <v>1.31</v>
      </c>
      <c r="D170" s="293">
        <f>data!AM60</f>
        <v>0</v>
      </c>
      <c r="E170" s="293">
        <f>data!AN60</f>
        <v>0</v>
      </c>
      <c r="F170" s="293">
        <f>data!AO60</f>
        <v>0</v>
      </c>
      <c r="G170" s="293">
        <f>data!AP60</f>
        <v>491.64</v>
      </c>
      <c r="H170" s="293">
        <f>data!AQ60</f>
        <v>0</v>
      </c>
      <c r="I170" s="293">
        <f>data!AR60</f>
        <v>0</v>
      </c>
    </row>
    <row r="171" spans="1:9" ht="20.100000000000001" customHeight="1" x14ac:dyDescent="0.2">
      <c r="A171" s="278">
        <v>6</v>
      </c>
      <c r="B171" s="286" t="s">
        <v>248</v>
      </c>
      <c r="C171" s="286">
        <f>data!AL61</f>
        <v>127528</v>
      </c>
      <c r="D171" s="286">
        <f>data!AM61</f>
        <v>0</v>
      </c>
      <c r="E171" s="286">
        <f>data!AN61</f>
        <v>0</v>
      </c>
      <c r="F171" s="286">
        <f>data!AO61</f>
        <v>0</v>
      </c>
      <c r="G171" s="286">
        <f>data!AP61</f>
        <v>37650302</v>
      </c>
      <c r="H171" s="286">
        <f>data!AQ61</f>
        <v>0</v>
      </c>
      <c r="I171" s="286">
        <f>data!AR61</f>
        <v>0</v>
      </c>
    </row>
    <row r="172" spans="1:9" ht="20.100000000000001" customHeight="1" x14ac:dyDescent="0.2">
      <c r="A172" s="278">
        <v>7</v>
      </c>
      <c r="B172" s="286" t="s">
        <v>9</v>
      </c>
      <c r="C172" s="286">
        <f>data!AL62</f>
        <v>30491</v>
      </c>
      <c r="D172" s="286">
        <f>data!AM62</f>
        <v>0</v>
      </c>
      <c r="E172" s="286">
        <f>data!AN62</f>
        <v>0</v>
      </c>
      <c r="F172" s="286">
        <f>data!AO62</f>
        <v>0</v>
      </c>
      <c r="G172" s="286">
        <f>data!AP62</f>
        <v>12110373</v>
      </c>
      <c r="H172" s="286">
        <f>data!AQ62</f>
        <v>0</v>
      </c>
      <c r="I172" s="286">
        <f>data!AR62</f>
        <v>0</v>
      </c>
    </row>
    <row r="173" spans="1:9" ht="20.100000000000001" customHeight="1" x14ac:dyDescent="0.2">
      <c r="A173" s="278">
        <v>8</v>
      </c>
      <c r="B173" s="286" t="s">
        <v>249</v>
      </c>
      <c r="C173" s="286">
        <f>data!AL63</f>
        <v>0</v>
      </c>
      <c r="D173" s="286">
        <f>data!AM63</f>
        <v>0</v>
      </c>
      <c r="E173" s="286">
        <f>data!AN63</f>
        <v>0</v>
      </c>
      <c r="F173" s="286">
        <f>data!AO63</f>
        <v>0</v>
      </c>
      <c r="G173" s="286">
        <f>data!AP63</f>
        <v>2294897</v>
      </c>
      <c r="H173" s="286">
        <f>data!AQ63</f>
        <v>0</v>
      </c>
      <c r="I173" s="286">
        <f>data!AR63</f>
        <v>0</v>
      </c>
    </row>
    <row r="174" spans="1:9" ht="20.100000000000001" customHeight="1" x14ac:dyDescent="0.2">
      <c r="A174" s="278">
        <v>9</v>
      </c>
      <c r="B174" s="286" t="s">
        <v>250</v>
      </c>
      <c r="C174" s="286">
        <f>data!AL64</f>
        <v>3509</v>
      </c>
      <c r="D174" s="286">
        <f>data!AM64</f>
        <v>0</v>
      </c>
      <c r="E174" s="286">
        <f>data!AN64</f>
        <v>0</v>
      </c>
      <c r="F174" s="286">
        <f>data!AO64</f>
        <v>0</v>
      </c>
      <c r="G174" s="286">
        <f>data!AP64</f>
        <v>7071530</v>
      </c>
      <c r="H174" s="286">
        <f>data!AQ64</f>
        <v>0</v>
      </c>
      <c r="I174" s="286">
        <f>data!AR64</f>
        <v>0</v>
      </c>
    </row>
    <row r="175" spans="1:9" ht="20.100000000000001" customHeight="1" x14ac:dyDescent="0.2">
      <c r="A175" s="278">
        <v>10</v>
      </c>
      <c r="B175" s="286" t="s">
        <v>497</v>
      </c>
      <c r="C175" s="286">
        <f>data!AL65</f>
        <v>0</v>
      </c>
      <c r="D175" s="286">
        <f>data!AM65</f>
        <v>0</v>
      </c>
      <c r="E175" s="286">
        <f>data!AN65</f>
        <v>0</v>
      </c>
      <c r="F175" s="286">
        <f>data!AO65</f>
        <v>0</v>
      </c>
      <c r="G175" s="286">
        <f>data!AP65</f>
        <v>603591</v>
      </c>
      <c r="H175" s="286">
        <f>data!AQ65</f>
        <v>0</v>
      </c>
      <c r="I175" s="286">
        <f>data!AR65</f>
        <v>0</v>
      </c>
    </row>
    <row r="176" spans="1:9" ht="20.100000000000001" customHeight="1" x14ac:dyDescent="0.2">
      <c r="A176" s="278">
        <v>11</v>
      </c>
      <c r="B176" s="286" t="s">
        <v>498</v>
      </c>
      <c r="C176" s="286">
        <f>data!AL66</f>
        <v>2796</v>
      </c>
      <c r="D176" s="286">
        <f>data!AM66</f>
        <v>0</v>
      </c>
      <c r="E176" s="286">
        <f>data!AN66</f>
        <v>0</v>
      </c>
      <c r="F176" s="286">
        <f>data!AO66</f>
        <v>0</v>
      </c>
      <c r="G176" s="286">
        <f>data!AP66</f>
        <v>1916905</v>
      </c>
      <c r="H176" s="286">
        <f>data!AQ66</f>
        <v>0</v>
      </c>
      <c r="I176" s="286">
        <f>data!AR66</f>
        <v>0</v>
      </c>
    </row>
    <row r="177" spans="1:9" ht="20.100000000000001" customHeight="1" x14ac:dyDescent="0.2">
      <c r="A177" s="278">
        <v>12</v>
      </c>
      <c r="B177" s="286" t="s">
        <v>11</v>
      </c>
      <c r="C177" s="286">
        <f>data!AL67</f>
        <v>0</v>
      </c>
      <c r="D177" s="286">
        <f>data!AM67</f>
        <v>0</v>
      </c>
      <c r="E177" s="286">
        <f>data!AN67</f>
        <v>0</v>
      </c>
      <c r="F177" s="286">
        <f>data!AO67</f>
        <v>0</v>
      </c>
      <c r="G177" s="286">
        <f>data!AP67</f>
        <v>1024711</v>
      </c>
      <c r="H177" s="286">
        <f>data!AQ67</f>
        <v>0</v>
      </c>
      <c r="I177" s="286">
        <f>data!AR67</f>
        <v>0</v>
      </c>
    </row>
    <row r="178" spans="1:9" ht="20.100000000000001" customHeight="1" x14ac:dyDescent="0.2">
      <c r="A178" s="278">
        <v>13</v>
      </c>
      <c r="B178" s="286" t="s">
        <v>975</v>
      </c>
      <c r="C178" s="286">
        <f>data!AL68</f>
        <v>0</v>
      </c>
      <c r="D178" s="286">
        <f>data!AM68</f>
        <v>0</v>
      </c>
      <c r="E178" s="286">
        <f>data!AN68</f>
        <v>0</v>
      </c>
      <c r="F178" s="286">
        <f>data!AO68</f>
        <v>0</v>
      </c>
      <c r="G178" s="286">
        <f>data!AP68</f>
        <v>4167323</v>
      </c>
      <c r="H178" s="286">
        <f>data!AQ68</f>
        <v>0</v>
      </c>
      <c r="I178" s="286">
        <f>data!AR68</f>
        <v>0</v>
      </c>
    </row>
    <row r="179" spans="1:9" ht="20.100000000000001" customHeight="1" x14ac:dyDescent="0.2">
      <c r="A179" s="278">
        <v>14</v>
      </c>
      <c r="B179" s="286" t="s">
        <v>976</v>
      </c>
      <c r="C179" s="286">
        <f>data!AL69</f>
        <v>0</v>
      </c>
      <c r="D179" s="286">
        <f>data!AM69</f>
        <v>0</v>
      </c>
      <c r="E179" s="286">
        <f>data!AN69</f>
        <v>0</v>
      </c>
      <c r="F179" s="286">
        <f>data!AO69</f>
        <v>0</v>
      </c>
      <c r="G179" s="286">
        <f>data!AP69</f>
        <v>2490193</v>
      </c>
      <c r="H179" s="286">
        <f>data!AQ69</f>
        <v>0</v>
      </c>
      <c r="I179" s="286">
        <f>data!AR69</f>
        <v>0</v>
      </c>
    </row>
    <row r="180" spans="1:9" ht="20.100000000000001" customHeight="1" x14ac:dyDescent="0.2">
      <c r="A180" s="278">
        <v>15</v>
      </c>
      <c r="B180" s="286" t="s">
        <v>269</v>
      </c>
      <c r="C180" s="286">
        <f>data!AL70</f>
        <v>0</v>
      </c>
      <c r="D180" s="286">
        <f>data!AM70</f>
        <v>0</v>
      </c>
      <c r="E180" s="286">
        <f>data!AN70</f>
        <v>0</v>
      </c>
      <c r="F180" s="286">
        <f>data!AO70</f>
        <v>0</v>
      </c>
      <c r="G180" s="286">
        <f>data!AP70</f>
        <v>0</v>
      </c>
      <c r="H180" s="286">
        <f>data!AQ70</f>
        <v>0</v>
      </c>
      <c r="I180" s="286">
        <f>data!AR70</f>
        <v>0</v>
      </c>
    </row>
    <row r="181" spans="1:9" ht="20.100000000000001" customHeight="1" x14ac:dyDescent="0.2">
      <c r="A181" s="278">
        <v>16</v>
      </c>
      <c r="B181" s="294" t="s">
        <v>977</v>
      </c>
      <c r="C181" s="286">
        <f>data!AL85</f>
        <v>164324</v>
      </c>
      <c r="D181" s="286">
        <f>data!AM85</f>
        <v>0</v>
      </c>
      <c r="E181" s="286">
        <f>data!AN85</f>
        <v>0</v>
      </c>
      <c r="F181" s="286">
        <f>data!AO85</f>
        <v>0</v>
      </c>
      <c r="G181" s="286">
        <f>data!AP85</f>
        <v>69329825</v>
      </c>
      <c r="H181" s="286">
        <f>data!AQ85</f>
        <v>0</v>
      </c>
      <c r="I181" s="286">
        <f>data!AR85</f>
        <v>0</v>
      </c>
    </row>
    <row r="182" spans="1:9" ht="20.100000000000001" customHeight="1" x14ac:dyDescent="0.2">
      <c r="A182" s="278">
        <v>17</v>
      </c>
      <c r="B182" s="286" t="s">
        <v>271</v>
      </c>
      <c r="C182" s="296"/>
      <c r="D182" s="296"/>
      <c r="E182" s="296"/>
      <c r="F182" s="296"/>
      <c r="G182" s="296"/>
      <c r="H182" s="296"/>
      <c r="I182" s="296"/>
    </row>
    <row r="183" spans="1:9" ht="20.100000000000001" customHeight="1" x14ac:dyDescent="0.2">
      <c r="A183" s="278">
        <v>18</v>
      </c>
      <c r="B183" s="286" t="s">
        <v>978</v>
      </c>
      <c r="C183" s="294" t="e">
        <f>+data!M703</f>
        <v>#DIV/0!</v>
      </c>
      <c r="D183" s="294" t="e">
        <f>+data!M704</f>
        <v>#DIV/0!</v>
      </c>
      <c r="E183" s="294" t="e">
        <f>+data!M705</f>
        <v>#DIV/0!</v>
      </c>
      <c r="F183" s="294" t="e">
        <f>+data!M706</f>
        <v>#DIV/0!</v>
      </c>
      <c r="G183" s="294" t="e">
        <f>+data!M707</f>
        <v>#DIV/0!</v>
      </c>
      <c r="H183" s="294" t="e">
        <f>+data!M708</f>
        <v>#DIV/0!</v>
      </c>
      <c r="I183" s="294" t="e">
        <f>+data!M709</f>
        <v>#DIV/0!</v>
      </c>
    </row>
    <row r="184" spans="1:9" ht="20.100000000000001" customHeight="1" x14ac:dyDescent="0.2">
      <c r="A184" s="278">
        <v>19</v>
      </c>
      <c r="B184" s="294" t="s">
        <v>979</v>
      </c>
      <c r="C184" s="286">
        <f>data!AL87</f>
        <v>677156</v>
      </c>
      <c r="D184" s="286">
        <f>data!AM87</f>
        <v>0</v>
      </c>
      <c r="E184" s="286">
        <f>data!AN87</f>
        <v>0</v>
      </c>
      <c r="F184" s="286">
        <f>data!AO87</f>
        <v>0</v>
      </c>
      <c r="G184" s="286">
        <f>data!AP87</f>
        <v>625</v>
      </c>
      <c r="H184" s="286">
        <f>data!AQ87</f>
        <v>0</v>
      </c>
      <c r="I184" s="286">
        <f>data!AR87</f>
        <v>0</v>
      </c>
    </row>
    <row r="185" spans="1:9" ht="20.100000000000001" customHeight="1" x14ac:dyDescent="0.2">
      <c r="A185" s="278">
        <v>20</v>
      </c>
      <c r="B185" s="294" t="s">
        <v>980</v>
      </c>
      <c r="C185" s="286">
        <f>data!AL88</f>
        <v>3377</v>
      </c>
      <c r="D185" s="286">
        <f>data!AM88</f>
        <v>0</v>
      </c>
      <c r="E185" s="286">
        <f>data!AN88</f>
        <v>0</v>
      </c>
      <c r="F185" s="286">
        <f>data!AO88</f>
        <v>0</v>
      </c>
      <c r="G185" s="286">
        <f>data!AP88</f>
        <v>194239511</v>
      </c>
      <c r="H185" s="286">
        <f>data!AQ88</f>
        <v>0</v>
      </c>
      <c r="I185" s="286">
        <f>data!AR88</f>
        <v>0</v>
      </c>
    </row>
    <row r="186" spans="1:9" ht="20.100000000000001" customHeight="1" x14ac:dyDescent="0.2">
      <c r="A186" s="278">
        <v>21</v>
      </c>
      <c r="B186" s="294" t="s">
        <v>981</v>
      </c>
      <c r="C186" s="286">
        <f>data!AL89</f>
        <v>680533</v>
      </c>
      <c r="D186" s="286">
        <f>data!AM89</f>
        <v>0</v>
      </c>
      <c r="E186" s="286">
        <f>data!AN89</f>
        <v>0</v>
      </c>
      <c r="F186" s="286">
        <f>data!AO89</f>
        <v>0</v>
      </c>
      <c r="G186" s="286">
        <f>data!AP89</f>
        <v>194240136</v>
      </c>
      <c r="H186" s="286">
        <f>data!AQ89</f>
        <v>0</v>
      </c>
      <c r="I186" s="286">
        <f>data!AR89</f>
        <v>0</v>
      </c>
    </row>
    <row r="187" spans="1:9" ht="20.100000000000001" customHeight="1" x14ac:dyDescent="0.2">
      <c r="A187" s="278" t="s">
        <v>982</v>
      </c>
      <c r="B187" s="286"/>
      <c r="C187" s="296"/>
      <c r="D187" s="296"/>
      <c r="E187" s="296"/>
      <c r="F187" s="296"/>
      <c r="G187" s="296"/>
      <c r="H187" s="296"/>
      <c r="I187" s="296"/>
    </row>
    <row r="188" spans="1:9" ht="20.100000000000001" customHeight="1" x14ac:dyDescent="0.2">
      <c r="A188" s="278">
        <v>22</v>
      </c>
      <c r="B188" s="286" t="s">
        <v>983</v>
      </c>
      <c r="C188" s="286">
        <f>data!AL90</f>
        <v>0</v>
      </c>
      <c r="D188" s="286">
        <f>data!AM90</f>
        <v>0</v>
      </c>
      <c r="E188" s="286">
        <f>data!AN90</f>
        <v>0</v>
      </c>
      <c r="F188" s="286">
        <f>data!AO90</f>
        <v>0</v>
      </c>
      <c r="G188" s="286">
        <f>data!AP90</f>
        <v>141838</v>
      </c>
      <c r="H188" s="286">
        <f>data!AQ90</f>
        <v>0</v>
      </c>
      <c r="I188" s="286">
        <f>data!AR90</f>
        <v>0</v>
      </c>
    </row>
    <row r="189" spans="1:9" ht="20.100000000000001" customHeight="1" x14ac:dyDescent="0.2">
      <c r="A189" s="278">
        <v>23</v>
      </c>
      <c r="B189" s="286" t="s">
        <v>984</v>
      </c>
      <c r="C189" s="286">
        <f>data!AL91</f>
        <v>0</v>
      </c>
      <c r="D189" s="286">
        <f>data!AM91</f>
        <v>0</v>
      </c>
      <c r="E189" s="286">
        <f>data!AN91</f>
        <v>0</v>
      </c>
      <c r="F189" s="286">
        <f>data!AO91</f>
        <v>0</v>
      </c>
      <c r="G189" s="286">
        <f>data!AP91</f>
        <v>0</v>
      </c>
      <c r="H189" s="286">
        <f>data!AQ91</f>
        <v>0</v>
      </c>
      <c r="I189" s="286">
        <f>data!AR91</f>
        <v>0</v>
      </c>
    </row>
    <row r="190" spans="1:9" ht="20.100000000000001" customHeight="1" x14ac:dyDescent="0.2">
      <c r="A190" s="278">
        <v>24</v>
      </c>
      <c r="B190" s="286" t="s">
        <v>985</v>
      </c>
      <c r="C190" s="286">
        <f>data!AL92</f>
        <v>0</v>
      </c>
      <c r="D190" s="286">
        <f>data!AM92</f>
        <v>0</v>
      </c>
      <c r="E190" s="286">
        <f>data!AN92</f>
        <v>0</v>
      </c>
      <c r="F190" s="286">
        <f>data!AO92</f>
        <v>0</v>
      </c>
      <c r="G190" s="286">
        <f>data!AP92</f>
        <v>0</v>
      </c>
      <c r="H190" s="286">
        <f>data!AQ92</f>
        <v>0</v>
      </c>
      <c r="I190" s="286">
        <f>data!AR92</f>
        <v>0</v>
      </c>
    </row>
    <row r="191" spans="1:9" ht="20.100000000000001" customHeight="1" x14ac:dyDescent="0.2">
      <c r="A191" s="278">
        <v>25</v>
      </c>
      <c r="B191" s="286" t="s">
        <v>986</v>
      </c>
      <c r="C191" s="286">
        <f>data!AL93</f>
        <v>0</v>
      </c>
      <c r="D191" s="286">
        <f>data!AM93</f>
        <v>0</v>
      </c>
      <c r="E191" s="286">
        <f>data!AN93</f>
        <v>0</v>
      </c>
      <c r="F191" s="286">
        <f>data!AO93</f>
        <v>0</v>
      </c>
      <c r="G191" s="286">
        <f>data!AP93</f>
        <v>50432</v>
      </c>
      <c r="H191" s="286">
        <f>data!AQ93</f>
        <v>0</v>
      </c>
      <c r="I191" s="286">
        <f>data!AR93</f>
        <v>0</v>
      </c>
    </row>
    <row r="192" spans="1:9" ht="20.100000000000001" customHeight="1" x14ac:dyDescent="0.2">
      <c r="A192" s="278">
        <v>26</v>
      </c>
      <c r="B192" s="286" t="s">
        <v>279</v>
      </c>
      <c r="C192" s="293">
        <f>data!AL94</f>
        <v>0</v>
      </c>
      <c r="D192" s="293">
        <f>data!AM94</f>
        <v>0</v>
      </c>
      <c r="E192" s="293">
        <f>data!AN94</f>
        <v>0</v>
      </c>
      <c r="F192" s="293">
        <f>data!AO94</f>
        <v>0</v>
      </c>
      <c r="G192" s="293">
        <f>data!AP94</f>
        <v>87.46</v>
      </c>
      <c r="H192" s="293">
        <f>data!AQ94</f>
        <v>0</v>
      </c>
      <c r="I192" s="293">
        <f>data!AR94</f>
        <v>0</v>
      </c>
    </row>
    <row r="193" spans="1:9" ht="20.100000000000001" customHeight="1" x14ac:dyDescent="0.2">
      <c r="A193" s="279" t="s">
        <v>968</v>
      </c>
      <c r="B193" s="280"/>
      <c r="C193" s="280"/>
      <c r="D193" s="280"/>
      <c r="E193" s="280"/>
      <c r="F193" s="280"/>
      <c r="G193" s="280"/>
      <c r="H193" s="280"/>
      <c r="I193" s="279"/>
    </row>
    <row r="194" spans="1:9" ht="20.100000000000001" customHeight="1" x14ac:dyDescent="0.2">
      <c r="D194" s="282"/>
      <c r="I194" s="283" t="s">
        <v>1006</v>
      </c>
    </row>
    <row r="195" spans="1:9" ht="20.100000000000001" customHeight="1" x14ac:dyDescent="0.2">
      <c r="A195" s="282"/>
    </row>
    <row r="196" spans="1:9" ht="20.100000000000001" customHeight="1" x14ac:dyDescent="0.2">
      <c r="A196" s="284" t="str">
        <f>"Hospital: "&amp;data!C98</f>
        <v>Hospital: Confluence Health: Wenatchee Valley Hospital</v>
      </c>
      <c r="G196" s="285"/>
      <c r="H196" s="284" t="str">
        <f>"FYE: "&amp;data!C96</f>
        <v>FYE: 12/31/2022</v>
      </c>
    </row>
    <row r="197" spans="1:9" ht="20.100000000000001" customHeight="1" x14ac:dyDescent="0.2">
      <c r="A197" s="278">
        <v>1</v>
      </c>
      <c r="B197" s="286" t="s">
        <v>221</v>
      </c>
      <c r="C197" s="288" t="s">
        <v>63</v>
      </c>
      <c r="D197" s="288" t="s">
        <v>64</v>
      </c>
      <c r="E197" s="288" t="s">
        <v>65</v>
      </c>
      <c r="F197" s="288" t="s">
        <v>66</v>
      </c>
      <c r="G197" s="288" t="s">
        <v>67</v>
      </c>
      <c r="H197" s="288" t="s">
        <v>68</v>
      </c>
      <c r="I197" s="288" t="s">
        <v>69</v>
      </c>
    </row>
    <row r="198" spans="1:9" ht="20.100000000000001" customHeight="1" x14ac:dyDescent="0.2">
      <c r="A198" s="289">
        <v>2</v>
      </c>
      <c r="B198" s="290" t="s">
        <v>970</v>
      </c>
      <c r="C198" s="292"/>
      <c r="D198" s="292" t="s">
        <v>142</v>
      </c>
      <c r="E198" s="292" t="s">
        <v>143</v>
      </c>
      <c r="F198" s="292" t="s">
        <v>144</v>
      </c>
      <c r="G198" s="292" t="s">
        <v>1007</v>
      </c>
      <c r="H198" s="292" t="s">
        <v>146</v>
      </c>
      <c r="I198" s="292"/>
    </row>
    <row r="199" spans="1:9" ht="20.100000000000001" customHeight="1" x14ac:dyDescent="0.2">
      <c r="A199" s="289"/>
      <c r="B199" s="290"/>
      <c r="C199" s="292" t="s">
        <v>141</v>
      </c>
      <c r="D199" s="292" t="s">
        <v>243</v>
      </c>
      <c r="E199" s="292" t="s">
        <v>1008</v>
      </c>
      <c r="F199" s="292" t="s">
        <v>198</v>
      </c>
      <c r="G199" s="292" t="s">
        <v>213</v>
      </c>
      <c r="H199" s="292" t="s">
        <v>200</v>
      </c>
      <c r="I199" s="292" t="s">
        <v>147</v>
      </c>
    </row>
    <row r="200" spans="1:9" ht="20.100000000000001" customHeight="1" x14ac:dyDescent="0.2">
      <c r="A200" s="278">
        <v>3</v>
      </c>
      <c r="B200" s="286" t="s">
        <v>974</v>
      </c>
      <c r="C200" s="288" t="s">
        <v>238</v>
      </c>
      <c r="D200" s="288" t="s">
        <v>243</v>
      </c>
      <c r="E200" s="288" t="s">
        <v>240</v>
      </c>
      <c r="F200" s="298"/>
      <c r="G200" s="298"/>
      <c r="H200" s="298"/>
      <c r="I200" s="288" t="s">
        <v>244</v>
      </c>
    </row>
    <row r="201" spans="1:9" ht="20.100000000000001" customHeight="1" x14ac:dyDescent="0.2">
      <c r="A201" s="278">
        <v>4</v>
      </c>
      <c r="B201" s="286" t="s">
        <v>246</v>
      </c>
      <c r="C201" s="286">
        <f>data!AS59</f>
        <v>0</v>
      </c>
      <c r="D201" s="286">
        <f>data!AT59</f>
        <v>0</v>
      </c>
      <c r="E201" s="286">
        <f>data!AU59</f>
        <v>0</v>
      </c>
      <c r="F201" s="298"/>
      <c r="G201" s="298"/>
      <c r="H201" s="298"/>
      <c r="I201" s="286">
        <f>data!AY59</f>
        <v>0</v>
      </c>
    </row>
    <row r="202" spans="1:9" ht="20.100000000000001" customHeight="1" x14ac:dyDescent="0.2">
      <c r="A202" s="278">
        <v>5</v>
      </c>
      <c r="B202" s="286" t="s">
        <v>247</v>
      </c>
      <c r="C202" s="293">
        <f>data!AS60</f>
        <v>0</v>
      </c>
      <c r="D202" s="293">
        <f>data!AT60</f>
        <v>0</v>
      </c>
      <c r="E202" s="293">
        <f>data!AU60</f>
        <v>0</v>
      </c>
      <c r="F202" s="293">
        <f>data!AV60</f>
        <v>0</v>
      </c>
      <c r="G202" s="293">
        <f>data!AW60</f>
        <v>0</v>
      </c>
      <c r="H202" s="293">
        <f>data!AX60</f>
        <v>0</v>
      </c>
      <c r="I202" s="293">
        <f>data!AY60</f>
        <v>0</v>
      </c>
    </row>
    <row r="203" spans="1:9" ht="20.100000000000001" customHeight="1" x14ac:dyDescent="0.2">
      <c r="A203" s="278">
        <v>6</v>
      </c>
      <c r="B203" s="286" t="s">
        <v>248</v>
      </c>
      <c r="C203" s="286">
        <f>data!AS61</f>
        <v>0</v>
      </c>
      <c r="D203" s="286">
        <f>data!AT61</f>
        <v>0</v>
      </c>
      <c r="E203" s="286">
        <f>data!AU61</f>
        <v>0</v>
      </c>
      <c r="F203" s="286">
        <f>data!AV61</f>
        <v>0</v>
      </c>
      <c r="G203" s="286">
        <f>data!AW61</f>
        <v>0</v>
      </c>
      <c r="H203" s="286">
        <f>data!AX61</f>
        <v>0</v>
      </c>
      <c r="I203" s="286">
        <f>data!AY61</f>
        <v>0</v>
      </c>
    </row>
    <row r="204" spans="1:9" ht="20.100000000000001" customHeight="1" x14ac:dyDescent="0.2">
      <c r="A204" s="278">
        <v>7</v>
      </c>
      <c r="B204" s="286" t="s">
        <v>9</v>
      </c>
      <c r="C204" s="286">
        <f>data!AS62</f>
        <v>0</v>
      </c>
      <c r="D204" s="286">
        <f>data!AT62</f>
        <v>0</v>
      </c>
      <c r="E204" s="286">
        <f>data!AU62</f>
        <v>0</v>
      </c>
      <c r="F204" s="286">
        <f>data!AV62</f>
        <v>0</v>
      </c>
      <c r="G204" s="286">
        <f>data!AW62</f>
        <v>0</v>
      </c>
      <c r="H204" s="286">
        <f>data!AX62</f>
        <v>0</v>
      </c>
      <c r="I204" s="286">
        <f>data!AY62</f>
        <v>0</v>
      </c>
    </row>
    <row r="205" spans="1:9" ht="20.100000000000001" customHeight="1" x14ac:dyDescent="0.2">
      <c r="A205" s="278">
        <v>8</v>
      </c>
      <c r="B205" s="286" t="s">
        <v>249</v>
      </c>
      <c r="C205" s="286">
        <f>data!AS63</f>
        <v>0</v>
      </c>
      <c r="D205" s="286">
        <f>data!AT63</f>
        <v>0</v>
      </c>
      <c r="E205" s="286">
        <f>data!AU63</f>
        <v>0</v>
      </c>
      <c r="F205" s="286">
        <f>data!AV63</f>
        <v>0</v>
      </c>
      <c r="G205" s="286">
        <f>data!AW63</f>
        <v>0</v>
      </c>
      <c r="H205" s="286">
        <f>data!AX63</f>
        <v>0</v>
      </c>
      <c r="I205" s="286">
        <f>data!AY63</f>
        <v>0</v>
      </c>
    </row>
    <row r="206" spans="1:9" ht="20.100000000000001" customHeight="1" x14ac:dyDescent="0.2">
      <c r="A206" s="278">
        <v>9</v>
      </c>
      <c r="B206" s="286" t="s">
        <v>250</v>
      </c>
      <c r="C206" s="286">
        <f>data!AS64</f>
        <v>0</v>
      </c>
      <c r="D206" s="286">
        <f>data!AT64</f>
        <v>0</v>
      </c>
      <c r="E206" s="286">
        <f>data!AU64</f>
        <v>0</v>
      </c>
      <c r="F206" s="286">
        <f>data!AV64</f>
        <v>0</v>
      </c>
      <c r="G206" s="286">
        <f>data!AW64</f>
        <v>0</v>
      </c>
      <c r="H206" s="286">
        <f>data!AX64</f>
        <v>0</v>
      </c>
      <c r="I206" s="286">
        <f>data!AY64</f>
        <v>0</v>
      </c>
    </row>
    <row r="207" spans="1:9" ht="20.100000000000001" customHeight="1" x14ac:dyDescent="0.2">
      <c r="A207" s="278">
        <v>10</v>
      </c>
      <c r="B207" s="286" t="s">
        <v>497</v>
      </c>
      <c r="C207" s="286">
        <f>data!AS65</f>
        <v>0</v>
      </c>
      <c r="D207" s="286">
        <f>data!AT65</f>
        <v>0</v>
      </c>
      <c r="E207" s="286">
        <f>data!AU65</f>
        <v>0</v>
      </c>
      <c r="F207" s="286">
        <f>data!AV65</f>
        <v>0</v>
      </c>
      <c r="G207" s="286">
        <f>data!AW65</f>
        <v>0</v>
      </c>
      <c r="H207" s="286">
        <f>data!AX65</f>
        <v>0</v>
      </c>
      <c r="I207" s="286">
        <f>data!AY65</f>
        <v>0</v>
      </c>
    </row>
    <row r="208" spans="1:9" ht="20.100000000000001" customHeight="1" x14ac:dyDescent="0.2">
      <c r="A208" s="278">
        <v>11</v>
      </c>
      <c r="B208" s="286" t="s">
        <v>498</v>
      </c>
      <c r="C208" s="286">
        <f>data!AS66</f>
        <v>0</v>
      </c>
      <c r="D208" s="286">
        <f>data!AT66</f>
        <v>0</v>
      </c>
      <c r="E208" s="286">
        <f>data!AU66</f>
        <v>0</v>
      </c>
      <c r="F208" s="286">
        <f>data!AV66</f>
        <v>6035161</v>
      </c>
      <c r="G208" s="286">
        <f>data!AW66</f>
        <v>0</v>
      </c>
      <c r="H208" s="286">
        <f>data!AX66</f>
        <v>0</v>
      </c>
      <c r="I208" s="286">
        <f>data!AY66</f>
        <v>0</v>
      </c>
    </row>
    <row r="209" spans="1:9" ht="20.100000000000001" customHeight="1" x14ac:dyDescent="0.2">
      <c r="A209" s="278">
        <v>12</v>
      </c>
      <c r="B209" s="286" t="s">
        <v>11</v>
      </c>
      <c r="C209" s="286">
        <f>data!AS67</f>
        <v>0</v>
      </c>
      <c r="D209" s="286">
        <f>data!AT67</f>
        <v>0</v>
      </c>
      <c r="E209" s="286">
        <f>data!AU67</f>
        <v>0</v>
      </c>
      <c r="F209" s="286">
        <f>data!AV67</f>
        <v>0</v>
      </c>
      <c r="G209" s="286">
        <f>data!AW67</f>
        <v>0</v>
      </c>
      <c r="H209" s="286">
        <f>data!AX67</f>
        <v>0</v>
      </c>
      <c r="I209" s="286">
        <f>data!AY67</f>
        <v>0</v>
      </c>
    </row>
    <row r="210" spans="1:9" ht="20.100000000000001" customHeight="1" x14ac:dyDescent="0.2">
      <c r="A210" s="278">
        <v>13</v>
      </c>
      <c r="B210" s="286" t="s">
        <v>975</v>
      </c>
      <c r="C210" s="286">
        <f>data!AS68</f>
        <v>0</v>
      </c>
      <c r="D210" s="286">
        <f>data!AT68</f>
        <v>0</v>
      </c>
      <c r="E210" s="286">
        <f>data!AU68</f>
        <v>0</v>
      </c>
      <c r="F210" s="286">
        <f>data!AV68</f>
        <v>0</v>
      </c>
      <c r="G210" s="286">
        <f>data!AW68</f>
        <v>0</v>
      </c>
      <c r="H210" s="286">
        <f>data!AX68</f>
        <v>0</v>
      </c>
      <c r="I210" s="286">
        <f>data!AY68</f>
        <v>0</v>
      </c>
    </row>
    <row r="211" spans="1:9" ht="20.100000000000001" customHeight="1" x14ac:dyDescent="0.2">
      <c r="A211" s="278">
        <v>14</v>
      </c>
      <c r="B211" s="286" t="s">
        <v>976</v>
      </c>
      <c r="C211" s="286">
        <f>data!AS69</f>
        <v>0</v>
      </c>
      <c r="D211" s="286">
        <f>data!AT69</f>
        <v>0</v>
      </c>
      <c r="E211" s="286">
        <f>data!AU69</f>
        <v>0</v>
      </c>
      <c r="F211" s="286">
        <f>data!AV69</f>
        <v>0</v>
      </c>
      <c r="G211" s="286">
        <f>data!AW69</f>
        <v>0</v>
      </c>
      <c r="H211" s="286">
        <f>data!AX69</f>
        <v>0</v>
      </c>
      <c r="I211" s="286">
        <f>data!AY69</f>
        <v>0</v>
      </c>
    </row>
    <row r="212" spans="1:9" ht="20.100000000000001" customHeight="1" x14ac:dyDescent="0.2">
      <c r="A212" s="278">
        <v>15</v>
      </c>
      <c r="B212" s="286" t="s">
        <v>269</v>
      </c>
      <c r="C212" s="286">
        <f>-data!AS84</f>
        <v>0</v>
      </c>
      <c r="D212" s="286">
        <f>-data!AT84</f>
        <v>0</v>
      </c>
      <c r="E212" s="286">
        <f>-data!AU84</f>
        <v>0</v>
      </c>
      <c r="F212" s="286">
        <f>-data!AV84</f>
        <v>0</v>
      </c>
      <c r="G212" s="286">
        <f>-data!AW84</f>
        <v>0</v>
      </c>
      <c r="H212" s="286">
        <f>-data!AX84</f>
        <v>0</v>
      </c>
      <c r="I212" s="286">
        <f>-data!AY84</f>
        <v>0</v>
      </c>
    </row>
    <row r="213" spans="1:9" ht="20.100000000000001" customHeight="1" x14ac:dyDescent="0.2">
      <c r="A213" s="278">
        <v>16</v>
      </c>
      <c r="B213" s="294" t="s">
        <v>977</v>
      </c>
      <c r="C213" s="286">
        <f>data!AS85</f>
        <v>0</v>
      </c>
      <c r="D213" s="286">
        <f>data!AT85</f>
        <v>0</v>
      </c>
      <c r="E213" s="286">
        <f>data!AU85</f>
        <v>0</v>
      </c>
      <c r="F213" s="286">
        <f>data!AV85</f>
        <v>6035161</v>
      </c>
      <c r="G213" s="286">
        <f>data!AW85</f>
        <v>0</v>
      </c>
      <c r="H213" s="286">
        <f>data!AX85</f>
        <v>0</v>
      </c>
      <c r="I213" s="286">
        <f>data!AY85</f>
        <v>0</v>
      </c>
    </row>
    <row r="214" spans="1:9" ht="20.100000000000001" customHeight="1" x14ac:dyDescent="0.2">
      <c r="A214" s="278">
        <v>17</v>
      </c>
      <c r="B214" s="286" t="s">
        <v>271</v>
      </c>
      <c r="C214" s="296"/>
      <c r="D214" s="296"/>
      <c r="E214" s="296"/>
      <c r="F214" s="296"/>
      <c r="G214" s="296"/>
      <c r="H214" s="296"/>
      <c r="I214" s="296"/>
    </row>
    <row r="215" spans="1:9" ht="20.100000000000001" customHeight="1" x14ac:dyDescent="0.2">
      <c r="A215" s="278">
        <v>18</v>
      </c>
      <c r="B215" s="286" t="s">
        <v>978</v>
      </c>
      <c r="C215" s="294" t="e">
        <f>+data!M710</f>
        <v>#DIV/0!</v>
      </c>
      <c r="D215" s="294" t="e">
        <f>+data!M711</f>
        <v>#DIV/0!</v>
      </c>
      <c r="E215" s="294" t="e">
        <f>+data!M712</f>
        <v>#DIV/0!</v>
      </c>
      <c r="F215" s="294" t="e">
        <f>+data!M713</f>
        <v>#DIV/0!</v>
      </c>
      <c r="G215" s="300"/>
      <c r="H215" s="286"/>
      <c r="I215" s="286"/>
    </row>
    <row r="216" spans="1:9" ht="20.100000000000001" customHeight="1" x14ac:dyDescent="0.2">
      <c r="A216" s="278">
        <v>19</v>
      </c>
      <c r="B216" s="294" t="s">
        <v>979</v>
      </c>
      <c r="C216" s="286">
        <f>data!AS87</f>
        <v>0</v>
      </c>
      <c r="D216" s="286">
        <f>data!AT87</f>
        <v>0</v>
      </c>
      <c r="E216" s="286">
        <f>data!AU87</f>
        <v>0</v>
      </c>
      <c r="F216" s="286">
        <f>data!AV87</f>
        <v>1379513</v>
      </c>
      <c r="G216" s="301" t="str">
        <f>IF(data!AW73&gt;0,data!AW73,"")</f>
        <v/>
      </c>
      <c r="H216" s="301" t="str">
        <f>IF(data!AX73&gt;0,data!AX73,"")</f>
        <v/>
      </c>
      <c r="I216" s="301" t="str">
        <f>IF(data!AY73&gt;0,data!AY73,"")</f>
        <v/>
      </c>
    </row>
    <row r="217" spans="1:9" ht="20.100000000000001" customHeight="1" x14ac:dyDescent="0.2">
      <c r="A217" s="278">
        <v>20</v>
      </c>
      <c r="B217" s="294" t="s">
        <v>980</v>
      </c>
      <c r="C217" s="286">
        <f>data!AS88</f>
        <v>0</v>
      </c>
      <c r="D217" s="286">
        <f>data!AT88</f>
        <v>0</v>
      </c>
      <c r="E217" s="286">
        <f>data!AU88</f>
        <v>0</v>
      </c>
      <c r="F217" s="286">
        <f>data!AV88</f>
        <v>10940455</v>
      </c>
      <c r="G217" s="301" t="str">
        <f>IF(data!AW74&gt;0,data!AW74,"")</f>
        <v/>
      </c>
      <c r="H217" s="301" t="str">
        <f>IF(data!AX74&gt;0,data!AX74,"")</f>
        <v/>
      </c>
      <c r="I217" s="301" t="str">
        <f>IF(data!AY74&gt;0,data!AY74,"")</f>
        <v/>
      </c>
    </row>
    <row r="218" spans="1:9" ht="20.100000000000001" customHeight="1" x14ac:dyDescent="0.2">
      <c r="A218" s="278">
        <v>21</v>
      </c>
      <c r="B218" s="294" t="s">
        <v>981</v>
      </c>
      <c r="C218" s="286">
        <f>data!AS89</f>
        <v>0</v>
      </c>
      <c r="D218" s="286">
        <f>data!AT89</f>
        <v>0</v>
      </c>
      <c r="E218" s="286">
        <f>data!AU89</f>
        <v>0</v>
      </c>
      <c r="F218" s="286">
        <f>data!AV89</f>
        <v>12319968</v>
      </c>
      <c r="G218" s="301" t="str">
        <f>IF(data!AW75&gt;0,data!AW75,"")</f>
        <v/>
      </c>
      <c r="H218" s="301" t="str">
        <f>IF(data!AX75&gt;0,data!AX75,"")</f>
        <v/>
      </c>
      <c r="I218" s="301" t="str">
        <f>IF(data!AY75&gt;0,data!AY75,"")</f>
        <v/>
      </c>
    </row>
    <row r="219" spans="1:9" ht="20.100000000000001" customHeight="1" x14ac:dyDescent="0.2">
      <c r="A219" s="278" t="s">
        <v>982</v>
      </c>
      <c r="B219" s="286"/>
      <c r="C219" s="296"/>
      <c r="D219" s="296"/>
      <c r="E219" s="296"/>
      <c r="F219" s="296"/>
      <c r="G219" s="296"/>
      <c r="H219" s="296"/>
      <c r="I219" s="296"/>
    </row>
    <row r="220" spans="1:9" ht="20.100000000000001" customHeight="1" x14ac:dyDescent="0.2">
      <c r="A220" s="278">
        <v>22</v>
      </c>
      <c r="B220" s="286" t="s">
        <v>983</v>
      </c>
      <c r="C220" s="286">
        <f>data!AS90</f>
        <v>0</v>
      </c>
      <c r="D220" s="286">
        <f>data!AT90</f>
        <v>0</v>
      </c>
      <c r="E220" s="286">
        <f>data!AU90</f>
        <v>0</v>
      </c>
      <c r="F220" s="286">
        <f>data!AV90</f>
        <v>0</v>
      </c>
      <c r="G220" s="286">
        <f>data!AW90</f>
        <v>0</v>
      </c>
      <c r="H220" s="286">
        <f>data!AX90</f>
        <v>0</v>
      </c>
      <c r="I220" s="286">
        <f>data!AY90</f>
        <v>0</v>
      </c>
    </row>
    <row r="221" spans="1:9" ht="20.100000000000001" customHeight="1" x14ac:dyDescent="0.2">
      <c r="A221" s="278">
        <v>23</v>
      </c>
      <c r="B221" s="286" t="s">
        <v>984</v>
      </c>
      <c r="C221" s="286">
        <f>data!AS91</f>
        <v>0</v>
      </c>
      <c r="D221" s="286">
        <f>data!AT91</f>
        <v>0</v>
      </c>
      <c r="E221" s="286">
        <f>data!AU91</f>
        <v>0</v>
      </c>
      <c r="F221" s="286">
        <f>data!AV91</f>
        <v>0</v>
      </c>
      <c r="G221" s="286">
        <f>data!AW91</f>
        <v>0</v>
      </c>
      <c r="H221" s="301" t="str">
        <f>IF(data!AX77&gt;0,data!AX77,"")</f>
        <v/>
      </c>
      <c r="I221" s="301" t="str">
        <f>IF(data!AY77&gt;0,data!AY77,"")</f>
        <v/>
      </c>
    </row>
    <row r="222" spans="1:9" ht="20.100000000000001" customHeight="1" x14ac:dyDescent="0.2">
      <c r="A222" s="278">
        <v>24</v>
      </c>
      <c r="B222" s="286" t="s">
        <v>985</v>
      </c>
      <c r="C222" s="286">
        <f>data!AS92</f>
        <v>0</v>
      </c>
      <c r="D222" s="286">
        <f>data!AT92</f>
        <v>0</v>
      </c>
      <c r="E222" s="286">
        <f>data!AU92</f>
        <v>0</v>
      </c>
      <c r="F222" s="286">
        <f>data!AV92</f>
        <v>0</v>
      </c>
      <c r="G222" s="286">
        <f>data!AW92</f>
        <v>0</v>
      </c>
      <c r="H222" s="301" t="str">
        <f>IF(data!AX78&gt;0,data!AX78,"")</f>
        <v/>
      </c>
      <c r="I222" s="301" t="str">
        <f>IF(data!AY78&gt;0,data!AY78,"")</f>
        <v/>
      </c>
    </row>
    <row r="223" spans="1:9" ht="20.100000000000001" customHeight="1" x14ac:dyDescent="0.2">
      <c r="A223" s="278">
        <v>25</v>
      </c>
      <c r="B223" s="286" t="s">
        <v>986</v>
      </c>
      <c r="C223" s="286">
        <f>data!AS93</f>
        <v>0</v>
      </c>
      <c r="D223" s="286">
        <f>data!AT93</f>
        <v>0</v>
      </c>
      <c r="E223" s="286">
        <f>data!AU93</f>
        <v>0</v>
      </c>
      <c r="F223" s="286">
        <f>data!AV93</f>
        <v>0</v>
      </c>
      <c r="G223" s="286">
        <f>data!AW93</f>
        <v>0</v>
      </c>
      <c r="H223" s="301" t="str">
        <f>IF(data!AX79&gt;0,data!AX79,"")</f>
        <v/>
      </c>
      <c r="I223" s="301" t="str">
        <f>IF(data!AY79&gt;0,data!AY79,"")</f>
        <v/>
      </c>
    </row>
    <row r="224" spans="1:9" ht="20.100000000000001" customHeight="1" x14ac:dyDescent="0.2">
      <c r="A224" s="278">
        <v>26</v>
      </c>
      <c r="B224" s="286" t="s">
        <v>279</v>
      </c>
      <c r="C224" s="293">
        <f>data!AS94</f>
        <v>0</v>
      </c>
      <c r="D224" s="293">
        <f>data!AT94</f>
        <v>0</v>
      </c>
      <c r="E224" s="293">
        <f>data!AU94</f>
        <v>0</v>
      </c>
      <c r="F224" s="293">
        <f>data!AV94</f>
        <v>0</v>
      </c>
      <c r="G224" s="301" t="str">
        <f>IF(data!AW80&gt;0,data!AW80,"")</f>
        <v/>
      </c>
      <c r="H224" s="301" t="str">
        <f>IF(data!AX80&gt;0,data!AX80,"")</f>
        <v/>
      </c>
      <c r="I224" s="301" t="str">
        <f>IF(data!AY80&gt;0,data!AY80,"")</f>
        <v/>
      </c>
    </row>
    <row r="225" spans="1:9" ht="20.100000000000001" customHeight="1" x14ac:dyDescent="0.2">
      <c r="A225" s="279" t="s">
        <v>968</v>
      </c>
      <c r="B225" s="280"/>
      <c r="C225" s="280"/>
      <c r="D225" s="280"/>
      <c r="E225" s="280"/>
      <c r="F225" s="280"/>
      <c r="G225" s="280"/>
      <c r="H225" s="280"/>
      <c r="I225" s="279"/>
    </row>
    <row r="226" spans="1:9" ht="20.100000000000001" customHeight="1" x14ac:dyDescent="0.2">
      <c r="D226" s="282"/>
      <c r="I226" s="283" t="s">
        <v>1009</v>
      </c>
    </row>
    <row r="227" spans="1:9" ht="20.100000000000001" customHeight="1" x14ac:dyDescent="0.2">
      <c r="A227" s="282"/>
    </row>
    <row r="228" spans="1:9" ht="20.100000000000001" customHeight="1" x14ac:dyDescent="0.2">
      <c r="A228" s="284" t="str">
        <f>"Hospital: "&amp;data!C98</f>
        <v>Hospital: Confluence Health: Wenatchee Valley Hospital</v>
      </c>
      <c r="G228" s="285"/>
      <c r="H228" s="284" t="str">
        <f>"FYE: "&amp;data!C96</f>
        <v>FYE: 12/31/2022</v>
      </c>
    </row>
    <row r="229" spans="1:9" ht="20.100000000000001" customHeight="1" x14ac:dyDescent="0.2">
      <c r="A229" s="278">
        <v>1</v>
      </c>
      <c r="B229" s="286" t="s">
        <v>221</v>
      </c>
      <c r="C229" s="288" t="s">
        <v>70</v>
      </c>
      <c r="D229" s="288" t="s">
        <v>71</v>
      </c>
      <c r="E229" s="288" t="s">
        <v>72</v>
      </c>
      <c r="F229" s="288" t="s">
        <v>73</v>
      </c>
      <c r="G229" s="288" t="s">
        <v>74</v>
      </c>
      <c r="H229" s="288" t="s">
        <v>75</v>
      </c>
      <c r="I229" s="288" t="s">
        <v>76</v>
      </c>
    </row>
    <row r="230" spans="1:9" ht="20.100000000000001" customHeight="1" x14ac:dyDescent="0.2">
      <c r="A230" s="289">
        <v>2</v>
      </c>
      <c r="B230" s="290" t="s">
        <v>970</v>
      </c>
      <c r="C230" s="292"/>
      <c r="D230" s="292" t="s">
        <v>149</v>
      </c>
      <c r="E230" s="292" t="s">
        <v>150</v>
      </c>
      <c r="F230" s="292" t="s">
        <v>119</v>
      </c>
      <c r="G230" s="292"/>
      <c r="H230" s="292"/>
      <c r="I230" s="292"/>
    </row>
    <row r="231" spans="1:9" ht="20.100000000000001" customHeight="1" x14ac:dyDescent="0.2">
      <c r="A231" s="289"/>
      <c r="B231" s="290"/>
      <c r="C231" s="292" t="s">
        <v>148</v>
      </c>
      <c r="D231" s="292" t="s">
        <v>201</v>
      </c>
      <c r="E231" s="292" t="s">
        <v>1010</v>
      </c>
      <c r="F231" s="292" t="s">
        <v>1011</v>
      </c>
      <c r="G231" s="292" t="s">
        <v>151</v>
      </c>
      <c r="H231" s="292" t="s">
        <v>152</v>
      </c>
      <c r="I231" s="292" t="s">
        <v>153</v>
      </c>
    </row>
    <row r="232" spans="1:9" ht="20.100000000000001" customHeight="1" x14ac:dyDescent="0.2">
      <c r="A232" s="278">
        <v>3</v>
      </c>
      <c r="B232" s="286" t="s">
        <v>974</v>
      </c>
      <c r="C232" s="288" t="s">
        <v>1012</v>
      </c>
      <c r="D232" s="288" t="s">
        <v>1013</v>
      </c>
      <c r="E232" s="298"/>
      <c r="F232" s="298"/>
      <c r="G232" s="298"/>
      <c r="H232" s="288" t="s">
        <v>245</v>
      </c>
      <c r="I232" s="298"/>
    </row>
    <row r="233" spans="1:9" ht="20.100000000000001" customHeight="1" x14ac:dyDescent="0.2">
      <c r="A233" s="278">
        <v>4</v>
      </c>
      <c r="B233" s="286" t="s">
        <v>246</v>
      </c>
      <c r="C233" s="286">
        <f>data!AZ59</f>
        <v>11587</v>
      </c>
      <c r="D233" s="286">
        <f>data!BA59</f>
        <v>0</v>
      </c>
      <c r="E233" s="298"/>
      <c r="F233" s="298"/>
      <c r="G233" s="298"/>
      <c r="H233" s="286">
        <f>data!BE59</f>
        <v>343255</v>
      </c>
      <c r="I233" s="298"/>
    </row>
    <row r="234" spans="1:9" ht="20.100000000000001" customHeight="1" x14ac:dyDescent="0.2">
      <c r="A234" s="278">
        <v>5</v>
      </c>
      <c r="B234" s="286" t="s">
        <v>247</v>
      </c>
      <c r="C234" s="293">
        <f>data!AZ60</f>
        <v>9.7899999999999991</v>
      </c>
      <c r="D234" s="293">
        <f>data!BA60</f>
        <v>0</v>
      </c>
      <c r="E234" s="293">
        <f>data!BB60</f>
        <v>0</v>
      </c>
      <c r="F234" s="293">
        <f>data!BC60</f>
        <v>0</v>
      </c>
      <c r="G234" s="293">
        <f>data!BD60</f>
        <v>0</v>
      </c>
      <c r="H234" s="293">
        <f>data!BE60</f>
        <v>0.85229999999999995</v>
      </c>
      <c r="I234" s="293">
        <f>data!BF60</f>
        <v>2.42</v>
      </c>
    </row>
    <row r="235" spans="1:9" ht="20.100000000000001" customHeight="1" x14ac:dyDescent="0.2">
      <c r="A235" s="278">
        <v>6</v>
      </c>
      <c r="B235" s="286" t="s">
        <v>248</v>
      </c>
      <c r="C235" s="286">
        <f>data!AZ61</f>
        <v>430578</v>
      </c>
      <c r="D235" s="286">
        <f>data!BA61</f>
        <v>0</v>
      </c>
      <c r="E235" s="286">
        <f>data!BB61</f>
        <v>0</v>
      </c>
      <c r="F235" s="286">
        <f>data!BC61</f>
        <v>0</v>
      </c>
      <c r="G235" s="286">
        <f>data!BD61</f>
        <v>0</v>
      </c>
      <c r="H235" s="286">
        <f>data!BE61</f>
        <v>45114</v>
      </c>
      <c r="I235" s="286">
        <f>data!BF61</f>
        <v>70103</v>
      </c>
    </row>
    <row r="236" spans="1:9" ht="20.100000000000001" customHeight="1" x14ac:dyDescent="0.2">
      <c r="A236" s="278">
        <v>7</v>
      </c>
      <c r="B236" s="286" t="s">
        <v>9</v>
      </c>
      <c r="C236" s="286">
        <f>data!AZ62</f>
        <v>168280</v>
      </c>
      <c r="D236" s="286">
        <f>data!BA62</f>
        <v>0</v>
      </c>
      <c r="E236" s="286">
        <f>data!BB62</f>
        <v>0</v>
      </c>
      <c r="F236" s="286">
        <f>data!BC62</f>
        <v>0</v>
      </c>
      <c r="G236" s="286">
        <f>data!BD62</f>
        <v>0</v>
      </c>
      <c r="H236" s="286">
        <f>data!BE62</f>
        <v>18647</v>
      </c>
      <c r="I236" s="286">
        <f>data!BF62</f>
        <v>46114</v>
      </c>
    </row>
    <row r="237" spans="1:9" ht="20.100000000000001" customHeight="1" x14ac:dyDescent="0.2">
      <c r="A237" s="278">
        <v>8</v>
      </c>
      <c r="B237" s="286" t="s">
        <v>249</v>
      </c>
      <c r="C237" s="286">
        <f>data!AZ63</f>
        <v>0</v>
      </c>
      <c r="D237" s="286">
        <f>data!BA63</f>
        <v>0</v>
      </c>
      <c r="E237" s="286">
        <f>data!BB63</f>
        <v>0</v>
      </c>
      <c r="F237" s="286">
        <f>data!BC63</f>
        <v>0</v>
      </c>
      <c r="G237" s="286">
        <f>data!BD63</f>
        <v>0</v>
      </c>
      <c r="H237" s="286">
        <f>data!BE63</f>
        <v>0</v>
      </c>
      <c r="I237" s="286">
        <f>data!BF63</f>
        <v>0</v>
      </c>
    </row>
    <row r="238" spans="1:9" ht="20.100000000000001" customHeight="1" x14ac:dyDescent="0.2">
      <c r="A238" s="278">
        <v>9</v>
      </c>
      <c r="B238" s="286" t="s">
        <v>250</v>
      </c>
      <c r="C238" s="286">
        <f>data!AZ64</f>
        <v>450044</v>
      </c>
      <c r="D238" s="286">
        <f>data!BA64</f>
        <v>37109</v>
      </c>
      <c r="E238" s="286">
        <f>data!BB64</f>
        <v>0</v>
      </c>
      <c r="F238" s="286">
        <f>data!BC64</f>
        <v>0</v>
      </c>
      <c r="G238" s="286">
        <f>data!BD64</f>
        <v>0</v>
      </c>
      <c r="H238" s="286">
        <f>data!BE64</f>
        <v>70506</v>
      </c>
      <c r="I238" s="286">
        <f>data!BF64</f>
        <v>585474</v>
      </c>
    </row>
    <row r="239" spans="1:9" ht="20.100000000000001" customHeight="1" x14ac:dyDescent="0.2">
      <c r="A239" s="278">
        <v>10</v>
      </c>
      <c r="B239" s="286" t="s">
        <v>497</v>
      </c>
      <c r="C239" s="286">
        <f>data!AZ65</f>
        <v>4246</v>
      </c>
      <c r="D239" s="286">
        <f>data!BA65</f>
        <v>5820</v>
      </c>
      <c r="E239" s="286">
        <f>data!BB65</f>
        <v>0</v>
      </c>
      <c r="F239" s="286">
        <f>data!BC65</f>
        <v>0</v>
      </c>
      <c r="G239" s="286">
        <f>data!BD65</f>
        <v>0</v>
      </c>
      <c r="H239" s="286">
        <f>data!BE65</f>
        <v>14175</v>
      </c>
      <c r="I239" s="286">
        <f>data!BF65</f>
        <v>271387</v>
      </c>
    </row>
    <row r="240" spans="1:9" ht="20.100000000000001" customHeight="1" x14ac:dyDescent="0.2">
      <c r="A240" s="278">
        <v>11</v>
      </c>
      <c r="B240" s="286" t="s">
        <v>498</v>
      </c>
      <c r="C240" s="286">
        <f>data!AZ66</f>
        <v>36235</v>
      </c>
      <c r="D240" s="286">
        <f>data!BA66</f>
        <v>650</v>
      </c>
      <c r="E240" s="286">
        <f>data!BB66</f>
        <v>0</v>
      </c>
      <c r="F240" s="286">
        <f>data!BC66</f>
        <v>0</v>
      </c>
      <c r="G240" s="286">
        <f>data!BD66</f>
        <v>0</v>
      </c>
      <c r="H240" s="286">
        <f>data!BE66</f>
        <v>1276866</v>
      </c>
      <c r="I240" s="286">
        <f>data!BF66</f>
        <v>246802</v>
      </c>
    </row>
    <row r="241" spans="1:9" ht="20.100000000000001" customHeight="1" x14ac:dyDescent="0.2">
      <c r="A241" s="278">
        <v>12</v>
      </c>
      <c r="B241" s="286" t="s">
        <v>11</v>
      </c>
      <c r="C241" s="286">
        <f>data!AZ67</f>
        <v>235</v>
      </c>
      <c r="D241" s="286">
        <f>data!BA67</f>
        <v>0</v>
      </c>
      <c r="E241" s="286">
        <f>data!BB67</f>
        <v>0</v>
      </c>
      <c r="F241" s="286">
        <f>data!BC67</f>
        <v>0</v>
      </c>
      <c r="G241" s="286">
        <f>data!BD67</f>
        <v>0</v>
      </c>
      <c r="H241" s="286">
        <f>data!BE67</f>
        <v>203037</v>
      </c>
      <c r="I241" s="286">
        <f>data!BF67</f>
        <v>0</v>
      </c>
    </row>
    <row r="242" spans="1:9" ht="20.100000000000001" customHeight="1" x14ac:dyDescent="0.2">
      <c r="A242" s="278">
        <v>13</v>
      </c>
      <c r="B242" s="286" t="s">
        <v>975</v>
      </c>
      <c r="C242" s="286">
        <f>data!AZ68</f>
        <v>46903</v>
      </c>
      <c r="D242" s="286">
        <f>data!BA68</f>
        <v>134726</v>
      </c>
      <c r="E242" s="286">
        <f>data!BB68</f>
        <v>0</v>
      </c>
      <c r="F242" s="286">
        <f>data!BC68</f>
        <v>0</v>
      </c>
      <c r="G242" s="286">
        <f>data!BD68</f>
        <v>0</v>
      </c>
      <c r="H242" s="286">
        <f>data!BE68</f>
        <v>109119</v>
      </c>
      <c r="I242" s="286">
        <f>data!BF68</f>
        <v>85415</v>
      </c>
    </row>
    <row r="243" spans="1:9" ht="20.100000000000001" customHeight="1" x14ac:dyDescent="0.2">
      <c r="A243" s="278">
        <v>14</v>
      </c>
      <c r="B243" s="286" t="s">
        <v>976</v>
      </c>
      <c r="C243" s="286">
        <f>data!AZ69</f>
        <v>4693</v>
      </c>
      <c r="D243" s="286">
        <f>data!BA69</f>
        <v>0</v>
      </c>
      <c r="E243" s="286">
        <f>data!BB69</f>
        <v>0</v>
      </c>
      <c r="F243" s="286">
        <f>data!BC69</f>
        <v>0</v>
      </c>
      <c r="G243" s="286">
        <f>data!BD69</f>
        <v>0</v>
      </c>
      <c r="H243" s="286">
        <f>data!BE69</f>
        <v>19352</v>
      </c>
      <c r="I243" s="286">
        <f>data!BF69</f>
        <v>8099</v>
      </c>
    </row>
    <row r="244" spans="1:9" ht="20.100000000000001" customHeight="1" x14ac:dyDescent="0.2">
      <c r="A244" s="278">
        <v>15</v>
      </c>
      <c r="B244" s="286" t="s">
        <v>269</v>
      </c>
      <c r="C244" s="286">
        <f>-data!AZ84</f>
        <v>0</v>
      </c>
      <c r="D244" s="286">
        <f>-data!BA84</f>
        <v>0</v>
      </c>
      <c r="E244" s="286">
        <f>-data!BB84</f>
        <v>0</v>
      </c>
      <c r="F244" s="286">
        <f>-data!BC84</f>
        <v>0</v>
      </c>
      <c r="G244" s="286">
        <f>-data!BD84</f>
        <v>0</v>
      </c>
      <c r="H244" s="286">
        <f>-data!BE84</f>
        <v>0</v>
      </c>
      <c r="I244" s="286">
        <f>-data!BF84</f>
        <v>0</v>
      </c>
    </row>
    <row r="245" spans="1:9" ht="20.100000000000001" customHeight="1" x14ac:dyDescent="0.2">
      <c r="A245" s="278">
        <v>16</v>
      </c>
      <c r="B245" s="294" t="s">
        <v>977</v>
      </c>
      <c r="C245" s="286">
        <f>data!AZ85</f>
        <v>1141214</v>
      </c>
      <c r="D245" s="286">
        <f>data!BA85</f>
        <v>178305</v>
      </c>
      <c r="E245" s="286">
        <f>data!BB85</f>
        <v>0</v>
      </c>
      <c r="F245" s="286">
        <f>data!BC85</f>
        <v>0</v>
      </c>
      <c r="G245" s="286">
        <f>data!BD85</f>
        <v>0</v>
      </c>
      <c r="H245" s="286">
        <f>data!BE85</f>
        <v>1756816</v>
      </c>
      <c r="I245" s="286">
        <f>data!BF85</f>
        <v>1313394</v>
      </c>
    </row>
    <row r="246" spans="1:9" ht="20.100000000000001" customHeight="1" x14ac:dyDescent="0.2">
      <c r="A246" s="278">
        <v>17</v>
      </c>
      <c r="B246" s="286" t="s">
        <v>271</v>
      </c>
      <c r="C246" s="296"/>
      <c r="D246" s="296"/>
      <c r="E246" s="296"/>
      <c r="F246" s="296"/>
      <c r="G246" s="296"/>
      <c r="H246" s="296"/>
      <c r="I246" s="296"/>
    </row>
    <row r="247" spans="1:9" ht="20.100000000000001" customHeight="1" x14ac:dyDescent="0.2">
      <c r="A247" s="278">
        <v>18</v>
      </c>
      <c r="B247" s="286" t="s">
        <v>978</v>
      </c>
      <c r="C247" s="286"/>
      <c r="D247" s="286"/>
      <c r="E247" s="286"/>
      <c r="F247" s="286"/>
      <c r="G247" s="286"/>
      <c r="H247" s="286"/>
      <c r="I247" s="286"/>
    </row>
    <row r="248" spans="1:9" ht="20.100000000000001" customHeight="1" x14ac:dyDescent="0.2">
      <c r="A248" s="278">
        <v>19</v>
      </c>
      <c r="B248" s="294" t="s">
        <v>979</v>
      </c>
      <c r="C248" s="301" t="str">
        <f>IF(data!AZ73&gt;0,data!AZ73,"")</f>
        <v/>
      </c>
      <c r="D248" s="301" t="str">
        <f>IF(data!BA73&gt;0,data!BA73,"")</f>
        <v/>
      </c>
      <c r="E248" s="301" t="str">
        <f>IF(data!BB73&gt;0,data!BB73,"")</f>
        <v/>
      </c>
      <c r="F248" s="301" t="str">
        <f>IF(data!BC73&gt;0,data!BC73,"")</f>
        <v/>
      </c>
      <c r="G248" s="301" t="str">
        <f>IF(data!BD73&gt;0,data!BD73,"")</f>
        <v/>
      </c>
      <c r="H248" s="301" t="str">
        <f>IF(data!BE73&gt;0,data!BE73,"")</f>
        <v/>
      </c>
      <c r="I248" s="301" t="str">
        <f>IF(data!BF73&gt;0,data!BF73,"")</f>
        <v/>
      </c>
    </row>
    <row r="249" spans="1:9" ht="20.100000000000001" customHeight="1" x14ac:dyDescent="0.2">
      <c r="A249" s="278">
        <v>20</v>
      </c>
      <c r="B249" s="294" t="s">
        <v>980</v>
      </c>
      <c r="C249" s="301" t="str">
        <f>IF(data!AZ74&gt;0,data!AZ74,"")</f>
        <v/>
      </c>
      <c r="D249" s="301" t="str">
        <f>IF(data!BA74&gt;0,data!BA74,"")</f>
        <v/>
      </c>
      <c r="E249" s="301" t="str">
        <f>IF(data!BB74&gt;0,data!BB74,"")</f>
        <v/>
      </c>
      <c r="F249" s="301" t="str">
        <f>IF(data!BC74&gt;0,data!BC74,"")</f>
        <v/>
      </c>
      <c r="G249" s="301" t="str">
        <f>IF(data!BD74&gt;0,data!BD74,"")</f>
        <v/>
      </c>
      <c r="H249" s="301" t="str">
        <f>IF(data!BE74&gt;0,data!BE74,"")</f>
        <v/>
      </c>
      <c r="I249" s="301" t="str">
        <f>IF(data!BF74&gt;0,data!BF74,"")</f>
        <v/>
      </c>
    </row>
    <row r="250" spans="1:9" ht="20.100000000000001" customHeight="1" x14ac:dyDescent="0.2">
      <c r="A250" s="278">
        <v>21</v>
      </c>
      <c r="B250" s="294" t="s">
        <v>981</v>
      </c>
      <c r="C250" s="301" t="str">
        <f>IF(data!AZ75&gt;0,data!AZ75,"")</f>
        <v/>
      </c>
      <c r="D250" s="301" t="str">
        <f>IF(data!BA75&gt;0,data!BA75,"")</f>
        <v/>
      </c>
      <c r="E250" s="301" t="str">
        <f>IF(data!BB75&gt;0,data!BB75,"")</f>
        <v/>
      </c>
      <c r="F250" s="301" t="str">
        <f>IF(data!BC75&gt;0,data!BC75,"")</f>
        <v/>
      </c>
      <c r="G250" s="301" t="str">
        <f>IF(data!BD75&gt;0,data!BD75,"")</f>
        <v/>
      </c>
      <c r="H250" s="301" t="str">
        <f>IF(data!BE75&gt;0,data!BE75,"")</f>
        <v/>
      </c>
      <c r="I250" s="301" t="str">
        <f>IF(data!BF75&gt;0,data!BF75,"")</f>
        <v/>
      </c>
    </row>
    <row r="251" spans="1:9" ht="20.100000000000001" customHeight="1" x14ac:dyDescent="0.2">
      <c r="A251" s="278" t="s">
        <v>982</v>
      </c>
      <c r="B251" s="286"/>
      <c r="C251" s="296"/>
      <c r="D251" s="296"/>
      <c r="E251" s="296"/>
      <c r="F251" s="296"/>
      <c r="G251" s="296"/>
      <c r="H251" s="296"/>
      <c r="I251" s="296"/>
    </row>
    <row r="252" spans="1:9" ht="20.100000000000001" customHeight="1" x14ac:dyDescent="0.2">
      <c r="A252" s="278">
        <v>22</v>
      </c>
      <c r="B252" s="286" t="s">
        <v>983</v>
      </c>
      <c r="C252" s="302">
        <f>data!AZ90</f>
        <v>1498</v>
      </c>
      <c r="D252" s="302">
        <f>data!BA90</f>
        <v>10065</v>
      </c>
      <c r="E252" s="302">
        <f>data!BB90</f>
        <v>0</v>
      </c>
      <c r="F252" s="302">
        <f>data!BC90</f>
        <v>0</v>
      </c>
      <c r="G252" s="302">
        <f>data!BD90</f>
        <v>0</v>
      </c>
      <c r="H252" s="302">
        <f>data!BE90</f>
        <v>9266</v>
      </c>
      <c r="I252" s="302">
        <f>data!BF90</f>
        <v>0</v>
      </c>
    </row>
    <row r="253" spans="1:9" ht="20.100000000000001" customHeight="1" x14ac:dyDescent="0.2">
      <c r="A253" s="278">
        <v>23</v>
      </c>
      <c r="B253" s="286" t="s">
        <v>984</v>
      </c>
      <c r="C253" s="302">
        <f>data!AZ91</f>
        <v>0</v>
      </c>
      <c r="D253" s="302">
        <f>data!BA91</f>
        <v>0</v>
      </c>
      <c r="E253" s="302">
        <f>data!BB91</f>
        <v>0</v>
      </c>
      <c r="F253" s="302">
        <f>data!BC91</f>
        <v>0</v>
      </c>
      <c r="G253" s="301" t="str">
        <f>IF(data!BD77&gt;0,data!BD77,"")</f>
        <v/>
      </c>
      <c r="H253" s="301" t="str">
        <f>IF(data!BE77&gt;0,data!BE77,"")</f>
        <v/>
      </c>
      <c r="I253" s="302">
        <f>data!BF91</f>
        <v>0</v>
      </c>
    </row>
    <row r="254" spans="1:9" ht="20.100000000000001" customHeight="1" x14ac:dyDescent="0.2">
      <c r="A254" s="278">
        <v>24</v>
      </c>
      <c r="B254" s="286" t="s">
        <v>985</v>
      </c>
      <c r="C254" s="301" t="str">
        <f>IF(data!AZ78&gt;0,data!AZ78,"")</f>
        <v/>
      </c>
      <c r="D254" s="302">
        <f>data!BA92</f>
        <v>0</v>
      </c>
      <c r="E254" s="302">
        <f>data!BB92</f>
        <v>0</v>
      </c>
      <c r="F254" s="302">
        <f>data!BC92</f>
        <v>0</v>
      </c>
      <c r="G254" s="301" t="str">
        <f>IF(data!BD78&gt;0,data!BD78,"")</f>
        <v/>
      </c>
      <c r="H254" s="301" t="str">
        <f>IF(data!BE78&gt;0,data!BE78,"")</f>
        <v/>
      </c>
      <c r="I254" s="301" t="str">
        <f>IF(data!BF78&gt;0,data!BF78,"")</f>
        <v/>
      </c>
    </row>
    <row r="255" spans="1:9" ht="20.100000000000001" customHeight="1" x14ac:dyDescent="0.2">
      <c r="A255" s="278">
        <v>25</v>
      </c>
      <c r="B255" s="286" t="s">
        <v>986</v>
      </c>
      <c r="C255" s="301" t="str">
        <f>IF(data!AZ79&gt;0,data!AZ79,"")</f>
        <v/>
      </c>
      <c r="D255" s="301" t="str">
        <f>IF(data!BA79&gt;0,data!BA79,"")</f>
        <v/>
      </c>
      <c r="E255" s="302">
        <f>data!BB93</f>
        <v>0</v>
      </c>
      <c r="F255" s="302">
        <f>data!BC93</f>
        <v>0</v>
      </c>
      <c r="G255" s="301" t="str">
        <f>IF(data!BD79&gt;0,data!BD79,"")</f>
        <v/>
      </c>
      <c r="H255" s="301" t="str">
        <f>IF(data!BE79&gt;0,data!BE79,"")</f>
        <v/>
      </c>
      <c r="I255" s="301" t="str">
        <f>IF(data!BF79&gt;0,data!BF79,"")</f>
        <v/>
      </c>
    </row>
    <row r="256" spans="1:9" ht="20.100000000000001" customHeight="1" x14ac:dyDescent="0.2">
      <c r="A256" s="278">
        <v>26</v>
      </c>
      <c r="B256" s="286" t="s">
        <v>279</v>
      </c>
      <c r="C256" s="301" t="str">
        <f>IF(data!AZ80&gt;0,data!AZ80,"")</f>
        <v/>
      </c>
      <c r="D256" s="301" t="str">
        <f>IF(data!BA80&gt;0,data!BA80,"")</f>
        <v/>
      </c>
      <c r="E256" s="301" t="str">
        <f>IF(data!BB80&gt;0,data!BB80,"")</f>
        <v/>
      </c>
      <c r="F256" s="301" t="str">
        <f>IF(data!BC80&gt;0,data!BC80,"")</f>
        <v/>
      </c>
      <c r="G256" s="301" t="str">
        <f>IF(data!BD80&gt;0,data!BD80,"")</f>
        <v/>
      </c>
      <c r="H256" s="301" t="str">
        <f>IF(data!BE80&gt;0,data!BE80,"")</f>
        <v/>
      </c>
      <c r="I256" s="301" t="str">
        <f>IF(data!BF80&gt;0,data!BF80,"")</f>
        <v/>
      </c>
    </row>
    <row r="257" spans="1:9" ht="20.100000000000001" customHeight="1" x14ac:dyDescent="0.2">
      <c r="A257" s="279" t="s">
        <v>968</v>
      </c>
      <c r="B257" s="280"/>
      <c r="C257" s="280"/>
      <c r="D257" s="280"/>
      <c r="E257" s="280"/>
      <c r="F257" s="280"/>
      <c r="G257" s="280"/>
      <c r="H257" s="280"/>
      <c r="I257" s="279"/>
    </row>
    <row r="258" spans="1:9" ht="20.100000000000001" customHeight="1" x14ac:dyDescent="0.2">
      <c r="D258" s="282"/>
      <c r="I258" s="283" t="s">
        <v>1014</v>
      </c>
    </row>
    <row r="259" spans="1:9" ht="20.100000000000001" customHeight="1" x14ac:dyDescent="0.2">
      <c r="A259" s="282"/>
    </row>
    <row r="260" spans="1:9" ht="20.100000000000001" customHeight="1" x14ac:dyDescent="0.2">
      <c r="A260" s="284" t="str">
        <f>"Hospital: "&amp;data!C98</f>
        <v>Hospital: Confluence Health: Wenatchee Valley Hospital</v>
      </c>
      <c r="G260" s="285"/>
      <c r="H260" s="284" t="str">
        <f>"FYE: "&amp;data!C96</f>
        <v>FYE: 12/31/2022</v>
      </c>
    </row>
    <row r="261" spans="1:9" ht="20.100000000000001" customHeight="1" x14ac:dyDescent="0.2">
      <c r="A261" s="278">
        <v>1</v>
      </c>
      <c r="B261" s="286" t="s">
        <v>221</v>
      </c>
      <c r="C261" s="288" t="s">
        <v>77</v>
      </c>
      <c r="D261" s="288" t="s">
        <v>78</v>
      </c>
      <c r="E261" s="288" t="s">
        <v>79</v>
      </c>
      <c r="F261" s="288" t="s">
        <v>80</v>
      </c>
      <c r="G261" s="288" t="s">
        <v>81</v>
      </c>
      <c r="H261" s="288" t="s">
        <v>82</v>
      </c>
      <c r="I261" s="288" t="s">
        <v>83</v>
      </c>
    </row>
    <row r="262" spans="1:9" ht="20.100000000000001" customHeight="1" x14ac:dyDescent="0.2">
      <c r="A262" s="289">
        <v>2</v>
      </c>
      <c r="B262" s="290" t="s">
        <v>970</v>
      </c>
      <c r="C262" s="292" t="s">
        <v>1015</v>
      </c>
      <c r="D262" s="292" t="s">
        <v>155</v>
      </c>
      <c r="E262" s="292" t="s">
        <v>156</v>
      </c>
      <c r="F262" s="292"/>
      <c r="G262" s="292" t="s">
        <v>158</v>
      </c>
      <c r="H262" s="292"/>
      <c r="I262" s="292" t="s">
        <v>144</v>
      </c>
    </row>
    <row r="263" spans="1:9" ht="20.100000000000001" customHeight="1" x14ac:dyDescent="0.2">
      <c r="A263" s="289"/>
      <c r="B263" s="290"/>
      <c r="C263" s="292" t="s">
        <v>1016</v>
      </c>
      <c r="D263" s="292" t="s">
        <v>202</v>
      </c>
      <c r="E263" s="292" t="s">
        <v>181</v>
      </c>
      <c r="F263" s="292" t="s">
        <v>157</v>
      </c>
      <c r="G263" s="292" t="s">
        <v>203</v>
      </c>
      <c r="H263" s="292" t="s">
        <v>159</v>
      </c>
      <c r="I263" s="292" t="s">
        <v>1017</v>
      </c>
    </row>
    <row r="264" spans="1:9" ht="20.100000000000001" customHeight="1" x14ac:dyDescent="0.2">
      <c r="A264" s="278">
        <v>3</v>
      </c>
      <c r="B264" s="286" t="s">
        <v>974</v>
      </c>
      <c r="C264" s="298"/>
      <c r="D264" s="298"/>
      <c r="E264" s="298"/>
      <c r="F264" s="298"/>
      <c r="G264" s="298"/>
      <c r="H264" s="298"/>
      <c r="I264" s="298"/>
    </row>
    <row r="265" spans="1:9" ht="20.100000000000001" customHeight="1" x14ac:dyDescent="0.2">
      <c r="A265" s="278">
        <v>4</v>
      </c>
      <c r="B265" s="286" t="s">
        <v>246</v>
      </c>
      <c r="C265" s="298"/>
      <c r="D265" s="298"/>
      <c r="E265" s="298"/>
      <c r="F265" s="298"/>
      <c r="G265" s="298"/>
      <c r="H265" s="298"/>
      <c r="I265" s="298"/>
    </row>
    <row r="266" spans="1:9" ht="20.100000000000001" customHeight="1" x14ac:dyDescent="0.2">
      <c r="A266" s="278">
        <v>5</v>
      </c>
      <c r="B266" s="286" t="s">
        <v>247</v>
      </c>
      <c r="C266" s="293">
        <f>data!BG60</f>
        <v>45.04</v>
      </c>
      <c r="D266" s="293">
        <f>data!BH60</f>
        <v>0</v>
      </c>
      <c r="E266" s="293">
        <f>data!BI60</f>
        <v>0</v>
      </c>
      <c r="F266" s="293">
        <f>data!BJ60</f>
        <v>0</v>
      </c>
      <c r="G266" s="293">
        <f>data!BK60</f>
        <v>0</v>
      </c>
      <c r="H266" s="293">
        <f>data!BL60</f>
        <v>0</v>
      </c>
      <c r="I266" s="293">
        <f>data!BM60</f>
        <v>0</v>
      </c>
    </row>
    <row r="267" spans="1:9" ht="20.100000000000001" customHeight="1" x14ac:dyDescent="0.2">
      <c r="A267" s="278">
        <v>6</v>
      </c>
      <c r="B267" s="286" t="s">
        <v>248</v>
      </c>
      <c r="C267" s="286">
        <f>data!BG61</f>
        <v>2182237</v>
      </c>
      <c r="D267" s="286">
        <f>data!BH61</f>
        <v>0</v>
      </c>
      <c r="E267" s="286">
        <f>data!BI61</f>
        <v>0</v>
      </c>
      <c r="F267" s="286">
        <f>data!BJ61</f>
        <v>0</v>
      </c>
      <c r="G267" s="286">
        <f>data!BK61</f>
        <v>0</v>
      </c>
      <c r="H267" s="286">
        <f>data!BL61</f>
        <v>0</v>
      </c>
      <c r="I267" s="286">
        <f>data!BM61</f>
        <v>0</v>
      </c>
    </row>
    <row r="268" spans="1:9" ht="20.100000000000001" customHeight="1" x14ac:dyDescent="0.2">
      <c r="A268" s="278">
        <v>7</v>
      </c>
      <c r="B268" s="286" t="s">
        <v>9</v>
      </c>
      <c r="C268" s="286">
        <f>data!BG62</f>
        <v>775389</v>
      </c>
      <c r="D268" s="286">
        <f>data!BH62</f>
        <v>0</v>
      </c>
      <c r="E268" s="286">
        <f>data!BI62</f>
        <v>0</v>
      </c>
      <c r="F268" s="286">
        <f>data!BJ62</f>
        <v>0</v>
      </c>
      <c r="G268" s="286">
        <f>data!BK62</f>
        <v>0</v>
      </c>
      <c r="H268" s="286">
        <f>data!BL62</f>
        <v>0</v>
      </c>
      <c r="I268" s="286">
        <f>data!BM62</f>
        <v>0</v>
      </c>
    </row>
    <row r="269" spans="1:9" ht="20.100000000000001" customHeight="1" x14ac:dyDescent="0.2">
      <c r="A269" s="278">
        <v>8</v>
      </c>
      <c r="B269" s="286" t="s">
        <v>249</v>
      </c>
      <c r="C269" s="286">
        <f>data!BG63</f>
        <v>0</v>
      </c>
      <c r="D269" s="286">
        <f>data!BH63</f>
        <v>0</v>
      </c>
      <c r="E269" s="286">
        <f>data!BI63</f>
        <v>0</v>
      </c>
      <c r="F269" s="286">
        <f>data!BJ63</f>
        <v>0</v>
      </c>
      <c r="G269" s="286">
        <f>data!BK63</f>
        <v>0</v>
      </c>
      <c r="H269" s="286">
        <f>data!BL63</f>
        <v>0</v>
      </c>
      <c r="I269" s="286">
        <f>data!BM63</f>
        <v>0</v>
      </c>
    </row>
    <row r="270" spans="1:9" ht="20.100000000000001" customHeight="1" x14ac:dyDescent="0.2">
      <c r="A270" s="278">
        <v>9</v>
      </c>
      <c r="B270" s="286" t="s">
        <v>250</v>
      </c>
      <c r="C270" s="286">
        <f>data!BG64</f>
        <v>4278</v>
      </c>
      <c r="D270" s="286">
        <f>data!BH64</f>
        <v>0</v>
      </c>
      <c r="E270" s="286">
        <f>data!BI64</f>
        <v>0</v>
      </c>
      <c r="F270" s="286">
        <f>data!BJ64</f>
        <v>0</v>
      </c>
      <c r="G270" s="286">
        <f>data!BK64</f>
        <v>0</v>
      </c>
      <c r="H270" s="286">
        <f>data!BL64</f>
        <v>0</v>
      </c>
      <c r="I270" s="286">
        <f>data!BM64</f>
        <v>0</v>
      </c>
    </row>
    <row r="271" spans="1:9" ht="20.100000000000001" customHeight="1" x14ac:dyDescent="0.2">
      <c r="A271" s="278">
        <v>10</v>
      </c>
      <c r="B271" s="286" t="s">
        <v>497</v>
      </c>
      <c r="C271" s="286">
        <f>data!BG65</f>
        <v>7231</v>
      </c>
      <c r="D271" s="286">
        <f>data!BH65</f>
        <v>955</v>
      </c>
      <c r="E271" s="286">
        <f>data!BI65</f>
        <v>0</v>
      </c>
      <c r="F271" s="286">
        <f>data!BJ65</f>
        <v>0</v>
      </c>
      <c r="G271" s="286">
        <f>data!BK65</f>
        <v>0</v>
      </c>
      <c r="H271" s="286">
        <f>data!BL65</f>
        <v>0</v>
      </c>
      <c r="I271" s="286">
        <f>data!BM65</f>
        <v>0</v>
      </c>
    </row>
    <row r="272" spans="1:9" ht="20.100000000000001" customHeight="1" x14ac:dyDescent="0.2">
      <c r="A272" s="278">
        <v>11</v>
      </c>
      <c r="B272" s="286" t="s">
        <v>498</v>
      </c>
      <c r="C272" s="286">
        <f>data!BG66</f>
        <v>85237</v>
      </c>
      <c r="D272" s="286">
        <f>data!BH66</f>
        <v>0</v>
      </c>
      <c r="E272" s="286">
        <f>data!BI66</f>
        <v>0</v>
      </c>
      <c r="F272" s="286">
        <f>data!BJ66</f>
        <v>0</v>
      </c>
      <c r="G272" s="286">
        <f>data!BK66</f>
        <v>0</v>
      </c>
      <c r="H272" s="286">
        <f>data!BL66</f>
        <v>0</v>
      </c>
      <c r="I272" s="286">
        <f>data!BM66</f>
        <v>0</v>
      </c>
    </row>
    <row r="273" spans="1:9" ht="20.100000000000001" customHeight="1" x14ac:dyDescent="0.2">
      <c r="A273" s="278">
        <v>12</v>
      </c>
      <c r="B273" s="286" t="s">
        <v>11</v>
      </c>
      <c r="C273" s="286">
        <f>data!BG67</f>
        <v>38301</v>
      </c>
      <c r="D273" s="286">
        <f>data!BH67</f>
        <v>94027</v>
      </c>
      <c r="E273" s="286">
        <f>data!BI67</f>
        <v>0</v>
      </c>
      <c r="F273" s="286">
        <f>data!BJ67</f>
        <v>0</v>
      </c>
      <c r="G273" s="286">
        <f>data!BK67</f>
        <v>0</v>
      </c>
      <c r="H273" s="286">
        <f>data!BL67</f>
        <v>0</v>
      </c>
      <c r="I273" s="286">
        <f>data!BM67</f>
        <v>0</v>
      </c>
    </row>
    <row r="274" spans="1:9" ht="20.100000000000001" customHeight="1" x14ac:dyDescent="0.2">
      <c r="A274" s="278">
        <v>13</v>
      </c>
      <c r="B274" s="286" t="s">
        <v>975</v>
      </c>
      <c r="C274" s="286">
        <f>data!BG68</f>
        <v>60172</v>
      </c>
      <c r="D274" s="286">
        <f>data!BH68</f>
        <v>0</v>
      </c>
      <c r="E274" s="286">
        <f>data!BI68</f>
        <v>0</v>
      </c>
      <c r="F274" s="286">
        <f>data!BJ68</f>
        <v>0</v>
      </c>
      <c r="G274" s="286">
        <f>data!BK68</f>
        <v>0</v>
      </c>
      <c r="H274" s="286">
        <f>data!BL68</f>
        <v>0</v>
      </c>
      <c r="I274" s="286">
        <f>data!BM68</f>
        <v>0</v>
      </c>
    </row>
    <row r="275" spans="1:9" ht="20.100000000000001" customHeight="1" x14ac:dyDescent="0.2">
      <c r="A275" s="278">
        <v>14</v>
      </c>
      <c r="B275" s="286" t="s">
        <v>976</v>
      </c>
      <c r="C275" s="286">
        <f>data!BG69</f>
        <v>2160</v>
      </c>
      <c r="D275" s="286">
        <f>data!BH69</f>
        <v>0</v>
      </c>
      <c r="E275" s="286">
        <f>data!BI69</f>
        <v>0</v>
      </c>
      <c r="F275" s="286">
        <f>data!BJ69</f>
        <v>0</v>
      </c>
      <c r="G275" s="286">
        <f>data!BK69</f>
        <v>0</v>
      </c>
      <c r="H275" s="286">
        <f>data!BL69</f>
        <v>0</v>
      </c>
      <c r="I275" s="286">
        <f>data!BM69</f>
        <v>0</v>
      </c>
    </row>
    <row r="276" spans="1:9" ht="20.100000000000001" customHeight="1" x14ac:dyDescent="0.2">
      <c r="A276" s="278">
        <v>15</v>
      </c>
      <c r="B276" s="286" t="s">
        <v>269</v>
      </c>
      <c r="C276" s="286">
        <f>-data!BG84</f>
        <v>0</v>
      </c>
      <c r="D276" s="286">
        <f>-data!BH84</f>
        <v>0</v>
      </c>
      <c r="E276" s="286">
        <f>-data!BI84</f>
        <v>0</v>
      </c>
      <c r="F276" s="286">
        <f>-data!BJ84</f>
        <v>0</v>
      </c>
      <c r="G276" s="286">
        <f>-data!BK84</f>
        <v>0</v>
      </c>
      <c r="H276" s="286">
        <f>-data!BL84</f>
        <v>0</v>
      </c>
      <c r="I276" s="286">
        <f>-data!BM84</f>
        <v>0</v>
      </c>
    </row>
    <row r="277" spans="1:9" ht="20.100000000000001" customHeight="1" x14ac:dyDescent="0.2">
      <c r="A277" s="278">
        <v>16</v>
      </c>
      <c r="B277" s="294" t="s">
        <v>977</v>
      </c>
      <c r="C277" s="286">
        <f>data!BG85</f>
        <v>3155005</v>
      </c>
      <c r="D277" s="286">
        <f>data!BH85</f>
        <v>94982</v>
      </c>
      <c r="E277" s="286">
        <f>data!BI85</f>
        <v>0</v>
      </c>
      <c r="F277" s="286">
        <f>data!BJ85</f>
        <v>0</v>
      </c>
      <c r="G277" s="286">
        <f>data!BK85</f>
        <v>0</v>
      </c>
      <c r="H277" s="286">
        <f>data!BL85</f>
        <v>0</v>
      </c>
      <c r="I277" s="286">
        <f>data!BM85</f>
        <v>0</v>
      </c>
    </row>
    <row r="278" spans="1:9" ht="20.100000000000001" customHeight="1" x14ac:dyDescent="0.2">
      <c r="A278" s="278">
        <v>17</v>
      </c>
      <c r="B278" s="286" t="s">
        <v>271</v>
      </c>
      <c r="C278" s="296"/>
      <c r="D278" s="296"/>
      <c r="E278" s="296"/>
      <c r="F278" s="296"/>
      <c r="G278" s="296"/>
      <c r="H278" s="296"/>
      <c r="I278" s="296"/>
    </row>
    <row r="279" spans="1:9" ht="20.100000000000001" customHeight="1" x14ac:dyDescent="0.2">
      <c r="A279" s="278">
        <v>18</v>
      </c>
      <c r="B279" s="286" t="s">
        <v>978</v>
      </c>
      <c r="C279" s="286"/>
      <c r="D279" s="286"/>
      <c r="E279" s="286"/>
      <c r="F279" s="286"/>
      <c r="G279" s="286"/>
      <c r="H279" s="286"/>
      <c r="I279" s="286"/>
    </row>
    <row r="280" spans="1:9" ht="20.100000000000001" customHeight="1" x14ac:dyDescent="0.2">
      <c r="A280" s="278">
        <v>19</v>
      </c>
      <c r="B280" s="294" t="s">
        <v>979</v>
      </c>
      <c r="C280" s="301" t="str">
        <f>IF(data!BG73&gt;0,data!BG73,"")</f>
        <v/>
      </c>
      <c r="D280" s="301" t="str">
        <f>IF(data!BH73&gt;0,data!BH73,"")</f>
        <v/>
      </c>
      <c r="E280" s="301" t="str">
        <f>IF(data!BI73&gt;0,data!BI73,"")</f>
        <v/>
      </c>
      <c r="F280" s="301" t="str">
        <f>IF(data!BJ73&gt;0,data!BJ73,"")</f>
        <v/>
      </c>
      <c r="G280" s="301" t="str">
        <f>IF(data!BK73&gt;0,data!BK73,"")</f>
        <v/>
      </c>
      <c r="H280" s="301" t="str">
        <f>IF(data!BL73&gt;0,data!BL73,"")</f>
        <v/>
      </c>
      <c r="I280" s="301" t="str">
        <f>IF(data!BM73&gt;0,data!BM73,"")</f>
        <v/>
      </c>
    </row>
    <row r="281" spans="1:9" ht="20.100000000000001" customHeight="1" x14ac:dyDescent="0.2">
      <c r="A281" s="278">
        <v>20</v>
      </c>
      <c r="B281" s="294" t="s">
        <v>980</v>
      </c>
      <c r="C281" s="301" t="str">
        <f>IF(data!BG74&gt;0,data!BG74,"")</f>
        <v/>
      </c>
      <c r="D281" s="301" t="str">
        <f>IF(data!BH74&gt;0,data!BH74,"")</f>
        <v/>
      </c>
      <c r="E281" s="301" t="str">
        <f>IF(data!BI74&gt;0,data!BI74,"")</f>
        <v/>
      </c>
      <c r="F281" s="301" t="str">
        <f>IF(data!BJ74&gt;0,data!BJ74,"")</f>
        <v/>
      </c>
      <c r="G281" s="301" t="str">
        <f>IF(data!BK74&gt;0,data!BK74,"")</f>
        <v/>
      </c>
      <c r="H281" s="301" t="str">
        <f>IF(data!BL74&gt;0,data!BL74,"")</f>
        <v/>
      </c>
      <c r="I281" s="301" t="str">
        <f>IF(data!BM74&gt;0,data!BM74,"")</f>
        <v/>
      </c>
    </row>
    <row r="282" spans="1:9" ht="20.100000000000001" customHeight="1" x14ac:dyDescent="0.2">
      <c r="A282" s="278">
        <v>21</v>
      </c>
      <c r="B282" s="294" t="s">
        <v>981</v>
      </c>
      <c r="C282" s="301" t="str">
        <f>IF(data!BG75&gt;0,data!BG75,"")</f>
        <v/>
      </c>
      <c r="D282" s="301" t="str">
        <f>IF(data!BH75&gt;0,data!BH75,"")</f>
        <v/>
      </c>
      <c r="E282" s="301" t="str">
        <f>IF(data!BI75&gt;0,data!BI75,"")</f>
        <v/>
      </c>
      <c r="F282" s="301" t="str">
        <f>IF(data!BJ75&gt;0,data!BJ75,"")</f>
        <v/>
      </c>
      <c r="G282" s="301" t="str">
        <f>IF(data!BK75&gt;0,data!BK75,"")</f>
        <v/>
      </c>
      <c r="H282" s="301" t="str">
        <f>IF(data!BL75&gt;0,data!BL75,"")</f>
        <v/>
      </c>
      <c r="I282" s="301" t="str">
        <f>IF(data!BM75&gt;0,data!BM75,"")</f>
        <v/>
      </c>
    </row>
    <row r="283" spans="1:9" ht="20.100000000000001" customHeight="1" x14ac:dyDescent="0.2">
      <c r="A283" s="278" t="s">
        <v>982</v>
      </c>
      <c r="B283" s="286"/>
      <c r="C283" s="303"/>
      <c r="D283" s="303"/>
      <c r="E283" s="303"/>
      <c r="F283" s="303"/>
      <c r="G283" s="303"/>
      <c r="H283" s="303"/>
      <c r="I283" s="303"/>
    </row>
    <row r="284" spans="1:9" ht="20.100000000000001" customHeight="1" x14ac:dyDescent="0.2">
      <c r="A284" s="278">
        <v>22</v>
      </c>
      <c r="B284" s="286" t="s">
        <v>983</v>
      </c>
      <c r="C284" s="302">
        <f>data!BG90</f>
        <v>2337</v>
      </c>
      <c r="D284" s="302">
        <f>data!BH90</f>
        <v>624</v>
      </c>
      <c r="E284" s="302">
        <f>data!BI90</f>
        <v>0</v>
      </c>
      <c r="F284" s="302">
        <f>data!BJ90</f>
        <v>0</v>
      </c>
      <c r="G284" s="302">
        <f>data!BK90</f>
        <v>0</v>
      </c>
      <c r="H284" s="302">
        <f>data!BL90</f>
        <v>0</v>
      </c>
      <c r="I284" s="302">
        <f>data!BM90</f>
        <v>0</v>
      </c>
    </row>
    <row r="285" spans="1:9" ht="20.100000000000001" customHeight="1" x14ac:dyDescent="0.2">
      <c r="A285" s="278">
        <v>23</v>
      </c>
      <c r="B285" s="286" t="s">
        <v>984</v>
      </c>
      <c r="C285" s="301" t="str">
        <f>IF(data!BG77&gt;0,data!BG77,"")</f>
        <v/>
      </c>
      <c r="D285" s="302">
        <f>data!BH91</f>
        <v>0</v>
      </c>
      <c r="E285" s="302">
        <f>data!BI91</f>
        <v>0</v>
      </c>
      <c r="F285" s="301" t="str">
        <f>IF(data!BJ77&gt;0,data!BJ77,"")</f>
        <v/>
      </c>
      <c r="G285" s="302">
        <f>data!BK91</f>
        <v>0</v>
      </c>
      <c r="H285" s="302">
        <f>data!BL91</f>
        <v>0</v>
      </c>
      <c r="I285" s="302">
        <f>data!BM91</f>
        <v>0</v>
      </c>
    </row>
    <row r="286" spans="1:9" ht="20.100000000000001" customHeight="1" x14ac:dyDescent="0.2">
      <c r="A286" s="278">
        <v>24</v>
      </c>
      <c r="B286" s="286" t="s">
        <v>985</v>
      </c>
      <c r="C286" s="301" t="str">
        <f>IF(data!BG78&gt;0,data!BG78,"")</f>
        <v/>
      </c>
      <c r="D286" s="302">
        <f>data!BH92</f>
        <v>0</v>
      </c>
      <c r="E286" s="302">
        <f>data!BI92</f>
        <v>0</v>
      </c>
      <c r="F286" s="301" t="str">
        <f>IF(data!BJ78&gt;0,data!BJ78,"")</f>
        <v/>
      </c>
      <c r="G286" s="302">
        <f>data!BK92</f>
        <v>0</v>
      </c>
      <c r="H286" s="302">
        <f>data!BL92</f>
        <v>0</v>
      </c>
      <c r="I286" s="302">
        <f>data!BM92</f>
        <v>0</v>
      </c>
    </row>
    <row r="287" spans="1:9" ht="20.100000000000001" customHeight="1" x14ac:dyDescent="0.2">
      <c r="A287" s="278">
        <v>25</v>
      </c>
      <c r="B287" s="286" t="s">
        <v>986</v>
      </c>
      <c r="C287" s="301" t="str">
        <f>IF(data!BG79&gt;0,data!BG79,"")</f>
        <v/>
      </c>
      <c r="D287" s="302">
        <f>data!BH93</f>
        <v>0</v>
      </c>
      <c r="E287" s="302">
        <f>data!BI93</f>
        <v>0</v>
      </c>
      <c r="F287" s="301" t="str">
        <f>IF(data!BJ79&gt;0,data!BJ79,"")</f>
        <v/>
      </c>
      <c r="G287" s="302">
        <f>data!BK93</f>
        <v>0</v>
      </c>
      <c r="H287" s="302">
        <f>data!BL93</f>
        <v>0</v>
      </c>
      <c r="I287" s="302">
        <f>data!BM93</f>
        <v>0</v>
      </c>
    </row>
    <row r="288" spans="1:9" ht="20.100000000000001" customHeight="1" x14ac:dyDescent="0.2">
      <c r="A288" s="278">
        <v>26</v>
      </c>
      <c r="B288" s="286" t="s">
        <v>279</v>
      </c>
      <c r="C288" s="301" t="str">
        <f>IF(data!BG80&gt;0,data!BG80,"")</f>
        <v/>
      </c>
      <c r="D288" s="301" t="str">
        <f>IF(data!BH80&gt;0,data!BH80,"")</f>
        <v/>
      </c>
      <c r="E288" s="301" t="str">
        <f>IF(data!BI80&gt;0,data!BI80,"")</f>
        <v/>
      </c>
      <c r="F288" s="301" t="str">
        <f>IF(data!BJ80&gt;0,data!BJ80,"")</f>
        <v/>
      </c>
      <c r="G288" s="301" t="str">
        <f>IF(data!BK80&gt;0,data!BK80,"")</f>
        <v/>
      </c>
      <c r="H288" s="301" t="str">
        <f>IF(data!BL80&gt;0,data!BL80,"")</f>
        <v/>
      </c>
      <c r="I288" s="301" t="str">
        <f>IF(data!BM80&gt;0,data!BM80,"")</f>
        <v/>
      </c>
    </row>
    <row r="289" spans="1:9" ht="20.100000000000001" customHeight="1" x14ac:dyDescent="0.2">
      <c r="A289" s="279" t="s">
        <v>968</v>
      </c>
      <c r="B289" s="280"/>
      <c r="C289" s="280"/>
      <c r="D289" s="280"/>
      <c r="E289" s="280"/>
      <c r="F289" s="280"/>
      <c r="G289" s="280"/>
      <c r="H289" s="280"/>
      <c r="I289" s="279"/>
    </row>
    <row r="290" spans="1:9" ht="20.100000000000001" customHeight="1" x14ac:dyDescent="0.2">
      <c r="D290" s="282"/>
      <c r="I290" s="283" t="s">
        <v>1018</v>
      </c>
    </row>
    <row r="291" spans="1:9" ht="20.100000000000001" customHeight="1" x14ac:dyDescent="0.2">
      <c r="A291" s="282"/>
    </row>
    <row r="292" spans="1:9" ht="20.100000000000001" customHeight="1" x14ac:dyDescent="0.2">
      <c r="A292" s="284" t="str">
        <f>"Hospital: "&amp;data!C98</f>
        <v>Hospital: Confluence Health: Wenatchee Valley Hospital</v>
      </c>
      <c r="G292" s="285"/>
      <c r="H292" s="284" t="str">
        <f>"FYE: "&amp;data!C96</f>
        <v>FYE: 12/31/2022</v>
      </c>
    </row>
    <row r="293" spans="1:9" ht="20.100000000000001" customHeight="1" x14ac:dyDescent="0.2">
      <c r="A293" s="278">
        <v>1</v>
      </c>
      <c r="B293" s="286" t="s">
        <v>221</v>
      </c>
      <c r="C293" s="288" t="s">
        <v>84</v>
      </c>
      <c r="D293" s="288" t="s">
        <v>85</v>
      </c>
      <c r="E293" s="288" t="s">
        <v>86</v>
      </c>
      <c r="F293" s="288" t="s">
        <v>87</v>
      </c>
      <c r="G293" s="288" t="s">
        <v>88</v>
      </c>
      <c r="H293" s="288" t="s">
        <v>89</v>
      </c>
      <c r="I293" s="288" t="s">
        <v>90</v>
      </c>
    </row>
    <row r="294" spans="1:9" ht="20.100000000000001" customHeight="1" x14ac:dyDescent="0.2">
      <c r="A294" s="289">
        <v>2</v>
      </c>
      <c r="B294" s="290" t="s">
        <v>970</v>
      </c>
      <c r="C294" s="292" t="s">
        <v>160</v>
      </c>
      <c r="D294" s="292" t="s">
        <v>161</v>
      </c>
      <c r="E294" s="292" t="s">
        <v>162</v>
      </c>
      <c r="F294" s="292" t="s">
        <v>163</v>
      </c>
      <c r="G294" s="292"/>
      <c r="H294" s="292" t="s">
        <v>165</v>
      </c>
      <c r="I294" s="292" t="s">
        <v>166</v>
      </c>
    </row>
    <row r="295" spans="1:9" ht="20.100000000000001" customHeight="1" x14ac:dyDescent="0.2">
      <c r="A295" s="289"/>
      <c r="B295" s="290"/>
      <c r="C295" s="292" t="s">
        <v>1019</v>
      </c>
      <c r="D295" s="292" t="s">
        <v>206</v>
      </c>
      <c r="E295" s="292" t="s">
        <v>207</v>
      </c>
      <c r="F295" s="292" t="s">
        <v>208</v>
      </c>
      <c r="G295" s="292" t="s">
        <v>164</v>
      </c>
      <c r="H295" s="292" t="s">
        <v>209</v>
      </c>
      <c r="I295" s="292" t="s">
        <v>181</v>
      </c>
    </row>
    <row r="296" spans="1:9" ht="20.100000000000001" customHeight="1" x14ac:dyDescent="0.2">
      <c r="A296" s="278">
        <v>3</v>
      </c>
      <c r="B296" s="286" t="s">
        <v>974</v>
      </c>
      <c r="C296" s="298"/>
      <c r="D296" s="298"/>
      <c r="E296" s="298"/>
      <c r="F296" s="298"/>
      <c r="G296" s="298"/>
      <c r="H296" s="298"/>
      <c r="I296" s="298"/>
    </row>
    <row r="297" spans="1:9" ht="20.100000000000001" customHeight="1" x14ac:dyDescent="0.2">
      <c r="A297" s="278">
        <v>4</v>
      </c>
      <c r="B297" s="286" t="s">
        <v>246</v>
      </c>
      <c r="C297" s="298"/>
      <c r="D297" s="298"/>
      <c r="E297" s="298"/>
      <c r="F297" s="298"/>
      <c r="G297" s="298"/>
      <c r="H297" s="298"/>
      <c r="I297" s="298"/>
    </row>
    <row r="298" spans="1:9" ht="20.100000000000001" customHeight="1" x14ac:dyDescent="0.2">
      <c r="A298" s="278">
        <v>5</v>
      </c>
      <c r="B298" s="286" t="s">
        <v>247</v>
      </c>
      <c r="C298" s="293">
        <f>data!BN60</f>
        <v>1.17</v>
      </c>
      <c r="D298" s="293">
        <f>data!BO60</f>
        <v>0</v>
      </c>
      <c r="E298" s="293">
        <f>data!BP60</f>
        <v>0</v>
      </c>
      <c r="F298" s="293">
        <f>data!BQ60</f>
        <v>0</v>
      </c>
      <c r="G298" s="293">
        <f>data!BR60</f>
        <v>0</v>
      </c>
      <c r="H298" s="293">
        <f>data!BS60</f>
        <v>0</v>
      </c>
      <c r="I298" s="293">
        <f>data!BT60</f>
        <v>0</v>
      </c>
    </row>
    <row r="299" spans="1:9" ht="20.100000000000001" customHeight="1" x14ac:dyDescent="0.2">
      <c r="A299" s="278">
        <v>6</v>
      </c>
      <c r="B299" s="286" t="s">
        <v>248</v>
      </c>
      <c r="C299" s="286">
        <f>data!BN61</f>
        <v>479327</v>
      </c>
      <c r="D299" s="286">
        <f>data!BO61</f>
        <v>0</v>
      </c>
      <c r="E299" s="286">
        <f>data!BP61</f>
        <v>0</v>
      </c>
      <c r="F299" s="286">
        <f>data!BQ61</f>
        <v>0</v>
      </c>
      <c r="G299" s="286">
        <f>data!BR61</f>
        <v>0</v>
      </c>
      <c r="H299" s="286">
        <f>data!BS61</f>
        <v>0</v>
      </c>
      <c r="I299" s="286">
        <f>data!BT61</f>
        <v>0</v>
      </c>
    </row>
    <row r="300" spans="1:9" ht="20.100000000000001" customHeight="1" x14ac:dyDescent="0.2">
      <c r="A300" s="278">
        <v>7</v>
      </c>
      <c r="B300" s="286" t="s">
        <v>9</v>
      </c>
      <c r="C300" s="286">
        <f>data!BN62</f>
        <v>1429105</v>
      </c>
      <c r="D300" s="286">
        <f>data!BO62</f>
        <v>0</v>
      </c>
      <c r="E300" s="286">
        <f>data!BP62</f>
        <v>0</v>
      </c>
      <c r="F300" s="286">
        <f>data!BQ62</f>
        <v>0</v>
      </c>
      <c r="G300" s="286">
        <f>data!BR62</f>
        <v>0</v>
      </c>
      <c r="H300" s="286">
        <f>data!BS62</f>
        <v>0</v>
      </c>
      <c r="I300" s="286">
        <f>data!BT62</f>
        <v>0</v>
      </c>
    </row>
    <row r="301" spans="1:9" ht="20.100000000000001" customHeight="1" x14ac:dyDescent="0.2">
      <c r="A301" s="278">
        <v>8</v>
      </c>
      <c r="B301" s="286" t="s">
        <v>249</v>
      </c>
      <c r="C301" s="286">
        <f>data!BN63</f>
        <v>108615177</v>
      </c>
      <c r="D301" s="286">
        <f>data!BO63</f>
        <v>0</v>
      </c>
      <c r="E301" s="286">
        <f>data!BP63</f>
        <v>0</v>
      </c>
      <c r="F301" s="286">
        <f>data!BQ63</f>
        <v>0</v>
      </c>
      <c r="G301" s="286">
        <f>data!BR63</f>
        <v>0</v>
      </c>
      <c r="H301" s="286">
        <f>data!BS63</f>
        <v>0</v>
      </c>
      <c r="I301" s="286">
        <f>data!BT63</f>
        <v>0</v>
      </c>
    </row>
    <row r="302" spans="1:9" ht="20.100000000000001" customHeight="1" x14ac:dyDescent="0.2">
      <c r="A302" s="278">
        <v>9</v>
      </c>
      <c r="B302" s="286" t="s">
        <v>250</v>
      </c>
      <c r="C302" s="286">
        <f>data!BN64</f>
        <v>-141745</v>
      </c>
      <c r="D302" s="286">
        <f>data!BO64</f>
        <v>0</v>
      </c>
      <c r="E302" s="286">
        <f>data!BP64</f>
        <v>0</v>
      </c>
      <c r="F302" s="286">
        <f>data!BQ64</f>
        <v>0</v>
      </c>
      <c r="G302" s="286">
        <f>data!BR64</f>
        <v>0</v>
      </c>
      <c r="H302" s="286">
        <f>data!BS64</f>
        <v>0</v>
      </c>
      <c r="I302" s="286">
        <f>data!BT64</f>
        <v>0</v>
      </c>
    </row>
    <row r="303" spans="1:9" ht="20.100000000000001" customHeight="1" x14ac:dyDescent="0.2">
      <c r="A303" s="278">
        <v>10</v>
      </c>
      <c r="B303" s="286" t="s">
        <v>497</v>
      </c>
      <c r="C303" s="286">
        <f>data!BN65</f>
        <v>28251</v>
      </c>
      <c r="D303" s="286">
        <f>data!BO65</f>
        <v>0</v>
      </c>
      <c r="E303" s="286">
        <f>data!BP65</f>
        <v>0</v>
      </c>
      <c r="F303" s="286">
        <f>data!BQ65</f>
        <v>0</v>
      </c>
      <c r="G303" s="286">
        <f>data!BR65</f>
        <v>0</v>
      </c>
      <c r="H303" s="286">
        <f>data!BS65</f>
        <v>0</v>
      </c>
      <c r="I303" s="286">
        <f>data!BT65</f>
        <v>0</v>
      </c>
    </row>
    <row r="304" spans="1:9" ht="20.100000000000001" customHeight="1" x14ac:dyDescent="0.2">
      <c r="A304" s="278">
        <v>11</v>
      </c>
      <c r="B304" s="286" t="s">
        <v>498</v>
      </c>
      <c r="C304" s="286">
        <f>data!BN66</f>
        <v>102888</v>
      </c>
      <c r="D304" s="286">
        <f>data!BO66</f>
        <v>0</v>
      </c>
      <c r="E304" s="286">
        <f>data!BP66</f>
        <v>0</v>
      </c>
      <c r="F304" s="286">
        <f>data!BQ66</f>
        <v>0</v>
      </c>
      <c r="G304" s="286">
        <f>data!BR66</f>
        <v>0</v>
      </c>
      <c r="H304" s="286">
        <f>data!BS66</f>
        <v>0</v>
      </c>
      <c r="I304" s="286">
        <f>data!BT66</f>
        <v>0</v>
      </c>
    </row>
    <row r="305" spans="1:9" ht="20.100000000000001" customHeight="1" x14ac:dyDescent="0.2">
      <c r="A305" s="278">
        <v>12</v>
      </c>
      <c r="B305" s="286" t="s">
        <v>11</v>
      </c>
      <c r="C305" s="286">
        <f>data!BN67</f>
        <v>-245585</v>
      </c>
      <c r="D305" s="286">
        <f>data!BO67</f>
        <v>0</v>
      </c>
      <c r="E305" s="286">
        <f>data!BP67</f>
        <v>0</v>
      </c>
      <c r="F305" s="286">
        <f>data!BQ67</f>
        <v>0</v>
      </c>
      <c r="G305" s="286">
        <f>data!BR67</f>
        <v>0</v>
      </c>
      <c r="H305" s="286">
        <f>data!BS67</f>
        <v>0</v>
      </c>
      <c r="I305" s="286">
        <f>data!BT67</f>
        <v>0</v>
      </c>
    </row>
    <row r="306" spans="1:9" ht="20.100000000000001" customHeight="1" x14ac:dyDescent="0.2">
      <c r="A306" s="278">
        <v>13</v>
      </c>
      <c r="B306" s="286" t="s">
        <v>975</v>
      </c>
      <c r="C306" s="286">
        <f>data!BN68</f>
        <v>-79838</v>
      </c>
      <c r="D306" s="286">
        <f>data!BO68</f>
        <v>0</v>
      </c>
      <c r="E306" s="286">
        <f>data!BP68</f>
        <v>0</v>
      </c>
      <c r="F306" s="286">
        <f>data!BQ68</f>
        <v>0</v>
      </c>
      <c r="G306" s="286">
        <f>data!BR68</f>
        <v>0</v>
      </c>
      <c r="H306" s="286">
        <f>data!BS68</f>
        <v>0</v>
      </c>
      <c r="I306" s="286">
        <f>data!BT68</f>
        <v>0</v>
      </c>
    </row>
    <row r="307" spans="1:9" ht="20.100000000000001" customHeight="1" x14ac:dyDescent="0.2">
      <c r="A307" s="278">
        <v>14</v>
      </c>
      <c r="B307" s="286" t="s">
        <v>976</v>
      </c>
      <c r="C307" s="286">
        <f>data!BN69</f>
        <v>3229366</v>
      </c>
      <c r="D307" s="286">
        <f>data!BO69</f>
        <v>0</v>
      </c>
      <c r="E307" s="286">
        <f>data!BP69</f>
        <v>266029</v>
      </c>
      <c r="F307" s="286">
        <f>data!BQ69</f>
        <v>0</v>
      </c>
      <c r="G307" s="286">
        <f>data!BR69</f>
        <v>0</v>
      </c>
      <c r="H307" s="286">
        <f>data!BS69</f>
        <v>0</v>
      </c>
      <c r="I307" s="286">
        <f>data!BT69</f>
        <v>0</v>
      </c>
    </row>
    <row r="308" spans="1:9" ht="20.100000000000001" customHeight="1" x14ac:dyDescent="0.2">
      <c r="A308" s="278">
        <v>15</v>
      </c>
      <c r="B308" s="286" t="s">
        <v>269</v>
      </c>
      <c r="C308" s="286">
        <f>-data!BN84</f>
        <v>0</v>
      </c>
      <c r="D308" s="286">
        <f>-data!BO84</f>
        <v>0</v>
      </c>
      <c r="E308" s="286">
        <f>-data!BP84</f>
        <v>0</v>
      </c>
      <c r="F308" s="286">
        <f>-data!BQ84</f>
        <v>0</v>
      </c>
      <c r="G308" s="286">
        <f>-data!BR84</f>
        <v>0</v>
      </c>
      <c r="H308" s="286">
        <f>-data!BS84</f>
        <v>0</v>
      </c>
      <c r="I308" s="286">
        <f>-data!BT84</f>
        <v>0</v>
      </c>
    </row>
    <row r="309" spans="1:9" ht="20.100000000000001" customHeight="1" x14ac:dyDescent="0.2">
      <c r="A309" s="278">
        <v>16</v>
      </c>
      <c r="B309" s="294" t="s">
        <v>977</v>
      </c>
      <c r="C309" s="286">
        <f>data!BN85</f>
        <v>113416946</v>
      </c>
      <c r="D309" s="286">
        <f>data!BO85</f>
        <v>0</v>
      </c>
      <c r="E309" s="286">
        <f>data!BP85</f>
        <v>266029</v>
      </c>
      <c r="F309" s="286">
        <f>data!BQ85</f>
        <v>0</v>
      </c>
      <c r="G309" s="286">
        <f>data!BR85</f>
        <v>0</v>
      </c>
      <c r="H309" s="286">
        <f>data!BS85</f>
        <v>0</v>
      </c>
      <c r="I309" s="286">
        <f>data!BT85</f>
        <v>0</v>
      </c>
    </row>
    <row r="310" spans="1:9" ht="20.100000000000001" customHeight="1" x14ac:dyDescent="0.2">
      <c r="A310" s="278">
        <v>17</v>
      </c>
      <c r="B310" s="286" t="s">
        <v>271</v>
      </c>
      <c r="C310" s="296"/>
      <c r="D310" s="296"/>
      <c r="E310" s="296"/>
      <c r="F310" s="296"/>
      <c r="G310" s="296"/>
      <c r="H310" s="296"/>
      <c r="I310" s="296"/>
    </row>
    <row r="311" spans="1:9" ht="20.100000000000001" customHeight="1" x14ac:dyDescent="0.2">
      <c r="A311" s="278">
        <v>18</v>
      </c>
      <c r="B311" s="286" t="s">
        <v>978</v>
      </c>
      <c r="C311" s="286"/>
      <c r="D311" s="286"/>
      <c r="E311" s="286"/>
      <c r="F311" s="286"/>
      <c r="G311" s="286"/>
      <c r="H311" s="286"/>
      <c r="I311" s="286"/>
    </row>
    <row r="312" spans="1:9" ht="20.100000000000001" customHeight="1" x14ac:dyDescent="0.2">
      <c r="A312" s="278">
        <v>19</v>
      </c>
      <c r="B312" s="294" t="s">
        <v>979</v>
      </c>
      <c r="C312" s="301" t="str">
        <f>IF(data!BN73&gt;0,data!BN73,"")</f>
        <v/>
      </c>
      <c r="D312" s="301" t="str">
        <f>IF(data!BO73&gt;0,data!BO73,"")</f>
        <v/>
      </c>
      <c r="E312" s="301" t="str">
        <f>IF(data!BP73&gt;0,data!BP73,"")</f>
        <v/>
      </c>
      <c r="F312" s="301" t="str">
        <f>IF(data!BQ73&gt;0,data!BQ73,"")</f>
        <v/>
      </c>
      <c r="G312" s="301" t="str">
        <f>IF(data!BR73&gt;0,data!BR73,"")</f>
        <v/>
      </c>
      <c r="H312" s="301" t="str">
        <f>IF(data!BS73&gt;0,data!BS73,"")</f>
        <v/>
      </c>
      <c r="I312" s="301" t="str">
        <f>IF(data!BT73&gt;0,data!BT73,"")</f>
        <v/>
      </c>
    </row>
    <row r="313" spans="1:9" ht="20.100000000000001" customHeight="1" x14ac:dyDescent="0.2">
      <c r="A313" s="278">
        <v>20</v>
      </c>
      <c r="B313" s="294" t="s">
        <v>980</v>
      </c>
      <c r="C313" s="301" t="str">
        <f>IF(data!BN74&gt;0,data!BN74,"")</f>
        <v/>
      </c>
      <c r="D313" s="301" t="str">
        <f>IF(data!BO74&gt;0,data!BO74,"")</f>
        <v/>
      </c>
      <c r="E313" s="301" t="str">
        <f>IF(data!BP74&gt;0,data!BP74,"")</f>
        <v/>
      </c>
      <c r="F313" s="301" t="str">
        <f>IF(data!BQ74&gt;0,data!BQ74,"")</f>
        <v/>
      </c>
      <c r="G313" s="301" t="str">
        <f>IF(data!BR74&gt;0,data!BR74,"")</f>
        <v/>
      </c>
      <c r="H313" s="301" t="str">
        <f>IF(data!BS74&gt;0,data!BS74,"")</f>
        <v/>
      </c>
      <c r="I313" s="301" t="str">
        <f>IF(data!BT74&gt;0,data!BT74,"")</f>
        <v/>
      </c>
    </row>
    <row r="314" spans="1:9" ht="20.100000000000001" customHeight="1" x14ac:dyDescent="0.2">
      <c r="A314" s="278">
        <v>21</v>
      </c>
      <c r="B314" s="294" t="s">
        <v>981</v>
      </c>
      <c r="C314" s="301" t="str">
        <f>IF(data!BN75&gt;0,data!BN75,"")</f>
        <v/>
      </c>
      <c r="D314" s="301" t="str">
        <f>IF(data!BO75&gt;0,data!BO75,"")</f>
        <v/>
      </c>
      <c r="E314" s="301" t="str">
        <f>IF(data!BP75&gt;0,data!BP75,"")</f>
        <v/>
      </c>
      <c r="F314" s="301" t="str">
        <f>IF(data!BQ75&gt;0,data!BQ75,"")</f>
        <v/>
      </c>
      <c r="G314" s="301" t="str">
        <f>IF(data!BR75&gt;0,data!BR75,"")</f>
        <v/>
      </c>
      <c r="H314" s="301" t="str">
        <f>IF(data!BS75&gt;0,data!BS75,"")</f>
        <v/>
      </c>
      <c r="I314" s="301" t="str">
        <f>IF(data!BT75&gt;0,data!BT75,"")</f>
        <v/>
      </c>
    </row>
    <row r="315" spans="1:9" ht="20.100000000000001" customHeight="1" x14ac:dyDescent="0.2">
      <c r="A315" s="278" t="s">
        <v>982</v>
      </c>
      <c r="B315" s="286"/>
      <c r="C315" s="296"/>
      <c r="D315" s="296"/>
      <c r="E315" s="296"/>
      <c r="F315" s="296"/>
      <c r="G315" s="296"/>
      <c r="H315" s="296"/>
      <c r="I315" s="296"/>
    </row>
    <row r="316" spans="1:9" ht="20.100000000000001" customHeight="1" x14ac:dyDescent="0.2">
      <c r="A316" s="278">
        <v>22</v>
      </c>
      <c r="B316" s="286" t="s">
        <v>983</v>
      </c>
      <c r="C316" s="302">
        <f>data!BN90</f>
        <v>11510</v>
      </c>
      <c r="D316" s="302">
        <f>data!BO90</f>
        <v>0</v>
      </c>
      <c r="E316" s="302">
        <f>data!BP90</f>
        <v>0</v>
      </c>
      <c r="F316" s="302">
        <f>data!BQ90</f>
        <v>0</v>
      </c>
      <c r="G316" s="302">
        <f>data!BR90</f>
        <v>0</v>
      </c>
      <c r="H316" s="302">
        <f>data!BS90</f>
        <v>0</v>
      </c>
      <c r="I316" s="302">
        <f>data!BT90</f>
        <v>0</v>
      </c>
    </row>
    <row r="317" spans="1:9" ht="20.100000000000001" customHeight="1" x14ac:dyDescent="0.2">
      <c r="A317" s="278">
        <v>23</v>
      </c>
      <c r="B317" s="286" t="s">
        <v>984</v>
      </c>
      <c r="C317" s="301" t="str">
        <f>IF(data!BN77&gt;0,data!BN77,"")</f>
        <v/>
      </c>
      <c r="D317" s="301" t="str">
        <f>IF(data!BO77&gt;0,data!BO77,"")</f>
        <v/>
      </c>
      <c r="E317" s="301" t="str">
        <f>IF(data!BP77&gt;0,data!BP77,"")</f>
        <v/>
      </c>
      <c r="F317" s="301" t="str">
        <f>IF(data!BQ77&gt;0,data!BQ77,"")</f>
        <v/>
      </c>
      <c r="G317" s="302">
        <f>data!BR91</f>
        <v>0</v>
      </c>
      <c r="H317" s="302">
        <f>data!BS91</f>
        <v>0</v>
      </c>
      <c r="I317" s="302">
        <f>data!BT91</f>
        <v>0</v>
      </c>
    </row>
    <row r="318" spans="1:9" ht="20.100000000000001" customHeight="1" x14ac:dyDescent="0.2">
      <c r="A318" s="278">
        <v>24</v>
      </c>
      <c r="B318" s="286" t="s">
        <v>985</v>
      </c>
      <c r="C318" s="301" t="str">
        <f>IF(data!BN78&gt;0,data!BN78,"")</f>
        <v/>
      </c>
      <c r="D318" s="301" t="str">
        <f>IF(data!BO78&gt;0,data!BO78,"")</f>
        <v/>
      </c>
      <c r="E318" s="301" t="str">
        <f>IF(data!BP78&gt;0,data!BP78,"")</f>
        <v/>
      </c>
      <c r="F318" s="301" t="str">
        <f>IF(data!BQ78&gt;0,data!BQ78,"")</f>
        <v/>
      </c>
      <c r="G318" s="301" t="str">
        <f>IF(data!BR78&gt;0,data!BR78,"")</f>
        <v/>
      </c>
      <c r="H318" s="302">
        <f>data!BS92</f>
        <v>0</v>
      </c>
      <c r="I318" s="302">
        <f>data!BT92</f>
        <v>0</v>
      </c>
    </row>
    <row r="319" spans="1:9" ht="20.100000000000001" customHeight="1" x14ac:dyDescent="0.2">
      <c r="A319" s="278">
        <v>25</v>
      </c>
      <c r="B319" s="286" t="s">
        <v>986</v>
      </c>
      <c r="C319" s="301" t="str">
        <f>IF(data!BN79&gt;0,data!BN79,"")</f>
        <v/>
      </c>
      <c r="D319" s="301" t="str">
        <f>IF(data!BO79&gt;0,data!BO79,"")</f>
        <v/>
      </c>
      <c r="E319" s="301" t="str">
        <f>IF(data!BP79&gt;0,data!BP79,"")</f>
        <v/>
      </c>
      <c r="F319" s="301" t="str">
        <f>IF(data!BQ79&gt;0,data!BQ79,"")</f>
        <v/>
      </c>
      <c r="G319" s="301" t="str">
        <f>IF(data!BR79&gt;0,data!BR79,"")</f>
        <v/>
      </c>
      <c r="H319" s="302">
        <f>data!BS93</f>
        <v>0</v>
      </c>
      <c r="I319" s="302">
        <f>data!BT93</f>
        <v>0</v>
      </c>
    </row>
    <row r="320" spans="1:9" ht="20.100000000000001" customHeight="1" x14ac:dyDescent="0.2">
      <c r="A320" s="278">
        <v>26</v>
      </c>
      <c r="B320" s="286" t="s">
        <v>279</v>
      </c>
      <c r="C320" s="304" t="str">
        <f>IF(data!BN80&gt;0,data!BN80,"")</f>
        <v/>
      </c>
      <c r="D320" s="304" t="str">
        <f>IF(data!BO80&gt;0,data!BO80,"")</f>
        <v/>
      </c>
      <c r="E320" s="304" t="str">
        <f>IF(data!BP80&gt;0,data!BP80,"")</f>
        <v/>
      </c>
      <c r="F320" s="304" t="str">
        <f>IF(data!BQ80&gt;0,data!BQ80,"")</f>
        <v/>
      </c>
      <c r="G320" s="304" t="str">
        <f>IF(data!BR80&gt;0,data!BR80,"")</f>
        <v/>
      </c>
      <c r="H320" s="304" t="str">
        <f>IF(data!BS80&gt;0,data!BS80,"")</f>
        <v/>
      </c>
      <c r="I320" s="304" t="str">
        <f>IF(data!BT80&gt;0,data!BT80,"")</f>
        <v/>
      </c>
    </row>
    <row r="321" spans="1:9" ht="20.100000000000001" customHeight="1" x14ac:dyDescent="0.2">
      <c r="A321" s="279" t="s">
        <v>968</v>
      </c>
      <c r="B321" s="280"/>
      <c r="C321" s="280"/>
      <c r="D321" s="280"/>
      <c r="E321" s="280"/>
      <c r="F321" s="280"/>
      <c r="G321" s="280"/>
      <c r="H321" s="280"/>
      <c r="I321" s="279"/>
    </row>
    <row r="322" spans="1:9" ht="20.100000000000001" customHeight="1" x14ac:dyDescent="0.2">
      <c r="D322" s="282"/>
      <c r="I322" s="283" t="s">
        <v>1020</v>
      </c>
    </row>
    <row r="323" spans="1:9" ht="20.100000000000001" customHeight="1" x14ac:dyDescent="0.2">
      <c r="A323" s="282"/>
    </row>
    <row r="324" spans="1:9" ht="20.100000000000001" customHeight="1" x14ac:dyDescent="0.2">
      <c r="A324" s="284" t="str">
        <f>"Hospital: "&amp;data!C98</f>
        <v>Hospital: Confluence Health: Wenatchee Valley Hospital</v>
      </c>
      <c r="G324" s="285"/>
      <c r="H324" s="284" t="str">
        <f>"FYE: "&amp;data!C96</f>
        <v>FYE: 12/31/2022</v>
      </c>
    </row>
    <row r="325" spans="1:9" ht="20.100000000000001" customHeight="1" x14ac:dyDescent="0.2">
      <c r="A325" s="278">
        <v>1</v>
      </c>
      <c r="B325" s="286" t="s">
        <v>221</v>
      </c>
      <c r="C325" s="288" t="s">
        <v>91</v>
      </c>
      <c r="D325" s="288" t="s">
        <v>92</v>
      </c>
      <c r="E325" s="288" t="s">
        <v>93</v>
      </c>
      <c r="F325" s="288" t="s">
        <v>94</v>
      </c>
      <c r="G325" s="288" t="s">
        <v>95</v>
      </c>
      <c r="H325" s="288" t="s">
        <v>96</v>
      </c>
      <c r="I325" s="288" t="s">
        <v>97</v>
      </c>
    </row>
    <row r="326" spans="1:9" ht="20.100000000000001" customHeight="1" x14ac:dyDescent="0.2">
      <c r="A326" s="289">
        <v>2</v>
      </c>
      <c r="B326" s="290" t="s">
        <v>970</v>
      </c>
      <c r="C326" s="292" t="s">
        <v>167</v>
      </c>
      <c r="D326" s="292" t="s">
        <v>167</v>
      </c>
      <c r="E326" s="292" t="s">
        <v>167</v>
      </c>
      <c r="F326" s="292" t="s">
        <v>168</v>
      </c>
      <c r="G326" s="292" t="s">
        <v>169</v>
      </c>
      <c r="H326" s="292" t="s">
        <v>170</v>
      </c>
      <c r="I326" s="292" t="s">
        <v>171</v>
      </c>
    </row>
    <row r="327" spans="1:9" ht="20.100000000000001" customHeight="1" x14ac:dyDescent="0.2">
      <c r="A327" s="289"/>
      <c r="B327" s="290"/>
      <c r="C327" s="292" t="s">
        <v>210</v>
      </c>
      <c r="D327" s="292" t="s">
        <v>211</v>
      </c>
      <c r="E327" s="292" t="s">
        <v>212</v>
      </c>
      <c r="F327" s="292" t="s">
        <v>163</v>
      </c>
      <c r="G327" s="292" t="s">
        <v>1019</v>
      </c>
      <c r="H327" s="292" t="s">
        <v>164</v>
      </c>
      <c r="I327" s="292" t="s">
        <v>213</v>
      </c>
    </row>
    <row r="328" spans="1:9" ht="20.100000000000001" customHeight="1" x14ac:dyDescent="0.2">
      <c r="A328" s="278">
        <v>3</v>
      </c>
      <c r="B328" s="286" t="s">
        <v>974</v>
      </c>
      <c r="C328" s="298"/>
      <c r="D328" s="298"/>
      <c r="E328" s="298"/>
      <c r="F328" s="298"/>
      <c r="G328" s="298"/>
      <c r="H328" s="298"/>
      <c r="I328" s="298"/>
    </row>
    <row r="329" spans="1:9" ht="20.100000000000001" customHeight="1" x14ac:dyDescent="0.2">
      <c r="A329" s="278">
        <v>4</v>
      </c>
      <c r="B329" s="286" t="s">
        <v>246</v>
      </c>
      <c r="C329" s="298"/>
      <c r="D329" s="298"/>
      <c r="E329" s="298"/>
      <c r="F329" s="298"/>
      <c r="G329" s="298"/>
      <c r="H329" s="298"/>
      <c r="I329" s="298"/>
    </row>
    <row r="330" spans="1:9" ht="20.100000000000001" customHeight="1" x14ac:dyDescent="0.2">
      <c r="A330" s="278">
        <v>5</v>
      </c>
      <c r="B330" s="286" t="s">
        <v>247</v>
      </c>
      <c r="C330" s="293">
        <f>data!BU60</f>
        <v>0</v>
      </c>
      <c r="D330" s="293">
        <f>data!BV60</f>
        <v>16.48</v>
      </c>
      <c r="E330" s="293">
        <f>data!BW60</f>
        <v>0</v>
      </c>
      <c r="F330" s="293">
        <f>data!BX60</f>
        <v>0</v>
      </c>
      <c r="G330" s="293">
        <f>data!BY60</f>
        <v>0</v>
      </c>
      <c r="H330" s="293">
        <f>data!BZ60</f>
        <v>0</v>
      </c>
      <c r="I330" s="293">
        <f>data!CA60</f>
        <v>16.079999999999998</v>
      </c>
    </row>
    <row r="331" spans="1:9" ht="20.100000000000001" customHeight="1" x14ac:dyDescent="0.2">
      <c r="A331" s="278">
        <v>6</v>
      </c>
      <c r="B331" s="286" t="s">
        <v>248</v>
      </c>
      <c r="C331" s="305">
        <f>data!BU61</f>
        <v>0</v>
      </c>
      <c r="D331" s="305">
        <f>data!BV61</f>
        <v>722478</v>
      </c>
      <c r="E331" s="305">
        <f>data!BW61</f>
        <v>0</v>
      </c>
      <c r="F331" s="305">
        <f>data!BX61</f>
        <v>0</v>
      </c>
      <c r="G331" s="305">
        <f>data!BY61</f>
        <v>0</v>
      </c>
      <c r="H331" s="305">
        <f>data!BZ61</f>
        <v>0</v>
      </c>
      <c r="I331" s="305">
        <f>data!CA61</f>
        <v>646823</v>
      </c>
    </row>
    <row r="332" spans="1:9" ht="20.100000000000001" customHeight="1" x14ac:dyDescent="0.2">
      <c r="A332" s="278">
        <v>7</v>
      </c>
      <c r="B332" s="286" t="s">
        <v>9</v>
      </c>
      <c r="C332" s="305">
        <f>data!BU62</f>
        <v>0</v>
      </c>
      <c r="D332" s="305">
        <f>data!BV62</f>
        <v>304931</v>
      </c>
      <c r="E332" s="305">
        <f>data!BW62</f>
        <v>0</v>
      </c>
      <c r="F332" s="305">
        <f>data!BX62</f>
        <v>0</v>
      </c>
      <c r="G332" s="305">
        <f>data!BY62</f>
        <v>0</v>
      </c>
      <c r="H332" s="305">
        <f>data!BZ62</f>
        <v>0</v>
      </c>
      <c r="I332" s="305">
        <f>data!CA62</f>
        <v>262977</v>
      </c>
    </row>
    <row r="333" spans="1:9" ht="20.100000000000001" customHeight="1" x14ac:dyDescent="0.2">
      <c r="A333" s="278">
        <v>8</v>
      </c>
      <c r="B333" s="286" t="s">
        <v>249</v>
      </c>
      <c r="C333" s="305">
        <f>data!BU63</f>
        <v>0</v>
      </c>
      <c r="D333" s="305">
        <f>data!BV63</f>
        <v>0</v>
      </c>
      <c r="E333" s="305">
        <f>data!BW63</f>
        <v>0</v>
      </c>
      <c r="F333" s="305">
        <f>data!BX63</f>
        <v>0</v>
      </c>
      <c r="G333" s="305">
        <f>data!BY63</f>
        <v>0</v>
      </c>
      <c r="H333" s="305">
        <f>data!BZ63</f>
        <v>0</v>
      </c>
      <c r="I333" s="305">
        <f>data!CA63</f>
        <v>0</v>
      </c>
    </row>
    <row r="334" spans="1:9" ht="20.100000000000001" customHeight="1" x14ac:dyDescent="0.2">
      <c r="A334" s="278">
        <v>9</v>
      </c>
      <c r="B334" s="286" t="s">
        <v>250</v>
      </c>
      <c r="C334" s="305">
        <f>data!BU64</f>
        <v>0</v>
      </c>
      <c r="D334" s="305">
        <f>data!BV64</f>
        <v>2054</v>
      </c>
      <c r="E334" s="305">
        <f>data!BW64</f>
        <v>0</v>
      </c>
      <c r="F334" s="305">
        <f>data!BX64</f>
        <v>0</v>
      </c>
      <c r="G334" s="305">
        <f>data!BY64</f>
        <v>0</v>
      </c>
      <c r="H334" s="305">
        <f>data!BZ64</f>
        <v>0</v>
      </c>
      <c r="I334" s="305">
        <f>data!CA64</f>
        <v>2441</v>
      </c>
    </row>
    <row r="335" spans="1:9" ht="20.100000000000001" customHeight="1" x14ac:dyDescent="0.2">
      <c r="A335" s="278">
        <v>10</v>
      </c>
      <c r="B335" s="286" t="s">
        <v>497</v>
      </c>
      <c r="C335" s="305">
        <f>data!BU65</f>
        <v>0</v>
      </c>
      <c r="D335" s="305">
        <f>data!BV65</f>
        <v>7610</v>
      </c>
      <c r="E335" s="305">
        <f>data!BW65</f>
        <v>0</v>
      </c>
      <c r="F335" s="305">
        <f>data!BX65</f>
        <v>0</v>
      </c>
      <c r="G335" s="305">
        <f>data!BY65</f>
        <v>0</v>
      </c>
      <c r="H335" s="305">
        <f>data!BZ65</f>
        <v>0</v>
      </c>
      <c r="I335" s="305">
        <f>data!CA65</f>
        <v>480</v>
      </c>
    </row>
    <row r="336" spans="1:9" ht="20.100000000000001" customHeight="1" x14ac:dyDescent="0.2">
      <c r="A336" s="278">
        <v>11</v>
      </c>
      <c r="B336" s="286" t="s">
        <v>498</v>
      </c>
      <c r="C336" s="305">
        <f>data!BU66</f>
        <v>0</v>
      </c>
      <c r="D336" s="305">
        <f>data!BV66</f>
        <v>525</v>
      </c>
      <c r="E336" s="305">
        <f>data!BW66</f>
        <v>0</v>
      </c>
      <c r="F336" s="305">
        <f>data!BX66</f>
        <v>0</v>
      </c>
      <c r="G336" s="305">
        <f>data!BY66</f>
        <v>0</v>
      </c>
      <c r="H336" s="305">
        <f>data!BZ66</f>
        <v>0</v>
      </c>
      <c r="I336" s="305">
        <f>data!CA66</f>
        <v>370</v>
      </c>
    </row>
    <row r="337" spans="1:9" ht="20.100000000000001" customHeight="1" x14ac:dyDescent="0.2">
      <c r="A337" s="278">
        <v>12</v>
      </c>
      <c r="B337" s="286" t="s">
        <v>11</v>
      </c>
      <c r="C337" s="305">
        <f>data!BU67</f>
        <v>0</v>
      </c>
      <c r="D337" s="305">
        <f>data!BV67</f>
        <v>0</v>
      </c>
      <c r="E337" s="305">
        <f>data!BW67</f>
        <v>0</v>
      </c>
      <c r="F337" s="305">
        <f>data!BX67</f>
        <v>0</v>
      </c>
      <c r="G337" s="305">
        <f>data!BY67</f>
        <v>0</v>
      </c>
      <c r="H337" s="305">
        <f>data!BZ67</f>
        <v>0</v>
      </c>
      <c r="I337" s="305">
        <f>data!CA67</f>
        <v>0</v>
      </c>
    </row>
    <row r="338" spans="1:9" ht="20.100000000000001" customHeight="1" x14ac:dyDescent="0.2">
      <c r="A338" s="278">
        <v>13</v>
      </c>
      <c r="B338" s="286" t="s">
        <v>975</v>
      </c>
      <c r="C338" s="305">
        <f>data!BU68</f>
        <v>0</v>
      </c>
      <c r="D338" s="305">
        <f>data!BV68</f>
        <v>104089</v>
      </c>
      <c r="E338" s="305">
        <f>data!BW68</f>
        <v>0</v>
      </c>
      <c r="F338" s="305">
        <f>data!BX68</f>
        <v>0</v>
      </c>
      <c r="G338" s="305">
        <f>data!BY68</f>
        <v>0</v>
      </c>
      <c r="H338" s="305">
        <f>data!BZ68</f>
        <v>0</v>
      </c>
      <c r="I338" s="305">
        <f>data!CA68</f>
        <v>19372</v>
      </c>
    </row>
    <row r="339" spans="1:9" ht="20.100000000000001" customHeight="1" x14ac:dyDescent="0.2">
      <c r="A339" s="278">
        <v>14</v>
      </c>
      <c r="B339" s="286" t="s">
        <v>976</v>
      </c>
      <c r="C339" s="305">
        <f>data!BU69</f>
        <v>0</v>
      </c>
      <c r="D339" s="305">
        <f>data!BV69</f>
        <v>3370</v>
      </c>
      <c r="E339" s="305">
        <f>data!BW69</f>
        <v>0</v>
      </c>
      <c r="F339" s="305">
        <f>data!BX69</f>
        <v>0</v>
      </c>
      <c r="G339" s="305">
        <f>data!BY69</f>
        <v>0</v>
      </c>
      <c r="H339" s="305">
        <f>data!BZ69</f>
        <v>0</v>
      </c>
      <c r="I339" s="305">
        <f>data!CA69</f>
        <v>92309</v>
      </c>
    </row>
    <row r="340" spans="1:9" ht="20.100000000000001" customHeight="1" x14ac:dyDescent="0.2">
      <c r="A340" s="278">
        <v>15</v>
      </c>
      <c r="B340" s="286" t="s">
        <v>269</v>
      </c>
      <c r="C340" s="286">
        <f>-data!BU84</f>
        <v>0</v>
      </c>
      <c r="D340" s="286">
        <f>-data!BV84</f>
        <v>0</v>
      </c>
      <c r="E340" s="286">
        <f>-data!BW84</f>
        <v>0</v>
      </c>
      <c r="F340" s="286">
        <f>-data!BX84</f>
        <v>0</v>
      </c>
      <c r="G340" s="286">
        <f>-data!BY84</f>
        <v>0</v>
      </c>
      <c r="H340" s="286">
        <f>-data!BZ84</f>
        <v>0</v>
      </c>
      <c r="I340" s="286">
        <f>-data!CA84</f>
        <v>0</v>
      </c>
    </row>
    <row r="341" spans="1:9" ht="20.100000000000001" customHeight="1" x14ac:dyDescent="0.2">
      <c r="A341" s="278">
        <v>16</v>
      </c>
      <c r="B341" s="294" t="s">
        <v>977</v>
      </c>
      <c r="C341" s="286">
        <f>data!BU85</f>
        <v>0</v>
      </c>
      <c r="D341" s="286">
        <f>data!BV85</f>
        <v>1145057</v>
      </c>
      <c r="E341" s="286">
        <f>data!BW85</f>
        <v>0</v>
      </c>
      <c r="F341" s="286">
        <f>data!BX85</f>
        <v>0</v>
      </c>
      <c r="G341" s="286">
        <f>data!BY85</f>
        <v>0</v>
      </c>
      <c r="H341" s="286">
        <f>data!BZ85</f>
        <v>0</v>
      </c>
      <c r="I341" s="286">
        <f>data!CA85</f>
        <v>1024772</v>
      </c>
    </row>
    <row r="342" spans="1:9" ht="20.100000000000001" customHeight="1" x14ac:dyDescent="0.2">
      <c r="A342" s="278">
        <v>17</v>
      </c>
      <c r="B342" s="286" t="s">
        <v>271</v>
      </c>
      <c r="C342" s="296"/>
      <c r="D342" s="296"/>
      <c r="E342" s="296"/>
      <c r="F342" s="296"/>
      <c r="G342" s="296"/>
      <c r="H342" s="296"/>
      <c r="I342" s="296"/>
    </row>
    <row r="343" spans="1:9" ht="20.100000000000001" customHeight="1" x14ac:dyDescent="0.2">
      <c r="A343" s="278">
        <v>18</v>
      </c>
      <c r="B343" s="286" t="s">
        <v>978</v>
      </c>
      <c r="C343" s="286"/>
      <c r="D343" s="286"/>
      <c r="E343" s="286"/>
      <c r="F343" s="286"/>
      <c r="G343" s="286"/>
      <c r="H343" s="286"/>
      <c r="I343" s="286"/>
    </row>
    <row r="344" spans="1:9" ht="20.100000000000001" customHeight="1" x14ac:dyDescent="0.2">
      <c r="A344" s="278">
        <v>19</v>
      </c>
      <c r="B344" s="294" t="s">
        <v>979</v>
      </c>
      <c r="C344" s="301" t="str">
        <f>IF(data!BU73&gt;0,data!BU73,"")</f>
        <v/>
      </c>
      <c r="D344" s="301" t="str">
        <f>IF(data!BV73&gt;0,data!BV73,"")</f>
        <v/>
      </c>
      <c r="E344" s="301" t="str">
        <f>IF(data!BW73&gt;0,data!BW73,"")</f>
        <v/>
      </c>
      <c r="F344" s="301" t="str">
        <f>IF(data!BX73&gt;0,data!BX73,"")</f>
        <v/>
      </c>
      <c r="G344" s="301" t="str">
        <f>IF(data!BY73&gt;0,data!BY73,"")</f>
        <v/>
      </c>
      <c r="H344" s="301" t="str">
        <f>IF(data!BZ73&gt;0,data!BZ73,"")</f>
        <v/>
      </c>
      <c r="I344" s="301" t="str">
        <f>IF(data!CA73&gt;0,data!CA73,"")</f>
        <v/>
      </c>
    </row>
    <row r="345" spans="1:9" ht="20.100000000000001" customHeight="1" x14ac:dyDescent="0.2">
      <c r="A345" s="278">
        <v>20</v>
      </c>
      <c r="B345" s="294" t="s">
        <v>980</v>
      </c>
      <c r="C345" s="301" t="str">
        <f>IF(data!BU74&gt;0,data!BU74,"")</f>
        <v/>
      </c>
      <c r="D345" s="301" t="str">
        <f>IF(data!BV74&gt;0,data!BV74,"")</f>
        <v/>
      </c>
      <c r="E345" s="301" t="str">
        <f>IF(data!BW74&gt;0,data!BW74,"")</f>
        <v/>
      </c>
      <c r="F345" s="301" t="str">
        <f>IF(data!BX74&gt;0,data!BX74,"")</f>
        <v/>
      </c>
      <c r="G345" s="301" t="str">
        <f>IF(data!BY74&gt;0,data!BY74,"")</f>
        <v/>
      </c>
      <c r="H345" s="301" t="str">
        <f>IF(data!BZ74&gt;0,data!BZ74,"")</f>
        <v/>
      </c>
      <c r="I345" s="301" t="str">
        <f>IF(data!CA74&gt;0,data!CA74,"")</f>
        <v/>
      </c>
    </row>
    <row r="346" spans="1:9" ht="20.100000000000001" customHeight="1" x14ac:dyDescent="0.2">
      <c r="A346" s="278">
        <v>21</v>
      </c>
      <c r="B346" s="294" t="s">
        <v>981</v>
      </c>
      <c r="C346" s="301" t="str">
        <f>IF(data!BU75&gt;0,data!BU75,"")</f>
        <v/>
      </c>
      <c r="D346" s="301" t="str">
        <f>IF(data!BV75&gt;0,data!BV75,"")</f>
        <v/>
      </c>
      <c r="E346" s="301" t="str">
        <f>IF(data!BW75&gt;0,data!BW75,"")</f>
        <v/>
      </c>
      <c r="F346" s="301" t="str">
        <f>IF(data!BX75&gt;0,data!BX75,"")</f>
        <v/>
      </c>
      <c r="G346" s="301" t="str">
        <f>IF(data!BY75&gt;0,data!BY75,"")</f>
        <v/>
      </c>
      <c r="H346" s="301" t="str">
        <f>IF(data!BZ75&gt;0,data!BZ75,"")</f>
        <v/>
      </c>
      <c r="I346" s="301" t="str">
        <f>IF(data!CA75&gt;0,data!CA75,"")</f>
        <v/>
      </c>
    </row>
    <row r="347" spans="1:9" ht="20.100000000000001" customHeight="1" x14ac:dyDescent="0.2">
      <c r="A347" s="278" t="s">
        <v>982</v>
      </c>
      <c r="B347" s="286"/>
      <c r="C347" s="296"/>
      <c r="D347" s="296"/>
      <c r="E347" s="296"/>
      <c r="F347" s="296"/>
      <c r="G347" s="296"/>
      <c r="H347" s="296"/>
      <c r="I347" s="296"/>
    </row>
    <row r="348" spans="1:9" ht="20.100000000000001" customHeight="1" x14ac:dyDescent="0.2">
      <c r="A348" s="278">
        <v>22</v>
      </c>
      <c r="B348" s="286" t="s">
        <v>983</v>
      </c>
      <c r="C348" s="302">
        <f>data!BU90</f>
        <v>0</v>
      </c>
      <c r="D348" s="302">
        <f>data!BV90</f>
        <v>17271</v>
      </c>
      <c r="E348" s="302">
        <f>data!BW90</f>
        <v>0</v>
      </c>
      <c r="F348" s="302">
        <f>data!BX90</f>
        <v>0</v>
      </c>
      <c r="G348" s="302">
        <f>data!BY90</f>
        <v>0</v>
      </c>
      <c r="H348" s="302">
        <f>data!BZ90</f>
        <v>0</v>
      </c>
      <c r="I348" s="302">
        <f>data!CA90</f>
        <v>0</v>
      </c>
    </row>
    <row r="349" spans="1:9" ht="20.100000000000001" customHeight="1" x14ac:dyDescent="0.2">
      <c r="A349" s="278">
        <v>23</v>
      </c>
      <c r="B349" s="286" t="s">
        <v>984</v>
      </c>
      <c r="C349" s="302">
        <f>data!BU91</f>
        <v>0</v>
      </c>
      <c r="D349" s="302">
        <f>data!BV91</f>
        <v>0</v>
      </c>
      <c r="E349" s="302">
        <f>data!BW91</f>
        <v>0</v>
      </c>
      <c r="F349" s="302">
        <f>data!BX91</f>
        <v>0</v>
      </c>
      <c r="G349" s="302">
        <f>data!BY91</f>
        <v>0</v>
      </c>
      <c r="H349" s="302">
        <f>data!BZ91</f>
        <v>0</v>
      </c>
      <c r="I349" s="302">
        <f>data!CA91</f>
        <v>0</v>
      </c>
    </row>
    <row r="350" spans="1:9" ht="20.100000000000001" customHeight="1" x14ac:dyDescent="0.2">
      <c r="A350" s="278">
        <v>24</v>
      </c>
      <c r="B350" s="286" t="s">
        <v>985</v>
      </c>
      <c r="C350" s="302">
        <f>data!BU92</f>
        <v>0</v>
      </c>
      <c r="D350" s="302">
        <f>data!BV92</f>
        <v>0</v>
      </c>
      <c r="E350" s="302">
        <f>data!BW92</f>
        <v>0</v>
      </c>
      <c r="F350" s="302">
        <f>data!BX92</f>
        <v>0</v>
      </c>
      <c r="G350" s="302">
        <f>data!BY92</f>
        <v>0</v>
      </c>
      <c r="H350" s="302">
        <f>data!BZ92</f>
        <v>0</v>
      </c>
      <c r="I350" s="302">
        <f>data!CA92</f>
        <v>0</v>
      </c>
    </row>
    <row r="351" spans="1:9" ht="20.100000000000001" customHeight="1" x14ac:dyDescent="0.2">
      <c r="A351" s="278">
        <v>25</v>
      </c>
      <c r="B351" s="286" t="s">
        <v>986</v>
      </c>
      <c r="C351" s="302">
        <f>data!BU93</f>
        <v>0</v>
      </c>
      <c r="D351" s="302">
        <f>data!BV93</f>
        <v>0</v>
      </c>
      <c r="E351" s="302">
        <f>data!BW93</f>
        <v>0</v>
      </c>
      <c r="F351" s="302">
        <f>data!BX93</f>
        <v>0</v>
      </c>
      <c r="G351" s="302">
        <f>data!BY93</f>
        <v>0</v>
      </c>
      <c r="H351" s="302">
        <f>data!BZ93</f>
        <v>0</v>
      </c>
      <c r="I351" s="302">
        <f>data!CA93</f>
        <v>0</v>
      </c>
    </row>
    <row r="352" spans="1:9" ht="20.100000000000001" customHeight="1" x14ac:dyDescent="0.2">
      <c r="A352" s="278">
        <v>26</v>
      </c>
      <c r="B352" s="286" t="s">
        <v>279</v>
      </c>
      <c r="C352" s="304" t="str">
        <f>IF(data!BU80&gt;0,data!BU80,"")</f>
        <v/>
      </c>
      <c r="D352" s="304" t="str">
        <f>IF(data!BV80&gt;0,data!BV80,"")</f>
        <v/>
      </c>
      <c r="E352" s="304" t="str">
        <f>IF(data!BW80&gt;0,data!BW80,"")</f>
        <v/>
      </c>
      <c r="F352" s="304" t="str">
        <f>IF(data!BX80&gt;0,data!BX80,"")</f>
        <v/>
      </c>
      <c r="G352" s="304" t="str">
        <f>IF(data!BY80&gt;0,data!BY80,"")</f>
        <v/>
      </c>
      <c r="H352" s="304" t="str">
        <f>IF(data!BZ80&gt;0,data!BZ80,"")</f>
        <v/>
      </c>
      <c r="I352" s="304" t="str">
        <f>IF(data!CA80&gt;0,data!CA80,"")</f>
        <v/>
      </c>
    </row>
    <row r="353" spans="1:9" ht="20.100000000000001" customHeight="1" x14ac:dyDescent="0.2">
      <c r="A353" s="279" t="s">
        <v>968</v>
      </c>
      <c r="B353" s="280"/>
      <c r="C353" s="280"/>
      <c r="D353" s="280"/>
      <c r="E353" s="280"/>
      <c r="F353" s="280"/>
      <c r="G353" s="280"/>
      <c r="H353" s="280"/>
      <c r="I353" s="279"/>
    </row>
    <row r="354" spans="1:9" ht="20.100000000000001" customHeight="1" x14ac:dyDescent="0.2">
      <c r="D354" s="282"/>
      <c r="I354" s="283" t="s">
        <v>1021</v>
      </c>
    </row>
    <row r="355" spans="1:9" ht="20.100000000000001" customHeight="1" x14ac:dyDescent="0.2">
      <c r="A355" s="282"/>
    </row>
    <row r="356" spans="1:9" ht="20.100000000000001" customHeight="1" x14ac:dyDescent="0.2">
      <c r="A356" s="284" t="str">
        <f>"Hospital: "&amp;data!C98</f>
        <v>Hospital: Confluence Health: Wenatchee Valley Hospital</v>
      </c>
      <c r="G356" s="285"/>
      <c r="H356" s="284" t="str">
        <f>"FYE: "&amp;data!C96</f>
        <v>FYE: 12/31/2022</v>
      </c>
    </row>
    <row r="357" spans="1:9" ht="20.100000000000001" customHeight="1" x14ac:dyDescent="0.2">
      <c r="A357" s="278">
        <v>1</v>
      </c>
      <c r="B357" s="286" t="s">
        <v>221</v>
      </c>
      <c r="C357" s="288" t="s">
        <v>98</v>
      </c>
      <c r="D357" s="288" t="s">
        <v>99</v>
      </c>
      <c r="E357" s="288" t="s">
        <v>100</v>
      </c>
      <c r="F357" s="306"/>
      <c r="G357" s="306"/>
      <c r="H357" s="306"/>
      <c r="I357" s="288"/>
    </row>
    <row r="358" spans="1:9" ht="20.100000000000001" customHeight="1" x14ac:dyDescent="0.2">
      <c r="A358" s="289">
        <v>2</v>
      </c>
      <c r="B358" s="290" t="s">
        <v>970</v>
      </c>
      <c r="C358" s="292" t="s">
        <v>172</v>
      </c>
      <c r="D358" s="292" t="s">
        <v>144</v>
      </c>
      <c r="E358" s="292" t="s">
        <v>223</v>
      </c>
      <c r="F358" s="307"/>
      <c r="G358" s="307"/>
      <c r="H358" s="307"/>
      <c r="I358" s="292" t="s">
        <v>173</v>
      </c>
    </row>
    <row r="359" spans="1:9" ht="20.100000000000001" customHeight="1" x14ac:dyDescent="0.2">
      <c r="A359" s="289"/>
      <c r="B359" s="290"/>
      <c r="C359" s="292" t="s">
        <v>213</v>
      </c>
      <c r="D359" s="292" t="s">
        <v>1022</v>
      </c>
      <c r="E359" s="292" t="s">
        <v>225</v>
      </c>
      <c r="F359" s="307"/>
      <c r="G359" s="307"/>
      <c r="H359" s="307"/>
      <c r="I359" s="292" t="s">
        <v>215</v>
      </c>
    </row>
    <row r="360" spans="1:9" ht="20.100000000000001" customHeight="1" x14ac:dyDescent="0.2">
      <c r="A360" s="278">
        <v>3</v>
      </c>
      <c r="B360" s="286" t="s">
        <v>974</v>
      </c>
      <c r="C360" s="298"/>
      <c r="D360" s="298"/>
      <c r="E360" s="298"/>
      <c r="F360" s="298"/>
      <c r="G360" s="298"/>
      <c r="H360" s="298"/>
      <c r="I360" s="298"/>
    </row>
    <row r="361" spans="1:9" ht="20.100000000000001" customHeight="1" x14ac:dyDescent="0.2">
      <c r="A361" s="278">
        <v>4</v>
      </c>
      <c r="B361" s="286" t="s">
        <v>246</v>
      </c>
      <c r="C361" s="298"/>
      <c r="D361" s="298"/>
      <c r="E361" s="298"/>
      <c r="F361" s="298"/>
      <c r="G361" s="298"/>
      <c r="H361" s="298"/>
      <c r="I361" s="298"/>
    </row>
    <row r="362" spans="1:9" ht="20.100000000000001" customHeight="1" x14ac:dyDescent="0.2">
      <c r="A362" s="278">
        <v>5</v>
      </c>
      <c r="B362" s="286" t="s">
        <v>247</v>
      </c>
      <c r="C362" s="293">
        <f>data!CB60</f>
        <v>0</v>
      </c>
      <c r="D362" s="293">
        <f>data!CC60</f>
        <v>5.16</v>
      </c>
      <c r="E362" s="308"/>
      <c r="F362" s="296"/>
      <c r="G362" s="296"/>
      <c r="H362" s="296"/>
      <c r="I362" s="309">
        <f>data!CE60</f>
        <v>1044.8123999999998</v>
      </c>
    </row>
    <row r="363" spans="1:9" ht="20.100000000000001" customHeight="1" x14ac:dyDescent="0.2">
      <c r="A363" s="278">
        <v>6</v>
      </c>
      <c r="B363" s="286" t="s">
        <v>248</v>
      </c>
      <c r="C363" s="305">
        <f>data!CB61</f>
        <v>0</v>
      </c>
      <c r="D363" s="305">
        <f>data!CC61</f>
        <v>382020</v>
      </c>
      <c r="E363" s="310"/>
      <c r="F363" s="310"/>
      <c r="G363" s="310"/>
      <c r="H363" s="310"/>
      <c r="I363" s="305">
        <f>data!CE61</f>
        <v>78475313</v>
      </c>
    </row>
    <row r="364" spans="1:9" ht="20.100000000000001" customHeight="1" x14ac:dyDescent="0.2">
      <c r="A364" s="278">
        <v>7</v>
      </c>
      <c r="B364" s="286" t="s">
        <v>9</v>
      </c>
      <c r="C364" s="305">
        <f>data!CB62</f>
        <v>0</v>
      </c>
      <c r="D364" s="305">
        <f>data!CC62</f>
        <v>116801</v>
      </c>
      <c r="E364" s="310"/>
      <c r="F364" s="310"/>
      <c r="G364" s="310"/>
      <c r="H364" s="310"/>
      <c r="I364" s="305">
        <f>data!CE62</f>
        <v>26056367</v>
      </c>
    </row>
    <row r="365" spans="1:9" ht="20.100000000000001" customHeight="1" x14ac:dyDescent="0.2">
      <c r="A365" s="278">
        <v>8</v>
      </c>
      <c r="B365" s="286" t="s">
        <v>249</v>
      </c>
      <c r="C365" s="305">
        <f>data!CB63</f>
        <v>0</v>
      </c>
      <c r="D365" s="305">
        <f>data!CC63</f>
        <v>6793</v>
      </c>
      <c r="E365" s="310"/>
      <c r="F365" s="310"/>
      <c r="G365" s="310"/>
      <c r="H365" s="310"/>
      <c r="I365" s="305">
        <f>data!CE63</f>
        <v>124041607</v>
      </c>
    </row>
    <row r="366" spans="1:9" ht="20.100000000000001" customHeight="1" x14ac:dyDescent="0.2">
      <c r="A366" s="278">
        <v>9</v>
      </c>
      <c r="B366" s="286" t="s">
        <v>250</v>
      </c>
      <c r="C366" s="305">
        <f>data!CB64</f>
        <v>0</v>
      </c>
      <c r="D366" s="305">
        <f>data!CC64</f>
        <v>772419</v>
      </c>
      <c r="E366" s="310"/>
      <c r="F366" s="310"/>
      <c r="G366" s="310"/>
      <c r="H366" s="310"/>
      <c r="I366" s="305">
        <f>data!CE64</f>
        <v>27719229</v>
      </c>
    </row>
    <row r="367" spans="1:9" ht="20.100000000000001" customHeight="1" x14ac:dyDescent="0.2">
      <c r="A367" s="278">
        <v>10</v>
      </c>
      <c r="B367" s="286" t="s">
        <v>497</v>
      </c>
      <c r="C367" s="305">
        <f>data!CB65</f>
        <v>0</v>
      </c>
      <c r="D367" s="305">
        <f>data!CC65</f>
        <v>46051</v>
      </c>
      <c r="E367" s="310"/>
      <c r="F367" s="310"/>
      <c r="G367" s="310"/>
      <c r="H367" s="310"/>
      <c r="I367" s="305">
        <f>data!CE65</f>
        <v>1284106</v>
      </c>
    </row>
    <row r="368" spans="1:9" ht="20.100000000000001" customHeight="1" x14ac:dyDescent="0.2">
      <c r="A368" s="278">
        <v>11</v>
      </c>
      <c r="B368" s="286" t="s">
        <v>498</v>
      </c>
      <c r="C368" s="305">
        <f>data!CB66</f>
        <v>0</v>
      </c>
      <c r="D368" s="305">
        <f>data!CC66</f>
        <v>17776</v>
      </c>
      <c r="E368" s="310"/>
      <c r="F368" s="310"/>
      <c r="G368" s="310"/>
      <c r="H368" s="310"/>
      <c r="I368" s="305">
        <f>data!CE66</f>
        <v>17255882</v>
      </c>
    </row>
    <row r="369" spans="1:9" ht="20.100000000000001" customHeight="1" x14ac:dyDescent="0.2">
      <c r="A369" s="278">
        <v>12</v>
      </c>
      <c r="B369" s="286" t="s">
        <v>11</v>
      </c>
      <c r="C369" s="305">
        <f>data!CB67</f>
        <v>0</v>
      </c>
      <c r="D369" s="305">
        <f>data!CC67</f>
        <v>0</v>
      </c>
      <c r="E369" s="310"/>
      <c r="F369" s="310"/>
      <c r="G369" s="310"/>
      <c r="H369" s="310"/>
      <c r="I369" s="305">
        <f>data!CE67</f>
        <v>2789663</v>
      </c>
    </row>
    <row r="370" spans="1:9" ht="20.100000000000001" customHeight="1" x14ac:dyDescent="0.2">
      <c r="A370" s="278">
        <v>13</v>
      </c>
      <c r="B370" s="286" t="s">
        <v>975</v>
      </c>
      <c r="C370" s="305">
        <f>data!CB68</f>
        <v>0</v>
      </c>
      <c r="D370" s="305">
        <f>data!CC68</f>
        <v>0</v>
      </c>
      <c r="E370" s="310"/>
      <c r="F370" s="310"/>
      <c r="G370" s="310"/>
      <c r="H370" s="310"/>
      <c r="I370" s="305">
        <f>data!CE68</f>
        <v>8334073</v>
      </c>
    </row>
    <row r="371" spans="1:9" ht="20.100000000000001" customHeight="1" x14ac:dyDescent="0.2">
      <c r="A371" s="278">
        <v>14</v>
      </c>
      <c r="B371" s="286" t="s">
        <v>976</v>
      </c>
      <c r="C371" s="305">
        <f>data!CB69</f>
        <v>0</v>
      </c>
      <c r="D371" s="305">
        <f>data!CC69</f>
        <v>12791</v>
      </c>
      <c r="E371" s="305">
        <f>data!CD69</f>
        <v>0</v>
      </c>
      <c r="F371" s="310"/>
      <c r="G371" s="310"/>
      <c r="H371" s="310"/>
      <c r="I371" s="305">
        <f>data!CE69</f>
        <v>7972215</v>
      </c>
    </row>
    <row r="372" spans="1:9" ht="20.100000000000001" customHeight="1" x14ac:dyDescent="0.2">
      <c r="A372" s="278">
        <v>15</v>
      </c>
      <c r="B372" s="286" t="s">
        <v>269</v>
      </c>
      <c r="C372" s="286">
        <f>-data!CB84</f>
        <v>0</v>
      </c>
      <c r="D372" s="286">
        <f>-data!CC84</f>
        <v>0</v>
      </c>
      <c r="E372" s="286">
        <f>-data!CD84</f>
        <v>0</v>
      </c>
      <c r="F372" s="296"/>
      <c r="G372" s="296"/>
      <c r="H372" s="296"/>
      <c r="I372" s="286">
        <f>-data!CE84</f>
        <v>0</v>
      </c>
    </row>
    <row r="373" spans="1:9" ht="20.100000000000001" customHeight="1" x14ac:dyDescent="0.2">
      <c r="A373" s="278">
        <v>16</v>
      </c>
      <c r="B373" s="294" t="s">
        <v>977</v>
      </c>
      <c r="C373" s="305">
        <f>data!CB85</f>
        <v>0</v>
      </c>
      <c r="D373" s="305">
        <f>data!CC85</f>
        <v>1354651</v>
      </c>
      <c r="E373" s="305">
        <f>data!CD85</f>
        <v>0</v>
      </c>
      <c r="F373" s="310"/>
      <c r="G373" s="310"/>
      <c r="H373" s="310"/>
      <c r="I373" s="286">
        <f>data!CE85</f>
        <v>293928455</v>
      </c>
    </row>
    <row r="374" spans="1:9" ht="20.100000000000001" customHeight="1" x14ac:dyDescent="0.2">
      <c r="A374" s="278">
        <v>17</v>
      </c>
      <c r="B374" s="286" t="s">
        <v>271</v>
      </c>
      <c r="C374" s="310"/>
      <c r="D374" s="310"/>
      <c r="E374" s="310"/>
      <c r="F374" s="310"/>
      <c r="G374" s="310"/>
      <c r="H374" s="310"/>
      <c r="I374" s="286">
        <f>data!CE86</f>
        <v>0</v>
      </c>
    </row>
    <row r="375" spans="1:9" ht="20.100000000000001" customHeight="1" x14ac:dyDescent="0.2">
      <c r="A375" s="278">
        <v>18</v>
      </c>
      <c r="B375" s="286" t="s">
        <v>978</v>
      </c>
      <c r="C375" s="286"/>
      <c r="D375" s="286"/>
      <c r="E375" s="286"/>
      <c r="F375" s="286"/>
      <c r="G375" s="286"/>
      <c r="H375" s="286"/>
      <c r="I375" s="286"/>
    </row>
    <row r="376" spans="1:9" ht="20.100000000000001" customHeight="1" x14ac:dyDescent="0.2">
      <c r="A376" s="278">
        <v>19</v>
      </c>
      <c r="B376" s="294" t="s">
        <v>979</v>
      </c>
      <c r="C376" s="301" t="str">
        <f>IF(data!CB73&gt;0,data!CB73,"")</f>
        <v/>
      </c>
      <c r="D376" s="301" t="str">
        <f>IF(data!CC73&gt;0,data!CC73,"")</f>
        <v/>
      </c>
      <c r="E376" s="296"/>
      <c r="F376" s="296"/>
      <c r="G376" s="296"/>
      <c r="H376" s="296"/>
      <c r="I376" s="302">
        <f>data!CE87</f>
        <v>22536077</v>
      </c>
    </row>
    <row r="377" spans="1:9" ht="20.100000000000001" customHeight="1" x14ac:dyDescent="0.2">
      <c r="A377" s="278">
        <v>20</v>
      </c>
      <c r="B377" s="294" t="s">
        <v>980</v>
      </c>
      <c r="C377" s="301" t="str">
        <f>IF(data!CB74&gt;0,data!CB74,"")</f>
        <v/>
      </c>
      <c r="D377" s="301" t="str">
        <f>IF(data!CC74&gt;0,data!CC74,"")</f>
        <v/>
      </c>
      <c r="E377" s="296"/>
      <c r="F377" s="296"/>
      <c r="G377" s="296"/>
      <c r="H377" s="296"/>
      <c r="I377" s="302">
        <f>data!CE88</f>
        <v>598207667</v>
      </c>
    </row>
    <row r="378" spans="1:9" ht="20.100000000000001" customHeight="1" x14ac:dyDescent="0.2">
      <c r="A378" s="278">
        <v>21</v>
      </c>
      <c r="B378" s="294" t="s">
        <v>981</v>
      </c>
      <c r="C378" s="301" t="str">
        <f>IF(data!CB75&gt;0,data!CB75,"")</f>
        <v/>
      </c>
      <c r="D378" s="301" t="str">
        <f>IF(data!CC75&gt;0,data!CC75,"")</f>
        <v/>
      </c>
      <c r="E378" s="296"/>
      <c r="F378" s="296"/>
      <c r="G378" s="296"/>
      <c r="H378" s="296"/>
      <c r="I378" s="302">
        <f>data!CE89</f>
        <v>620743744</v>
      </c>
    </row>
    <row r="379" spans="1:9" ht="20.100000000000001" customHeight="1" x14ac:dyDescent="0.2">
      <c r="A379" s="278" t="s">
        <v>982</v>
      </c>
      <c r="B379" s="286"/>
      <c r="C379" s="296"/>
      <c r="D379" s="296"/>
      <c r="E379" s="296"/>
      <c r="F379" s="296"/>
      <c r="G379" s="296"/>
      <c r="H379" s="296"/>
      <c r="I379" s="296"/>
    </row>
    <row r="380" spans="1:9" ht="20.100000000000001" customHeight="1" x14ac:dyDescent="0.2">
      <c r="A380" s="278">
        <v>22</v>
      </c>
      <c r="B380" s="286" t="s">
        <v>983</v>
      </c>
      <c r="C380" s="302">
        <f>data!CB90</f>
        <v>0</v>
      </c>
      <c r="D380" s="302">
        <f>data!CC90</f>
        <v>9594</v>
      </c>
      <c r="E380" s="296"/>
      <c r="F380" s="296"/>
      <c r="G380" s="296"/>
      <c r="H380" s="296"/>
      <c r="I380" s="286">
        <f>data!CE90</f>
        <v>343255</v>
      </c>
    </row>
    <row r="381" spans="1:9" ht="20.100000000000001" customHeight="1" x14ac:dyDescent="0.2">
      <c r="A381" s="278">
        <v>23</v>
      </c>
      <c r="B381" s="286" t="s">
        <v>984</v>
      </c>
      <c r="C381" s="302">
        <f>data!CB91</f>
        <v>0</v>
      </c>
      <c r="D381" s="301" t="str">
        <f>IF(data!CC77&gt;0,data!CC77,"")</f>
        <v/>
      </c>
      <c r="E381" s="296"/>
      <c r="F381" s="296"/>
      <c r="G381" s="296"/>
      <c r="H381" s="296"/>
      <c r="I381" s="286">
        <f>data!CE91</f>
        <v>11587</v>
      </c>
    </row>
    <row r="382" spans="1:9" ht="20.100000000000001" customHeight="1" x14ac:dyDescent="0.2">
      <c r="A382" s="278">
        <v>24</v>
      </c>
      <c r="B382" s="286" t="s">
        <v>985</v>
      </c>
      <c r="C382" s="302">
        <f>data!CB92</f>
        <v>0</v>
      </c>
      <c r="D382" s="301" t="str">
        <f>IF(data!CC78&gt;0,data!CC78,"")</f>
        <v/>
      </c>
      <c r="E382" s="296"/>
      <c r="F382" s="296"/>
      <c r="G382" s="296"/>
      <c r="H382" s="296"/>
      <c r="I382" s="286">
        <f>data!CE92</f>
        <v>0</v>
      </c>
    </row>
    <row r="383" spans="1:9" ht="20.100000000000001" customHeight="1" x14ac:dyDescent="0.2">
      <c r="A383" s="278">
        <v>25</v>
      </c>
      <c r="B383" s="286" t="s">
        <v>986</v>
      </c>
      <c r="C383" s="302">
        <f>data!CB93</f>
        <v>0</v>
      </c>
      <c r="D383" s="301" t="str">
        <f>IF(data!CC79&gt;0,data!CC79,"")</f>
        <v/>
      </c>
      <c r="E383" s="296"/>
      <c r="F383" s="296"/>
      <c r="G383" s="296"/>
      <c r="H383" s="296"/>
      <c r="I383" s="286">
        <f>data!CE93</f>
        <v>491385</v>
      </c>
    </row>
    <row r="384" spans="1:9" ht="20.100000000000001" customHeight="1" x14ac:dyDescent="0.2">
      <c r="A384" s="278">
        <v>26</v>
      </c>
      <c r="B384" s="286" t="s">
        <v>279</v>
      </c>
      <c r="C384" s="301" t="str">
        <f>IF(data!CB80&gt;0,data!CB80,"")</f>
        <v/>
      </c>
      <c r="D384" s="301" t="str">
        <f>IF(data!CC80&gt;0,data!CC80,"")</f>
        <v/>
      </c>
      <c r="E384" s="308"/>
      <c r="F384" s="296"/>
      <c r="G384" s="296"/>
      <c r="H384" s="296"/>
      <c r="I384" s="293">
        <f>data!CE94</f>
        <v>176.14999999999998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264" transitionEvaluation="1" transitionEntry="1" codeName="Sheet12">
    <tabColor rgb="FF92D050"/>
    <pageSetUpPr autoPageBreaks="0" fitToPage="1"/>
  </sheetPr>
  <dimension ref="A1:CF717"/>
  <sheetViews>
    <sheetView topLeftCell="A264" zoomScaleNormal="100" workbookViewId="0">
      <selection activeCell="C269" sqref="C269"/>
    </sheetView>
  </sheetViews>
  <sheetFormatPr defaultColWidth="11.77734375" defaultRowHeight="15" x14ac:dyDescent="0.25"/>
  <cols>
    <col min="1" max="1" width="44.44140625" style="12" customWidth="1"/>
    <col min="2" max="84" width="13.5546875" style="12" customWidth="1"/>
    <col min="85" max="86" width="11.77734375" style="12" customWidth="1"/>
    <col min="87" max="16384" width="11.77734375" style="12"/>
  </cols>
  <sheetData>
    <row r="1" spans="1:3" x14ac:dyDescent="0.25">
      <c r="A1" s="70" t="s">
        <v>0</v>
      </c>
    </row>
    <row r="2" spans="1:3" x14ac:dyDescent="0.25">
      <c r="A2" s="12" t="s">
        <v>1</v>
      </c>
      <c r="C2" s="17"/>
    </row>
    <row r="3" spans="1:3" x14ac:dyDescent="0.25">
      <c r="A3" s="69" t="s">
        <v>2</v>
      </c>
      <c r="C3" s="17"/>
    </row>
    <row r="4" spans="1:3" x14ac:dyDescent="0.25">
      <c r="A4" s="12" t="s">
        <v>3</v>
      </c>
      <c r="C4" s="17"/>
    </row>
    <row r="5" spans="1:3" x14ac:dyDescent="0.25">
      <c r="C5" s="17"/>
    </row>
    <row r="6" spans="1:3" x14ac:dyDescent="0.25">
      <c r="A6" s="12" t="s">
        <v>1328</v>
      </c>
    </row>
    <row r="7" spans="1:3" x14ac:dyDescent="0.25">
      <c r="A7" s="12" t="s">
        <v>4</v>
      </c>
    </row>
    <row r="8" spans="1:3" x14ac:dyDescent="0.25">
      <c r="A8" s="12" t="s">
        <v>1330</v>
      </c>
    </row>
    <row r="9" spans="1:3" x14ac:dyDescent="0.25">
      <c r="C9" s="17"/>
    </row>
    <row r="10" spans="1:3" x14ac:dyDescent="0.25">
      <c r="A10" s="69" t="s">
        <v>5</v>
      </c>
      <c r="C10" s="17"/>
    </row>
    <row r="11" spans="1:3" x14ac:dyDescent="0.25">
      <c r="A11" s="12" t="s">
        <v>1329</v>
      </c>
      <c r="C11" s="17"/>
    </row>
    <row r="12" spans="1:3" x14ac:dyDescent="0.25">
      <c r="A12" s="18" t="s">
        <v>6</v>
      </c>
      <c r="C12" s="17"/>
    </row>
    <row r="13" spans="1:3" x14ac:dyDescent="0.25">
      <c r="A13" s="16" t="s">
        <v>7</v>
      </c>
      <c r="C13" s="17"/>
    </row>
    <row r="14" spans="1:3" x14ac:dyDescent="0.25">
      <c r="A14" s="12" t="s">
        <v>8</v>
      </c>
      <c r="C14" s="17"/>
    </row>
    <row r="15" spans="1:3" x14ac:dyDescent="0.25">
      <c r="C15" s="17"/>
    </row>
    <row r="16" spans="1:3" x14ac:dyDescent="0.25">
      <c r="A16" s="73" t="s">
        <v>9</v>
      </c>
    </row>
    <row r="17" spans="1:10" x14ac:dyDescent="0.25">
      <c r="A17" s="16" t="s">
        <v>10</v>
      </c>
    </row>
    <row r="18" spans="1:10" ht="14.65" customHeight="1" x14ac:dyDescent="0.25">
      <c r="A18" s="18" t="s">
        <v>1331</v>
      </c>
    </row>
    <row r="19" spans="1:10" ht="14.65" customHeight="1" x14ac:dyDescent="0.25">
      <c r="A19" s="18" t="s">
        <v>1332</v>
      </c>
    </row>
    <row r="20" spans="1:10" ht="14.65" customHeight="1" x14ac:dyDescent="0.25">
      <c r="A20" s="18" t="s">
        <v>1333</v>
      </c>
    </row>
    <row r="21" spans="1:10" ht="14.65" customHeight="1" x14ac:dyDescent="0.25">
      <c r="A21" s="16"/>
      <c r="E21" s="72"/>
      <c r="F21" s="72"/>
      <c r="G21" s="72"/>
      <c r="I21" s="72"/>
      <c r="J21" s="72"/>
    </row>
    <row r="22" spans="1:10" ht="16.5" x14ac:dyDescent="0.25">
      <c r="A22" s="74" t="s">
        <v>11</v>
      </c>
      <c r="E22" s="72"/>
      <c r="F22" s="72"/>
      <c r="G22" s="72"/>
      <c r="I22" s="71"/>
      <c r="J22" s="71"/>
    </row>
    <row r="23" spans="1:10" ht="16.5" x14ac:dyDescent="0.25">
      <c r="A23" s="18" t="s">
        <v>12</v>
      </c>
      <c r="E23" s="71"/>
      <c r="F23" s="71"/>
      <c r="G23" s="71"/>
      <c r="I23" s="71"/>
      <c r="J23" s="71"/>
    </row>
    <row r="24" spans="1:10" ht="16.5" x14ac:dyDescent="0.25">
      <c r="A24" s="18" t="s">
        <v>1334</v>
      </c>
      <c r="E24" s="71"/>
      <c r="F24" s="71"/>
      <c r="G24" s="71"/>
    </row>
    <row r="25" spans="1:10" x14ac:dyDescent="0.25">
      <c r="A25" s="18" t="s">
        <v>1335</v>
      </c>
    </row>
    <row r="26" spans="1:10" x14ac:dyDescent="0.25">
      <c r="A26" s="18" t="s">
        <v>1336</v>
      </c>
    </row>
    <row r="27" spans="1:10" x14ac:dyDescent="0.25">
      <c r="A27" s="18"/>
    </row>
    <row r="28" spans="1:10" x14ac:dyDescent="0.25">
      <c r="A28" s="16" t="s">
        <v>13</v>
      </c>
      <c r="C28" s="17"/>
    </row>
    <row r="29" spans="1:10" x14ac:dyDescent="0.25">
      <c r="A29" s="18" t="s">
        <v>1337</v>
      </c>
      <c r="C29" s="17"/>
    </row>
    <row r="30" spans="1:10" x14ac:dyDescent="0.25">
      <c r="C30" s="17"/>
    </row>
    <row r="31" spans="1:10" x14ac:dyDescent="0.25">
      <c r="A31" s="12" t="s">
        <v>1347</v>
      </c>
      <c r="C31" s="327" t="s">
        <v>1348</v>
      </c>
      <c r="F31" s="19"/>
    </row>
    <row r="32" spans="1:10" x14ac:dyDescent="0.25">
      <c r="C32" s="17"/>
    </row>
    <row r="33" spans="1:83" x14ac:dyDescent="0.25">
      <c r="A33" s="69" t="s">
        <v>15</v>
      </c>
      <c r="B33" s="72"/>
      <c r="C33" s="72"/>
      <c r="D33" s="72"/>
    </row>
    <row r="34" spans="1:83" x14ac:dyDescent="0.25">
      <c r="A34" s="18" t="s">
        <v>16</v>
      </c>
      <c r="B34" s="72"/>
      <c r="C34" s="72"/>
      <c r="D34" s="72"/>
    </row>
    <row r="35" spans="1:83" ht="16.5" x14ac:dyDescent="0.25">
      <c r="A35" s="18" t="s">
        <v>17</v>
      </c>
      <c r="B35" s="71"/>
      <c r="C35" s="71"/>
      <c r="D35" s="71"/>
    </row>
    <row r="36" spans="1:83" ht="16.5" x14ac:dyDescent="0.25">
      <c r="B36" s="71"/>
      <c r="C36" s="71"/>
      <c r="D36" s="71"/>
    </row>
    <row r="37" spans="1:83" x14ac:dyDescent="0.25">
      <c r="A37" s="328" t="s">
        <v>18</v>
      </c>
      <c r="B37" s="329"/>
      <c r="C37" s="330"/>
      <c r="D37" s="329"/>
      <c r="E37" s="329"/>
      <c r="F37" s="329"/>
      <c r="G37" s="329"/>
    </row>
    <row r="38" spans="1:83" x14ac:dyDescent="0.25">
      <c r="A38" s="331" t="s">
        <v>1340</v>
      </c>
      <c r="B38" s="332"/>
      <c r="C38" s="330"/>
      <c r="D38" s="329"/>
      <c r="E38" s="329"/>
      <c r="F38" s="329"/>
      <c r="G38" s="329"/>
    </row>
    <row r="39" spans="1:83" x14ac:dyDescent="0.25">
      <c r="A39" s="333" t="s">
        <v>1338</v>
      </c>
      <c r="B39" s="332"/>
      <c r="C39" s="330"/>
      <c r="D39" s="329"/>
      <c r="E39" s="329"/>
      <c r="F39" s="329"/>
      <c r="G39" s="329"/>
    </row>
    <row r="40" spans="1:83" x14ac:dyDescent="0.25">
      <c r="A40" s="334" t="s">
        <v>1341</v>
      </c>
      <c r="B40" s="329"/>
      <c r="C40" s="330"/>
      <c r="D40" s="329"/>
      <c r="E40" s="329"/>
      <c r="F40" s="329"/>
      <c r="G40" s="329"/>
    </row>
    <row r="41" spans="1:83" x14ac:dyDescent="0.25">
      <c r="A41" s="333" t="s">
        <v>1339</v>
      </c>
      <c r="B41" s="329"/>
      <c r="C41" s="330"/>
      <c r="D41" s="329"/>
      <c r="E41" s="329"/>
      <c r="F41" s="329"/>
      <c r="G41" s="329"/>
    </row>
    <row r="42" spans="1:83" x14ac:dyDescent="0.25">
      <c r="C42" s="17"/>
    </row>
    <row r="43" spans="1:83" x14ac:dyDescent="0.25">
      <c r="A43" s="12" t="s">
        <v>19</v>
      </c>
      <c r="C43" s="17"/>
      <c r="G43" s="19" t="s">
        <v>14</v>
      </c>
    </row>
    <row r="44" spans="1:83" x14ac:dyDescent="0.25">
      <c r="A44" s="19" t="s">
        <v>20</v>
      </c>
      <c r="C44" s="17"/>
    </row>
    <row r="45" spans="1:83" x14ac:dyDescent="0.2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2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2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25">
      <c r="A48" s="20" t="s">
        <v>216</v>
      </c>
      <c r="B48" s="215">
        <v>26310782</v>
      </c>
      <c r="C48" s="213">
        <v>0</v>
      </c>
      <c r="D48" s="213">
        <v>0</v>
      </c>
      <c r="E48" s="213">
        <v>416577</v>
      </c>
      <c r="F48" s="213">
        <v>0</v>
      </c>
      <c r="G48" s="213">
        <v>492531</v>
      </c>
      <c r="H48" s="213">
        <v>0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0</v>
      </c>
      <c r="P48" s="213">
        <v>1342333</v>
      </c>
      <c r="Q48" s="213">
        <v>372770</v>
      </c>
      <c r="R48" s="213">
        <v>0</v>
      </c>
      <c r="S48" s="213">
        <v>103281</v>
      </c>
      <c r="T48" s="213">
        <v>0</v>
      </c>
      <c r="U48" s="213">
        <v>274061</v>
      </c>
      <c r="V48" s="213">
        <v>0</v>
      </c>
      <c r="W48" s="213">
        <v>0</v>
      </c>
      <c r="X48" s="213">
        <v>100144</v>
      </c>
      <c r="Y48" s="213">
        <v>851086</v>
      </c>
      <c r="Z48" s="213">
        <v>0</v>
      </c>
      <c r="AA48" s="213">
        <v>0</v>
      </c>
      <c r="AB48" s="213">
        <v>769893</v>
      </c>
      <c r="AC48" s="213">
        <v>24910</v>
      </c>
      <c r="AD48" s="213">
        <v>0</v>
      </c>
      <c r="AE48" s="213">
        <v>611314</v>
      </c>
      <c r="AF48" s="213">
        <v>0</v>
      </c>
      <c r="AG48" s="213">
        <v>505082</v>
      </c>
      <c r="AH48" s="213">
        <v>0</v>
      </c>
      <c r="AI48" s="213">
        <v>0</v>
      </c>
      <c r="AJ48" s="213">
        <v>3986884</v>
      </c>
      <c r="AK48" s="213">
        <v>325982</v>
      </c>
      <c r="AL48" s="213">
        <v>24734</v>
      </c>
      <c r="AM48" s="213">
        <v>0</v>
      </c>
      <c r="AN48" s="213">
        <v>0</v>
      </c>
      <c r="AO48" s="213">
        <v>0</v>
      </c>
      <c r="AP48" s="213">
        <v>11099971</v>
      </c>
      <c r="AQ48" s="213">
        <v>0</v>
      </c>
      <c r="AR48" s="213">
        <v>0</v>
      </c>
      <c r="AS48" s="213">
        <v>0</v>
      </c>
      <c r="AT48" s="213">
        <v>0</v>
      </c>
      <c r="AU48" s="213">
        <v>0</v>
      </c>
      <c r="AV48" s="213">
        <v>0</v>
      </c>
      <c r="AW48" s="213">
        <v>0</v>
      </c>
      <c r="AX48" s="213">
        <v>0</v>
      </c>
      <c r="AY48" s="213">
        <v>0</v>
      </c>
      <c r="AZ48" s="213">
        <v>130384</v>
      </c>
      <c r="BA48" s="213">
        <v>0</v>
      </c>
      <c r="BB48" s="213">
        <v>0</v>
      </c>
      <c r="BC48" s="213">
        <v>0</v>
      </c>
      <c r="BD48" s="213">
        <v>0</v>
      </c>
      <c r="BE48" s="213">
        <v>231366</v>
      </c>
      <c r="BF48" s="213">
        <v>576943</v>
      </c>
      <c r="BG48" s="213">
        <v>723050</v>
      </c>
      <c r="BH48" s="213">
        <v>0</v>
      </c>
      <c r="BI48" s="213">
        <v>0</v>
      </c>
      <c r="BJ48" s="213">
        <v>0</v>
      </c>
      <c r="BK48" s="213">
        <v>0</v>
      </c>
      <c r="BL48" s="213">
        <v>0</v>
      </c>
      <c r="BM48" s="213">
        <v>0</v>
      </c>
      <c r="BN48" s="213">
        <v>2782995</v>
      </c>
      <c r="BO48" s="213">
        <v>0</v>
      </c>
      <c r="BP48" s="213">
        <v>0</v>
      </c>
      <c r="BQ48" s="213">
        <v>0</v>
      </c>
      <c r="BR48" s="213">
        <v>0</v>
      </c>
      <c r="BS48" s="213">
        <v>0</v>
      </c>
      <c r="BT48" s="213">
        <v>0</v>
      </c>
      <c r="BU48" s="213">
        <v>0</v>
      </c>
      <c r="BV48" s="213">
        <v>268337</v>
      </c>
      <c r="BW48" s="213">
        <v>0</v>
      </c>
      <c r="BX48" s="213">
        <v>0</v>
      </c>
      <c r="BY48" s="213">
        <v>0</v>
      </c>
      <c r="BZ48" s="213">
        <v>0</v>
      </c>
      <c r="CA48" s="213">
        <v>14169</v>
      </c>
      <c r="CB48" s="213">
        <v>0</v>
      </c>
      <c r="CC48" s="213">
        <v>281985</v>
      </c>
      <c r="CD48" s="20"/>
      <c r="CE48" s="32">
        <f>SUM(C48:CC48)</f>
        <v>26310782</v>
      </c>
    </row>
    <row r="49" spans="1:83" x14ac:dyDescent="0.25">
      <c r="A49" s="32" t="s">
        <v>217</v>
      </c>
      <c r="B49" s="215"/>
      <c r="C49" s="269" t="b">
        <f>IF($B$49,(ROUND((($B$49/$CE$62)*C62),0)))</f>
        <v>0</v>
      </c>
      <c r="D49" s="269" t="b">
        <f t="shared" ref="D49:BO49" si="0">IF($B$49,(ROUND((($B$49/$CE$62)*D62),0)))</f>
        <v>0</v>
      </c>
      <c r="E49" s="269" t="b">
        <f t="shared" si="0"/>
        <v>0</v>
      </c>
      <c r="F49" s="269" t="b">
        <f t="shared" si="0"/>
        <v>0</v>
      </c>
      <c r="G49" s="269" t="b">
        <f t="shared" si="0"/>
        <v>0</v>
      </c>
      <c r="H49" s="269" t="b">
        <f t="shared" si="0"/>
        <v>0</v>
      </c>
      <c r="I49" s="269" t="b">
        <f t="shared" si="0"/>
        <v>0</v>
      </c>
      <c r="J49" s="269" t="b">
        <f t="shared" si="0"/>
        <v>0</v>
      </c>
      <c r="K49" s="269" t="b">
        <f t="shared" si="0"/>
        <v>0</v>
      </c>
      <c r="L49" s="269" t="b">
        <f t="shared" si="0"/>
        <v>0</v>
      </c>
      <c r="M49" s="269" t="b">
        <f t="shared" si="0"/>
        <v>0</v>
      </c>
      <c r="N49" s="269" t="b">
        <f t="shared" si="0"/>
        <v>0</v>
      </c>
      <c r="O49" s="269" t="b">
        <f t="shared" si="0"/>
        <v>0</v>
      </c>
      <c r="P49" s="269" t="b">
        <f t="shared" si="0"/>
        <v>0</v>
      </c>
      <c r="Q49" s="269" t="b">
        <f t="shared" si="0"/>
        <v>0</v>
      </c>
      <c r="R49" s="269" t="b">
        <f t="shared" si="0"/>
        <v>0</v>
      </c>
      <c r="S49" s="269" t="b">
        <f t="shared" si="0"/>
        <v>0</v>
      </c>
      <c r="T49" s="269" t="b">
        <f t="shared" si="0"/>
        <v>0</v>
      </c>
      <c r="U49" s="269" t="b">
        <f t="shared" si="0"/>
        <v>0</v>
      </c>
      <c r="V49" s="269" t="b">
        <f t="shared" si="0"/>
        <v>0</v>
      </c>
      <c r="W49" s="269" t="b">
        <f t="shared" si="0"/>
        <v>0</v>
      </c>
      <c r="X49" s="269" t="b">
        <f t="shared" si="0"/>
        <v>0</v>
      </c>
      <c r="Y49" s="269" t="b">
        <f t="shared" si="0"/>
        <v>0</v>
      </c>
      <c r="Z49" s="269" t="b">
        <f t="shared" si="0"/>
        <v>0</v>
      </c>
      <c r="AA49" s="269" t="b">
        <f t="shared" si="0"/>
        <v>0</v>
      </c>
      <c r="AB49" s="269" t="b">
        <f t="shared" si="0"/>
        <v>0</v>
      </c>
      <c r="AC49" s="269" t="b">
        <f t="shared" si="0"/>
        <v>0</v>
      </c>
      <c r="AD49" s="269" t="b">
        <f t="shared" si="0"/>
        <v>0</v>
      </c>
      <c r="AE49" s="269" t="b">
        <f t="shared" si="0"/>
        <v>0</v>
      </c>
      <c r="AF49" s="269" t="b">
        <f t="shared" si="0"/>
        <v>0</v>
      </c>
      <c r="AG49" s="269" t="b">
        <f t="shared" si="0"/>
        <v>0</v>
      </c>
      <c r="AH49" s="269" t="b">
        <f t="shared" si="0"/>
        <v>0</v>
      </c>
      <c r="AI49" s="269" t="b">
        <f t="shared" si="0"/>
        <v>0</v>
      </c>
      <c r="AJ49" s="269" t="b">
        <f t="shared" si="0"/>
        <v>0</v>
      </c>
      <c r="AK49" s="269" t="b">
        <f t="shared" si="0"/>
        <v>0</v>
      </c>
      <c r="AL49" s="269" t="b">
        <f t="shared" si="0"/>
        <v>0</v>
      </c>
      <c r="AM49" s="269" t="b">
        <f t="shared" si="0"/>
        <v>0</v>
      </c>
      <c r="AN49" s="269" t="b">
        <f t="shared" si="0"/>
        <v>0</v>
      </c>
      <c r="AO49" s="269" t="b">
        <f t="shared" si="0"/>
        <v>0</v>
      </c>
      <c r="AP49" s="269" t="b">
        <f t="shared" si="0"/>
        <v>0</v>
      </c>
      <c r="AQ49" s="269" t="b">
        <f t="shared" si="0"/>
        <v>0</v>
      </c>
      <c r="AR49" s="269" t="b">
        <f t="shared" si="0"/>
        <v>0</v>
      </c>
      <c r="AS49" s="269" t="b">
        <f t="shared" si="0"/>
        <v>0</v>
      </c>
      <c r="AT49" s="269" t="b">
        <f t="shared" si="0"/>
        <v>0</v>
      </c>
      <c r="AU49" s="269" t="b">
        <f t="shared" si="0"/>
        <v>0</v>
      </c>
      <c r="AV49" s="269" t="b">
        <f t="shared" si="0"/>
        <v>0</v>
      </c>
      <c r="AW49" s="269" t="b">
        <f t="shared" si="0"/>
        <v>0</v>
      </c>
      <c r="AX49" s="269" t="b">
        <f t="shared" si="0"/>
        <v>0</v>
      </c>
      <c r="AY49" s="269" t="b">
        <f t="shared" si="0"/>
        <v>0</v>
      </c>
      <c r="AZ49" s="269" t="b">
        <f t="shared" si="0"/>
        <v>0</v>
      </c>
      <c r="BA49" s="269" t="b">
        <f t="shared" si="0"/>
        <v>0</v>
      </c>
      <c r="BB49" s="269" t="b">
        <f t="shared" si="0"/>
        <v>0</v>
      </c>
      <c r="BC49" s="269" t="b">
        <f t="shared" si="0"/>
        <v>0</v>
      </c>
      <c r="BD49" s="269" t="b">
        <f t="shared" si="0"/>
        <v>0</v>
      </c>
      <c r="BE49" s="269" t="b">
        <f t="shared" si="0"/>
        <v>0</v>
      </c>
      <c r="BF49" s="269" t="b">
        <f t="shared" si="0"/>
        <v>0</v>
      </c>
      <c r="BG49" s="269" t="b">
        <f t="shared" si="0"/>
        <v>0</v>
      </c>
      <c r="BH49" s="269" t="b">
        <f t="shared" si="0"/>
        <v>0</v>
      </c>
      <c r="BI49" s="269" t="b">
        <f t="shared" si="0"/>
        <v>0</v>
      </c>
      <c r="BJ49" s="269" t="b">
        <f t="shared" si="0"/>
        <v>0</v>
      </c>
      <c r="BK49" s="269" t="b">
        <f t="shared" si="0"/>
        <v>0</v>
      </c>
      <c r="BL49" s="269" t="b">
        <f t="shared" si="0"/>
        <v>0</v>
      </c>
      <c r="BM49" s="269" t="b">
        <f t="shared" si="0"/>
        <v>0</v>
      </c>
      <c r="BN49" s="269" t="b">
        <f t="shared" si="0"/>
        <v>0</v>
      </c>
      <c r="BO49" s="269" t="b">
        <f t="shared" si="0"/>
        <v>0</v>
      </c>
      <c r="BP49" s="269" t="b">
        <f t="shared" ref="BP49:CD49" si="1">IF($B$49,(ROUND((($B$49/$CE$62)*BP62),0)))</f>
        <v>0</v>
      </c>
      <c r="BQ49" s="269" t="b">
        <f t="shared" si="1"/>
        <v>0</v>
      </c>
      <c r="BR49" s="269" t="b">
        <f t="shared" si="1"/>
        <v>0</v>
      </c>
      <c r="BS49" s="269" t="b">
        <f t="shared" si="1"/>
        <v>0</v>
      </c>
      <c r="BT49" s="269" t="b">
        <f t="shared" si="1"/>
        <v>0</v>
      </c>
      <c r="BU49" s="269" t="b">
        <f t="shared" si="1"/>
        <v>0</v>
      </c>
      <c r="BV49" s="269" t="b">
        <f t="shared" si="1"/>
        <v>0</v>
      </c>
      <c r="BW49" s="269" t="b">
        <f t="shared" si="1"/>
        <v>0</v>
      </c>
      <c r="BX49" s="269" t="b">
        <f t="shared" si="1"/>
        <v>0</v>
      </c>
      <c r="BY49" s="269" t="b">
        <f t="shared" si="1"/>
        <v>0</v>
      </c>
      <c r="BZ49" s="269" t="b">
        <f t="shared" si="1"/>
        <v>0</v>
      </c>
      <c r="CA49" s="269" t="b">
        <f t="shared" si="1"/>
        <v>0</v>
      </c>
      <c r="CB49" s="269" t="b">
        <f t="shared" si="1"/>
        <v>0</v>
      </c>
      <c r="CC49" s="269" t="b">
        <f t="shared" si="1"/>
        <v>0</v>
      </c>
      <c r="CD49" s="269" t="b">
        <f t="shared" si="1"/>
        <v>0</v>
      </c>
      <c r="CE49" s="32">
        <f>SUM(C49:CD49)</f>
        <v>0</v>
      </c>
    </row>
    <row r="50" spans="1:83" x14ac:dyDescent="0.25">
      <c r="A50" s="20" t="s">
        <v>218</v>
      </c>
      <c r="B50" s="269">
        <f>B48+B49</f>
        <v>26310782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2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25">
      <c r="A52" s="26" t="s">
        <v>219</v>
      </c>
      <c r="B52" s="213">
        <v>1867877</v>
      </c>
      <c r="C52" s="213">
        <v>0</v>
      </c>
      <c r="D52" s="213">
        <v>0</v>
      </c>
      <c r="E52" s="213">
        <v>21239.3</v>
      </c>
      <c r="F52" s="213">
        <v>0</v>
      </c>
      <c r="G52" s="213">
        <v>0</v>
      </c>
      <c r="H52" s="213">
        <v>0</v>
      </c>
      <c r="I52" s="213">
        <v>0</v>
      </c>
      <c r="J52" s="213">
        <v>0</v>
      </c>
      <c r="K52" s="213">
        <v>0</v>
      </c>
      <c r="L52" s="213">
        <v>0</v>
      </c>
      <c r="M52" s="213">
        <v>0</v>
      </c>
      <c r="N52" s="213">
        <v>0</v>
      </c>
      <c r="O52" s="213">
        <v>0</v>
      </c>
      <c r="P52" s="213">
        <v>323383</v>
      </c>
      <c r="Q52" s="213">
        <v>4111</v>
      </c>
      <c r="R52" s="213">
        <v>17405</v>
      </c>
      <c r="S52" s="213">
        <v>0</v>
      </c>
      <c r="T52" s="213">
        <v>0</v>
      </c>
      <c r="U52" s="213">
        <v>101975</v>
      </c>
      <c r="V52" s="213">
        <v>0</v>
      </c>
      <c r="W52" s="213">
        <v>0</v>
      </c>
      <c r="X52" s="213">
        <v>12105</v>
      </c>
      <c r="Y52" s="213">
        <v>159157</v>
      </c>
      <c r="Z52" s="213">
        <v>0</v>
      </c>
      <c r="AA52" s="213">
        <v>0</v>
      </c>
      <c r="AB52" s="213">
        <v>33608</v>
      </c>
      <c r="AC52" s="213">
        <v>0</v>
      </c>
      <c r="AD52" s="213">
        <v>0</v>
      </c>
      <c r="AE52" s="213">
        <v>25019</v>
      </c>
      <c r="AF52" s="213">
        <v>0</v>
      </c>
      <c r="AG52" s="213">
        <v>0</v>
      </c>
      <c r="AH52" s="213">
        <v>0</v>
      </c>
      <c r="AI52" s="213">
        <v>0</v>
      </c>
      <c r="AJ52" s="213">
        <v>281046</v>
      </c>
      <c r="AK52" s="213">
        <v>826.25</v>
      </c>
      <c r="AL52" s="213">
        <v>0</v>
      </c>
      <c r="AM52" s="213">
        <v>0</v>
      </c>
      <c r="AN52" s="213">
        <v>0</v>
      </c>
      <c r="AO52" s="213">
        <v>0</v>
      </c>
      <c r="AP52" s="213">
        <v>384919</v>
      </c>
      <c r="AQ52" s="213">
        <v>0</v>
      </c>
      <c r="AR52" s="213">
        <v>0</v>
      </c>
      <c r="AS52" s="213">
        <v>0</v>
      </c>
      <c r="AT52" s="213">
        <v>0</v>
      </c>
      <c r="AU52" s="213">
        <v>0</v>
      </c>
      <c r="AV52" s="213">
        <v>0</v>
      </c>
      <c r="AW52" s="213">
        <v>0</v>
      </c>
      <c r="AX52" s="213">
        <v>0</v>
      </c>
      <c r="AY52" s="213">
        <v>0</v>
      </c>
      <c r="AZ52" s="213">
        <v>0</v>
      </c>
      <c r="BA52" s="213">
        <v>0</v>
      </c>
      <c r="BB52" s="213">
        <v>0</v>
      </c>
      <c r="BC52" s="213">
        <v>0</v>
      </c>
      <c r="BD52" s="213">
        <v>0</v>
      </c>
      <c r="BE52" s="213">
        <v>105203</v>
      </c>
      <c r="BF52" s="213">
        <v>2355</v>
      </c>
      <c r="BG52" s="213">
        <v>38301</v>
      </c>
      <c r="BH52" s="213">
        <v>130548</v>
      </c>
      <c r="BI52" s="213">
        <v>0</v>
      </c>
      <c r="BJ52" s="213">
        <v>0</v>
      </c>
      <c r="BK52" s="213">
        <v>0</v>
      </c>
      <c r="BL52" s="213">
        <v>0</v>
      </c>
      <c r="BM52" s="213">
        <v>0</v>
      </c>
      <c r="BN52" s="213">
        <v>226676</v>
      </c>
      <c r="BO52" s="213">
        <v>0</v>
      </c>
      <c r="BP52" s="213">
        <v>0</v>
      </c>
      <c r="BQ52" s="213">
        <v>0</v>
      </c>
      <c r="BR52" s="213">
        <v>0</v>
      </c>
      <c r="BS52" s="213">
        <v>0</v>
      </c>
      <c r="BT52" s="213">
        <v>0</v>
      </c>
      <c r="BU52" s="213">
        <v>0</v>
      </c>
      <c r="BV52" s="213">
        <v>0</v>
      </c>
      <c r="BW52" s="213">
        <v>0</v>
      </c>
      <c r="BX52" s="213">
        <v>0</v>
      </c>
      <c r="BY52" s="213">
        <v>0</v>
      </c>
      <c r="BZ52" s="213">
        <v>0</v>
      </c>
      <c r="CA52" s="213">
        <v>0</v>
      </c>
      <c r="CB52" s="213">
        <v>0</v>
      </c>
      <c r="CC52" s="213">
        <v>0</v>
      </c>
      <c r="CD52" s="20"/>
      <c r="CE52" s="32">
        <f>SUM(C52:CD52)</f>
        <v>1867876.55</v>
      </c>
    </row>
    <row r="53" spans="1:83" x14ac:dyDescent="0.25">
      <c r="A53" s="39" t="s">
        <v>220</v>
      </c>
      <c r="B53" s="270"/>
      <c r="C53" s="269" t="b">
        <f>IF($B$53,ROUND(($B$53/($CE$91+$CF$91)*C91),0))</f>
        <v>0</v>
      </c>
      <c r="D53" s="269" t="b">
        <f t="shared" ref="D53:BO53" si="2">IF($B$53,ROUND(($B$53/($CE$91+$CF$91)*D91),0))</f>
        <v>0</v>
      </c>
      <c r="E53" s="269" t="b">
        <f t="shared" si="2"/>
        <v>0</v>
      </c>
      <c r="F53" s="269" t="b">
        <f t="shared" si="2"/>
        <v>0</v>
      </c>
      <c r="G53" s="269" t="b">
        <f t="shared" si="2"/>
        <v>0</v>
      </c>
      <c r="H53" s="269" t="b">
        <f t="shared" si="2"/>
        <v>0</v>
      </c>
      <c r="I53" s="269" t="b">
        <f t="shared" si="2"/>
        <v>0</v>
      </c>
      <c r="J53" s="269" t="b">
        <f t="shared" si="2"/>
        <v>0</v>
      </c>
      <c r="K53" s="269" t="b">
        <f t="shared" si="2"/>
        <v>0</v>
      </c>
      <c r="L53" s="269" t="b">
        <f t="shared" si="2"/>
        <v>0</v>
      </c>
      <c r="M53" s="269" t="b">
        <f t="shared" si="2"/>
        <v>0</v>
      </c>
      <c r="N53" s="269" t="b">
        <f t="shared" si="2"/>
        <v>0</v>
      </c>
      <c r="O53" s="269" t="b">
        <f t="shared" si="2"/>
        <v>0</v>
      </c>
      <c r="P53" s="269" t="b">
        <f t="shared" si="2"/>
        <v>0</v>
      </c>
      <c r="Q53" s="269" t="b">
        <f t="shared" si="2"/>
        <v>0</v>
      </c>
      <c r="R53" s="269" t="b">
        <f t="shared" si="2"/>
        <v>0</v>
      </c>
      <c r="S53" s="269" t="b">
        <f t="shared" si="2"/>
        <v>0</v>
      </c>
      <c r="T53" s="269" t="b">
        <f t="shared" si="2"/>
        <v>0</v>
      </c>
      <c r="U53" s="269" t="b">
        <f t="shared" si="2"/>
        <v>0</v>
      </c>
      <c r="V53" s="269" t="b">
        <f t="shared" si="2"/>
        <v>0</v>
      </c>
      <c r="W53" s="269" t="b">
        <f t="shared" si="2"/>
        <v>0</v>
      </c>
      <c r="X53" s="269" t="b">
        <f t="shared" si="2"/>
        <v>0</v>
      </c>
      <c r="Y53" s="269" t="b">
        <f t="shared" si="2"/>
        <v>0</v>
      </c>
      <c r="Z53" s="269" t="b">
        <f t="shared" si="2"/>
        <v>0</v>
      </c>
      <c r="AA53" s="269" t="b">
        <f t="shared" si="2"/>
        <v>0</v>
      </c>
      <c r="AB53" s="269" t="b">
        <f t="shared" si="2"/>
        <v>0</v>
      </c>
      <c r="AC53" s="269" t="b">
        <f t="shared" si="2"/>
        <v>0</v>
      </c>
      <c r="AD53" s="269" t="b">
        <f t="shared" si="2"/>
        <v>0</v>
      </c>
      <c r="AE53" s="269" t="b">
        <f t="shared" si="2"/>
        <v>0</v>
      </c>
      <c r="AF53" s="269" t="b">
        <f t="shared" si="2"/>
        <v>0</v>
      </c>
      <c r="AG53" s="269" t="b">
        <f t="shared" si="2"/>
        <v>0</v>
      </c>
      <c r="AH53" s="269" t="b">
        <f t="shared" si="2"/>
        <v>0</v>
      </c>
      <c r="AI53" s="269" t="b">
        <f t="shared" si="2"/>
        <v>0</v>
      </c>
      <c r="AJ53" s="269" t="b">
        <f t="shared" si="2"/>
        <v>0</v>
      </c>
      <c r="AK53" s="269" t="b">
        <f t="shared" si="2"/>
        <v>0</v>
      </c>
      <c r="AL53" s="269" t="b">
        <f t="shared" si="2"/>
        <v>0</v>
      </c>
      <c r="AM53" s="269" t="b">
        <f t="shared" si="2"/>
        <v>0</v>
      </c>
      <c r="AN53" s="269" t="b">
        <f t="shared" si="2"/>
        <v>0</v>
      </c>
      <c r="AO53" s="269" t="b">
        <f t="shared" si="2"/>
        <v>0</v>
      </c>
      <c r="AP53" s="269" t="b">
        <f t="shared" si="2"/>
        <v>0</v>
      </c>
      <c r="AQ53" s="269" t="b">
        <f t="shared" si="2"/>
        <v>0</v>
      </c>
      <c r="AR53" s="269" t="b">
        <f t="shared" si="2"/>
        <v>0</v>
      </c>
      <c r="AS53" s="269" t="b">
        <f t="shared" si="2"/>
        <v>0</v>
      </c>
      <c r="AT53" s="269" t="b">
        <f t="shared" si="2"/>
        <v>0</v>
      </c>
      <c r="AU53" s="269" t="b">
        <f t="shared" si="2"/>
        <v>0</v>
      </c>
      <c r="AV53" s="269" t="b">
        <f t="shared" si="2"/>
        <v>0</v>
      </c>
      <c r="AW53" s="269" t="b">
        <f t="shared" si="2"/>
        <v>0</v>
      </c>
      <c r="AX53" s="269" t="b">
        <f t="shared" si="2"/>
        <v>0</v>
      </c>
      <c r="AY53" s="269" t="b">
        <f t="shared" si="2"/>
        <v>0</v>
      </c>
      <c r="AZ53" s="269" t="b">
        <f t="shared" si="2"/>
        <v>0</v>
      </c>
      <c r="BA53" s="269" t="b">
        <f t="shared" si="2"/>
        <v>0</v>
      </c>
      <c r="BB53" s="269" t="b">
        <f t="shared" si="2"/>
        <v>0</v>
      </c>
      <c r="BC53" s="269" t="b">
        <f t="shared" si="2"/>
        <v>0</v>
      </c>
      <c r="BD53" s="269" t="b">
        <f t="shared" si="2"/>
        <v>0</v>
      </c>
      <c r="BE53" s="269" t="b">
        <f t="shared" si="2"/>
        <v>0</v>
      </c>
      <c r="BF53" s="269" t="b">
        <f t="shared" si="2"/>
        <v>0</v>
      </c>
      <c r="BG53" s="269" t="b">
        <f t="shared" si="2"/>
        <v>0</v>
      </c>
      <c r="BH53" s="269" t="b">
        <f t="shared" si="2"/>
        <v>0</v>
      </c>
      <c r="BI53" s="269" t="b">
        <f t="shared" si="2"/>
        <v>0</v>
      </c>
      <c r="BJ53" s="269" t="b">
        <f t="shared" si="2"/>
        <v>0</v>
      </c>
      <c r="BK53" s="269" t="b">
        <f t="shared" si="2"/>
        <v>0</v>
      </c>
      <c r="BL53" s="269" t="b">
        <f t="shared" si="2"/>
        <v>0</v>
      </c>
      <c r="BM53" s="269" t="b">
        <f t="shared" si="2"/>
        <v>0</v>
      </c>
      <c r="BN53" s="269" t="b">
        <f t="shared" si="2"/>
        <v>0</v>
      </c>
      <c r="BO53" s="269" t="b">
        <f t="shared" si="2"/>
        <v>0</v>
      </c>
      <c r="BP53" s="269" t="b">
        <f t="shared" ref="BP53:CD53" si="3">IF($B$53,ROUND(($B$53/($CE$91+$CF$91)*BP91),0))</f>
        <v>0</v>
      </c>
      <c r="BQ53" s="269" t="b">
        <f t="shared" si="3"/>
        <v>0</v>
      </c>
      <c r="BR53" s="269" t="b">
        <f t="shared" si="3"/>
        <v>0</v>
      </c>
      <c r="BS53" s="269" t="b">
        <f t="shared" si="3"/>
        <v>0</v>
      </c>
      <c r="BT53" s="269" t="b">
        <f t="shared" si="3"/>
        <v>0</v>
      </c>
      <c r="BU53" s="269" t="b">
        <f t="shared" si="3"/>
        <v>0</v>
      </c>
      <c r="BV53" s="269" t="b">
        <f t="shared" si="3"/>
        <v>0</v>
      </c>
      <c r="BW53" s="269" t="b">
        <f t="shared" si="3"/>
        <v>0</v>
      </c>
      <c r="BX53" s="269" t="b">
        <f t="shared" si="3"/>
        <v>0</v>
      </c>
      <c r="BY53" s="269" t="b">
        <f t="shared" si="3"/>
        <v>0</v>
      </c>
      <c r="BZ53" s="269" t="b">
        <f t="shared" si="3"/>
        <v>0</v>
      </c>
      <c r="CA53" s="269" t="b">
        <f t="shared" si="3"/>
        <v>0</v>
      </c>
      <c r="CB53" s="269" t="b">
        <f t="shared" si="3"/>
        <v>0</v>
      </c>
      <c r="CC53" s="269" t="b">
        <f t="shared" si="3"/>
        <v>0</v>
      </c>
      <c r="CD53" s="269" t="b">
        <f t="shared" si="3"/>
        <v>0</v>
      </c>
      <c r="CE53" s="32">
        <f>SUM(C53:CD53)</f>
        <v>0</v>
      </c>
    </row>
    <row r="54" spans="1:83" x14ac:dyDescent="0.25">
      <c r="A54" s="20" t="s">
        <v>218</v>
      </c>
      <c r="B54" s="269">
        <f>B52+B53</f>
        <v>1867877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2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2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2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2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2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25">
      <c r="A60" s="39" t="s">
        <v>246</v>
      </c>
      <c r="B60" s="32"/>
      <c r="C60" s="213">
        <v>0</v>
      </c>
      <c r="D60" s="213">
        <v>0</v>
      </c>
      <c r="E60" s="213">
        <v>1084</v>
      </c>
      <c r="F60" s="213">
        <v>0</v>
      </c>
      <c r="G60" s="213">
        <v>1422</v>
      </c>
      <c r="H60" s="213">
        <v>0</v>
      </c>
      <c r="I60" s="213">
        <v>0</v>
      </c>
      <c r="J60" s="213">
        <v>0</v>
      </c>
      <c r="K60" s="213">
        <v>0</v>
      </c>
      <c r="L60" s="213">
        <v>0</v>
      </c>
      <c r="M60" s="213">
        <v>0</v>
      </c>
      <c r="N60" s="213">
        <v>0</v>
      </c>
      <c r="O60" s="213">
        <v>0</v>
      </c>
      <c r="P60" s="214">
        <v>362903</v>
      </c>
      <c r="Q60" s="214">
        <v>159690</v>
      </c>
      <c r="R60" s="214">
        <v>364397</v>
      </c>
      <c r="S60" s="262"/>
      <c r="T60" s="262"/>
      <c r="U60" s="227">
        <v>26896</v>
      </c>
      <c r="V60" s="214">
        <v>0</v>
      </c>
      <c r="W60" s="214">
        <v>0</v>
      </c>
      <c r="X60" s="214"/>
      <c r="Y60" s="214">
        <v>449821</v>
      </c>
      <c r="Z60" s="214"/>
      <c r="AA60" s="214"/>
      <c r="AB60" s="262"/>
      <c r="AC60" s="214"/>
      <c r="AD60" s="214"/>
      <c r="AE60" s="214">
        <v>21146</v>
      </c>
      <c r="AF60" s="214">
        <v>0</v>
      </c>
      <c r="AG60" s="214">
        <v>14078</v>
      </c>
      <c r="AH60" s="214">
        <v>0</v>
      </c>
      <c r="AI60" s="214">
        <v>0</v>
      </c>
      <c r="AJ60" s="214">
        <v>217514</v>
      </c>
      <c r="AK60" s="214">
        <v>8689</v>
      </c>
      <c r="AL60" s="214">
        <v>1114</v>
      </c>
      <c r="AM60" s="214">
        <v>0</v>
      </c>
      <c r="AN60" s="214">
        <v>0</v>
      </c>
      <c r="AO60" s="214">
        <v>0</v>
      </c>
      <c r="AP60" s="214">
        <v>553829</v>
      </c>
      <c r="AQ60" s="214">
        <v>0</v>
      </c>
      <c r="AR60" s="214">
        <v>0</v>
      </c>
      <c r="AS60" s="214">
        <v>0</v>
      </c>
      <c r="AT60" s="214">
        <v>0</v>
      </c>
      <c r="AU60" s="214">
        <v>0</v>
      </c>
      <c r="AV60" s="262"/>
      <c r="AW60" s="262"/>
      <c r="AX60" s="262"/>
      <c r="AY60" s="214">
        <v>0</v>
      </c>
      <c r="AZ60" s="214"/>
      <c r="BA60" s="262"/>
      <c r="BB60" s="262"/>
      <c r="BC60" s="262"/>
      <c r="BD60" s="262"/>
      <c r="BE60" s="214">
        <v>375361</v>
      </c>
      <c r="BF60" s="262"/>
      <c r="BG60" s="262"/>
      <c r="BH60" s="262"/>
      <c r="BI60" s="262"/>
      <c r="BJ60" s="262"/>
      <c r="BK60" s="262"/>
      <c r="BL60" s="262"/>
      <c r="BM60" s="262"/>
      <c r="BN60" s="262"/>
      <c r="BO60" s="262"/>
      <c r="BP60" s="262"/>
      <c r="BQ60" s="262"/>
      <c r="BR60" s="262"/>
      <c r="BS60" s="262"/>
      <c r="BT60" s="262"/>
      <c r="BU60" s="262"/>
      <c r="BV60" s="262"/>
      <c r="BW60" s="262"/>
      <c r="BX60" s="262"/>
      <c r="BY60" s="262"/>
      <c r="BZ60" s="262"/>
      <c r="CA60" s="262"/>
      <c r="CB60" s="262"/>
      <c r="CC60" s="262"/>
      <c r="CD60" s="263"/>
      <c r="CE60" s="32"/>
    </row>
    <row r="61" spans="1:83" s="225" customFormat="1" x14ac:dyDescent="0.25">
      <c r="A61" s="240" t="s">
        <v>247</v>
      </c>
      <c r="B61" s="241"/>
      <c r="C61" s="242">
        <v>0</v>
      </c>
      <c r="D61" s="242">
        <v>0</v>
      </c>
      <c r="E61" s="242">
        <v>17.04</v>
      </c>
      <c r="F61" s="242">
        <v>0</v>
      </c>
      <c r="G61" s="242">
        <v>19.97</v>
      </c>
      <c r="H61" s="242">
        <v>0</v>
      </c>
      <c r="I61" s="242">
        <v>0</v>
      </c>
      <c r="J61" s="242">
        <v>0</v>
      </c>
      <c r="K61" s="242">
        <v>0</v>
      </c>
      <c r="L61" s="242">
        <v>0</v>
      </c>
      <c r="M61" s="242">
        <v>0</v>
      </c>
      <c r="N61" s="242">
        <v>0</v>
      </c>
      <c r="O61" s="242">
        <v>0</v>
      </c>
      <c r="P61" s="243">
        <v>58.54</v>
      </c>
      <c r="Q61" s="243">
        <v>18</v>
      </c>
      <c r="R61" s="243">
        <v>0</v>
      </c>
      <c r="S61" s="244">
        <v>6.05</v>
      </c>
      <c r="T61" s="244"/>
      <c r="U61" s="245">
        <v>16.96</v>
      </c>
      <c r="V61" s="243">
        <v>0</v>
      </c>
      <c r="W61" s="243">
        <v>0</v>
      </c>
      <c r="X61" s="243">
        <v>4.79</v>
      </c>
      <c r="Y61" s="243">
        <v>41.34</v>
      </c>
      <c r="Z61" s="243"/>
      <c r="AA61" s="243"/>
      <c r="AB61" s="244">
        <v>32.090000000000003</v>
      </c>
      <c r="AC61" s="243">
        <v>1.34</v>
      </c>
      <c r="AD61" s="243">
        <v>0</v>
      </c>
      <c r="AE61" s="243">
        <v>23.27</v>
      </c>
      <c r="AF61" s="243">
        <v>0</v>
      </c>
      <c r="AG61" s="243">
        <v>24.71</v>
      </c>
      <c r="AH61" s="243">
        <v>0</v>
      </c>
      <c r="AI61" s="243">
        <v>0</v>
      </c>
      <c r="AJ61" s="243">
        <v>189</v>
      </c>
      <c r="AK61" s="243">
        <v>13.39</v>
      </c>
      <c r="AL61" s="243">
        <v>1.1679999999999999</v>
      </c>
      <c r="AM61" s="243">
        <v>0</v>
      </c>
      <c r="AN61" s="243">
        <v>0</v>
      </c>
      <c r="AO61" s="243">
        <v>0</v>
      </c>
      <c r="AP61" s="243">
        <v>496.24</v>
      </c>
      <c r="AQ61" s="243">
        <v>0</v>
      </c>
      <c r="AR61" s="243">
        <v>0</v>
      </c>
      <c r="AS61" s="243">
        <v>0</v>
      </c>
      <c r="AT61" s="243">
        <v>0</v>
      </c>
      <c r="AU61" s="243">
        <v>0</v>
      </c>
      <c r="AV61" s="244">
        <v>0</v>
      </c>
      <c r="AW61" s="244">
        <v>0</v>
      </c>
      <c r="AX61" s="244">
        <v>0</v>
      </c>
      <c r="AY61" s="243">
        <v>0</v>
      </c>
      <c r="AZ61" s="243">
        <v>8.51</v>
      </c>
      <c r="BA61" s="244">
        <v>0</v>
      </c>
      <c r="BB61" s="244">
        <v>0</v>
      </c>
      <c r="BC61" s="244">
        <v>0</v>
      </c>
      <c r="BD61" s="244">
        <v>0</v>
      </c>
      <c r="BE61" s="243">
        <v>11.02</v>
      </c>
      <c r="BF61" s="244">
        <v>31.19</v>
      </c>
      <c r="BG61" s="244">
        <v>45.01</v>
      </c>
      <c r="BH61" s="244">
        <v>0</v>
      </c>
      <c r="BI61" s="244">
        <v>0</v>
      </c>
      <c r="BJ61" s="244">
        <v>0</v>
      </c>
      <c r="BK61" s="244">
        <v>0</v>
      </c>
      <c r="BL61" s="244">
        <v>0</v>
      </c>
      <c r="BM61" s="244">
        <v>0</v>
      </c>
      <c r="BN61" s="244">
        <v>5.07</v>
      </c>
      <c r="BO61" s="244">
        <v>0</v>
      </c>
      <c r="BP61" s="244">
        <v>0</v>
      </c>
      <c r="BQ61" s="244">
        <v>0</v>
      </c>
      <c r="BR61" s="244">
        <v>0</v>
      </c>
      <c r="BS61" s="244">
        <v>0</v>
      </c>
      <c r="BT61" s="244">
        <v>0</v>
      </c>
      <c r="BU61" s="244">
        <v>0</v>
      </c>
      <c r="BV61" s="244">
        <v>15.82</v>
      </c>
      <c r="BW61" s="244">
        <v>0</v>
      </c>
      <c r="BX61" s="244">
        <v>0</v>
      </c>
      <c r="BY61" s="244">
        <v>0</v>
      </c>
      <c r="BZ61" s="244">
        <v>0</v>
      </c>
      <c r="CA61" s="244">
        <v>0.75160000000000005</v>
      </c>
      <c r="CB61" s="244">
        <v>0</v>
      </c>
      <c r="CC61" s="244">
        <v>15.26</v>
      </c>
      <c r="CD61" s="246" t="s">
        <v>233</v>
      </c>
      <c r="CE61" s="267">
        <f t="shared" ref="CE61:CE69" si="4">SUM(C61:CD61)</f>
        <v>1096.5296000000001</v>
      </c>
    </row>
    <row r="62" spans="1:83" x14ac:dyDescent="0.25">
      <c r="A62" s="39" t="s">
        <v>248</v>
      </c>
      <c r="B62" s="20"/>
      <c r="C62" s="213">
        <v>0</v>
      </c>
      <c r="D62" s="213">
        <v>0</v>
      </c>
      <c r="E62" s="213">
        <v>1279431</v>
      </c>
      <c r="F62" s="213">
        <v>0</v>
      </c>
      <c r="G62" s="213">
        <v>1573280</v>
      </c>
      <c r="H62" s="213">
        <v>0</v>
      </c>
      <c r="I62" s="213">
        <v>0</v>
      </c>
      <c r="J62" s="213">
        <v>0</v>
      </c>
      <c r="K62" s="213">
        <v>0</v>
      </c>
      <c r="L62" s="213">
        <v>0</v>
      </c>
      <c r="M62" s="213">
        <v>0</v>
      </c>
      <c r="N62" s="213">
        <v>0</v>
      </c>
      <c r="O62" s="213">
        <v>0</v>
      </c>
      <c r="P62" s="214">
        <v>4771610</v>
      </c>
      <c r="Q62" s="214">
        <v>1623521</v>
      </c>
      <c r="R62" s="214">
        <v>0</v>
      </c>
      <c r="S62" s="228">
        <v>302091</v>
      </c>
      <c r="T62" s="228">
        <v>0</v>
      </c>
      <c r="U62" s="227">
        <v>742875</v>
      </c>
      <c r="V62" s="214">
        <v>0</v>
      </c>
      <c r="W62" s="214">
        <v>0</v>
      </c>
      <c r="X62" s="214">
        <v>344164</v>
      </c>
      <c r="Y62" s="214">
        <v>3126078</v>
      </c>
      <c r="Z62" s="214">
        <v>0</v>
      </c>
      <c r="AA62" s="214">
        <v>0</v>
      </c>
      <c r="AB62" s="239">
        <v>2832827</v>
      </c>
      <c r="AC62" s="214">
        <v>93908</v>
      </c>
      <c r="AD62" s="214">
        <v>0</v>
      </c>
      <c r="AE62" s="214">
        <v>1811085</v>
      </c>
      <c r="AF62" s="214">
        <v>0</v>
      </c>
      <c r="AG62" s="214">
        <v>2167798</v>
      </c>
      <c r="AH62" s="214">
        <v>0</v>
      </c>
      <c r="AI62" s="214">
        <v>0</v>
      </c>
      <c r="AJ62" s="214">
        <v>12361464</v>
      </c>
      <c r="AK62" s="214">
        <v>999705</v>
      </c>
      <c r="AL62" s="214">
        <v>107221</v>
      </c>
      <c r="AM62" s="214">
        <v>0</v>
      </c>
      <c r="AN62" s="214">
        <v>0</v>
      </c>
      <c r="AO62" s="214">
        <v>0</v>
      </c>
      <c r="AP62" s="214">
        <v>36077858</v>
      </c>
      <c r="AQ62" s="214">
        <v>0</v>
      </c>
      <c r="AR62" s="214">
        <v>0</v>
      </c>
      <c r="AS62" s="214">
        <v>0</v>
      </c>
      <c r="AT62" s="214">
        <v>0</v>
      </c>
      <c r="AU62" s="214">
        <v>0</v>
      </c>
      <c r="AV62" s="228">
        <v>0</v>
      </c>
      <c r="AW62" s="228">
        <v>0</v>
      </c>
      <c r="AX62" s="228">
        <v>0</v>
      </c>
      <c r="AY62" s="214">
        <v>0</v>
      </c>
      <c r="AZ62" s="214">
        <v>356485</v>
      </c>
      <c r="BA62" s="228">
        <v>0</v>
      </c>
      <c r="BB62" s="228">
        <v>0</v>
      </c>
      <c r="BC62" s="228">
        <v>0</v>
      </c>
      <c r="BD62" s="228">
        <v>0</v>
      </c>
      <c r="BE62" s="214">
        <v>716476</v>
      </c>
      <c r="BF62" s="228">
        <v>1264134</v>
      </c>
      <c r="BG62" s="228">
        <v>2059918</v>
      </c>
      <c r="BH62" s="228">
        <v>0</v>
      </c>
      <c r="BI62" s="228">
        <v>0</v>
      </c>
      <c r="BJ62" s="228">
        <v>0</v>
      </c>
      <c r="BK62" s="228">
        <v>0</v>
      </c>
      <c r="BL62" s="228">
        <v>0</v>
      </c>
      <c r="BM62" s="228">
        <v>0</v>
      </c>
      <c r="BN62" s="228">
        <v>2745420</v>
      </c>
      <c r="BO62" s="228">
        <v>0</v>
      </c>
      <c r="BP62" s="228">
        <v>0</v>
      </c>
      <c r="BQ62" s="228">
        <v>0</v>
      </c>
      <c r="BR62" s="228">
        <v>0</v>
      </c>
      <c r="BS62" s="228">
        <v>0</v>
      </c>
      <c r="BT62" s="228">
        <v>0</v>
      </c>
      <c r="BU62" s="228">
        <v>0</v>
      </c>
      <c r="BV62" s="228">
        <v>658755</v>
      </c>
      <c r="BW62" s="228">
        <v>0</v>
      </c>
      <c r="BX62" s="228">
        <v>0</v>
      </c>
      <c r="BY62" s="228">
        <v>0</v>
      </c>
      <c r="BZ62" s="228">
        <v>0</v>
      </c>
      <c r="CA62" s="228">
        <v>37259</v>
      </c>
      <c r="CB62" s="228">
        <v>0</v>
      </c>
      <c r="CC62" s="228">
        <v>988560</v>
      </c>
      <c r="CD62" s="29" t="s">
        <v>233</v>
      </c>
      <c r="CE62" s="32">
        <f t="shared" si="4"/>
        <v>79041923</v>
      </c>
    </row>
    <row r="63" spans="1:83" x14ac:dyDescent="0.25">
      <c r="A63" s="39" t="s">
        <v>9</v>
      </c>
      <c r="B63" s="20"/>
      <c r="C63" s="268">
        <f>ROUND(C48+C49,0)</f>
        <v>0</v>
      </c>
      <c r="D63" s="268">
        <f t="shared" ref="D63:BO63" si="5">ROUND(D48+D49,0)</f>
        <v>0</v>
      </c>
      <c r="E63" s="268">
        <f t="shared" si="5"/>
        <v>416577</v>
      </c>
      <c r="F63" s="268">
        <f t="shared" si="5"/>
        <v>0</v>
      </c>
      <c r="G63" s="268">
        <f t="shared" si="5"/>
        <v>492531</v>
      </c>
      <c r="H63" s="268">
        <f t="shared" si="5"/>
        <v>0</v>
      </c>
      <c r="I63" s="268">
        <f t="shared" si="5"/>
        <v>0</v>
      </c>
      <c r="J63" s="268">
        <f t="shared" si="5"/>
        <v>0</v>
      </c>
      <c r="K63" s="268">
        <f t="shared" si="5"/>
        <v>0</v>
      </c>
      <c r="L63" s="268">
        <f t="shared" si="5"/>
        <v>0</v>
      </c>
      <c r="M63" s="268">
        <f t="shared" si="5"/>
        <v>0</v>
      </c>
      <c r="N63" s="268">
        <f t="shared" si="5"/>
        <v>0</v>
      </c>
      <c r="O63" s="268">
        <f t="shared" si="5"/>
        <v>0</v>
      </c>
      <c r="P63" s="268">
        <f t="shared" si="5"/>
        <v>1342333</v>
      </c>
      <c r="Q63" s="268">
        <f t="shared" si="5"/>
        <v>372770</v>
      </c>
      <c r="R63" s="268">
        <f t="shared" si="5"/>
        <v>0</v>
      </c>
      <c r="S63" s="268">
        <f t="shared" si="5"/>
        <v>103281</v>
      </c>
      <c r="T63" s="268">
        <f t="shared" si="5"/>
        <v>0</v>
      </c>
      <c r="U63" s="268">
        <f t="shared" si="5"/>
        <v>274061</v>
      </c>
      <c r="V63" s="268">
        <f t="shared" si="5"/>
        <v>0</v>
      </c>
      <c r="W63" s="268">
        <f t="shared" si="5"/>
        <v>0</v>
      </c>
      <c r="X63" s="268">
        <f t="shared" si="5"/>
        <v>100144</v>
      </c>
      <c r="Y63" s="268">
        <f t="shared" si="5"/>
        <v>851086</v>
      </c>
      <c r="Z63" s="268">
        <f t="shared" si="5"/>
        <v>0</v>
      </c>
      <c r="AA63" s="268">
        <f t="shared" si="5"/>
        <v>0</v>
      </c>
      <c r="AB63" s="268">
        <f t="shared" si="5"/>
        <v>769893</v>
      </c>
      <c r="AC63" s="268">
        <f t="shared" si="5"/>
        <v>24910</v>
      </c>
      <c r="AD63" s="268">
        <f t="shared" si="5"/>
        <v>0</v>
      </c>
      <c r="AE63" s="268">
        <f t="shared" si="5"/>
        <v>611314</v>
      </c>
      <c r="AF63" s="268">
        <f t="shared" si="5"/>
        <v>0</v>
      </c>
      <c r="AG63" s="268">
        <f t="shared" si="5"/>
        <v>505082</v>
      </c>
      <c r="AH63" s="268">
        <f t="shared" si="5"/>
        <v>0</v>
      </c>
      <c r="AI63" s="268">
        <f t="shared" si="5"/>
        <v>0</v>
      </c>
      <c r="AJ63" s="268">
        <f t="shared" si="5"/>
        <v>3986884</v>
      </c>
      <c r="AK63" s="268">
        <f t="shared" si="5"/>
        <v>325982</v>
      </c>
      <c r="AL63" s="268">
        <f t="shared" si="5"/>
        <v>24734</v>
      </c>
      <c r="AM63" s="268">
        <f t="shared" si="5"/>
        <v>0</v>
      </c>
      <c r="AN63" s="268">
        <f t="shared" si="5"/>
        <v>0</v>
      </c>
      <c r="AO63" s="268">
        <f t="shared" si="5"/>
        <v>0</v>
      </c>
      <c r="AP63" s="268">
        <f t="shared" si="5"/>
        <v>11099971</v>
      </c>
      <c r="AQ63" s="268">
        <f t="shared" si="5"/>
        <v>0</v>
      </c>
      <c r="AR63" s="268">
        <f t="shared" si="5"/>
        <v>0</v>
      </c>
      <c r="AS63" s="268">
        <f t="shared" si="5"/>
        <v>0</v>
      </c>
      <c r="AT63" s="268">
        <f t="shared" si="5"/>
        <v>0</v>
      </c>
      <c r="AU63" s="268">
        <f t="shared" si="5"/>
        <v>0</v>
      </c>
      <c r="AV63" s="268">
        <f t="shared" si="5"/>
        <v>0</v>
      </c>
      <c r="AW63" s="268">
        <f t="shared" si="5"/>
        <v>0</v>
      </c>
      <c r="AX63" s="268">
        <f t="shared" si="5"/>
        <v>0</v>
      </c>
      <c r="AY63" s="268">
        <f t="shared" si="5"/>
        <v>0</v>
      </c>
      <c r="AZ63" s="268">
        <f t="shared" si="5"/>
        <v>130384</v>
      </c>
      <c r="BA63" s="268">
        <f t="shared" si="5"/>
        <v>0</v>
      </c>
      <c r="BB63" s="268">
        <f t="shared" si="5"/>
        <v>0</v>
      </c>
      <c r="BC63" s="268">
        <f t="shared" si="5"/>
        <v>0</v>
      </c>
      <c r="BD63" s="268">
        <f t="shared" si="5"/>
        <v>0</v>
      </c>
      <c r="BE63" s="268">
        <f t="shared" si="5"/>
        <v>231366</v>
      </c>
      <c r="BF63" s="268">
        <f t="shared" si="5"/>
        <v>576943</v>
      </c>
      <c r="BG63" s="268">
        <f t="shared" si="5"/>
        <v>723050</v>
      </c>
      <c r="BH63" s="268">
        <f t="shared" si="5"/>
        <v>0</v>
      </c>
      <c r="BI63" s="268">
        <f t="shared" si="5"/>
        <v>0</v>
      </c>
      <c r="BJ63" s="268">
        <f t="shared" si="5"/>
        <v>0</v>
      </c>
      <c r="BK63" s="268">
        <f t="shared" si="5"/>
        <v>0</v>
      </c>
      <c r="BL63" s="268">
        <f t="shared" si="5"/>
        <v>0</v>
      </c>
      <c r="BM63" s="268">
        <f t="shared" si="5"/>
        <v>0</v>
      </c>
      <c r="BN63" s="268">
        <f t="shared" si="5"/>
        <v>2782995</v>
      </c>
      <c r="BO63" s="268">
        <f t="shared" si="5"/>
        <v>0</v>
      </c>
      <c r="BP63" s="268">
        <f t="shared" ref="BP63:CC63" si="6">ROUND(BP48+BP49,0)</f>
        <v>0</v>
      </c>
      <c r="BQ63" s="268">
        <f t="shared" si="6"/>
        <v>0</v>
      </c>
      <c r="BR63" s="268">
        <f t="shared" si="6"/>
        <v>0</v>
      </c>
      <c r="BS63" s="268">
        <f t="shared" si="6"/>
        <v>0</v>
      </c>
      <c r="BT63" s="268">
        <f t="shared" si="6"/>
        <v>0</v>
      </c>
      <c r="BU63" s="268">
        <f t="shared" si="6"/>
        <v>0</v>
      </c>
      <c r="BV63" s="268">
        <f t="shared" si="6"/>
        <v>268337</v>
      </c>
      <c r="BW63" s="268">
        <f t="shared" si="6"/>
        <v>0</v>
      </c>
      <c r="BX63" s="268">
        <f t="shared" si="6"/>
        <v>0</v>
      </c>
      <c r="BY63" s="268">
        <f t="shared" si="6"/>
        <v>0</v>
      </c>
      <c r="BZ63" s="268">
        <f t="shared" si="6"/>
        <v>0</v>
      </c>
      <c r="CA63" s="268">
        <f t="shared" si="6"/>
        <v>14169</v>
      </c>
      <c r="CB63" s="268">
        <f t="shared" si="6"/>
        <v>0</v>
      </c>
      <c r="CC63" s="268">
        <f t="shared" si="6"/>
        <v>281985</v>
      </c>
      <c r="CD63" s="29" t="s">
        <v>233</v>
      </c>
      <c r="CE63" s="32">
        <f t="shared" si="4"/>
        <v>26310782</v>
      </c>
    </row>
    <row r="64" spans="1:83" x14ac:dyDescent="0.25">
      <c r="A64" s="39" t="s">
        <v>249</v>
      </c>
      <c r="B64" s="20"/>
      <c r="C64" s="213">
        <v>0</v>
      </c>
      <c r="D64" s="213">
        <v>0</v>
      </c>
      <c r="E64" s="213">
        <v>454850</v>
      </c>
      <c r="F64" s="213">
        <v>0</v>
      </c>
      <c r="G64" s="213">
        <v>116911</v>
      </c>
      <c r="H64" s="213">
        <v>0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0</v>
      </c>
      <c r="O64" s="213">
        <v>0</v>
      </c>
      <c r="P64" s="214">
        <v>370545</v>
      </c>
      <c r="Q64" s="214">
        <v>0</v>
      </c>
      <c r="R64" s="214">
        <v>3704</v>
      </c>
      <c r="S64" s="228">
        <v>39344</v>
      </c>
      <c r="T64" s="228">
        <v>0</v>
      </c>
      <c r="U64" s="227">
        <v>160158</v>
      </c>
      <c r="V64" s="214">
        <v>0</v>
      </c>
      <c r="W64" s="214">
        <v>0</v>
      </c>
      <c r="X64" s="214">
        <v>48840</v>
      </c>
      <c r="Y64" s="214">
        <v>334814</v>
      </c>
      <c r="Z64" s="214">
        <v>0</v>
      </c>
      <c r="AA64" s="214">
        <v>0</v>
      </c>
      <c r="AB64" s="239">
        <v>28509</v>
      </c>
      <c r="AC64" s="214">
        <v>661054</v>
      </c>
      <c r="AD64" s="214">
        <v>0</v>
      </c>
      <c r="AE64" s="214">
        <v>0</v>
      </c>
      <c r="AF64" s="214">
        <v>0</v>
      </c>
      <c r="AG64" s="214">
        <v>3534798</v>
      </c>
      <c r="AH64" s="214">
        <v>0</v>
      </c>
      <c r="AI64" s="214">
        <v>0</v>
      </c>
      <c r="AJ64" s="214">
        <v>589223</v>
      </c>
      <c r="AK64" s="214">
        <v>1075</v>
      </c>
      <c r="AL64" s="214">
        <v>0</v>
      </c>
      <c r="AM64" s="214">
        <v>0</v>
      </c>
      <c r="AN64" s="214">
        <v>0</v>
      </c>
      <c r="AO64" s="214">
        <v>0</v>
      </c>
      <c r="AP64" s="214">
        <v>1294462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0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0</v>
      </c>
      <c r="BC64" s="228">
        <v>0</v>
      </c>
      <c r="BD64" s="228">
        <v>0</v>
      </c>
      <c r="BE64" s="214">
        <v>0</v>
      </c>
      <c r="BF64" s="228">
        <v>0</v>
      </c>
      <c r="BG64" s="228">
        <v>0</v>
      </c>
      <c r="BH64" s="228">
        <v>0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103878350</v>
      </c>
      <c r="BO64" s="228">
        <v>0</v>
      </c>
      <c r="BP64" s="228">
        <v>0</v>
      </c>
      <c r="BQ64" s="228">
        <v>0</v>
      </c>
      <c r="BR64" s="228">
        <v>3</v>
      </c>
      <c r="BS64" s="228">
        <v>0</v>
      </c>
      <c r="BT64" s="228">
        <v>0</v>
      </c>
      <c r="BU64" s="228">
        <v>0</v>
      </c>
      <c r="BV64" s="228">
        <v>0</v>
      </c>
      <c r="BW64" s="228">
        <v>0</v>
      </c>
      <c r="BX64" s="228">
        <v>0</v>
      </c>
      <c r="BY64" s="228">
        <v>0</v>
      </c>
      <c r="BZ64" s="228">
        <v>0</v>
      </c>
      <c r="CA64" s="228">
        <v>0</v>
      </c>
      <c r="CB64" s="228">
        <v>0</v>
      </c>
      <c r="CC64" s="228">
        <v>0</v>
      </c>
      <c r="CD64" s="29" t="s">
        <v>233</v>
      </c>
      <c r="CE64" s="32">
        <f t="shared" si="4"/>
        <v>111516640</v>
      </c>
    </row>
    <row r="65" spans="1:83" x14ac:dyDescent="0.25">
      <c r="A65" s="39" t="s">
        <v>250</v>
      </c>
      <c r="B65" s="20"/>
      <c r="C65" s="213">
        <v>0</v>
      </c>
      <c r="D65" s="213">
        <v>0</v>
      </c>
      <c r="E65" s="213">
        <v>129317</v>
      </c>
      <c r="F65" s="213">
        <v>0</v>
      </c>
      <c r="G65" s="213">
        <v>38850</v>
      </c>
      <c r="H65" s="213">
        <v>0</v>
      </c>
      <c r="I65" s="213">
        <v>0</v>
      </c>
      <c r="J65" s="213">
        <v>0</v>
      </c>
      <c r="K65" s="213">
        <v>0</v>
      </c>
      <c r="L65" s="213">
        <v>0</v>
      </c>
      <c r="M65" s="213">
        <v>0</v>
      </c>
      <c r="N65" s="213">
        <v>0</v>
      </c>
      <c r="O65" s="213">
        <v>0</v>
      </c>
      <c r="P65" s="214">
        <v>2791465</v>
      </c>
      <c r="Q65" s="214">
        <v>41546</v>
      </c>
      <c r="R65" s="214">
        <v>0</v>
      </c>
      <c r="S65" s="228">
        <v>7251490</v>
      </c>
      <c r="T65" s="228">
        <v>0</v>
      </c>
      <c r="U65" s="227">
        <v>182788</v>
      </c>
      <c r="V65" s="214">
        <v>0</v>
      </c>
      <c r="W65" s="214">
        <v>0</v>
      </c>
      <c r="X65" s="214">
        <v>113417</v>
      </c>
      <c r="Y65" s="214">
        <v>247599</v>
      </c>
      <c r="Z65" s="214">
        <v>0</v>
      </c>
      <c r="AA65" s="214">
        <v>18382</v>
      </c>
      <c r="AB65" s="239">
        <v>1982880</v>
      </c>
      <c r="AC65" s="214">
        <v>5634</v>
      </c>
      <c r="AD65" s="214">
        <v>0</v>
      </c>
      <c r="AE65" s="214">
        <v>43196</v>
      </c>
      <c r="AF65" s="214">
        <v>0</v>
      </c>
      <c r="AG65" s="214">
        <v>243155</v>
      </c>
      <c r="AH65" s="214">
        <v>0</v>
      </c>
      <c r="AI65" s="214">
        <v>0</v>
      </c>
      <c r="AJ65" s="214">
        <v>3189969</v>
      </c>
      <c r="AK65" s="214">
        <v>58791</v>
      </c>
      <c r="AL65" s="214">
        <v>5995</v>
      </c>
      <c r="AM65" s="214">
        <v>0</v>
      </c>
      <c r="AN65" s="214">
        <v>0</v>
      </c>
      <c r="AO65" s="214">
        <v>0</v>
      </c>
      <c r="AP65" s="214">
        <v>6538625</v>
      </c>
      <c r="AQ65" s="214">
        <v>0</v>
      </c>
      <c r="AR65" s="214">
        <v>0</v>
      </c>
      <c r="AS65" s="214">
        <v>0</v>
      </c>
      <c r="AT65" s="214">
        <v>0</v>
      </c>
      <c r="AU65" s="214">
        <v>0</v>
      </c>
      <c r="AV65" s="228">
        <v>0</v>
      </c>
      <c r="AW65" s="228">
        <v>0</v>
      </c>
      <c r="AX65" s="228">
        <v>0</v>
      </c>
      <c r="AY65" s="214">
        <v>0</v>
      </c>
      <c r="AZ65" s="214">
        <v>364342</v>
      </c>
      <c r="BA65" s="228">
        <v>-5384</v>
      </c>
      <c r="BB65" s="228">
        <v>0</v>
      </c>
      <c r="BC65" s="228">
        <v>0</v>
      </c>
      <c r="BD65" s="228">
        <v>0</v>
      </c>
      <c r="BE65" s="214">
        <v>27463</v>
      </c>
      <c r="BF65" s="228">
        <v>693674</v>
      </c>
      <c r="BG65" s="228">
        <v>4773</v>
      </c>
      <c r="BH65" s="228">
        <v>0</v>
      </c>
      <c r="BI65" s="228">
        <v>0</v>
      </c>
      <c r="BJ65" s="228">
        <v>0</v>
      </c>
      <c r="BK65" s="228">
        <v>0</v>
      </c>
      <c r="BL65" s="228">
        <v>0</v>
      </c>
      <c r="BM65" s="228">
        <v>0</v>
      </c>
      <c r="BN65" s="228">
        <v>-133733</v>
      </c>
      <c r="BO65" s="228">
        <v>0</v>
      </c>
      <c r="BP65" s="228">
        <v>0</v>
      </c>
      <c r="BQ65" s="228">
        <v>0</v>
      </c>
      <c r="BR65" s="228">
        <v>0</v>
      </c>
      <c r="BS65" s="228">
        <v>0</v>
      </c>
      <c r="BT65" s="228">
        <v>0</v>
      </c>
      <c r="BU65" s="228">
        <v>0</v>
      </c>
      <c r="BV65" s="228">
        <v>4847</v>
      </c>
      <c r="BW65" s="228">
        <v>0</v>
      </c>
      <c r="BX65" s="228">
        <v>0</v>
      </c>
      <c r="BY65" s="228">
        <v>0</v>
      </c>
      <c r="BZ65" s="228">
        <v>0</v>
      </c>
      <c r="CA65" s="228">
        <v>831</v>
      </c>
      <c r="CB65" s="228">
        <v>0</v>
      </c>
      <c r="CC65" s="228">
        <v>850474</v>
      </c>
      <c r="CD65" s="29" t="s">
        <v>233</v>
      </c>
      <c r="CE65" s="32">
        <f t="shared" si="4"/>
        <v>24690386</v>
      </c>
    </row>
    <row r="66" spans="1:83" x14ac:dyDescent="0.25">
      <c r="A66" s="39" t="s">
        <v>251</v>
      </c>
      <c r="B66" s="20"/>
      <c r="C66" s="213">
        <v>0</v>
      </c>
      <c r="D66" s="213">
        <v>0</v>
      </c>
      <c r="E66" s="213">
        <v>11917</v>
      </c>
      <c r="F66" s="213">
        <v>0</v>
      </c>
      <c r="G66" s="213">
        <v>13536</v>
      </c>
      <c r="H66" s="213">
        <v>0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0</v>
      </c>
      <c r="P66" s="214">
        <v>38016</v>
      </c>
      <c r="Q66" s="214">
        <v>12870</v>
      </c>
      <c r="R66" s="214">
        <v>0</v>
      </c>
      <c r="S66" s="228">
        <v>2339</v>
      </c>
      <c r="T66" s="228">
        <v>0</v>
      </c>
      <c r="U66" s="227">
        <v>10183</v>
      </c>
      <c r="V66" s="214">
        <v>0</v>
      </c>
      <c r="W66" s="214">
        <v>0</v>
      </c>
      <c r="X66" s="214">
        <v>2604</v>
      </c>
      <c r="Y66" s="214">
        <v>18366</v>
      </c>
      <c r="Z66" s="214">
        <v>0</v>
      </c>
      <c r="AA66" s="214">
        <v>0</v>
      </c>
      <c r="AB66" s="239">
        <v>6671</v>
      </c>
      <c r="AC66" s="214">
        <v>0</v>
      </c>
      <c r="AD66" s="214">
        <v>0</v>
      </c>
      <c r="AE66" s="214">
        <v>21421</v>
      </c>
      <c r="AF66" s="214">
        <v>0</v>
      </c>
      <c r="AG66" s="214">
        <v>9468</v>
      </c>
      <c r="AH66" s="214">
        <v>0</v>
      </c>
      <c r="AI66" s="214">
        <v>0</v>
      </c>
      <c r="AJ66" s="214">
        <v>115972</v>
      </c>
      <c r="AK66" s="214">
        <v>489</v>
      </c>
      <c r="AL66" s="214">
        <v>0</v>
      </c>
      <c r="AM66" s="214">
        <v>0</v>
      </c>
      <c r="AN66" s="214">
        <v>0</v>
      </c>
      <c r="AO66" s="214">
        <v>0</v>
      </c>
      <c r="AP66" s="214">
        <v>575626</v>
      </c>
      <c r="AQ66" s="214">
        <v>0</v>
      </c>
      <c r="AR66" s="214">
        <v>0</v>
      </c>
      <c r="AS66" s="214">
        <v>0</v>
      </c>
      <c r="AT66" s="214">
        <v>0</v>
      </c>
      <c r="AU66" s="214">
        <v>0</v>
      </c>
      <c r="AV66" s="228">
        <v>0</v>
      </c>
      <c r="AW66" s="228">
        <v>0</v>
      </c>
      <c r="AX66" s="228">
        <v>0</v>
      </c>
      <c r="AY66" s="214">
        <v>0</v>
      </c>
      <c r="AZ66" s="214">
        <v>3564</v>
      </c>
      <c r="BA66" s="228">
        <v>5300</v>
      </c>
      <c r="BB66" s="228">
        <v>0</v>
      </c>
      <c r="BC66" s="228">
        <v>0</v>
      </c>
      <c r="BD66" s="228">
        <v>0</v>
      </c>
      <c r="BE66" s="214">
        <v>11100</v>
      </c>
      <c r="BF66" s="228">
        <v>255528</v>
      </c>
      <c r="BG66" s="228">
        <v>5647</v>
      </c>
      <c r="BH66" s="228">
        <v>1281</v>
      </c>
      <c r="BI66" s="228">
        <v>0</v>
      </c>
      <c r="BJ66" s="228">
        <v>0</v>
      </c>
      <c r="BK66" s="228">
        <v>0</v>
      </c>
      <c r="BL66" s="228">
        <v>0</v>
      </c>
      <c r="BM66" s="228">
        <v>0</v>
      </c>
      <c r="BN66" s="228">
        <v>36850</v>
      </c>
      <c r="BO66" s="228">
        <v>145</v>
      </c>
      <c r="BP66" s="228">
        <v>0</v>
      </c>
      <c r="BQ66" s="228">
        <v>0</v>
      </c>
      <c r="BR66" s="228">
        <v>0</v>
      </c>
      <c r="BS66" s="228">
        <v>0</v>
      </c>
      <c r="BT66" s="228">
        <v>0</v>
      </c>
      <c r="BU66" s="228">
        <v>0</v>
      </c>
      <c r="BV66" s="228">
        <v>2749</v>
      </c>
      <c r="BW66" s="228">
        <v>0</v>
      </c>
      <c r="BX66" s="228">
        <v>0</v>
      </c>
      <c r="BY66" s="228">
        <v>0</v>
      </c>
      <c r="BZ66" s="228">
        <v>0</v>
      </c>
      <c r="CA66" s="228">
        <v>0</v>
      </c>
      <c r="CB66" s="228">
        <v>0</v>
      </c>
      <c r="CC66" s="228">
        <v>1271</v>
      </c>
      <c r="CD66" s="29" t="s">
        <v>233</v>
      </c>
      <c r="CE66" s="32">
        <f t="shared" si="4"/>
        <v>1162913</v>
      </c>
    </row>
    <row r="67" spans="1:83" x14ac:dyDescent="0.25">
      <c r="A67" s="39" t="s">
        <v>252</v>
      </c>
      <c r="B67" s="20"/>
      <c r="C67" s="213">
        <v>0</v>
      </c>
      <c r="D67" s="213">
        <v>0</v>
      </c>
      <c r="E67" s="213">
        <v>45514</v>
      </c>
      <c r="F67" s="213">
        <v>0</v>
      </c>
      <c r="G67" s="213">
        <v>70944</v>
      </c>
      <c r="H67" s="213">
        <v>0</v>
      </c>
      <c r="I67" s="213">
        <v>0</v>
      </c>
      <c r="J67" s="213">
        <v>0</v>
      </c>
      <c r="K67" s="213">
        <v>0</v>
      </c>
      <c r="L67" s="213">
        <v>0</v>
      </c>
      <c r="M67" s="213">
        <v>0</v>
      </c>
      <c r="N67" s="213">
        <v>0</v>
      </c>
      <c r="O67" s="213">
        <v>0</v>
      </c>
      <c r="P67" s="214">
        <v>418362</v>
      </c>
      <c r="Q67" s="214">
        <v>2735</v>
      </c>
      <c r="R67" s="214">
        <v>11667</v>
      </c>
      <c r="S67" s="228">
        <v>11334</v>
      </c>
      <c r="T67" s="228">
        <v>0</v>
      </c>
      <c r="U67" s="227">
        <v>1209872</v>
      </c>
      <c r="V67" s="214">
        <v>0</v>
      </c>
      <c r="W67" s="214">
        <v>0</v>
      </c>
      <c r="X67" s="214">
        <v>568828</v>
      </c>
      <c r="Y67" s="214">
        <v>4359250</v>
      </c>
      <c r="Z67" s="214">
        <v>0</v>
      </c>
      <c r="AA67" s="214">
        <v>0</v>
      </c>
      <c r="AB67" s="239">
        <v>112609</v>
      </c>
      <c r="AC67" s="214">
        <v>0</v>
      </c>
      <c r="AD67" s="214">
        <v>0</v>
      </c>
      <c r="AE67" s="214">
        <v>14284</v>
      </c>
      <c r="AF67" s="214">
        <v>0</v>
      </c>
      <c r="AG67" s="214">
        <v>45865</v>
      </c>
      <c r="AH67" s="214">
        <v>0</v>
      </c>
      <c r="AI67" s="214">
        <v>0</v>
      </c>
      <c r="AJ67" s="214">
        <v>194065</v>
      </c>
      <c r="AK67" s="214">
        <v>54336</v>
      </c>
      <c r="AL67" s="214">
        <v>296</v>
      </c>
      <c r="AM67" s="214">
        <v>0</v>
      </c>
      <c r="AN67" s="214">
        <v>0</v>
      </c>
      <c r="AO67" s="214">
        <v>0</v>
      </c>
      <c r="AP67" s="214">
        <v>1742360</v>
      </c>
      <c r="AQ67" s="214">
        <v>0</v>
      </c>
      <c r="AR67" s="214">
        <v>0</v>
      </c>
      <c r="AS67" s="214">
        <v>0</v>
      </c>
      <c r="AT67" s="214">
        <v>0</v>
      </c>
      <c r="AU67" s="214">
        <v>0</v>
      </c>
      <c r="AV67" s="228">
        <v>4402737</v>
      </c>
      <c r="AW67" s="228">
        <v>0</v>
      </c>
      <c r="AX67" s="228">
        <v>0</v>
      </c>
      <c r="AY67" s="214">
        <v>0</v>
      </c>
      <c r="AZ67" s="214">
        <v>61638</v>
      </c>
      <c r="BA67" s="228">
        <v>33</v>
      </c>
      <c r="BB67" s="228">
        <v>0</v>
      </c>
      <c r="BC67" s="228">
        <v>0</v>
      </c>
      <c r="BD67" s="228">
        <v>0</v>
      </c>
      <c r="BE67" s="214">
        <v>1228956</v>
      </c>
      <c r="BF67" s="228">
        <v>204016</v>
      </c>
      <c r="BG67" s="228">
        <v>89414</v>
      </c>
      <c r="BH67" s="228">
        <v>-2948</v>
      </c>
      <c r="BI67" s="228">
        <v>0</v>
      </c>
      <c r="BJ67" s="228">
        <v>0</v>
      </c>
      <c r="BK67" s="228">
        <v>0</v>
      </c>
      <c r="BL67" s="228">
        <v>0</v>
      </c>
      <c r="BM67" s="228">
        <v>0</v>
      </c>
      <c r="BN67" s="228">
        <v>176202</v>
      </c>
      <c r="BO67" s="228">
        <v>0</v>
      </c>
      <c r="BP67" s="228">
        <v>0</v>
      </c>
      <c r="BQ67" s="228">
        <v>0</v>
      </c>
      <c r="BR67" s="228">
        <v>0</v>
      </c>
      <c r="BS67" s="228">
        <v>0</v>
      </c>
      <c r="BT67" s="228">
        <v>0</v>
      </c>
      <c r="BU67" s="228">
        <v>0</v>
      </c>
      <c r="BV67" s="228">
        <v>-8096</v>
      </c>
      <c r="BW67" s="228">
        <v>0</v>
      </c>
      <c r="BX67" s="228">
        <v>0</v>
      </c>
      <c r="BY67" s="228">
        <v>0</v>
      </c>
      <c r="BZ67" s="228">
        <v>0</v>
      </c>
      <c r="CA67" s="228">
        <v>0</v>
      </c>
      <c r="CB67" s="228">
        <v>0</v>
      </c>
      <c r="CC67" s="228">
        <v>48689</v>
      </c>
      <c r="CD67" s="29" t="s">
        <v>233</v>
      </c>
      <c r="CE67" s="32">
        <f t="shared" si="4"/>
        <v>15062962</v>
      </c>
    </row>
    <row r="68" spans="1:83" x14ac:dyDescent="0.2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21239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323383</v>
      </c>
      <c r="Q68" s="32">
        <f t="shared" si="7"/>
        <v>4111</v>
      </c>
      <c r="R68" s="32">
        <f t="shared" si="7"/>
        <v>17405</v>
      </c>
      <c r="S68" s="32">
        <f t="shared" si="7"/>
        <v>0</v>
      </c>
      <c r="T68" s="32">
        <f t="shared" si="7"/>
        <v>0</v>
      </c>
      <c r="U68" s="32">
        <f t="shared" si="7"/>
        <v>101975</v>
      </c>
      <c r="V68" s="32">
        <f t="shared" si="7"/>
        <v>0</v>
      </c>
      <c r="W68" s="32">
        <f t="shared" si="7"/>
        <v>0</v>
      </c>
      <c r="X68" s="32">
        <f t="shared" si="7"/>
        <v>12105</v>
      </c>
      <c r="Y68" s="32">
        <f t="shared" si="7"/>
        <v>159157</v>
      </c>
      <c r="Z68" s="32">
        <f t="shared" si="7"/>
        <v>0</v>
      </c>
      <c r="AA68" s="32">
        <f t="shared" si="7"/>
        <v>0</v>
      </c>
      <c r="AB68" s="32">
        <f t="shared" si="7"/>
        <v>33608</v>
      </c>
      <c r="AC68" s="32">
        <f t="shared" si="7"/>
        <v>0</v>
      </c>
      <c r="AD68" s="32">
        <f t="shared" si="7"/>
        <v>0</v>
      </c>
      <c r="AE68" s="32">
        <f t="shared" si="7"/>
        <v>25019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281046</v>
      </c>
      <c r="AK68" s="32">
        <f t="shared" si="7"/>
        <v>826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384919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105203</v>
      </c>
      <c r="BF68" s="32">
        <f t="shared" si="7"/>
        <v>2355</v>
      </c>
      <c r="BG68" s="32">
        <f t="shared" si="7"/>
        <v>38301</v>
      </c>
      <c r="BH68" s="32">
        <f t="shared" si="7"/>
        <v>130548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226676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1867876</v>
      </c>
    </row>
    <row r="69" spans="1:83" x14ac:dyDescent="0.25">
      <c r="A69" s="39" t="s">
        <v>253</v>
      </c>
      <c r="B69" s="32"/>
      <c r="C69" s="213">
        <v>0</v>
      </c>
      <c r="D69" s="213">
        <v>0</v>
      </c>
      <c r="E69" s="213">
        <v>186868</v>
      </c>
      <c r="F69" s="213">
        <v>0</v>
      </c>
      <c r="G69" s="213">
        <v>228635</v>
      </c>
      <c r="H69" s="213">
        <v>0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0</v>
      </c>
      <c r="P69" s="214">
        <v>568104</v>
      </c>
      <c r="Q69" s="214">
        <v>182598</v>
      </c>
      <c r="R69" s="214">
        <v>0</v>
      </c>
      <c r="S69" s="228">
        <v>41287</v>
      </c>
      <c r="T69" s="228">
        <v>0</v>
      </c>
      <c r="U69" s="227">
        <v>167769</v>
      </c>
      <c r="V69" s="214">
        <v>0</v>
      </c>
      <c r="W69" s="214">
        <v>0</v>
      </c>
      <c r="X69" s="214">
        <v>18075</v>
      </c>
      <c r="Y69" s="214">
        <v>326353</v>
      </c>
      <c r="Z69" s="214">
        <v>0</v>
      </c>
      <c r="AA69" s="214">
        <v>0</v>
      </c>
      <c r="AB69" s="239">
        <v>109354</v>
      </c>
      <c r="AC69" s="214">
        <v>0</v>
      </c>
      <c r="AD69" s="214">
        <v>0</v>
      </c>
      <c r="AE69" s="214">
        <v>210597</v>
      </c>
      <c r="AF69" s="214">
        <v>0</v>
      </c>
      <c r="AG69" s="214">
        <v>235303</v>
      </c>
      <c r="AH69" s="214">
        <v>0</v>
      </c>
      <c r="AI69" s="214">
        <v>0</v>
      </c>
      <c r="AJ69" s="214">
        <v>1417106</v>
      </c>
      <c r="AK69" s="214">
        <v>75816</v>
      </c>
      <c r="AL69" s="214">
        <v>0</v>
      </c>
      <c r="AM69" s="214">
        <v>0</v>
      </c>
      <c r="AN69" s="214">
        <v>0</v>
      </c>
      <c r="AO69" s="214">
        <v>0</v>
      </c>
      <c r="AP69" s="214">
        <v>3946936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0</v>
      </c>
      <c r="AW69" s="228">
        <v>0</v>
      </c>
      <c r="AX69" s="228">
        <v>0</v>
      </c>
      <c r="AY69" s="214">
        <v>0</v>
      </c>
      <c r="AZ69" s="214">
        <v>45949</v>
      </c>
      <c r="BA69" s="228">
        <v>131150</v>
      </c>
      <c r="BB69" s="228">
        <v>0</v>
      </c>
      <c r="BC69" s="228">
        <v>0</v>
      </c>
      <c r="BD69" s="228">
        <v>0</v>
      </c>
      <c r="BE69" s="214">
        <v>108895</v>
      </c>
      <c r="BF69" s="228">
        <v>85084</v>
      </c>
      <c r="BG69" s="228">
        <v>56861</v>
      </c>
      <c r="BH69" s="228">
        <v>19655</v>
      </c>
      <c r="BI69" s="228">
        <v>0</v>
      </c>
      <c r="BJ69" s="228">
        <v>0</v>
      </c>
      <c r="BK69" s="228">
        <v>0</v>
      </c>
      <c r="BL69" s="228">
        <v>0</v>
      </c>
      <c r="BM69" s="228">
        <v>0</v>
      </c>
      <c r="BN69" s="228">
        <v>126364</v>
      </c>
      <c r="BO69" s="228">
        <v>-6</v>
      </c>
      <c r="BP69" s="228">
        <v>0</v>
      </c>
      <c r="BQ69" s="228">
        <v>0</v>
      </c>
      <c r="BR69" s="228">
        <v>0</v>
      </c>
      <c r="BS69" s="228">
        <v>0</v>
      </c>
      <c r="BT69" s="228">
        <v>0</v>
      </c>
      <c r="BU69" s="228">
        <v>0</v>
      </c>
      <c r="BV69" s="228">
        <v>74053</v>
      </c>
      <c r="BW69" s="228">
        <v>0</v>
      </c>
      <c r="BX69" s="228">
        <v>0</v>
      </c>
      <c r="BY69" s="228">
        <v>0</v>
      </c>
      <c r="BZ69" s="228">
        <v>0</v>
      </c>
      <c r="CA69" s="228">
        <v>0</v>
      </c>
      <c r="CB69" s="228">
        <v>0</v>
      </c>
      <c r="CC69" s="228">
        <v>232810</v>
      </c>
      <c r="CD69" s="29" t="s">
        <v>233</v>
      </c>
      <c r="CE69" s="32">
        <f t="shared" si="4"/>
        <v>8595616</v>
      </c>
    </row>
    <row r="70" spans="1:83" x14ac:dyDescent="0.2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3162</v>
      </c>
      <c r="F70" s="32">
        <f t="shared" si="9"/>
        <v>0</v>
      </c>
      <c r="G70" s="32">
        <f t="shared" si="9"/>
        <v>13458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225900</v>
      </c>
      <c r="Q70" s="32">
        <f t="shared" si="9"/>
        <v>7546</v>
      </c>
      <c r="R70" s="32">
        <f t="shared" si="9"/>
        <v>224137</v>
      </c>
      <c r="S70" s="32">
        <f t="shared" si="9"/>
        <v>5365</v>
      </c>
      <c r="T70" s="32">
        <f t="shared" si="9"/>
        <v>0</v>
      </c>
      <c r="U70" s="32">
        <f t="shared" si="9"/>
        <v>14353</v>
      </c>
      <c r="V70" s="32">
        <f t="shared" si="9"/>
        <v>0</v>
      </c>
      <c r="W70" s="32">
        <f t="shared" si="9"/>
        <v>0</v>
      </c>
      <c r="X70" s="32">
        <f t="shared" si="9"/>
        <v>805</v>
      </c>
      <c r="Y70" s="32">
        <f t="shared" si="9"/>
        <v>183321</v>
      </c>
      <c r="Z70" s="32">
        <f t="shared" si="9"/>
        <v>0</v>
      </c>
      <c r="AA70" s="32">
        <f t="shared" si="9"/>
        <v>161</v>
      </c>
      <c r="AB70" s="32">
        <f t="shared" si="9"/>
        <v>0</v>
      </c>
      <c r="AC70" s="32">
        <f t="shared" si="9"/>
        <v>0</v>
      </c>
      <c r="AD70" s="32">
        <f t="shared" si="9"/>
        <v>0</v>
      </c>
      <c r="AE70" s="32">
        <f t="shared" si="9"/>
        <v>2988</v>
      </c>
      <c r="AF70" s="32">
        <f t="shared" si="9"/>
        <v>0</v>
      </c>
      <c r="AG70" s="32">
        <f t="shared" si="9"/>
        <v>11252</v>
      </c>
      <c r="AH70" s="32">
        <f t="shared" si="9"/>
        <v>0</v>
      </c>
      <c r="AI70" s="32">
        <f t="shared" si="9"/>
        <v>0</v>
      </c>
      <c r="AJ70" s="32">
        <f t="shared" si="9"/>
        <v>1116291</v>
      </c>
      <c r="AK70" s="32">
        <f t="shared" si="9"/>
        <v>37323</v>
      </c>
      <c r="AL70" s="32">
        <f t="shared" si="9"/>
        <v>91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1965438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1910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18469</v>
      </c>
      <c r="BF70" s="32">
        <f t="shared" si="9"/>
        <v>18303</v>
      </c>
      <c r="BG70" s="32">
        <f t="shared" si="9"/>
        <v>2263</v>
      </c>
      <c r="BH70" s="32">
        <f t="shared" si="9"/>
        <v>127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4381832</v>
      </c>
      <c r="BO70" s="32">
        <f t="shared" ref="BO70:CD70" si="10">SUM(BO71:BO84)</f>
        <v>0</v>
      </c>
      <c r="BP70" s="32">
        <f t="shared" si="10"/>
        <v>270365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10654</v>
      </c>
      <c r="CD70" s="32">
        <f t="shared" si="10"/>
        <v>0</v>
      </c>
      <c r="CE70" s="32">
        <f>SUM(CE71:CE85)</f>
        <v>8515514</v>
      </c>
    </row>
    <row r="71" spans="1:83" x14ac:dyDescent="0.25">
      <c r="A71" s="33" t="s">
        <v>255</v>
      </c>
      <c r="B71" s="34"/>
      <c r="C71" s="273" t="s">
        <v>282</v>
      </c>
      <c r="D71" s="273" t="s">
        <v>282</v>
      </c>
      <c r="E71" s="273" t="s">
        <v>282</v>
      </c>
      <c r="F71" s="273" t="s">
        <v>282</v>
      </c>
      <c r="G71" s="273" t="s">
        <v>282</v>
      </c>
      <c r="H71" s="273" t="s">
        <v>282</v>
      </c>
      <c r="I71" s="273" t="s">
        <v>282</v>
      </c>
      <c r="J71" s="273" t="s">
        <v>282</v>
      </c>
      <c r="K71" s="273" t="s">
        <v>282</v>
      </c>
      <c r="L71" s="273" t="s">
        <v>282</v>
      </c>
      <c r="M71" s="273" t="s">
        <v>282</v>
      </c>
      <c r="N71" s="273" t="s">
        <v>282</v>
      </c>
      <c r="O71" s="273" t="s">
        <v>282</v>
      </c>
      <c r="P71" s="273" t="s">
        <v>282</v>
      </c>
      <c r="Q71" s="273" t="s">
        <v>282</v>
      </c>
      <c r="R71" s="273" t="s">
        <v>282</v>
      </c>
      <c r="S71" s="273" t="s">
        <v>282</v>
      </c>
      <c r="T71" s="273" t="s">
        <v>282</v>
      </c>
      <c r="U71" s="273" t="s">
        <v>282</v>
      </c>
      <c r="V71" s="273" t="s">
        <v>282</v>
      </c>
      <c r="W71" s="273" t="s">
        <v>282</v>
      </c>
      <c r="X71" s="273" t="s">
        <v>282</v>
      </c>
      <c r="Y71" s="273" t="s">
        <v>282</v>
      </c>
      <c r="Z71" s="273" t="s">
        <v>282</v>
      </c>
      <c r="AA71" s="273" t="s">
        <v>282</v>
      </c>
      <c r="AB71" s="273" t="s">
        <v>282</v>
      </c>
      <c r="AC71" s="273" t="s">
        <v>282</v>
      </c>
      <c r="AD71" s="273" t="s">
        <v>282</v>
      </c>
      <c r="AE71" s="273" t="s">
        <v>282</v>
      </c>
      <c r="AF71" s="273" t="s">
        <v>282</v>
      </c>
      <c r="AG71" s="273" t="s">
        <v>282</v>
      </c>
      <c r="AH71" s="273" t="s">
        <v>282</v>
      </c>
      <c r="AI71" s="273" t="s">
        <v>282</v>
      </c>
      <c r="AJ71" s="273" t="s">
        <v>282</v>
      </c>
      <c r="AK71" s="273" t="s">
        <v>282</v>
      </c>
      <c r="AL71" s="273" t="s">
        <v>282</v>
      </c>
      <c r="AM71" s="273" t="s">
        <v>282</v>
      </c>
      <c r="AN71" s="273" t="s">
        <v>282</v>
      </c>
      <c r="AO71" s="273" t="s">
        <v>282</v>
      </c>
      <c r="AP71" s="273" t="s">
        <v>282</v>
      </c>
      <c r="AQ71" s="273" t="s">
        <v>282</v>
      </c>
      <c r="AR71" s="273" t="s">
        <v>282</v>
      </c>
      <c r="AS71" s="273" t="s">
        <v>282</v>
      </c>
      <c r="AT71" s="273" t="s">
        <v>282</v>
      </c>
      <c r="AU71" s="273" t="s">
        <v>282</v>
      </c>
      <c r="AV71" s="273" t="s">
        <v>282</v>
      </c>
      <c r="AW71" s="273" t="s">
        <v>282</v>
      </c>
      <c r="AX71" s="273" t="s">
        <v>282</v>
      </c>
      <c r="AY71" s="273" t="s">
        <v>282</v>
      </c>
      <c r="AZ71" s="273" t="s">
        <v>282</v>
      </c>
      <c r="BA71" s="273" t="s">
        <v>282</v>
      </c>
      <c r="BB71" s="273" t="s">
        <v>282</v>
      </c>
      <c r="BC71" s="273" t="s">
        <v>282</v>
      </c>
      <c r="BD71" s="273" t="s">
        <v>282</v>
      </c>
      <c r="BE71" s="273" t="s">
        <v>282</v>
      </c>
      <c r="BF71" s="273" t="s">
        <v>282</v>
      </c>
      <c r="BG71" s="273" t="s">
        <v>282</v>
      </c>
      <c r="BH71" s="273" t="s">
        <v>282</v>
      </c>
      <c r="BI71" s="273" t="s">
        <v>282</v>
      </c>
      <c r="BJ71" s="273" t="s">
        <v>282</v>
      </c>
      <c r="BK71" s="273" t="s">
        <v>282</v>
      </c>
      <c r="BL71" s="273" t="s">
        <v>282</v>
      </c>
      <c r="BM71" s="273" t="s">
        <v>282</v>
      </c>
      <c r="BN71" s="273" t="s">
        <v>282</v>
      </c>
      <c r="BO71" s="273" t="s">
        <v>282</v>
      </c>
      <c r="BP71" s="273" t="s">
        <v>282</v>
      </c>
      <c r="BQ71" s="273" t="s">
        <v>282</v>
      </c>
      <c r="BR71" s="273" t="s">
        <v>282</v>
      </c>
      <c r="BS71" s="273" t="s">
        <v>282</v>
      </c>
      <c r="BT71" s="273" t="s">
        <v>282</v>
      </c>
      <c r="BU71" s="273" t="s">
        <v>282</v>
      </c>
      <c r="BV71" s="273" t="s">
        <v>282</v>
      </c>
      <c r="BW71" s="273" t="s">
        <v>282</v>
      </c>
      <c r="BX71" s="273" t="s">
        <v>282</v>
      </c>
      <c r="BY71" s="273" t="s">
        <v>282</v>
      </c>
      <c r="BZ71" s="273" t="s">
        <v>282</v>
      </c>
      <c r="CA71" s="273" t="s">
        <v>282</v>
      </c>
      <c r="CB71" s="273" t="s">
        <v>282</v>
      </c>
      <c r="CC71" s="273" t="s">
        <v>282</v>
      </c>
      <c r="CD71" s="273" t="s">
        <v>282</v>
      </c>
      <c r="CE71" s="32">
        <f>SUM(C71:CD71)</f>
        <v>0</v>
      </c>
    </row>
    <row r="72" spans="1:83" x14ac:dyDescent="0.25">
      <c r="A72" s="33" t="s">
        <v>256</v>
      </c>
      <c r="B72" s="34"/>
      <c r="C72" s="273" t="s">
        <v>282</v>
      </c>
      <c r="D72" s="273" t="s">
        <v>282</v>
      </c>
      <c r="E72" s="273" t="s">
        <v>282</v>
      </c>
      <c r="F72" s="273" t="s">
        <v>282</v>
      </c>
      <c r="G72" s="273" t="s">
        <v>282</v>
      </c>
      <c r="H72" s="273" t="s">
        <v>282</v>
      </c>
      <c r="I72" s="273" t="s">
        <v>282</v>
      </c>
      <c r="J72" s="273" t="s">
        <v>282</v>
      </c>
      <c r="K72" s="273" t="s">
        <v>282</v>
      </c>
      <c r="L72" s="273" t="s">
        <v>282</v>
      </c>
      <c r="M72" s="273" t="s">
        <v>282</v>
      </c>
      <c r="N72" s="273" t="s">
        <v>282</v>
      </c>
      <c r="O72" s="273" t="s">
        <v>282</v>
      </c>
      <c r="P72" s="273" t="s">
        <v>282</v>
      </c>
      <c r="Q72" s="273" t="s">
        <v>282</v>
      </c>
      <c r="R72" s="273" t="s">
        <v>282</v>
      </c>
      <c r="S72" s="273" t="s">
        <v>282</v>
      </c>
      <c r="T72" s="273" t="s">
        <v>282</v>
      </c>
      <c r="U72" s="273" t="s">
        <v>282</v>
      </c>
      <c r="V72" s="273" t="s">
        <v>282</v>
      </c>
      <c r="W72" s="273" t="s">
        <v>282</v>
      </c>
      <c r="X72" s="273" t="s">
        <v>282</v>
      </c>
      <c r="Y72" s="273" t="s">
        <v>282</v>
      </c>
      <c r="Z72" s="273" t="s">
        <v>282</v>
      </c>
      <c r="AA72" s="273" t="s">
        <v>282</v>
      </c>
      <c r="AB72" s="273" t="s">
        <v>282</v>
      </c>
      <c r="AC72" s="273" t="s">
        <v>282</v>
      </c>
      <c r="AD72" s="273" t="s">
        <v>282</v>
      </c>
      <c r="AE72" s="273" t="s">
        <v>282</v>
      </c>
      <c r="AF72" s="273" t="s">
        <v>282</v>
      </c>
      <c r="AG72" s="273" t="s">
        <v>282</v>
      </c>
      <c r="AH72" s="273" t="s">
        <v>282</v>
      </c>
      <c r="AI72" s="273" t="s">
        <v>282</v>
      </c>
      <c r="AJ72" s="273" t="s">
        <v>282</v>
      </c>
      <c r="AK72" s="273" t="s">
        <v>282</v>
      </c>
      <c r="AL72" s="273" t="s">
        <v>282</v>
      </c>
      <c r="AM72" s="273" t="s">
        <v>282</v>
      </c>
      <c r="AN72" s="273" t="s">
        <v>282</v>
      </c>
      <c r="AO72" s="273" t="s">
        <v>282</v>
      </c>
      <c r="AP72" s="273" t="s">
        <v>282</v>
      </c>
      <c r="AQ72" s="273" t="s">
        <v>282</v>
      </c>
      <c r="AR72" s="273" t="s">
        <v>282</v>
      </c>
      <c r="AS72" s="273" t="s">
        <v>282</v>
      </c>
      <c r="AT72" s="273" t="s">
        <v>282</v>
      </c>
      <c r="AU72" s="273" t="s">
        <v>282</v>
      </c>
      <c r="AV72" s="273" t="s">
        <v>282</v>
      </c>
      <c r="AW72" s="273" t="s">
        <v>282</v>
      </c>
      <c r="AX72" s="273" t="s">
        <v>282</v>
      </c>
      <c r="AY72" s="273" t="s">
        <v>282</v>
      </c>
      <c r="AZ72" s="273" t="s">
        <v>282</v>
      </c>
      <c r="BA72" s="273" t="s">
        <v>282</v>
      </c>
      <c r="BB72" s="273" t="s">
        <v>282</v>
      </c>
      <c r="BC72" s="273" t="s">
        <v>282</v>
      </c>
      <c r="BD72" s="273" t="s">
        <v>282</v>
      </c>
      <c r="BE72" s="273" t="s">
        <v>282</v>
      </c>
      <c r="BF72" s="273" t="s">
        <v>282</v>
      </c>
      <c r="BG72" s="273" t="s">
        <v>282</v>
      </c>
      <c r="BH72" s="273" t="s">
        <v>282</v>
      </c>
      <c r="BI72" s="273" t="s">
        <v>282</v>
      </c>
      <c r="BJ72" s="273" t="s">
        <v>282</v>
      </c>
      <c r="BK72" s="273" t="s">
        <v>282</v>
      </c>
      <c r="BL72" s="273" t="s">
        <v>282</v>
      </c>
      <c r="BM72" s="273" t="s">
        <v>282</v>
      </c>
      <c r="BN72" s="273" t="s">
        <v>282</v>
      </c>
      <c r="BO72" s="273" t="s">
        <v>282</v>
      </c>
      <c r="BP72" s="273" t="s">
        <v>282</v>
      </c>
      <c r="BQ72" s="273" t="s">
        <v>282</v>
      </c>
      <c r="BR72" s="273" t="s">
        <v>282</v>
      </c>
      <c r="BS72" s="273" t="s">
        <v>282</v>
      </c>
      <c r="BT72" s="273" t="s">
        <v>282</v>
      </c>
      <c r="BU72" s="273" t="s">
        <v>282</v>
      </c>
      <c r="BV72" s="273" t="s">
        <v>282</v>
      </c>
      <c r="BW72" s="273" t="s">
        <v>282</v>
      </c>
      <c r="BX72" s="273" t="s">
        <v>282</v>
      </c>
      <c r="BY72" s="273" t="s">
        <v>282</v>
      </c>
      <c r="BZ72" s="273" t="s">
        <v>282</v>
      </c>
      <c r="CA72" s="273" t="s">
        <v>282</v>
      </c>
      <c r="CB72" s="273" t="s">
        <v>282</v>
      </c>
      <c r="CC72" s="273" t="s">
        <v>282</v>
      </c>
      <c r="CD72" s="273" t="s">
        <v>282</v>
      </c>
      <c r="CE72" s="32">
        <f t="shared" ref="CE72:CE86" si="11">SUM(C72:CD72)</f>
        <v>0</v>
      </c>
    </row>
    <row r="73" spans="1:83" x14ac:dyDescent="0.25">
      <c r="A73" s="33" t="s">
        <v>257</v>
      </c>
      <c r="B73" s="34"/>
      <c r="C73" s="273" t="s">
        <v>282</v>
      </c>
      <c r="D73" s="273" t="s">
        <v>282</v>
      </c>
      <c r="E73" s="273" t="s">
        <v>282</v>
      </c>
      <c r="F73" s="273" t="s">
        <v>282</v>
      </c>
      <c r="G73" s="273" t="s">
        <v>282</v>
      </c>
      <c r="H73" s="273" t="s">
        <v>282</v>
      </c>
      <c r="I73" s="273" t="s">
        <v>282</v>
      </c>
      <c r="J73" s="273" t="s">
        <v>282</v>
      </c>
      <c r="K73" s="273" t="s">
        <v>282</v>
      </c>
      <c r="L73" s="273" t="s">
        <v>282</v>
      </c>
      <c r="M73" s="273" t="s">
        <v>282</v>
      </c>
      <c r="N73" s="273" t="s">
        <v>282</v>
      </c>
      <c r="O73" s="273" t="s">
        <v>282</v>
      </c>
      <c r="P73" s="273" t="s">
        <v>282</v>
      </c>
      <c r="Q73" s="273" t="s">
        <v>282</v>
      </c>
      <c r="R73" s="273" t="s">
        <v>282</v>
      </c>
      <c r="S73" s="273" t="s">
        <v>282</v>
      </c>
      <c r="T73" s="273" t="s">
        <v>282</v>
      </c>
      <c r="U73" s="273" t="s">
        <v>282</v>
      </c>
      <c r="V73" s="273" t="s">
        <v>282</v>
      </c>
      <c r="W73" s="273" t="s">
        <v>282</v>
      </c>
      <c r="X73" s="273" t="s">
        <v>282</v>
      </c>
      <c r="Y73" s="273" t="s">
        <v>282</v>
      </c>
      <c r="Z73" s="273" t="s">
        <v>282</v>
      </c>
      <c r="AA73" s="273" t="s">
        <v>282</v>
      </c>
      <c r="AB73" s="273" t="s">
        <v>282</v>
      </c>
      <c r="AC73" s="273" t="s">
        <v>282</v>
      </c>
      <c r="AD73" s="273" t="s">
        <v>282</v>
      </c>
      <c r="AE73" s="273" t="s">
        <v>282</v>
      </c>
      <c r="AF73" s="273" t="s">
        <v>282</v>
      </c>
      <c r="AG73" s="273" t="s">
        <v>282</v>
      </c>
      <c r="AH73" s="273" t="s">
        <v>282</v>
      </c>
      <c r="AI73" s="273" t="s">
        <v>282</v>
      </c>
      <c r="AJ73" s="273" t="s">
        <v>282</v>
      </c>
      <c r="AK73" s="273" t="s">
        <v>282</v>
      </c>
      <c r="AL73" s="273" t="s">
        <v>282</v>
      </c>
      <c r="AM73" s="273" t="s">
        <v>282</v>
      </c>
      <c r="AN73" s="273" t="s">
        <v>282</v>
      </c>
      <c r="AO73" s="273" t="s">
        <v>282</v>
      </c>
      <c r="AP73" s="273" t="s">
        <v>282</v>
      </c>
      <c r="AQ73" s="273" t="s">
        <v>282</v>
      </c>
      <c r="AR73" s="273" t="s">
        <v>282</v>
      </c>
      <c r="AS73" s="273" t="s">
        <v>282</v>
      </c>
      <c r="AT73" s="273" t="s">
        <v>282</v>
      </c>
      <c r="AU73" s="273" t="s">
        <v>282</v>
      </c>
      <c r="AV73" s="273" t="s">
        <v>282</v>
      </c>
      <c r="AW73" s="273" t="s">
        <v>282</v>
      </c>
      <c r="AX73" s="273" t="s">
        <v>282</v>
      </c>
      <c r="AY73" s="273" t="s">
        <v>282</v>
      </c>
      <c r="AZ73" s="273" t="s">
        <v>282</v>
      </c>
      <c r="BA73" s="273" t="s">
        <v>282</v>
      </c>
      <c r="BB73" s="273" t="s">
        <v>282</v>
      </c>
      <c r="BC73" s="273" t="s">
        <v>282</v>
      </c>
      <c r="BD73" s="273" t="s">
        <v>282</v>
      </c>
      <c r="BE73" s="273" t="s">
        <v>282</v>
      </c>
      <c r="BF73" s="273" t="s">
        <v>282</v>
      </c>
      <c r="BG73" s="273" t="s">
        <v>282</v>
      </c>
      <c r="BH73" s="273" t="s">
        <v>282</v>
      </c>
      <c r="BI73" s="273" t="s">
        <v>282</v>
      </c>
      <c r="BJ73" s="273" t="s">
        <v>282</v>
      </c>
      <c r="BK73" s="273" t="s">
        <v>282</v>
      </c>
      <c r="BL73" s="273" t="s">
        <v>282</v>
      </c>
      <c r="BM73" s="273" t="s">
        <v>282</v>
      </c>
      <c r="BN73" s="273" t="s">
        <v>282</v>
      </c>
      <c r="BO73" s="273" t="s">
        <v>282</v>
      </c>
      <c r="BP73" s="273" t="s">
        <v>282</v>
      </c>
      <c r="BQ73" s="273" t="s">
        <v>282</v>
      </c>
      <c r="BR73" s="273" t="s">
        <v>282</v>
      </c>
      <c r="BS73" s="273" t="s">
        <v>282</v>
      </c>
      <c r="BT73" s="273" t="s">
        <v>282</v>
      </c>
      <c r="BU73" s="273" t="s">
        <v>282</v>
      </c>
      <c r="BV73" s="273" t="s">
        <v>282</v>
      </c>
      <c r="BW73" s="273" t="s">
        <v>282</v>
      </c>
      <c r="BX73" s="273" t="s">
        <v>282</v>
      </c>
      <c r="BY73" s="273" t="s">
        <v>282</v>
      </c>
      <c r="BZ73" s="273" t="s">
        <v>282</v>
      </c>
      <c r="CA73" s="273" t="s">
        <v>282</v>
      </c>
      <c r="CB73" s="273" t="s">
        <v>282</v>
      </c>
      <c r="CC73" s="273" t="s">
        <v>282</v>
      </c>
      <c r="CD73" s="273" t="s">
        <v>282</v>
      </c>
      <c r="CE73" s="32">
        <f t="shared" si="11"/>
        <v>0</v>
      </c>
    </row>
    <row r="74" spans="1:83" x14ac:dyDescent="0.25">
      <c r="A74" s="33" t="s">
        <v>258</v>
      </c>
      <c r="B74" s="34"/>
      <c r="C74" s="273" t="s">
        <v>282</v>
      </c>
      <c r="D74" s="273" t="s">
        <v>282</v>
      </c>
      <c r="E74" s="273" t="s">
        <v>282</v>
      </c>
      <c r="F74" s="273" t="s">
        <v>282</v>
      </c>
      <c r="G74" s="273" t="s">
        <v>282</v>
      </c>
      <c r="H74" s="273" t="s">
        <v>282</v>
      </c>
      <c r="I74" s="273" t="s">
        <v>282</v>
      </c>
      <c r="J74" s="273" t="s">
        <v>282</v>
      </c>
      <c r="K74" s="273" t="s">
        <v>282</v>
      </c>
      <c r="L74" s="273" t="s">
        <v>282</v>
      </c>
      <c r="M74" s="273" t="s">
        <v>282</v>
      </c>
      <c r="N74" s="273" t="s">
        <v>282</v>
      </c>
      <c r="O74" s="273" t="s">
        <v>282</v>
      </c>
      <c r="P74" s="273" t="s">
        <v>282</v>
      </c>
      <c r="Q74" s="273" t="s">
        <v>282</v>
      </c>
      <c r="R74" s="273" t="s">
        <v>282</v>
      </c>
      <c r="S74" s="273" t="s">
        <v>282</v>
      </c>
      <c r="T74" s="273" t="s">
        <v>282</v>
      </c>
      <c r="U74" s="273" t="s">
        <v>282</v>
      </c>
      <c r="V74" s="273" t="s">
        <v>282</v>
      </c>
      <c r="W74" s="273" t="s">
        <v>282</v>
      </c>
      <c r="X74" s="273" t="s">
        <v>282</v>
      </c>
      <c r="Y74" s="273" t="s">
        <v>282</v>
      </c>
      <c r="Z74" s="273" t="s">
        <v>282</v>
      </c>
      <c r="AA74" s="273" t="s">
        <v>282</v>
      </c>
      <c r="AB74" s="273" t="s">
        <v>282</v>
      </c>
      <c r="AC74" s="273" t="s">
        <v>282</v>
      </c>
      <c r="AD74" s="273" t="s">
        <v>282</v>
      </c>
      <c r="AE74" s="273" t="s">
        <v>282</v>
      </c>
      <c r="AF74" s="273" t="s">
        <v>282</v>
      </c>
      <c r="AG74" s="273" t="s">
        <v>282</v>
      </c>
      <c r="AH74" s="273" t="s">
        <v>282</v>
      </c>
      <c r="AI74" s="273" t="s">
        <v>282</v>
      </c>
      <c r="AJ74" s="273" t="s">
        <v>282</v>
      </c>
      <c r="AK74" s="273" t="s">
        <v>282</v>
      </c>
      <c r="AL74" s="273" t="s">
        <v>282</v>
      </c>
      <c r="AM74" s="273" t="s">
        <v>282</v>
      </c>
      <c r="AN74" s="273" t="s">
        <v>282</v>
      </c>
      <c r="AO74" s="273" t="s">
        <v>282</v>
      </c>
      <c r="AP74" s="273" t="s">
        <v>282</v>
      </c>
      <c r="AQ74" s="273" t="s">
        <v>282</v>
      </c>
      <c r="AR74" s="273" t="s">
        <v>282</v>
      </c>
      <c r="AS74" s="273" t="s">
        <v>282</v>
      </c>
      <c r="AT74" s="273" t="s">
        <v>282</v>
      </c>
      <c r="AU74" s="273" t="s">
        <v>282</v>
      </c>
      <c r="AV74" s="273" t="s">
        <v>282</v>
      </c>
      <c r="AW74" s="273" t="s">
        <v>282</v>
      </c>
      <c r="AX74" s="273" t="s">
        <v>282</v>
      </c>
      <c r="AY74" s="273" t="s">
        <v>282</v>
      </c>
      <c r="AZ74" s="273" t="s">
        <v>282</v>
      </c>
      <c r="BA74" s="273" t="s">
        <v>282</v>
      </c>
      <c r="BB74" s="273" t="s">
        <v>282</v>
      </c>
      <c r="BC74" s="273" t="s">
        <v>282</v>
      </c>
      <c r="BD74" s="273" t="s">
        <v>282</v>
      </c>
      <c r="BE74" s="273" t="s">
        <v>282</v>
      </c>
      <c r="BF74" s="273" t="s">
        <v>282</v>
      </c>
      <c r="BG74" s="273" t="s">
        <v>282</v>
      </c>
      <c r="BH74" s="273" t="s">
        <v>282</v>
      </c>
      <c r="BI74" s="273" t="s">
        <v>282</v>
      </c>
      <c r="BJ74" s="273" t="s">
        <v>282</v>
      </c>
      <c r="BK74" s="273" t="s">
        <v>282</v>
      </c>
      <c r="BL74" s="273" t="s">
        <v>282</v>
      </c>
      <c r="BM74" s="273" t="s">
        <v>282</v>
      </c>
      <c r="BN74" s="273" t="s">
        <v>282</v>
      </c>
      <c r="BO74" s="273" t="s">
        <v>282</v>
      </c>
      <c r="BP74" s="273" t="s">
        <v>282</v>
      </c>
      <c r="BQ74" s="273" t="s">
        <v>282</v>
      </c>
      <c r="BR74" s="273" t="s">
        <v>282</v>
      </c>
      <c r="BS74" s="273" t="s">
        <v>282</v>
      </c>
      <c r="BT74" s="273" t="s">
        <v>282</v>
      </c>
      <c r="BU74" s="273" t="s">
        <v>282</v>
      </c>
      <c r="BV74" s="273" t="s">
        <v>282</v>
      </c>
      <c r="BW74" s="273" t="s">
        <v>282</v>
      </c>
      <c r="BX74" s="273" t="s">
        <v>282</v>
      </c>
      <c r="BY74" s="273" t="s">
        <v>282</v>
      </c>
      <c r="BZ74" s="273" t="s">
        <v>282</v>
      </c>
      <c r="CA74" s="273" t="s">
        <v>282</v>
      </c>
      <c r="CB74" s="273" t="s">
        <v>282</v>
      </c>
      <c r="CC74" s="273" t="s">
        <v>282</v>
      </c>
      <c r="CD74" s="273" t="s">
        <v>282</v>
      </c>
      <c r="CE74" s="32">
        <f t="shared" si="11"/>
        <v>0</v>
      </c>
    </row>
    <row r="75" spans="1:83" x14ac:dyDescent="0.25">
      <c r="A75" s="33" t="s">
        <v>259</v>
      </c>
      <c r="B75" s="34"/>
      <c r="C75" s="273" t="s">
        <v>282</v>
      </c>
      <c r="D75" s="273" t="s">
        <v>282</v>
      </c>
      <c r="E75" s="273" t="s">
        <v>282</v>
      </c>
      <c r="F75" s="273" t="s">
        <v>282</v>
      </c>
      <c r="G75" s="273" t="s">
        <v>282</v>
      </c>
      <c r="H75" s="273" t="s">
        <v>282</v>
      </c>
      <c r="I75" s="273" t="s">
        <v>282</v>
      </c>
      <c r="J75" s="273" t="s">
        <v>282</v>
      </c>
      <c r="K75" s="273" t="s">
        <v>282</v>
      </c>
      <c r="L75" s="273" t="s">
        <v>282</v>
      </c>
      <c r="M75" s="273" t="s">
        <v>282</v>
      </c>
      <c r="N75" s="273" t="s">
        <v>282</v>
      </c>
      <c r="O75" s="273" t="s">
        <v>282</v>
      </c>
      <c r="P75" s="273" t="s">
        <v>282</v>
      </c>
      <c r="Q75" s="273" t="s">
        <v>282</v>
      </c>
      <c r="R75" s="273" t="s">
        <v>282</v>
      </c>
      <c r="S75" s="273" t="s">
        <v>282</v>
      </c>
      <c r="T75" s="273" t="s">
        <v>282</v>
      </c>
      <c r="U75" s="273" t="s">
        <v>282</v>
      </c>
      <c r="V75" s="273" t="s">
        <v>282</v>
      </c>
      <c r="W75" s="273" t="s">
        <v>282</v>
      </c>
      <c r="X75" s="273" t="s">
        <v>282</v>
      </c>
      <c r="Y75" s="273" t="s">
        <v>282</v>
      </c>
      <c r="Z75" s="273" t="s">
        <v>282</v>
      </c>
      <c r="AA75" s="273" t="s">
        <v>282</v>
      </c>
      <c r="AB75" s="273" t="s">
        <v>282</v>
      </c>
      <c r="AC75" s="273" t="s">
        <v>282</v>
      </c>
      <c r="AD75" s="273" t="s">
        <v>282</v>
      </c>
      <c r="AE75" s="273" t="s">
        <v>282</v>
      </c>
      <c r="AF75" s="273" t="s">
        <v>282</v>
      </c>
      <c r="AG75" s="273" t="s">
        <v>282</v>
      </c>
      <c r="AH75" s="273" t="s">
        <v>282</v>
      </c>
      <c r="AI75" s="273" t="s">
        <v>282</v>
      </c>
      <c r="AJ75" s="273" t="s">
        <v>282</v>
      </c>
      <c r="AK75" s="273" t="s">
        <v>282</v>
      </c>
      <c r="AL75" s="273" t="s">
        <v>282</v>
      </c>
      <c r="AM75" s="273" t="s">
        <v>282</v>
      </c>
      <c r="AN75" s="273" t="s">
        <v>282</v>
      </c>
      <c r="AO75" s="273" t="s">
        <v>282</v>
      </c>
      <c r="AP75" s="273" t="s">
        <v>282</v>
      </c>
      <c r="AQ75" s="273" t="s">
        <v>282</v>
      </c>
      <c r="AR75" s="273" t="s">
        <v>282</v>
      </c>
      <c r="AS75" s="273" t="s">
        <v>282</v>
      </c>
      <c r="AT75" s="273" t="s">
        <v>282</v>
      </c>
      <c r="AU75" s="273" t="s">
        <v>282</v>
      </c>
      <c r="AV75" s="273" t="s">
        <v>282</v>
      </c>
      <c r="AW75" s="273" t="s">
        <v>282</v>
      </c>
      <c r="AX75" s="273" t="s">
        <v>282</v>
      </c>
      <c r="AY75" s="273" t="s">
        <v>282</v>
      </c>
      <c r="AZ75" s="273" t="s">
        <v>282</v>
      </c>
      <c r="BA75" s="273" t="s">
        <v>282</v>
      </c>
      <c r="BB75" s="273" t="s">
        <v>282</v>
      </c>
      <c r="BC75" s="273" t="s">
        <v>282</v>
      </c>
      <c r="BD75" s="273" t="s">
        <v>282</v>
      </c>
      <c r="BE75" s="273" t="s">
        <v>282</v>
      </c>
      <c r="BF75" s="273" t="s">
        <v>282</v>
      </c>
      <c r="BG75" s="273" t="s">
        <v>282</v>
      </c>
      <c r="BH75" s="273" t="s">
        <v>282</v>
      </c>
      <c r="BI75" s="273" t="s">
        <v>282</v>
      </c>
      <c r="BJ75" s="273" t="s">
        <v>282</v>
      </c>
      <c r="BK75" s="273" t="s">
        <v>282</v>
      </c>
      <c r="BL75" s="273" t="s">
        <v>282</v>
      </c>
      <c r="BM75" s="273" t="s">
        <v>282</v>
      </c>
      <c r="BN75" s="273" t="s">
        <v>282</v>
      </c>
      <c r="BO75" s="273" t="s">
        <v>282</v>
      </c>
      <c r="BP75" s="273" t="s">
        <v>282</v>
      </c>
      <c r="BQ75" s="273" t="s">
        <v>282</v>
      </c>
      <c r="BR75" s="273" t="s">
        <v>282</v>
      </c>
      <c r="BS75" s="273" t="s">
        <v>282</v>
      </c>
      <c r="BT75" s="273" t="s">
        <v>282</v>
      </c>
      <c r="BU75" s="273" t="s">
        <v>282</v>
      </c>
      <c r="BV75" s="273" t="s">
        <v>282</v>
      </c>
      <c r="BW75" s="273" t="s">
        <v>282</v>
      </c>
      <c r="BX75" s="273" t="s">
        <v>282</v>
      </c>
      <c r="BY75" s="273" t="s">
        <v>282</v>
      </c>
      <c r="BZ75" s="273" t="s">
        <v>282</v>
      </c>
      <c r="CA75" s="273" t="s">
        <v>282</v>
      </c>
      <c r="CB75" s="273" t="s">
        <v>282</v>
      </c>
      <c r="CC75" s="273" t="s">
        <v>282</v>
      </c>
      <c r="CD75" s="273" t="s">
        <v>282</v>
      </c>
      <c r="CE75" s="32">
        <f t="shared" si="11"/>
        <v>0</v>
      </c>
    </row>
    <row r="76" spans="1:83" x14ac:dyDescent="0.25">
      <c r="A76" s="33" t="s">
        <v>260</v>
      </c>
      <c r="B76" s="34"/>
      <c r="C76" s="273" t="s">
        <v>282</v>
      </c>
      <c r="D76" s="273" t="s">
        <v>282</v>
      </c>
      <c r="E76" s="273" t="s">
        <v>282</v>
      </c>
      <c r="F76" s="273" t="s">
        <v>282</v>
      </c>
      <c r="G76" s="273" t="s">
        <v>282</v>
      </c>
      <c r="H76" s="273" t="s">
        <v>282</v>
      </c>
      <c r="I76" s="273" t="s">
        <v>282</v>
      </c>
      <c r="J76" s="273" t="s">
        <v>282</v>
      </c>
      <c r="K76" s="273" t="s">
        <v>282</v>
      </c>
      <c r="L76" s="273" t="s">
        <v>282</v>
      </c>
      <c r="M76" s="273" t="s">
        <v>282</v>
      </c>
      <c r="N76" s="273" t="s">
        <v>282</v>
      </c>
      <c r="O76" s="273" t="s">
        <v>282</v>
      </c>
      <c r="P76" s="273" t="s">
        <v>282</v>
      </c>
      <c r="Q76" s="273" t="s">
        <v>282</v>
      </c>
      <c r="R76" s="273" t="s">
        <v>282</v>
      </c>
      <c r="S76" s="273" t="s">
        <v>282</v>
      </c>
      <c r="T76" s="273" t="s">
        <v>282</v>
      </c>
      <c r="U76" s="273" t="s">
        <v>282</v>
      </c>
      <c r="V76" s="273" t="s">
        <v>282</v>
      </c>
      <c r="W76" s="273" t="s">
        <v>282</v>
      </c>
      <c r="X76" s="273" t="s">
        <v>282</v>
      </c>
      <c r="Y76" s="273" t="s">
        <v>282</v>
      </c>
      <c r="Z76" s="273" t="s">
        <v>282</v>
      </c>
      <c r="AA76" s="273" t="s">
        <v>282</v>
      </c>
      <c r="AB76" s="273" t="s">
        <v>282</v>
      </c>
      <c r="AC76" s="273" t="s">
        <v>282</v>
      </c>
      <c r="AD76" s="273" t="s">
        <v>282</v>
      </c>
      <c r="AE76" s="273" t="s">
        <v>282</v>
      </c>
      <c r="AF76" s="273" t="s">
        <v>282</v>
      </c>
      <c r="AG76" s="273" t="s">
        <v>282</v>
      </c>
      <c r="AH76" s="273" t="s">
        <v>282</v>
      </c>
      <c r="AI76" s="273" t="s">
        <v>282</v>
      </c>
      <c r="AJ76" s="273" t="s">
        <v>282</v>
      </c>
      <c r="AK76" s="273" t="s">
        <v>282</v>
      </c>
      <c r="AL76" s="273" t="s">
        <v>282</v>
      </c>
      <c r="AM76" s="273" t="s">
        <v>282</v>
      </c>
      <c r="AN76" s="273" t="s">
        <v>282</v>
      </c>
      <c r="AO76" s="273" t="s">
        <v>282</v>
      </c>
      <c r="AP76" s="273" t="s">
        <v>282</v>
      </c>
      <c r="AQ76" s="273" t="s">
        <v>282</v>
      </c>
      <c r="AR76" s="273" t="s">
        <v>282</v>
      </c>
      <c r="AS76" s="273" t="s">
        <v>282</v>
      </c>
      <c r="AT76" s="273" t="s">
        <v>282</v>
      </c>
      <c r="AU76" s="273" t="s">
        <v>282</v>
      </c>
      <c r="AV76" s="273" t="s">
        <v>282</v>
      </c>
      <c r="AW76" s="273" t="s">
        <v>282</v>
      </c>
      <c r="AX76" s="273" t="s">
        <v>282</v>
      </c>
      <c r="AY76" s="273" t="s">
        <v>282</v>
      </c>
      <c r="AZ76" s="273" t="s">
        <v>282</v>
      </c>
      <c r="BA76" s="273" t="s">
        <v>282</v>
      </c>
      <c r="BB76" s="273" t="s">
        <v>282</v>
      </c>
      <c r="BC76" s="273" t="s">
        <v>282</v>
      </c>
      <c r="BD76" s="273" t="s">
        <v>282</v>
      </c>
      <c r="BE76" s="273" t="s">
        <v>282</v>
      </c>
      <c r="BF76" s="273" t="s">
        <v>282</v>
      </c>
      <c r="BG76" s="273" t="s">
        <v>282</v>
      </c>
      <c r="BH76" s="273" t="s">
        <v>282</v>
      </c>
      <c r="BI76" s="273" t="s">
        <v>282</v>
      </c>
      <c r="BJ76" s="273" t="s">
        <v>282</v>
      </c>
      <c r="BK76" s="273" t="s">
        <v>282</v>
      </c>
      <c r="BL76" s="273" t="s">
        <v>282</v>
      </c>
      <c r="BM76" s="273" t="s">
        <v>282</v>
      </c>
      <c r="BN76" s="273" t="s">
        <v>282</v>
      </c>
      <c r="BO76" s="273" t="s">
        <v>282</v>
      </c>
      <c r="BP76" s="273" t="s">
        <v>282</v>
      </c>
      <c r="BQ76" s="273" t="s">
        <v>282</v>
      </c>
      <c r="BR76" s="273" t="s">
        <v>282</v>
      </c>
      <c r="BS76" s="273" t="s">
        <v>282</v>
      </c>
      <c r="BT76" s="273" t="s">
        <v>282</v>
      </c>
      <c r="BU76" s="273" t="s">
        <v>282</v>
      </c>
      <c r="BV76" s="273" t="s">
        <v>282</v>
      </c>
      <c r="BW76" s="273" t="s">
        <v>282</v>
      </c>
      <c r="BX76" s="273" t="s">
        <v>282</v>
      </c>
      <c r="BY76" s="273" t="s">
        <v>282</v>
      </c>
      <c r="BZ76" s="273" t="s">
        <v>282</v>
      </c>
      <c r="CA76" s="273" t="s">
        <v>282</v>
      </c>
      <c r="CB76" s="273" t="s">
        <v>282</v>
      </c>
      <c r="CC76" s="273" t="s">
        <v>282</v>
      </c>
      <c r="CD76" s="273" t="s">
        <v>282</v>
      </c>
      <c r="CE76" s="32">
        <f t="shared" si="11"/>
        <v>0</v>
      </c>
    </row>
    <row r="77" spans="1:83" x14ac:dyDescent="0.25">
      <c r="A77" s="33" t="s">
        <v>261</v>
      </c>
      <c r="B77" s="232"/>
      <c r="C77" s="273" t="s">
        <v>282</v>
      </c>
      <c r="D77" s="273" t="s">
        <v>282</v>
      </c>
      <c r="E77" s="273" t="s">
        <v>282</v>
      </c>
      <c r="F77" s="273" t="s">
        <v>282</v>
      </c>
      <c r="G77" s="273" t="s">
        <v>282</v>
      </c>
      <c r="H77" s="273" t="s">
        <v>282</v>
      </c>
      <c r="I77" s="273" t="s">
        <v>282</v>
      </c>
      <c r="J77" s="273" t="s">
        <v>282</v>
      </c>
      <c r="K77" s="273" t="s">
        <v>282</v>
      </c>
      <c r="L77" s="273" t="s">
        <v>282</v>
      </c>
      <c r="M77" s="273" t="s">
        <v>282</v>
      </c>
      <c r="N77" s="273" t="s">
        <v>282</v>
      </c>
      <c r="O77" s="273" t="s">
        <v>282</v>
      </c>
      <c r="P77" s="273" t="s">
        <v>282</v>
      </c>
      <c r="Q77" s="273" t="s">
        <v>282</v>
      </c>
      <c r="R77" s="273" t="s">
        <v>282</v>
      </c>
      <c r="S77" s="273" t="s">
        <v>282</v>
      </c>
      <c r="T77" s="273" t="s">
        <v>282</v>
      </c>
      <c r="U77" s="273" t="s">
        <v>282</v>
      </c>
      <c r="V77" s="273" t="s">
        <v>282</v>
      </c>
      <c r="W77" s="273" t="s">
        <v>282</v>
      </c>
      <c r="X77" s="273" t="s">
        <v>282</v>
      </c>
      <c r="Y77" s="273" t="s">
        <v>282</v>
      </c>
      <c r="Z77" s="273" t="s">
        <v>282</v>
      </c>
      <c r="AA77" s="273" t="s">
        <v>282</v>
      </c>
      <c r="AB77" s="273" t="s">
        <v>282</v>
      </c>
      <c r="AC77" s="273" t="s">
        <v>282</v>
      </c>
      <c r="AD77" s="273" t="s">
        <v>282</v>
      </c>
      <c r="AE77" s="273" t="s">
        <v>282</v>
      </c>
      <c r="AF77" s="273" t="s">
        <v>282</v>
      </c>
      <c r="AG77" s="273" t="s">
        <v>282</v>
      </c>
      <c r="AH77" s="273" t="s">
        <v>282</v>
      </c>
      <c r="AI77" s="273" t="s">
        <v>282</v>
      </c>
      <c r="AJ77" s="273" t="s">
        <v>282</v>
      </c>
      <c r="AK77" s="273" t="s">
        <v>282</v>
      </c>
      <c r="AL77" s="273" t="s">
        <v>282</v>
      </c>
      <c r="AM77" s="273" t="s">
        <v>282</v>
      </c>
      <c r="AN77" s="273" t="s">
        <v>282</v>
      </c>
      <c r="AO77" s="273" t="s">
        <v>282</v>
      </c>
      <c r="AP77" s="273" t="s">
        <v>282</v>
      </c>
      <c r="AQ77" s="273" t="s">
        <v>282</v>
      </c>
      <c r="AR77" s="273" t="s">
        <v>282</v>
      </c>
      <c r="AS77" s="273" t="s">
        <v>282</v>
      </c>
      <c r="AT77" s="273" t="s">
        <v>282</v>
      </c>
      <c r="AU77" s="273" t="s">
        <v>282</v>
      </c>
      <c r="AV77" s="273" t="s">
        <v>282</v>
      </c>
      <c r="AW77" s="273" t="s">
        <v>282</v>
      </c>
      <c r="AX77" s="273" t="s">
        <v>282</v>
      </c>
      <c r="AY77" s="273" t="s">
        <v>282</v>
      </c>
      <c r="AZ77" s="273" t="s">
        <v>282</v>
      </c>
      <c r="BA77" s="273" t="s">
        <v>282</v>
      </c>
      <c r="BB77" s="273" t="s">
        <v>282</v>
      </c>
      <c r="BC77" s="273" t="s">
        <v>282</v>
      </c>
      <c r="BD77" s="273" t="s">
        <v>282</v>
      </c>
      <c r="BE77" s="273" t="s">
        <v>282</v>
      </c>
      <c r="BF77" s="273" t="s">
        <v>282</v>
      </c>
      <c r="BG77" s="273" t="s">
        <v>282</v>
      </c>
      <c r="BH77" s="273" t="s">
        <v>282</v>
      </c>
      <c r="BI77" s="273" t="s">
        <v>282</v>
      </c>
      <c r="BJ77" s="273" t="s">
        <v>282</v>
      </c>
      <c r="BK77" s="273" t="s">
        <v>282</v>
      </c>
      <c r="BL77" s="273" t="s">
        <v>282</v>
      </c>
      <c r="BM77" s="273" t="s">
        <v>282</v>
      </c>
      <c r="BN77" s="273" t="s">
        <v>282</v>
      </c>
      <c r="BO77" s="273" t="s">
        <v>282</v>
      </c>
      <c r="BP77" s="273" t="s">
        <v>282</v>
      </c>
      <c r="BQ77" s="273" t="s">
        <v>282</v>
      </c>
      <c r="BR77" s="273" t="s">
        <v>282</v>
      </c>
      <c r="BS77" s="273" t="s">
        <v>282</v>
      </c>
      <c r="BT77" s="273" t="s">
        <v>282</v>
      </c>
      <c r="BU77" s="273" t="s">
        <v>282</v>
      </c>
      <c r="BV77" s="273" t="s">
        <v>282</v>
      </c>
      <c r="BW77" s="273" t="s">
        <v>282</v>
      </c>
      <c r="BX77" s="273" t="s">
        <v>282</v>
      </c>
      <c r="BY77" s="273" t="s">
        <v>282</v>
      </c>
      <c r="BZ77" s="273" t="s">
        <v>282</v>
      </c>
      <c r="CA77" s="273" t="s">
        <v>282</v>
      </c>
      <c r="CB77" s="273" t="s">
        <v>282</v>
      </c>
      <c r="CC77" s="273" t="s">
        <v>282</v>
      </c>
      <c r="CD77" s="273" t="s">
        <v>282</v>
      </c>
      <c r="CE77" s="32">
        <f t="shared" si="11"/>
        <v>0</v>
      </c>
    </row>
    <row r="78" spans="1:83" x14ac:dyDescent="0.25">
      <c r="A78" s="33" t="s">
        <v>262</v>
      </c>
      <c r="B78" s="34"/>
      <c r="C78" s="273" t="s">
        <v>282</v>
      </c>
      <c r="D78" s="273" t="s">
        <v>282</v>
      </c>
      <c r="E78" s="273" t="s">
        <v>282</v>
      </c>
      <c r="F78" s="273" t="s">
        <v>282</v>
      </c>
      <c r="G78" s="273" t="s">
        <v>282</v>
      </c>
      <c r="H78" s="273" t="s">
        <v>282</v>
      </c>
      <c r="I78" s="273" t="s">
        <v>282</v>
      </c>
      <c r="J78" s="273" t="s">
        <v>282</v>
      </c>
      <c r="K78" s="273" t="s">
        <v>282</v>
      </c>
      <c r="L78" s="273" t="s">
        <v>282</v>
      </c>
      <c r="M78" s="273" t="s">
        <v>282</v>
      </c>
      <c r="N78" s="273" t="s">
        <v>282</v>
      </c>
      <c r="O78" s="273" t="s">
        <v>282</v>
      </c>
      <c r="P78" s="273" t="s">
        <v>282</v>
      </c>
      <c r="Q78" s="273" t="s">
        <v>282</v>
      </c>
      <c r="R78" s="273" t="s">
        <v>282</v>
      </c>
      <c r="S78" s="273" t="s">
        <v>282</v>
      </c>
      <c r="T78" s="273" t="s">
        <v>282</v>
      </c>
      <c r="U78" s="273" t="s">
        <v>282</v>
      </c>
      <c r="V78" s="273" t="s">
        <v>282</v>
      </c>
      <c r="W78" s="273" t="s">
        <v>282</v>
      </c>
      <c r="X78" s="273" t="s">
        <v>282</v>
      </c>
      <c r="Y78" s="273" t="s">
        <v>282</v>
      </c>
      <c r="Z78" s="273" t="s">
        <v>282</v>
      </c>
      <c r="AA78" s="273" t="s">
        <v>282</v>
      </c>
      <c r="AB78" s="273" t="s">
        <v>282</v>
      </c>
      <c r="AC78" s="273" t="s">
        <v>282</v>
      </c>
      <c r="AD78" s="273" t="s">
        <v>282</v>
      </c>
      <c r="AE78" s="273" t="s">
        <v>282</v>
      </c>
      <c r="AF78" s="273" t="s">
        <v>282</v>
      </c>
      <c r="AG78" s="273" t="s">
        <v>282</v>
      </c>
      <c r="AH78" s="273" t="s">
        <v>282</v>
      </c>
      <c r="AI78" s="273" t="s">
        <v>282</v>
      </c>
      <c r="AJ78" s="273" t="s">
        <v>282</v>
      </c>
      <c r="AK78" s="273" t="s">
        <v>282</v>
      </c>
      <c r="AL78" s="273" t="s">
        <v>282</v>
      </c>
      <c r="AM78" s="273" t="s">
        <v>282</v>
      </c>
      <c r="AN78" s="273" t="s">
        <v>282</v>
      </c>
      <c r="AO78" s="273" t="s">
        <v>282</v>
      </c>
      <c r="AP78" s="273" t="s">
        <v>282</v>
      </c>
      <c r="AQ78" s="273" t="s">
        <v>282</v>
      </c>
      <c r="AR78" s="273" t="s">
        <v>282</v>
      </c>
      <c r="AS78" s="273" t="s">
        <v>282</v>
      </c>
      <c r="AT78" s="273" t="s">
        <v>282</v>
      </c>
      <c r="AU78" s="273" t="s">
        <v>282</v>
      </c>
      <c r="AV78" s="273" t="s">
        <v>282</v>
      </c>
      <c r="AW78" s="273" t="s">
        <v>282</v>
      </c>
      <c r="AX78" s="273" t="s">
        <v>282</v>
      </c>
      <c r="AY78" s="273" t="s">
        <v>282</v>
      </c>
      <c r="AZ78" s="273" t="s">
        <v>282</v>
      </c>
      <c r="BA78" s="273" t="s">
        <v>282</v>
      </c>
      <c r="BB78" s="273" t="s">
        <v>282</v>
      </c>
      <c r="BC78" s="273" t="s">
        <v>282</v>
      </c>
      <c r="BD78" s="273" t="s">
        <v>282</v>
      </c>
      <c r="BE78" s="273" t="s">
        <v>282</v>
      </c>
      <c r="BF78" s="273" t="s">
        <v>282</v>
      </c>
      <c r="BG78" s="273" t="s">
        <v>282</v>
      </c>
      <c r="BH78" s="273" t="s">
        <v>282</v>
      </c>
      <c r="BI78" s="273" t="s">
        <v>282</v>
      </c>
      <c r="BJ78" s="273" t="s">
        <v>282</v>
      </c>
      <c r="BK78" s="273" t="s">
        <v>282</v>
      </c>
      <c r="BL78" s="273" t="s">
        <v>282</v>
      </c>
      <c r="BM78" s="273" t="s">
        <v>282</v>
      </c>
      <c r="BN78" s="273" t="s">
        <v>282</v>
      </c>
      <c r="BO78" s="273" t="s">
        <v>282</v>
      </c>
      <c r="BP78" s="273" t="s">
        <v>282</v>
      </c>
      <c r="BQ78" s="273" t="s">
        <v>282</v>
      </c>
      <c r="BR78" s="273" t="s">
        <v>282</v>
      </c>
      <c r="BS78" s="273" t="s">
        <v>282</v>
      </c>
      <c r="BT78" s="273" t="s">
        <v>282</v>
      </c>
      <c r="BU78" s="273" t="s">
        <v>282</v>
      </c>
      <c r="BV78" s="273" t="s">
        <v>282</v>
      </c>
      <c r="BW78" s="273" t="s">
        <v>282</v>
      </c>
      <c r="BX78" s="273" t="s">
        <v>282</v>
      </c>
      <c r="BY78" s="273" t="s">
        <v>282</v>
      </c>
      <c r="BZ78" s="273" t="s">
        <v>282</v>
      </c>
      <c r="CA78" s="273" t="s">
        <v>282</v>
      </c>
      <c r="CB78" s="273" t="s">
        <v>282</v>
      </c>
      <c r="CC78" s="273" t="s">
        <v>282</v>
      </c>
      <c r="CD78" s="273" t="s">
        <v>282</v>
      </c>
      <c r="CE78" s="32">
        <f t="shared" si="11"/>
        <v>0</v>
      </c>
    </row>
    <row r="79" spans="1:83" x14ac:dyDescent="0.25">
      <c r="A79" s="33" t="s">
        <v>263</v>
      </c>
      <c r="B79" s="20"/>
      <c r="C79" s="273" t="s">
        <v>282</v>
      </c>
      <c r="D79" s="273" t="s">
        <v>282</v>
      </c>
      <c r="E79" s="273" t="s">
        <v>282</v>
      </c>
      <c r="F79" s="273" t="s">
        <v>282</v>
      </c>
      <c r="G79" s="273" t="s">
        <v>282</v>
      </c>
      <c r="H79" s="273" t="s">
        <v>282</v>
      </c>
      <c r="I79" s="273" t="s">
        <v>282</v>
      </c>
      <c r="J79" s="273" t="s">
        <v>282</v>
      </c>
      <c r="K79" s="273" t="s">
        <v>282</v>
      </c>
      <c r="L79" s="273" t="s">
        <v>282</v>
      </c>
      <c r="M79" s="273" t="s">
        <v>282</v>
      </c>
      <c r="N79" s="273" t="s">
        <v>282</v>
      </c>
      <c r="O79" s="273" t="s">
        <v>282</v>
      </c>
      <c r="P79" s="273" t="s">
        <v>282</v>
      </c>
      <c r="Q79" s="273" t="s">
        <v>282</v>
      </c>
      <c r="R79" s="273" t="s">
        <v>282</v>
      </c>
      <c r="S79" s="273" t="s">
        <v>282</v>
      </c>
      <c r="T79" s="273" t="s">
        <v>282</v>
      </c>
      <c r="U79" s="273" t="s">
        <v>282</v>
      </c>
      <c r="V79" s="273" t="s">
        <v>282</v>
      </c>
      <c r="W79" s="273" t="s">
        <v>282</v>
      </c>
      <c r="X79" s="273" t="s">
        <v>282</v>
      </c>
      <c r="Y79" s="273" t="s">
        <v>282</v>
      </c>
      <c r="Z79" s="273" t="s">
        <v>282</v>
      </c>
      <c r="AA79" s="273" t="s">
        <v>282</v>
      </c>
      <c r="AB79" s="273" t="s">
        <v>282</v>
      </c>
      <c r="AC79" s="273" t="s">
        <v>282</v>
      </c>
      <c r="AD79" s="273" t="s">
        <v>282</v>
      </c>
      <c r="AE79" s="273" t="s">
        <v>282</v>
      </c>
      <c r="AF79" s="273" t="s">
        <v>282</v>
      </c>
      <c r="AG79" s="273" t="s">
        <v>282</v>
      </c>
      <c r="AH79" s="273" t="s">
        <v>282</v>
      </c>
      <c r="AI79" s="273" t="s">
        <v>282</v>
      </c>
      <c r="AJ79" s="273" t="s">
        <v>282</v>
      </c>
      <c r="AK79" s="273" t="s">
        <v>282</v>
      </c>
      <c r="AL79" s="273" t="s">
        <v>282</v>
      </c>
      <c r="AM79" s="273" t="s">
        <v>282</v>
      </c>
      <c r="AN79" s="273" t="s">
        <v>282</v>
      </c>
      <c r="AO79" s="273" t="s">
        <v>282</v>
      </c>
      <c r="AP79" s="273" t="s">
        <v>282</v>
      </c>
      <c r="AQ79" s="273" t="s">
        <v>282</v>
      </c>
      <c r="AR79" s="273" t="s">
        <v>282</v>
      </c>
      <c r="AS79" s="273" t="s">
        <v>282</v>
      </c>
      <c r="AT79" s="273" t="s">
        <v>282</v>
      </c>
      <c r="AU79" s="273" t="s">
        <v>282</v>
      </c>
      <c r="AV79" s="273" t="s">
        <v>282</v>
      </c>
      <c r="AW79" s="273" t="s">
        <v>282</v>
      </c>
      <c r="AX79" s="273" t="s">
        <v>282</v>
      </c>
      <c r="AY79" s="273" t="s">
        <v>282</v>
      </c>
      <c r="AZ79" s="273" t="s">
        <v>282</v>
      </c>
      <c r="BA79" s="273" t="s">
        <v>282</v>
      </c>
      <c r="BB79" s="273" t="s">
        <v>282</v>
      </c>
      <c r="BC79" s="273" t="s">
        <v>282</v>
      </c>
      <c r="BD79" s="273" t="s">
        <v>282</v>
      </c>
      <c r="BE79" s="273" t="s">
        <v>282</v>
      </c>
      <c r="BF79" s="273" t="s">
        <v>282</v>
      </c>
      <c r="BG79" s="273" t="s">
        <v>282</v>
      </c>
      <c r="BH79" s="273" t="s">
        <v>282</v>
      </c>
      <c r="BI79" s="273" t="s">
        <v>282</v>
      </c>
      <c r="BJ79" s="273" t="s">
        <v>282</v>
      </c>
      <c r="BK79" s="273" t="s">
        <v>282</v>
      </c>
      <c r="BL79" s="273" t="s">
        <v>282</v>
      </c>
      <c r="BM79" s="273" t="s">
        <v>282</v>
      </c>
      <c r="BN79" s="273" t="s">
        <v>282</v>
      </c>
      <c r="BO79" s="273" t="s">
        <v>282</v>
      </c>
      <c r="BP79" s="273" t="s">
        <v>282</v>
      </c>
      <c r="BQ79" s="273" t="s">
        <v>282</v>
      </c>
      <c r="BR79" s="273" t="s">
        <v>282</v>
      </c>
      <c r="BS79" s="273" t="s">
        <v>282</v>
      </c>
      <c r="BT79" s="273" t="s">
        <v>282</v>
      </c>
      <c r="BU79" s="273" t="s">
        <v>282</v>
      </c>
      <c r="BV79" s="273" t="s">
        <v>282</v>
      </c>
      <c r="BW79" s="273" t="s">
        <v>282</v>
      </c>
      <c r="BX79" s="273" t="s">
        <v>282</v>
      </c>
      <c r="BY79" s="273" t="s">
        <v>282</v>
      </c>
      <c r="BZ79" s="273" t="s">
        <v>282</v>
      </c>
      <c r="CA79" s="273" t="s">
        <v>282</v>
      </c>
      <c r="CB79" s="273" t="s">
        <v>282</v>
      </c>
      <c r="CC79" s="273" t="s">
        <v>282</v>
      </c>
      <c r="CD79" s="273" t="s">
        <v>282</v>
      </c>
      <c r="CE79" s="32">
        <f t="shared" si="11"/>
        <v>0</v>
      </c>
    </row>
    <row r="80" spans="1:83" x14ac:dyDescent="0.25">
      <c r="A80" s="33" t="s">
        <v>264</v>
      </c>
      <c r="B80" s="20"/>
      <c r="C80" s="273" t="s">
        <v>282</v>
      </c>
      <c r="D80" s="273" t="s">
        <v>282</v>
      </c>
      <c r="E80" s="273" t="s">
        <v>282</v>
      </c>
      <c r="F80" s="273" t="s">
        <v>282</v>
      </c>
      <c r="G80" s="273" t="s">
        <v>282</v>
      </c>
      <c r="H80" s="273" t="s">
        <v>282</v>
      </c>
      <c r="I80" s="273" t="s">
        <v>282</v>
      </c>
      <c r="J80" s="273" t="s">
        <v>282</v>
      </c>
      <c r="K80" s="273" t="s">
        <v>282</v>
      </c>
      <c r="L80" s="273" t="s">
        <v>282</v>
      </c>
      <c r="M80" s="273" t="s">
        <v>282</v>
      </c>
      <c r="N80" s="273" t="s">
        <v>282</v>
      </c>
      <c r="O80" s="273" t="s">
        <v>282</v>
      </c>
      <c r="P80" s="273" t="s">
        <v>282</v>
      </c>
      <c r="Q80" s="273" t="s">
        <v>282</v>
      </c>
      <c r="R80" s="273" t="s">
        <v>282</v>
      </c>
      <c r="S80" s="273" t="s">
        <v>282</v>
      </c>
      <c r="T80" s="273" t="s">
        <v>282</v>
      </c>
      <c r="U80" s="273" t="s">
        <v>282</v>
      </c>
      <c r="V80" s="273" t="s">
        <v>282</v>
      </c>
      <c r="W80" s="273" t="s">
        <v>282</v>
      </c>
      <c r="X80" s="273" t="s">
        <v>282</v>
      </c>
      <c r="Y80" s="273" t="s">
        <v>282</v>
      </c>
      <c r="Z80" s="273" t="s">
        <v>282</v>
      </c>
      <c r="AA80" s="273" t="s">
        <v>282</v>
      </c>
      <c r="AB80" s="273" t="s">
        <v>282</v>
      </c>
      <c r="AC80" s="273" t="s">
        <v>282</v>
      </c>
      <c r="AD80" s="273" t="s">
        <v>282</v>
      </c>
      <c r="AE80" s="273" t="s">
        <v>282</v>
      </c>
      <c r="AF80" s="273" t="s">
        <v>282</v>
      </c>
      <c r="AG80" s="273" t="s">
        <v>282</v>
      </c>
      <c r="AH80" s="273" t="s">
        <v>282</v>
      </c>
      <c r="AI80" s="273" t="s">
        <v>282</v>
      </c>
      <c r="AJ80" s="273" t="s">
        <v>282</v>
      </c>
      <c r="AK80" s="273" t="s">
        <v>282</v>
      </c>
      <c r="AL80" s="273" t="s">
        <v>282</v>
      </c>
      <c r="AM80" s="273" t="s">
        <v>282</v>
      </c>
      <c r="AN80" s="273" t="s">
        <v>282</v>
      </c>
      <c r="AO80" s="273" t="s">
        <v>282</v>
      </c>
      <c r="AP80" s="273" t="s">
        <v>282</v>
      </c>
      <c r="AQ80" s="273" t="s">
        <v>282</v>
      </c>
      <c r="AR80" s="273" t="s">
        <v>282</v>
      </c>
      <c r="AS80" s="273" t="s">
        <v>282</v>
      </c>
      <c r="AT80" s="273" t="s">
        <v>282</v>
      </c>
      <c r="AU80" s="273" t="s">
        <v>282</v>
      </c>
      <c r="AV80" s="273" t="s">
        <v>282</v>
      </c>
      <c r="AW80" s="273" t="s">
        <v>282</v>
      </c>
      <c r="AX80" s="273" t="s">
        <v>282</v>
      </c>
      <c r="AY80" s="273" t="s">
        <v>282</v>
      </c>
      <c r="AZ80" s="273" t="s">
        <v>282</v>
      </c>
      <c r="BA80" s="273" t="s">
        <v>282</v>
      </c>
      <c r="BB80" s="273" t="s">
        <v>282</v>
      </c>
      <c r="BC80" s="273" t="s">
        <v>282</v>
      </c>
      <c r="BD80" s="273" t="s">
        <v>282</v>
      </c>
      <c r="BE80" s="273" t="s">
        <v>282</v>
      </c>
      <c r="BF80" s="273" t="s">
        <v>282</v>
      </c>
      <c r="BG80" s="273" t="s">
        <v>282</v>
      </c>
      <c r="BH80" s="273" t="s">
        <v>282</v>
      </c>
      <c r="BI80" s="273" t="s">
        <v>282</v>
      </c>
      <c r="BJ80" s="273" t="s">
        <v>282</v>
      </c>
      <c r="BK80" s="273" t="s">
        <v>282</v>
      </c>
      <c r="BL80" s="273" t="s">
        <v>282</v>
      </c>
      <c r="BM80" s="273" t="s">
        <v>282</v>
      </c>
      <c r="BN80" s="273" t="s">
        <v>282</v>
      </c>
      <c r="BO80" s="273" t="s">
        <v>282</v>
      </c>
      <c r="BP80" s="273" t="s">
        <v>282</v>
      </c>
      <c r="BQ80" s="273" t="s">
        <v>282</v>
      </c>
      <c r="BR80" s="273" t="s">
        <v>282</v>
      </c>
      <c r="BS80" s="273" t="s">
        <v>282</v>
      </c>
      <c r="BT80" s="273" t="s">
        <v>282</v>
      </c>
      <c r="BU80" s="273" t="s">
        <v>282</v>
      </c>
      <c r="BV80" s="273" t="s">
        <v>282</v>
      </c>
      <c r="BW80" s="273" t="s">
        <v>282</v>
      </c>
      <c r="BX80" s="273" t="s">
        <v>282</v>
      </c>
      <c r="BY80" s="273" t="s">
        <v>282</v>
      </c>
      <c r="BZ80" s="273" t="s">
        <v>282</v>
      </c>
      <c r="CA80" s="273" t="s">
        <v>282</v>
      </c>
      <c r="CB80" s="273" t="s">
        <v>282</v>
      </c>
      <c r="CC80" s="273" t="s">
        <v>282</v>
      </c>
      <c r="CD80" s="273" t="s">
        <v>282</v>
      </c>
      <c r="CE80" s="32">
        <f t="shared" si="11"/>
        <v>0</v>
      </c>
    </row>
    <row r="81" spans="1:84" x14ac:dyDescent="0.25">
      <c r="A81" s="33" t="s">
        <v>265</v>
      </c>
      <c r="B81" s="20"/>
      <c r="C81" s="273" t="s">
        <v>282</v>
      </c>
      <c r="D81" s="273" t="s">
        <v>282</v>
      </c>
      <c r="E81" s="273" t="s">
        <v>282</v>
      </c>
      <c r="F81" s="273" t="s">
        <v>282</v>
      </c>
      <c r="G81" s="273" t="s">
        <v>282</v>
      </c>
      <c r="H81" s="273" t="s">
        <v>282</v>
      </c>
      <c r="I81" s="273" t="s">
        <v>282</v>
      </c>
      <c r="J81" s="273" t="s">
        <v>282</v>
      </c>
      <c r="K81" s="273" t="s">
        <v>282</v>
      </c>
      <c r="L81" s="273" t="s">
        <v>282</v>
      </c>
      <c r="M81" s="273" t="s">
        <v>282</v>
      </c>
      <c r="N81" s="273" t="s">
        <v>282</v>
      </c>
      <c r="O81" s="273" t="s">
        <v>282</v>
      </c>
      <c r="P81" s="273" t="s">
        <v>282</v>
      </c>
      <c r="Q81" s="273" t="s">
        <v>282</v>
      </c>
      <c r="R81" s="273" t="s">
        <v>282</v>
      </c>
      <c r="S81" s="273" t="s">
        <v>282</v>
      </c>
      <c r="T81" s="273" t="s">
        <v>282</v>
      </c>
      <c r="U81" s="273" t="s">
        <v>282</v>
      </c>
      <c r="V81" s="273" t="s">
        <v>282</v>
      </c>
      <c r="W81" s="273" t="s">
        <v>282</v>
      </c>
      <c r="X81" s="273" t="s">
        <v>282</v>
      </c>
      <c r="Y81" s="273" t="s">
        <v>282</v>
      </c>
      <c r="Z81" s="273" t="s">
        <v>282</v>
      </c>
      <c r="AA81" s="273" t="s">
        <v>282</v>
      </c>
      <c r="AB81" s="273" t="s">
        <v>282</v>
      </c>
      <c r="AC81" s="273" t="s">
        <v>282</v>
      </c>
      <c r="AD81" s="273" t="s">
        <v>282</v>
      </c>
      <c r="AE81" s="273" t="s">
        <v>282</v>
      </c>
      <c r="AF81" s="273" t="s">
        <v>282</v>
      </c>
      <c r="AG81" s="273" t="s">
        <v>282</v>
      </c>
      <c r="AH81" s="273" t="s">
        <v>282</v>
      </c>
      <c r="AI81" s="273" t="s">
        <v>282</v>
      </c>
      <c r="AJ81" s="273" t="s">
        <v>282</v>
      </c>
      <c r="AK81" s="273" t="s">
        <v>282</v>
      </c>
      <c r="AL81" s="273" t="s">
        <v>282</v>
      </c>
      <c r="AM81" s="273" t="s">
        <v>282</v>
      </c>
      <c r="AN81" s="273" t="s">
        <v>282</v>
      </c>
      <c r="AO81" s="273" t="s">
        <v>282</v>
      </c>
      <c r="AP81" s="273" t="s">
        <v>282</v>
      </c>
      <c r="AQ81" s="273" t="s">
        <v>282</v>
      </c>
      <c r="AR81" s="273" t="s">
        <v>282</v>
      </c>
      <c r="AS81" s="273" t="s">
        <v>282</v>
      </c>
      <c r="AT81" s="273" t="s">
        <v>282</v>
      </c>
      <c r="AU81" s="273" t="s">
        <v>282</v>
      </c>
      <c r="AV81" s="273" t="s">
        <v>282</v>
      </c>
      <c r="AW81" s="273" t="s">
        <v>282</v>
      </c>
      <c r="AX81" s="273" t="s">
        <v>282</v>
      </c>
      <c r="AY81" s="273" t="s">
        <v>282</v>
      </c>
      <c r="AZ81" s="273" t="s">
        <v>282</v>
      </c>
      <c r="BA81" s="273" t="s">
        <v>282</v>
      </c>
      <c r="BB81" s="273" t="s">
        <v>282</v>
      </c>
      <c r="BC81" s="273" t="s">
        <v>282</v>
      </c>
      <c r="BD81" s="273" t="s">
        <v>282</v>
      </c>
      <c r="BE81" s="273" t="s">
        <v>282</v>
      </c>
      <c r="BF81" s="273" t="s">
        <v>282</v>
      </c>
      <c r="BG81" s="273" t="s">
        <v>282</v>
      </c>
      <c r="BH81" s="273" t="s">
        <v>282</v>
      </c>
      <c r="BI81" s="273" t="s">
        <v>282</v>
      </c>
      <c r="BJ81" s="273" t="s">
        <v>282</v>
      </c>
      <c r="BK81" s="273" t="s">
        <v>282</v>
      </c>
      <c r="BL81" s="273" t="s">
        <v>282</v>
      </c>
      <c r="BM81" s="273" t="s">
        <v>282</v>
      </c>
      <c r="BN81" s="273" t="s">
        <v>282</v>
      </c>
      <c r="BO81" s="273" t="s">
        <v>282</v>
      </c>
      <c r="BP81" s="273" t="s">
        <v>282</v>
      </c>
      <c r="BQ81" s="273" t="s">
        <v>282</v>
      </c>
      <c r="BR81" s="273" t="s">
        <v>282</v>
      </c>
      <c r="BS81" s="273" t="s">
        <v>282</v>
      </c>
      <c r="BT81" s="273" t="s">
        <v>282</v>
      </c>
      <c r="BU81" s="273" t="s">
        <v>282</v>
      </c>
      <c r="BV81" s="273" t="s">
        <v>282</v>
      </c>
      <c r="BW81" s="273" t="s">
        <v>282</v>
      </c>
      <c r="BX81" s="273" t="s">
        <v>282</v>
      </c>
      <c r="BY81" s="273" t="s">
        <v>282</v>
      </c>
      <c r="BZ81" s="273" t="s">
        <v>282</v>
      </c>
      <c r="CA81" s="273" t="s">
        <v>282</v>
      </c>
      <c r="CB81" s="273" t="s">
        <v>282</v>
      </c>
      <c r="CC81" s="273" t="s">
        <v>282</v>
      </c>
      <c r="CD81" s="273" t="s">
        <v>282</v>
      </c>
      <c r="CE81" s="32">
        <f t="shared" si="11"/>
        <v>0</v>
      </c>
    </row>
    <row r="82" spans="1:84" x14ac:dyDescent="0.25">
      <c r="A82" s="33" t="s">
        <v>266</v>
      </c>
      <c r="B82" s="20"/>
      <c r="C82" s="273" t="s">
        <v>282</v>
      </c>
      <c r="D82" s="273" t="s">
        <v>282</v>
      </c>
      <c r="E82" s="273" t="s">
        <v>282</v>
      </c>
      <c r="F82" s="273" t="s">
        <v>282</v>
      </c>
      <c r="G82" s="273" t="s">
        <v>282</v>
      </c>
      <c r="H82" s="273" t="s">
        <v>282</v>
      </c>
      <c r="I82" s="273" t="s">
        <v>282</v>
      </c>
      <c r="J82" s="273" t="s">
        <v>282</v>
      </c>
      <c r="K82" s="273" t="s">
        <v>282</v>
      </c>
      <c r="L82" s="273" t="s">
        <v>282</v>
      </c>
      <c r="M82" s="273" t="s">
        <v>282</v>
      </c>
      <c r="N82" s="273" t="s">
        <v>282</v>
      </c>
      <c r="O82" s="273" t="s">
        <v>282</v>
      </c>
      <c r="P82" s="273" t="s">
        <v>282</v>
      </c>
      <c r="Q82" s="273" t="s">
        <v>282</v>
      </c>
      <c r="R82" s="273" t="s">
        <v>282</v>
      </c>
      <c r="S82" s="273" t="s">
        <v>282</v>
      </c>
      <c r="T82" s="273" t="s">
        <v>282</v>
      </c>
      <c r="U82" s="273" t="s">
        <v>282</v>
      </c>
      <c r="V82" s="273" t="s">
        <v>282</v>
      </c>
      <c r="W82" s="273" t="s">
        <v>282</v>
      </c>
      <c r="X82" s="273" t="s">
        <v>282</v>
      </c>
      <c r="Y82" s="273" t="s">
        <v>282</v>
      </c>
      <c r="Z82" s="273" t="s">
        <v>282</v>
      </c>
      <c r="AA82" s="273" t="s">
        <v>282</v>
      </c>
      <c r="AB82" s="273" t="s">
        <v>282</v>
      </c>
      <c r="AC82" s="273" t="s">
        <v>282</v>
      </c>
      <c r="AD82" s="273" t="s">
        <v>282</v>
      </c>
      <c r="AE82" s="273" t="s">
        <v>282</v>
      </c>
      <c r="AF82" s="273" t="s">
        <v>282</v>
      </c>
      <c r="AG82" s="273" t="s">
        <v>282</v>
      </c>
      <c r="AH82" s="273" t="s">
        <v>282</v>
      </c>
      <c r="AI82" s="273" t="s">
        <v>282</v>
      </c>
      <c r="AJ82" s="273" t="s">
        <v>282</v>
      </c>
      <c r="AK82" s="273" t="s">
        <v>282</v>
      </c>
      <c r="AL82" s="273" t="s">
        <v>282</v>
      </c>
      <c r="AM82" s="273" t="s">
        <v>282</v>
      </c>
      <c r="AN82" s="273" t="s">
        <v>282</v>
      </c>
      <c r="AO82" s="273" t="s">
        <v>282</v>
      </c>
      <c r="AP82" s="273" t="s">
        <v>282</v>
      </c>
      <c r="AQ82" s="273" t="s">
        <v>282</v>
      </c>
      <c r="AR82" s="273" t="s">
        <v>282</v>
      </c>
      <c r="AS82" s="273" t="s">
        <v>282</v>
      </c>
      <c r="AT82" s="273" t="s">
        <v>282</v>
      </c>
      <c r="AU82" s="273" t="s">
        <v>282</v>
      </c>
      <c r="AV82" s="273" t="s">
        <v>282</v>
      </c>
      <c r="AW82" s="273" t="s">
        <v>282</v>
      </c>
      <c r="AX82" s="273" t="s">
        <v>282</v>
      </c>
      <c r="AY82" s="273" t="s">
        <v>282</v>
      </c>
      <c r="AZ82" s="273" t="s">
        <v>282</v>
      </c>
      <c r="BA82" s="273" t="s">
        <v>282</v>
      </c>
      <c r="BB82" s="273" t="s">
        <v>282</v>
      </c>
      <c r="BC82" s="273" t="s">
        <v>282</v>
      </c>
      <c r="BD82" s="273" t="s">
        <v>282</v>
      </c>
      <c r="BE82" s="273" t="s">
        <v>282</v>
      </c>
      <c r="BF82" s="273" t="s">
        <v>282</v>
      </c>
      <c r="BG82" s="273" t="s">
        <v>282</v>
      </c>
      <c r="BH82" s="273" t="s">
        <v>282</v>
      </c>
      <c r="BI82" s="273" t="s">
        <v>282</v>
      </c>
      <c r="BJ82" s="273" t="s">
        <v>282</v>
      </c>
      <c r="BK82" s="273" t="s">
        <v>282</v>
      </c>
      <c r="BL82" s="273" t="s">
        <v>282</v>
      </c>
      <c r="BM82" s="273" t="s">
        <v>282</v>
      </c>
      <c r="BN82" s="273" t="s">
        <v>282</v>
      </c>
      <c r="BO82" s="273" t="s">
        <v>282</v>
      </c>
      <c r="BP82" s="273" t="s">
        <v>282</v>
      </c>
      <c r="BQ82" s="273" t="s">
        <v>282</v>
      </c>
      <c r="BR82" s="273" t="s">
        <v>282</v>
      </c>
      <c r="BS82" s="273" t="s">
        <v>282</v>
      </c>
      <c r="BT82" s="273" t="s">
        <v>282</v>
      </c>
      <c r="BU82" s="273" t="s">
        <v>282</v>
      </c>
      <c r="BV82" s="273" t="s">
        <v>282</v>
      </c>
      <c r="BW82" s="273" t="s">
        <v>282</v>
      </c>
      <c r="BX82" s="273" t="s">
        <v>282</v>
      </c>
      <c r="BY82" s="273" t="s">
        <v>282</v>
      </c>
      <c r="BZ82" s="273" t="s">
        <v>282</v>
      </c>
      <c r="CA82" s="273" t="s">
        <v>282</v>
      </c>
      <c r="CB82" s="273" t="s">
        <v>282</v>
      </c>
      <c r="CC82" s="273" t="s">
        <v>282</v>
      </c>
      <c r="CD82" s="273" t="s">
        <v>282</v>
      </c>
      <c r="CE82" s="32">
        <f t="shared" si="11"/>
        <v>0</v>
      </c>
    </row>
    <row r="83" spans="1:84" x14ac:dyDescent="0.25">
      <c r="A83" s="33" t="s">
        <v>267</v>
      </c>
      <c r="B83" s="20"/>
      <c r="C83" s="273" t="s">
        <v>282</v>
      </c>
      <c r="D83" s="273" t="s">
        <v>282</v>
      </c>
      <c r="E83" s="273" t="s">
        <v>282</v>
      </c>
      <c r="F83" s="273" t="s">
        <v>282</v>
      </c>
      <c r="G83" s="273" t="s">
        <v>282</v>
      </c>
      <c r="H83" s="273" t="s">
        <v>282</v>
      </c>
      <c r="I83" s="273" t="s">
        <v>282</v>
      </c>
      <c r="J83" s="273" t="s">
        <v>282</v>
      </c>
      <c r="K83" s="273" t="s">
        <v>282</v>
      </c>
      <c r="L83" s="273" t="s">
        <v>282</v>
      </c>
      <c r="M83" s="273" t="s">
        <v>282</v>
      </c>
      <c r="N83" s="273" t="s">
        <v>282</v>
      </c>
      <c r="O83" s="273" t="s">
        <v>282</v>
      </c>
      <c r="P83" s="273" t="s">
        <v>282</v>
      </c>
      <c r="Q83" s="273" t="s">
        <v>282</v>
      </c>
      <c r="R83" s="273" t="s">
        <v>282</v>
      </c>
      <c r="S83" s="273" t="s">
        <v>282</v>
      </c>
      <c r="T83" s="273" t="s">
        <v>282</v>
      </c>
      <c r="U83" s="273" t="s">
        <v>282</v>
      </c>
      <c r="V83" s="273" t="s">
        <v>282</v>
      </c>
      <c r="W83" s="273" t="s">
        <v>282</v>
      </c>
      <c r="X83" s="273" t="s">
        <v>282</v>
      </c>
      <c r="Y83" s="273" t="s">
        <v>282</v>
      </c>
      <c r="Z83" s="273" t="s">
        <v>282</v>
      </c>
      <c r="AA83" s="273" t="s">
        <v>282</v>
      </c>
      <c r="AB83" s="273" t="s">
        <v>282</v>
      </c>
      <c r="AC83" s="273" t="s">
        <v>282</v>
      </c>
      <c r="AD83" s="273" t="s">
        <v>282</v>
      </c>
      <c r="AE83" s="273" t="s">
        <v>282</v>
      </c>
      <c r="AF83" s="273" t="s">
        <v>282</v>
      </c>
      <c r="AG83" s="273" t="s">
        <v>282</v>
      </c>
      <c r="AH83" s="273" t="s">
        <v>282</v>
      </c>
      <c r="AI83" s="273" t="s">
        <v>282</v>
      </c>
      <c r="AJ83" s="273" t="s">
        <v>282</v>
      </c>
      <c r="AK83" s="273" t="s">
        <v>282</v>
      </c>
      <c r="AL83" s="273" t="s">
        <v>282</v>
      </c>
      <c r="AM83" s="273" t="s">
        <v>282</v>
      </c>
      <c r="AN83" s="273" t="s">
        <v>282</v>
      </c>
      <c r="AO83" s="273" t="s">
        <v>282</v>
      </c>
      <c r="AP83" s="273" t="s">
        <v>282</v>
      </c>
      <c r="AQ83" s="273" t="s">
        <v>282</v>
      </c>
      <c r="AR83" s="273" t="s">
        <v>282</v>
      </c>
      <c r="AS83" s="273" t="s">
        <v>282</v>
      </c>
      <c r="AT83" s="273" t="s">
        <v>282</v>
      </c>
      <c r="AU83" s="273" t="s">
        <v>282</v>
      </c>
      <c r="AV83" s="273" t="s">
        <v>282</v>
      </c>
      <c r="AW83" s="273" t="s">
        <v>282</v>
      </c>
      <c r="AX83" s="273" t="s">
        <v>282</v>
      </c>
      <c r="AY83" s="273" t="s">
        <v>282</v>
      </c>
      <c r="AZ83" s="273" t="s">
        <v>282</v>
      </c>
      <c r="BA83" s="273" t="s">
        <v>282</v>
      </c>
      <c r="BB83" s="273" t="s">
        <v>282</v>
      </c>
      <c r="BC83" s="273" t="s">
        <v>282</v>
      </c>
      <c r="BD83" s="273" t="s">
        <v>282</v>
      </c>
      <c r="BE83" s="273" t="s">
        <v>282</v>
      </c>
      <c r="BF83" s="273" t="s">
        <v>282</v>
      </c>
      <c r="BG83" s="273" t="s">
        <v>282</v>
      </c>
      <c r="BH83" s="273" t="s">
        <v>282</v>
      </c>
      <c r="BI83" s="273" t="s">
        <v>282</v>
      </c>
      <c r="BJ83" s="273" t="s">
        <v>282</v>
      </c>
      <c r="BK83" s="273" t="s">
        <v>282</v>
      </c>
      <c r="BL83" s="273" t="s">
        <v>282</v>
      </c>
      <c r="BM83" s="273" t="s">
        <v>282</v>
      </c>
      <c r="BN83" s="273" t="s">
        <v>282</v>
      </c>
      <c r="BO83" s="273" t="s">
        <v>282</v>
      </c>
      <c r="BP83" s="273" t="s">
        <v>282</v>
      </c>
      <c r="BQ83" s="273" t="s">
        <v>282</v>
      </c>
      <c r="BR83" s="273" t="s">
        <v>282</v>
      </c>
      <c r="BS83" s="273" t="s">
        <v>282</v>
      </c>
      <c r="BT83" s="273" t="s">
        <v>282</v>
      </c>
      <c r="BU83" s="273" t="s">
        <v>282</v>
      </c>
      <c r="BV83" s="273" t="s">
        <v>282</v>
      </c>
      <c r="BW83" s="273" t="s">
        <v>282</v>
      </c>
      <c r="BX83" s="273" t="s">
        <v>282</v>
      </c>
      <c r="BY83" s="273" t="s">
        <v>282</v>
      </c>
      <c r="BZ83" s="273" t="s">
        <v>282</v>
      </c>
      <c r="CA83" s="273" t="s">
        <v>282</v>
      </c>
      <c r="CB83" s="273" t="s">
        <v>282</v>
      </c>
      <c r="CC83" s="273" t="s">
        <v>282</v>
      </c>
      <c r="CD83" s="273" t="s">
        <v>282</v>
      </c>
      <c r="CE83" s="32">
        <f t="shared" si="11"/>
        <v>0</v>
      </c>
    </row>
    <row r="84" spans="1:84" x14ac:dyDescent="0.25">
      <c r="A84" s="33" t="s">
        <v>268</v>
      </c>
      <c r="B84" s="20"/>
      <c r="C84" s="24">
        <v>0</v>
      </c>
      <c r="D84" s="24">
        <v>0</v>
      </c>
      <c r="E84" s="30">
        <v>3162</v>
      </c>
      <c r="F84" s="30">
        <v>0</v>
      </c>
      <c r="G84" s="24">
        <v>13458</v>
      </c>
      <c r="H84" s="24">
        <v>0</v>
      </c>
      <c r="I84" s="30">
        <v>0</v>
      </c>
      <c r="J84" s="30">
        <v>0</v>
      </c>
      <c r="K84" s="30">
        <v>0</v>
      </c>
      <c r="L84" s="30">
        <v>0</v>
      </c>
      <c r="M84" s="24">
        <v>0</v>
      </c>
      <c r="N84" s="24">
        <v>0</v>
      </c>
      <c r="O84" s="24">
        <v>0</v>
      </c>
      <c r="P84" s="30">
        <v>225900</v>
      </c>
      <c r="Q84" s="30">
        <v>7546</v>
      </c>
      <c r="R84" s="31">
        <v>224137</v>
      </c>
      <c r="S84" s="30">
        <v>5365</v>
      </c>
      <c r="T84" s="24">
        <v>0</v>
      </c>
      <c r="U84" s="30">
        <v>14353</v>
      </c>
      <c r="V84" s="30">
        <v>0</v>
      </c>
      <c r="W84" s="24">
        <v>0</v>
      </c>
      <c r="X84" s="30">
        <v>805</v>
      </c>
      <c r="Y84" s="30">
        <v>183321</v>
      </c>
      <c r="Z84" s="30">
        <v>0</v>
      </c>
      <c r="AA84" s="30">
        <v>161</v>
      </c>
      <c r="AB84" s="30"/>
      <c r="AC84" s="30"/>
      <c r="AD84" s="30">
        <v>0</v>
      </c>
      <c r="AE84" s="30">
        <v>2988</v>
      </c>
      <c r="AF84" s="30">
        <v>0</v>
      </c>
      <c r="AG84" s="30">
        <v>11252</v>
      </c>
      <c r="AH84" s="30">
        <v>0</v>
      </c>
      <c r="AI84" s="30">
        <v>0</v>
      </c>
      <c r="AJ84" s="30">
        <v>1116291</v>
      </c>
      <c r="AK84" s="30">
        <v>37323</v>
      </c>
      <c r="AL84" s="30">
        <v>91</v>
      </c>
      <c r="AM84" s="30">
        <v>0</v>
      </c>
      <c r="AN84" s="30">
        <v>0</v>
      </c>
      <c r="AO84" s="24">
        <v>0</v>
      </c>
      <c r="AP84" s="30">
        <v>1965438</v>
      </c>
      <c r="AQ84" s="24">
        <v>0</v>
      </c>
      <c r="AR84" s="24">
        <v>0</v>
      </c>
      <c r="AS84" s="24">
        <v>0</v>
      </c>
      <c r="AT84" s="24">
        <v>0</v>
      </c>
      <c r="AU84" s="30">
        <v>0</v>
      </c>
      <c r="AV84" s="30">
        <v>0</v>
      </c>
      <c r="AW84" s="30">
        <v>0</v>
      </c>
      <c r="AX84" s="30">
        <v>0</v>
      </c>
      <c r="AY84" s="30">
        <v>0</v>
      </c>
      <c r="AZ84" s="30">
        <v>1910</v>
      </c>
      <c r="BA84" s="30">
        <v>0</v>
      </c>
      <c r="BB84" s="30">
        <v>0</v>
      </c>
      <c r="BC84" s="30">
        <v>0</v>
      </c>
      <c r="BD84" s="30">
        <v>0</v>
      </c>
      <c r="BE84" s="30">
        <v>18469</v>
      </c>
      <c r="BF84" s="30">
        <v>18303</v>
      </c>
      <c r="BG84" s="30">
        <v>2263</v>
      </c>
      <c r="BH84" s="31">
        <v>127</v>
      </c>
      <c r="BI84" s="30">
        <v>0</v>
      </c>
      <c r="BJ84" s="30">
        <v>0</v>
      </c>
      <c r="BK84" s="30">
        <v>0</v>
      </c>
      <c r="BL84" s="30">
        <v>0</v>
      </c>
      <c r="BM84" s="30">
        <v>0</v>
      </c>
      <c r="BN84" s="30">
        <v>4381832</v>
      </c>
      <c r="BO84" s="30">
        <v>0</v>
      </c>
      <c r="BP84" s="30">
        <v>270365</v>
      </c>
      <c r="BQ84" s="30">
        <v>0</v>
      </c>
      <c r="BR84" s="30">
        <v>0</v>
      </c>
      <c r="BS84" s="30">
        <v>0</v>
      </c>
      <c r="BT84" s="30">
        <v>0</v>
      </c>
      <c r="BU84" s="30">
        <v>0</v>
      </c>
      <c r="BV84" s="30">
        <v>0</v>
      </c>
      <c r="BW84" s="30">
        <v>0</v>
      </c>
      <c r="BX84" s="30">
        <v>0</v>
      </c>
      <c r="BY84" s="30">
        <v>0</v>
      </c>
      <c r="BZ84" s="30">
        <v>0</v>
      </c>
      <c r="CA84" s="30">
        <v>0</v>
      </c>
      <c r="CB84" s="30">
        <v>0</v>
      </c>
      <c r="CC84" s="30">
        <v>10654</v>
      </c>
      <c r="CD84" s="35"/>
      <c r="CE84" s="32">
        <f t="shared" si="11"/>
        <v>8515514</v>
      </c>
    </row>
    <row r="85" spans="1:84" x14ac:dyDescent="0.2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 spans="1:84" x14ac:dyDescent="0.2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2548875</v>
      </c>
      <c r="F86" s="32">
        <f t="shared" si="12"/>
        <v>0</v>
      </c>
      <c r="G86" s="32">
        <f t="shared" si="12"/>
        <v>2548145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10849718</v>
      </c>
      <c r="Q86" s="32">
        <f t="shared" si="12"/>
        <v>2247697</v>
      </c>
      <c r="R86" s="32">
        <f t="shared" si="12"/>
        <v>256913</v>
      </c>
      <c r="S86" s="32">
        <f t="shared" si="12"/>
        <v>7756531</v>
      </c>
      <c r="T86" s="32">
        <f t="shared" si="12"/>
        <v>0</v>
      </c>
      <c r="U86" s="32">
        <f t="shared" si="12"/>
        <v>2864034</v>
      </c>
      <c r="V86" s="32">
        <f t="shared" si="12"/>
        <v>0</v>
      </c>
      <c r="W86" s="32">
        <f t="shared" si="12"/>
        <v>0</v>
      </c>
      <c r="X86" s="32">
        <f t="shared" si="12"/>
        <v>1208982</v>
      </c>
      <c r="Y86" s="32">
        <f t="shared" si="12"/>
        <v>9606024</v>
      </c>
      <c r="Z86" s="32">
        <f t="shared" si="12"/>
        <v>0</v>
      </c>
      <c r="AA86" s="32">
        <f t="shared" si="12"/>
        <v>18543</v>
      </c>
      <c r="AB86" s="32">
        <f t="shared" si="12"/>
        <v>5876351</v>
      </c>
      <c r="AC86" s="32">
        <f t="shared" si="12"/>
        <v>785506</v>
      </c>
      <c r="AD86" s="32">
        <f t="shared" si="12"/>
        <v>0</v>
      </c>
      <c r="AE86" s="32">
        <f t="shared" si="12"/>
        <v>2739904</v>
      </c>
      <c r="AF86" s="32">
        <f t="shared" si="12"/>
        <v>0</v>
      </c>
      <c r="AG86" s="32">
        <f t="shared" si="12"/>
        <v>6752721</v>
      </c>
      <c r="AH86" s="32">
        <f t="shared" si="12"/>
        <v>0</v>
      </c>
      <c r="AI86" s="32">
        <f t="shared" si="12"/>
        <v>0</v>
      </c>
      <c r="AJ86" s="32">
        <f t="shared" si="12"/>
        <v>23252020</v>
      </c>
      <c r="AK86" s="32">
        <f t="shared" si="12"/>
        <v>1554343</v>
      </c>
      <c r="AL86" s="32">
        <f t="shared" si="12"/>
        <v>138337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63626195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4402737</v>
      </c>
      <c r="AW86" s="32">
        <f t="shared" si="12"/>
        <v>0</v>
      </c>
      <c r="AX86" s="32">
        <f t="shared" si="12"/>
        <v>0</v>
      </c>
      <c r="AY86" s="32">
        <f t="shared" si="12"/>
        <v>0</v>
      </c>
      <c r="AZ86" s="32">
        <f t="shared" si="12"/>
        <v>964272</v>
      </c>
      <c r="BA86" s="32">
        <f t="shared" si="12"/>
        <v>131099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2447928</v>
      </c>
      <c r="BF86" s="32">
        <f t="shared" si="12"/>
        <v>3100037</v>
      </c>
      <c r="BG86" s="32">
        <f t="shared" si="12"/>
        <v>2980227</v>
      </c>
      <c r="BH86" s="32">
        <f t="shared" si="12"/>
        <v>148663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114220956</v>
      </c>
      <c r="BO86" s="32">
        <f t="shared" si="12"/>
        <v>139</v>
      </c>
      <c r="BP86" s="32">
        <f t="shared" ref="BP86:CD86" si="13">SUM(BP62:BP70)-BP85</f>
        <v>270365</v>
      </c>
      <c r="BQ86" s="32">
        <f t="shared" si="13"/>
        <v>0</v>
      </c>
      <c r="BR86" s="32">
        <f t="shared" si="13"/>
        <v>3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1000645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52259</v>
      </c>
      <c r="CB86" s="32">
        <f t="shared" si="13"/>
        <v>0</v>
      </c>
      <c r="CC86" s="32">
        <f t="shared" si="13"/>
        <v>2414443</v>
      </c>
      <c r="CD86" s="32">
        <f t="shared" si="13"/>
        <v>0</v>
      </c>
      <c r="CE86" s="32">
        <f t="shared" si="11"/>
        <v>276764612</v>
      </c>
    </row>
    <row r="87" spans="1:84" x14ac:dyDescent="0.2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/>
    </row>
    <row r="88" spans="1:84" s="345" customFormat="1" x14ac:dyDescent="0.25">
      <c r="A88" s="344" t="s">
        <v>272</v>
      </c>
      <c r="C88" s="346">
        <v>0</v>
      </c>
      <c r="D88" s="346">
        <v>0</v>
      </c>
      <c r="E88" s="346">
        <v>4462868</v>
      </c>
      <c r="F88" s="346">
        <v>0</v>
      </c>
      <c r="G88" s="346">
        <v>5828329</v>
      </c>
      <c r="H88" s="346">
        <v>0</v>
      </c>
      <c r="I88" s="346">
        <v>0</v>
      </c>
      <c r="J88" s="346">
        <v>0</v>
      </c>
      <c r="K88" s="346">
        <v>0</v>
      </c>
      <c r="L88" s="346">
        <v>0</v>
      </c>
      <c r="M88" s="346">
        <v>0</v>
      </c>
      <c r="N88" s="346">
        <v>0</v>
      </c>
      <c r="O88" s="346">
        <v>0</v>
      </c>
      <c r="P88" s="346">
        <v>1686843</v>
      </c>
      <c r="Q88" s="346">
        <v>118565</v>
      </c>
      <c r="R88" s="346">
        <v>50255</v>
      </c>
      <c r="S88" s="346">
        <v>838696</v>
      </c>
      <c r="T88" s="346">
        <v>0</v>
      </c>
      <c r="U88" s="346">
        <v>37038</v>
      </c>
      <c r="V88" s="346">
        <v>0</v>
      </c>
      <c r="W88" s="346">
        <v>0</v>
      </c>
      <c r="X88" s="346">
        <v>288487</v>
      </c>
      <c r="Y88" s="346">
        <v>202655</v>
      </c>
      <c r="Z88" s="346">
        <v>0</v>
      </c>
      <c r="AA88" s="346">
        <v>0</v>
      </c>
      <c r="AB88" s="346">
        <v>456787</v>
      </c>
      <c r="AC88" s="346">
        <v>343185</v>
      </c>
      <c r="AD88" s="346">
        <v>0</v>
      </c>
      <c r="AE88" s="346">
        <v>0</v>
      </c>
      <c r="AF88" s="346">
        <v>0</v>
      </c>
      <c r="AG88" s="346">
        <v>335557</v>
      </c>
      <c r="AH88" s="346">
        <v>0</v>
      </c>
      <c r="AI88" s="346">
        <v>0</v>
      </c>
      <c r="AJ88" s="346">
        <v>1686</v>
      </c>
      <c r="AK88" s="346">
        <v>1028565</v>
      </c>
      <c r="AL88" s="346">
        <v>595993</v>
      </c>
      <c r="AM88" s="346">
        <v>0</v>
      </c>
      <c r="AN88" s="346">
        <v>0</v>
      </c>
      <c r="AO88" s="346">
        <v>0</v>
      </c>
      <c r="AP88" s="346">
        <v>989</v>
      </c>
      <c r="AQ88" s="346">
        <v>0</v>
      </c>
      <c r="AR88" s="346">
        <v>0</v>
      </c>
      <c r="AS88" s="346">
        <v>0</v>
      </c>
      <c r="AT88" s="346">
        <v>0</v>
      </c>
      <c r="AU88" s="346">
        <v>0</v>
      </c>
      <c r="AV88" s="346">
        <v>507655</v>
      </c>
      <c r="AW88" s="347" t="s">
        <v>233</v>
      </c>
      <c r="AX88" s="347" t="s">
        <v>233</v>
      </c>
      <c r="AY88" s="347" t="s">
        <v>233</v>
      </c>
      <c r="AZ88" s="347" t="s">
        <v>233</v>
      </c>
      <c r="BA88" s="347" t="s">
        <v>233</v>
      </c>
      <c r="BB88" s="347" t="s">
        <v>233</v>
      </c>
      <c r="BC88" s="347" t="s">
        <v>233</v>
      </c>
      <c r="BD88" s="347" t="s">
        <v>233</v>
      </c>
      <c r="BE88" s="347" t="s">
        <v>233</v>
      </c>
      <c r="BF88" s="347" t="s">
        <v>233</v>
      </c>
      <c r="BG88" s="347" t="s">
        <v>233</v>
      </c>
      <c r="BH88" s="347" t="s">
        <v>233</v>
      </c>
      <c r="BI88" s="347" t="s">
        <v>233</v>
      </c>
      <c r="BJ88" s="347" t="s">
        <v>233</v>
      </c>
      <c r="BK88" s="347" t="s">
        <v>233</v>
      </c>
      <c r="BL88" s="347" t="s">
        <v>233</v>
      </c>
      <c r="BM88" s="347" t="s">
        <v>233</v>
      </c>
      <c r="BN88" s="347" t="s">
        <v>233</v>
      </c>
      <c r="BO88" s="347" t="s">
        <v>233</v>
      </c>
      <c r="BP88" s="347" t="s">
        <v>233</v>
      </c>
      <c r="BQ88" s="347" t="s">
        <v>233</v>
      </c>
      <c r="BR88" s="347" t="s">
        <v>233</v>
      </c>
      <c r="BS88" s="347" t="s">
        <v>233</v>
      </c>
      <c r="BT88" s="347" t="s">
        <v>233</v>
      </c>
      <c r="BU88" s="347" t="s">
        <v>233</v>
      </c>
      <c r="BV88" s="347" t="s">
        <v>233</v>
      </c>
      <c r="BW88" s="347" t="s">
        <v>233</v>
      </c>
      <c r="BX88" s="347" t="s">
        <v>233</v>
      </c>
      <c r="BY88" s="347" t="s">
        <v>233</v>
      </c>
      <c r="BZ88" s="347" t="s">
        <v>233</v>
      </c>
      <c r="CA88" s="347" t="s">
        <v>233</v>
      </c>
      <c r="CB88" s="347" t="s">
        <v>233</v>
      </c>
      <c r="CC88" s="347" t="s">
        <v>233</v>
      </c>
      <c r="CD88" s="347" t="s">
        <v>233</v>
      </c>
      <c r="CE88" s="345">
        <f t="shared" ref="CE88:CE95" si="14">SUM(C88:CD88)</f>
        <v>16784153</v>
      </c>
    </row>
    <row r="89" spans="1:84" s="345" customFormat="1" x14ac:dyDescent="0.25">
      <c r="A89" s="344" t="s">
        <v>273</v>
      </c>
      <c r="C89" s="346">
        <v>0</v>
      </c>
      <c r="D89" s="346">
        <v>0</v>
      </c>
      <c r="E89" s="346">
        <v>2089237</v>
      </c>
      <c r="F89" s="346">
        <v>0</v>
      </c>
      <c r="G89" s="346">
        <v>179306</v>
      </c>
      <c r="H89" s="346">
        <v>0</v>
      </c>
      <c r="I89" s="346">
        <v>0</v>
      </c>
      <c r="J89" s="346">
        <v>0</v>
      </c>
      <c r="K89" s="346">
        <v>0</v>
      </c>
      <c r="L89" s="346">
        <v>0</v>
      </c>
      <c r="M89" s="346">
        <v>0</v>
      </c>
      <c r="N89" s="346">
        <v>0</v>
      </c>
      <c r="O89" s="346">
        <v>0</v>
      </c>
      <c r="P89" s="346">
        <v>99731668</v>
      </c>
      <c r="Q89" s="346">
        <v>6797062</v>
      </c>
      <c r="R89" s="346">
        <v>26980150</v>
      </c>
      <c r="S89" s="346">
        <v>12965076</v>
      </c>
      <c r="T89" s="346">
        <v>0</v>
      </c>
      <c r="U89" s="346">
        <v>4540504</v>
      </c>
      <c r="V89" s="346">
        <v>0</v>
      </c>
      <c r="W89" s="346">
        <v>0</v>
      </c>
      <c r="X89" s="346">
        <v>18702382</v>
      </c>
      <c r="Y89" s="346">
        <v>40287867</v>
      </c>
      <c r="Z89" s="346">
        <v>0</v>
      </c>
      <c r="AA89" s="346">
        <v>153041</v>
      </c>
      <c r="AB89" s="346">
        <v>6035113</v>
      </c>
      <c r="AC89" s="346">
        <v>131575</v>
      </c>
      <c r="AD89" s="346">
        <v>0</v>
      </c>
      <c r="AE89" s="346">
        <v>6155088</v>
      </c>
      <c r="AF89" s="346">
        <v>0</v>
      </c>
      <c r="AG89" s="346">
        <v>23748213</v>
      </c>
      <c r="AH89" s="346">
        <v>0</v>
      </c>
      <c r="AI89" s="346">
        <v>0</v>
      </c>
      <c r="AJ89" s="346">
        <v>103402277</v>
      </c>
      <c r="AK89" s="346">
        <v>3079437</v>
      </c>
      <c r="AL89" s="346">
        <v>4427</v>
      </c>
      <c r="AM89" s="346">
        <v>0</v>
      </c>
      <c r="AN89" s="346">
        <v>0</v>
      </c>
      <c r="AO89" s="346">
        <v>0</v>
      </c>
      <c r="AP89" s="346">
        <v>178102509</v>
      </c>
      <c r="AQ89" s="346">
        <v>0</v>
      </c>
      <c r="AR89" s="346">
        <v>0</v>
      </c>
      <c r="AS89" s="346">
        <v>0</v>
      </c>
      <c r="AT89" s="346">
        <v>0</v>
      </c>
      <c r="AU89" s="346">
        <v>0</v>
      </c>
      <c r="AV89" s="346">
        <v>8312979</v>
      </c>
      <c r="AW89" s="347" t="s">
        <v>233</v>
      </c>
      <c r="AX89" s="347" t="s">
        <v>233</v>
      </c>
      <c r="AY89" s="347" t="s">
        <v>233</v>
      </c>
      <c r="AZ89" s="347" t="s">
        <v>233</v>
      </c>
      <c r="BA89" s="347" t="s">
        <v>233</v>
      </c>
      <c r="BB89" s="347" t="s">
        <v>233</v>
      </c>
      <c r="BC89" s="347" t="s">
        <v>233</v>
      </c>
      <c r="BD89" s="347" t="s">
        <v>233</v>
      </c>
      <c r="BE89" s="347" t="s">
        <v>233</v>
      </c>
      <c r="BF89" s="347" t="s">
        <v>233</v>
      </c>
      <c r="BG89" s="347" t="s">
        <v>233</v>
      </c>
      <c r="BH89" s="347" t="s">
        <v>233</v>
      </c>
      <c r="BI89" s="347" t="s">
        <v>233</v>
      </c>
      <c r="BJ89" s="347" t="s">
        <v>233</v>
      </c>
      <c r="BK89" s="347" t="s">
        <v>233</v>
      </c>
      <c r="BL89" s="347" t="s">
        <v>233</v>
      </c>
      <c r="BM89" s="347" t="s">
        <v>233</v>
      </c>
      <c r="BN89" s="347" t="s">
        <v>233</v>
      </c>
      <c r="BO89" s="347" t="s">
        <v>233</v>
      </c>
      <c r="BP89" s="347" t="s">
        <v>233</v>
      </c>
      <c r="BQ89" s="347" t="s">
        <v>233</v>
      </c>
      <c r="BR89" s="347" t="s">
        <v>233</v>
      </c>
      <c r="BS89" s="347" t="s">
        <v>233</v>
      </c>
      <c r="BT89" s="347" t="s">
        <v>233</v>
      </c>
      <c r="BU89" s="347" t="s">
        <v>233</v>
      </c>
      <c r="BV89" s="347" t="s">
        <v>233</v>
      </c>
      <c r="BW89" s="347" t="s">
        <v>233</v>
      </c>
      <c r="BX89" s="347" t="s">
        <v>233</v>
      </c>
      <c r="BY89" s="347" t="s">
        <v>233</v>
      </c>
      <c r="BZ89" s="347" t="s">
        <v>233</v>
      </c>
      <c r="CA89" s="347" t="s">
        <v>233</v>
      </c>
      <c r="CB89" s="347" t="s">
        <v>233</v>
      </c>
      <c r="CC89" s="347" t="s">
        <v>233</v>
      </c>
      <c r="CD89" s="347" t="s">
        <v>233</v>
      </c>
      <c r="CE89" s="345">
        <f t="shared" si="14"/>
        <v>541397911</v>
      </c>
    </row>
    <row r="90" spans="1:84" x14ac:dyDescent="0.2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6552105</v>
      </c>
      <c r="F90" s="32">
        <f t="shared" si="15"/>
        <v>0</v>
      </c>
      <c r="G90" s="32">
        <f t="shared" si="15"/>
        <v>6007635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101418511</v>
      </c>
      <c r="Q90" s="32">
        <f t="shared" si="15"/>
        <v>6915627</v>
      </c>
      <c r="R90" s="32">
        <f t="shared" si="15"/>
        <v>27030405</v>
      </c>
      <c r="S90" s="32">
        <f t="shared" si="15"/>
        <v>13803772</v>
      </c>
      <c r="T90" s="32">
        <f t="shared" si="15"/>
        <v>0</v>
      </c>
      <c r="U90" s="32">
        <f t="shared" si="15"/>
        <v>4577542</v>
      </c>
      <c r="V90" s="32">
        <f t="shared" si="15"/>
        <v>0</v>
      </c>
      <c r="W90" s="32">
        <f t="shared" si="15"/>
        <v>0</v>
      </c>
      <c r="X90" s="32">
        <f t="shared" si="15"/>
        <v>18990869</v>
      </c>
      <c r="Y90" s="32">
        <f t="shared" si="15"/>
        <v>40490522</v>
      </c>
      <c r="Z90" s="32">
        <f t="shared" si="15"/>
        <v>0</v>
      </c>
      <c r="AA90" s="32">
        <f t="shared" si="15"/>
        <v>153041</v>
      </c>
      <c r="AB90" s="32">
        <f t="shared" si="15"/>
        <v>6491900</v>
      </c>
      <c r="AC90" s="32">
        <f t="shared" si="15"/>
        <v>474760</v>
      </c>
      <c r="AD90" s="32">
        <f t="shared" si="15"/>
        <v>0</v>
      </c>
      <c r="AE90" s="32">
        <f t="shared" si="15"/>
        <v>6155088</v>
      </c>
      <c r="AF90" s="32">
        <f t="shared" si="15"/>
        <v>0</v>
      </c>
      <c r="AG90" s="32">
        <f t="shared" si="15"/>
        <v>24083770</v>
      </c>
      <c r="AH90" s="32">
        <f t="shared" si="15"/>
        <v>0</v>
      </c>
      <c r="AI90" s="32">
        <f t="shared" si="15"/>
        <v>0</v>
      </c>
      <c r="AJ90" s="32">
        <f t="shared" si="15"/>
        <v>103403963</v>
      </c>
      <c r="AK90" s="32">
        <f t="shared" si="15"/>
        <v>4108002</v>
      </c>
      <c r="AL90" s="32">
        <f t="shared" si="15"/>
        <v>600420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178103498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8820634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558182064</v>
      </c>
    </row>
    <row r="91" spans="1:84" x14ac:dyDescent="0.25">
      <c r="A91" s="39" t="s">
        <v>275</v>
      </c>
      <c r="B91" s="32"/>
      <c r="C91" s="213">
        <v>0</v>
      </c>
      <c r="D91" s="213">
        <v>0</v>
      </c>
      <c r="E91" s="213">
        <v>6867</v>
      </c>
      <c r="F91" s="213">
        <v>0</v>
      </c>
      <c r="G91" s="213">
        <v>4895</v>
      </c>
      <c r="H91" s="213">
        <v>0</v>
      </c>
      <c r="I91" s="213">
        <v>0</v>
      </c>
      <c r="J91" s="213">
        <v>0</v>
      </c>
      <c r="K91" s="213">
        <v>0</v>
      </c>
      <c r="L91" s="213">
        <v>0</v>
      </c>
      <c r="M91" s="213">
        <v>0</v>
      </c>
      <c r="N91" s="213">
        <v>0</v>
      </c>
      <c r="O91" s="213">
        <v>0</v>
      </c>
      <c r="P91" s="213">
        <v>27597</v>
      </c>
      <c r="Q91" s="213">
        <v>6898</v>
      </c>
      <c r="R91" s="213">
        <v>0</v>
      </c>
      <c r="S91" s="213">
        <v>11812</v>
      </c>
      <c r="T91" s="213">
        <v>0</v>
      </c>
      <c r="U91" s="213">
        <v>7833</v>
      </c>
      <c r="V91" s="213">
        <v>0</v>
      </c>
      <c r="W91" s="213">
        <v>0</v>
      </c>
      <c r="X91" s="213">
        <v>3268</v>
      </c>
      <c r="Y91" s="213">
        <v>25353</v>
      </c>
      <c r="Z91" s="213">
        <v>0</v>
      </c>
      <c r="AA91" s="213">
        <v>0</v>
      </c>
      <c r="AB91" s="213">
        <v>2198</v>
      </c>
      <c r="AC91" s="213">
        <v>0</v>
      </c>
      <c r="AD91" s="213">
        <v>0</v>
      </c>
      <c r="AE91" s="213">
        <v>4450</v>
      </c>
      <c r="AF91" s="213">
        <v>0</v>
      </c>
      <c r="AG91" s="213"/>
      <c r="AH91" s="213">
        <v>0</v>
      </c>
      <c r="AI91" s="213">
        <v>0</v>
      </c>
      <c r="AJ91" s="213">
        <v>86795</v>
      </c>
      <c r="AK91" s="213">
        <v>0</v>
      </c>
      <c r="AL91" s="213">
        <v>0</v>
      </c>
      <c r="AM91" s="213">
        <v>0</v>
      </c>
      <c r="AN91" s="213">
        <v>0</v>
      </c>
      <c r="AO91" s="213">
        <v>0</v>
      </c>
      <c r="AP91" s="213">
        <v>97226</v>
      </c>
      <c r="AQ91" s="213">
        <v>0</v>
      </c>
      <c r="AR91" s="213">
        <v>0</v>
      </c>
      <c r="AS91" s="213">
        <v>0</v>
      </c>
      <c r="AT91" s="213">
        <v>0</v>
      </c>
      <c r="AU91" s="213">
        <v>0</v>
      </c>
      <c r="AV91" s="213">
        <v>0</v>
      </c>
      <c r="AW91" s="213">
        <v>0</v>
      </c>
      <c r="AX91" s="213">
        <v>0</v>
      </c>
      <c r="AY91" s="213"/>
      <c r="AZ91" s="213">
        <v>1642</v>
      </c>
      <c r="BA91" s="213"/>
      <c r="BB91" s="213"/>
      <c r="BC91" s="213"/>
      <c r="BD91" s="213"/>
      <c r="BE91" s="213">
        <v>15663</v>
      </c>
      <c r="BF91" s="213">
        <v>1315</v>
      </c>
      <c r="BG91" s="213"/>
      <c r="BH91" s="213">
        <v>3673</v>
      </c>
      <c r="BI91" s="213"/>
      <c r="BJ91" s="213">
        <v>587</v>
      </c>
      <c r="BK91" s="213"/>
      <c r="BL91" s="213"/>
      <c r="BM91" s="213"/>
      <c r="BN91" s="213">
        <v>18469</v>
      </c>
      <c r="BO91" s="213"/>
      <c r="BP91" s="213"/>
      <c r="BQ91" s="213"/>
      <c r="BR91" s="213"/>
      <c r="BS91" s="213"/>
      <c r="BT91" s="213"/>
      <c r="BU91" s="213"/>
      <c r="BV91" s="213">
        <v>17502</v>
      </c>
      <c r="BW91" s="213"/>
      <c r="BX91" s="213"/>
      <c r="BY91" s="213"/>
      <c r="BZ91" s="213"/>
      <c r="CA91" s="213"/>
      <c r="CB91" s="213"/>
      <c r="CC91" s="213">
        <v>31318</v>
      </c>
      <c r="CD91" s="233" t="s">
        <v>233</v>
      </c>
      <c r="CE91" s="32">
        <f t="shared" si="14"/>
        <v>375361</v>
      </c>
      <c r="CF91" s="32">
        <f>BE60-CE91</f>
        <v>0</v>
      </c>
    </row>
    <row r="92" spans="1:84" x14ac:dyDescent="0.25">
      <c r="A92" s="26" t="s">
        <v>276</v>
      </c>
      <c r="B92" s="20"/>
      <c r="C92" s="213">
        <v>0</v>
      </c>
      <c r="D92" s="213">
        <v>0</v>
      </c>
      <c r="E92" s="213">
        <v>3252</v>
      </c>
      <c r="F92" s="213">
        <v>0</v>
      </c>
      <c r="G92" s="213">
        <v>4266</v>
      </c>
      <c r="H92" s="213">
        <v>0</v>
      </c>
      <c r="I92" s="213">
        <v>0</v>
      </c>
      <c r="J92" s="213">
        <v>0</v>
      </c>
      <c r="K92" s="213">
        <v>0</v>
      </c>
      <c r="L92" s="213">
        <v>0</v>
      </c>
      <c r="M92" s="213">
        <v>0</v>
      </c>
      <c r="N92" s="213">
        <v>0</v>
      </c>
      <c r="O92" s="213">
        <v>0</v>
      </c>
      <c r="P92" s="213"/>
      <c r="Q92" s="213"/>
      <c r="R92" s="213"/>
      <c r="S92" s="213"/>
      <c r="T92" s="213">
        <v>0</v>
      </c>
      <c r="U92" s="213"/>
      <c r="V92" s="213">
        <v>0</v>
      </c>
      <c r="W92" s="213">
        <v>0</v>
      </c>
      <c r="X92" s="213"/>
      <c r="Y92" s="213"/>
      <c r="Z92" s="213">
        <v>0</v>
      </c>
      <c r="AA92" s="213"/>
      <c r="AB92" s="213"/>
      <c r="AC92" s="213">
        <v>0</v>
      </c>
      <c r="AD92" s="213">
        <v>0</v>
      </c>
      <c r="AE92" s="213"/>
      <c r="AF92" s="213">
        <v>0</v>
      </c>
      <c r="AG92" s="213"/>
      <c r="AH92" s="213">
        <v>0</v>
      </c>
      <c r="AI92" s="213">
        <v>0</v>
      </c>
      <c r="AJ92" s="213"/>
      <c r="AK92" s="213"/>
      <c r="AL92" s="213">
        <v>0</v>
      </c>
      <c r="AM92" s="213">
        <v>0</v>
      </c>
      <c r="AN92" s="213">
        <v>0</v>
      </c>
      <c r="AO92" s="213">
        <v>0</v>
      </c>
      <c r="AP92" s="213"/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0</v>
      </c>
      <c r="AW92" s="213"/>
      <c r="AX92" s="264" t="s">
        <v>233</v>
      </c>
      <c r="AY92" s="264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7518</v>
      </c>
      <c r="CF92" s="32">
        <f>AY60-CE92</f>
        <v>-7518</v>
      </c>
    </row>
    <row r="93" spans="1:84" x14ac:dyDescent="0.25">
      <c r="A93" s="26" t="s">
        <v>277</v>
      </c>
      <c r="B93" s="20"/>
      <c r="C93" s="213">
        <v>0</v>
      </c>
      <c r="D93" s="213">
        <v>0</v>
      </c>
      <c r="E93" s="213">
        <v>6867</v>
      </c>
      <c r="F93" s="213">
        <v>0</v>
      </c>
      <c r="G93" s="213">
        <v>4895</v>
      </c>
      <c r="H93" s="213">
        <v>0</v>
      </c>
      <c r="I93" s="213">
        <v>0</v>
      </c>
      <c r="J93" s="213">
        <v>0</v>
      </c>
      <c r="K93" s="213">
        <v>0</v>
      </c>
      <c r="L93" s="213">
        <v>0</v>
      </c>
      <c r="M93" s="213">
        <v>0</v>
      </c>
      <c r="N93" s="213">
        <v>0</v>
      </c>
      <c r="O93" s="213">
        <v>0</v>
      </c>
      <c r="P93" s="213">
        <v>27597</v>
      </c>
      <c r="Q93" s="213">
        <v>6898</v>
      </c>
      <c r="R93" s="213">
        <v>0</v>
      </c>
      <c r="S93" s="213">
        <v>11812</v>
      </c>
      <c r="T93" s="213">
        <v>0</v>
      </c>
      <c r="U93" s="213">
        <v>7833</v>
      </c>
      <c r="V93" s="213">
        <v>0</v>
      </c>
      <c r="W93" s="213">
        <v>0</v>
      </c>
      <c r="X93" s="213">
        <v>3268</v>
      </c>
      <c r="Y93" s="213">
        <v>25353</v>
      </c>
      <c r="Z93" s="213">
        <v>0</v>
      </c>
      <c r="AA93" s="213"/>
      <c r="AB93" s="213">
        <v>2198</v>
      </c>
      <c r="AC93" s="213">
        <v>0</v>
      </c>
      <c r="AD93" s="213">
        <v>0</v>
      </c>
      <c r="AE93" s="213">
        <v>4450</v>
      </c>
      <c r="AF93" s="213">
        <v>0</v>
      </c>
      <c r="AG93" s="213"/>
      <c r="AH93" s="213">
        <v>0</v>
      </c>
      <c r="AI93" s="213">
        <v>0</v>
      </c>
      <c r="AJ93" s="213">
        <v>86795</v>
      </c>
      <c r="AK93" s="213"/>
      <c r="AL93" s="213">
        <v>0</v>
      </c>
      <c r="AM93" s="213">
        <v>0</v>
      </c>
      <c r="AN93" s="213">
        <v>0</v>
      </c>
      <c r="AO93" s="213">
        <v>0</v>
      </c>
      <c r="AP93" s="213">
        <v>97226</v>
      </c>
      <c r="AQ93" s="213">
        <v>0</v>
      </c>
      <c r="AR93" s="213">
        <v>0</v>
      </c>
      <c r="AS93" s="213">
        <v>0</v>
      </c>
      <c r="AT93" s="213">
        <v>0</v>
      </c>
      <c r="AU93" s="213">
        <v>0</v>
      </c>
      <c r="AV93" s="213">
        <v>0</v>
      </c>
      <c r="AW93" s="213"/>
      <c r="AX93" s="264" t="s">
        <v>233</v>
      </c>
      <c r="AY93" s="264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3673</v>
      </c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>
        <v>17502</v>
      </c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306367</v>
      </c>
      <c r="CF93" s="20"/>
    </row>
    <row r="94" spans="1:84" x14ac:dyDescent="0.25">
      <c r="A94" s="26" t="s">
        <v>278</v>
      </c>
      <c r="B94" s="20"/>
      <c r="C94" s="213">
        <v>0</v>
      </c>
      <c r="D94" s="213">
        <v>0</v>
      </c>
      <c r="E94" s="213">
        <v>169794</v>
      </c>
      <c r="F94" s="213">
        <v>0</v>
      </c>
      <c r="G94" s="213">
        <v>1804</v>
      </c>
      <c r="H94" s="213">
        <v>0</v>
      </c>
      <c r="I94" s="213">
        <v>0</v>
      </c>
      <c r="J94" s="213">
        <v>0</v>
      </c>
      <c r="K94" s="213">
        <v>0</v>
      </c>
      <c r="L94" s="213">
        <v>0</v>
      </c>
      <c r="M94" s="213">
        <v>0</v>
      </c>
      <c r="N94" s="213">
        <v>0</v>
      </c>
      <c r="O94" s="213">
        <v>0</v>
      </c>
      <c r="P94" s="213">
        <v>105545</v>
      </c>
      <c r="Q94" s="213"/>
      <c r="R94" s="213"/>
      <c r="S94" s="213">
        <v>2895</v>
      </c>
      <c r="T94" s="213">
        <v>0</v>
      </c>
      <c r="U94" s="213">
        <v>532</v>
      </c>
      <c r="V94" s="213">
        <v>0</v>
      </c>
      <c r="W94" s="213">
        <v>0</v>
      </c>
      <c r="X94" s="213">
        <v>1011</v>
      </c>
      <c r="Y94" s="213">
        <v>25388</v>
      </c>
      <c r="Z94" s="213">
        <v>0</v>
      </c>
      <c r="AA94" s="213">
        <v>41733</v>
      </c>
      <c r="AB94" s="213"/>
      <c r="AC94" s="213">
        <v>0</v>
      </c>
      <c r="AD94" s="213">
        <v>0</v>
      </c>
      <c r="AE94" s="213">
        <v>32441</v>
      </c>
      <c r="AF94" s="213">
        <v>0</v>
      </c>
      <c r="AG94" s="213">
        <v>39986</v>
      </c>
      <c r="AH94" s="213">
        <v>0</v>
      </c>
      <c r="AI94" s="213">
        <v>0</v>
      </c>
      <c r="AJ94" s="213">
        <v>84232</v>
      </c>
      <c r="AK94" s="213"/>
      <c r="AL94" s="213">
        <v>0</v>
      </c>
      <c r="AM94" s="213">
        <v>0</v>
      </c>
      <c r="AN94" s="213">
        <v>0</v>
      </c>
      <c r="AO94" s="213">
        <v>0</v>
      </c>
      <c r="AP94" s="213">
        <v>42268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0</v>
      </c>
      <c r="AW94" s="213"/>
      <c r="AX94" s="264" t="s">
        <v>233</v>
      </c>
      <c r="AY94" s="264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547629</v>
      </c>
      <c r="CF94" s="32">
        <f>BA60</f>
        <v>0</v>
      </c>
    </row>
    <row r="95" spans="1:84" x14ac:dyDescent="0.25">
      <c r="A95" s="26" t="s">
        <v>279</v>
      </c>
      <c r="B95" s="20"/>
      <c r="C95" s="242">
        <v>0</v>
      </c>
      <c r="D95" s="242">
        <v>0</v>
      </c>
      <c r="E95" s="242">
        <v>7.97</v>
      </c>
      <c r="F95" s="242">
        <v>0</v>
      </c>
      <c r="G95" s="242">
        <v>6.18</v>
      </c>
      <c r="H95" s="242">
        <v>0</v>
      </c>
      <c r="I95" s="242">
        <v>0</v>
      </c>
      <c r="J95" s="242">
        <v>0</v>
      </c>
      <c r="K95" s="242">
        <v>0</v>
      </c>
      <c r="L95" s="242">
        <v>0</v>
      </c>
      <c r="M95" s="242">
        <v>0</v>
      </c>
      <c r="N95" s="242">
        <v>0</v>
      </c>
      <c r="O95" s="242">
        <v>0</v>
      </c>
      <c r="P95" s="243">
        <v>31.94</v>
      </c>
      <c r="Q95" s="243">
        <v>13.41</v>
      </c>
      <c r="R95" s="243">
        <v>14.19</v>
      </c>
      <c r="S95" s="244">
        <v>0</v>
      </c>
      <c r="T95" s="244">
        <v>0</v>
      </c>
      <c r="U95" s="245">
        <v>0</v>
      </c>
      <c r="V95" s="243">
        <v>0</v>
      </c>
      <c r="W95" s="243">
        <v>0</v>
      </c>
      <c r="X95" s="243">
        <v>0</v>
      </c>
      <c r="Y95" s="243">
        <v>0</v>
      </c>
      <c r="Z95" s="243">
        <v>0</v>
      </c>
      <c r="AA95" s="243"/>
      <c r="AB95" s="244"/>
      <c r="AC95" s="243">
        <v>0</v>
      </c>
      <c r="AD95" s="243">
        <v>0</v>
      </c>
      <c r="AE95" s="243"/>
      <c r="AF95" s="243">
        <v>0</v>
      </c>
      <c r="AG95" s="243"/>
      <c r="AH95" s="243">
        <v>0</v>
      </c>
      <c r="AI95" s="243">
        <v>0</v>
      </c>
      <c r="AJ95" s="243">
        <v>19.239999999999998</v>
      </c>
      <c r="AK95" s="243">
        <v>3.85E-2</v>
      </c>
      <c r="AL95" s="243">
        <v>0</v>
      </c>
      <c r="AM95" s="243">
        <v>0</v>
      </c>
      <c r="AN95" s="243">
        <v>0</v>
      </c>
      <c r="AO95" s="243">
        <v>0</v>
      </c>
      <c r="AP95" s="243">
        <v>70.430000000000007</v>
      </c>
      <c r="AQ95" s="243">
        <v>0</v>
      </c>
      <c r="AR95" s="243">
        <v>0</v>
      </c>
      <c r="AS95" s="243">
        <v>0</v>
      </c>
      <c r="AT95" s="243">
        <v>0</v>
      </c>
      <c r="AU95" s="243">
        <v>0</v>
      </c>
      <c r="AV95" s="244">
        <v>0</v>
      </c>
      <c r="AW95" s="264" t="s">
        <v>233</v>
      </c>
      <c r="AX95" s="264" t="s">
        <v>233</v>
      </c>
      <c r="AY95" s="264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6">
        <f t="shared" si="14"/>
        <v>163.39850000000001</v>
      </c>
      <c r="CF95" s="37"/>
    </row>
    <row r="96" spans="1:84" x14ac:dyDescent="0.25">
      <c r="A96" s="38" t="s">
        <v>280</v>
      </c>
      <c r="B96" s="38"/>
      <c r="C96" s="38"/>
      <c r="D96" s="38"/>
      <c r="E96" s="38"/>
    </row>
    <row r="97" spans="1:6" x14ac:dyDescent="0.25">
      <c r="A97" s="39" t="s">
        <v>281</v>
      </c>
      <c r="B97" s="40"/>
      <c r="C97" s="217" t="s">
        <v>1361</v>
      </c>
      <c r="D97" s="42"/>
      <c r="E97" s="43"/>
      <c r="F97" s="16"/>
    </row>
    <row r="98" spans="1:6" x14ac:dyDescent="0.25">
      <c r="A98" s="32" t="s">
        <v>283</v>
      </c>
      <c r="B98" s="40" t="s">
        <v>284</v>
      </c>
      <c r="C98" s="218" t="s">
        <v>1362</v>
      </c>
      <c r="D98" s="42"/>
      <c r="E98" s="43"/>
      <c r="F98" s="16"/>
    </row>
    <row r="99" spans="1:6" x14ac:dyDescent="0.25">
      <c r="A99" s="32" t="s">
        <v>285</v>
      </c>
      <c r="B99" s="40" t="s">
        <v>284</v>
      </c>
      <c r="C99" s="219" t="s">
        <v>1363</v>
      </c>
      <c r="D99" s="42"/>
      <c r="E99" s="43"/>
      <c r="F99" s="16"/>
    </row>
    <row r="100" spans="1:6" x14ac:dyDescent="0.25">
      <c r="A100" s="32" t="s">
        <v>286</v>
      </c>
      <c r="B100" s="40" t="s">
        <v>284</v>
      </c>
      <c r="C100" s="219" t="s">
        <v>1364</v>
      </c>
      <c r="D100" s="42"/>
      <c r="E100" s="43"/>
      <c r="F100" s="16"/>
    </row>
    <row r="101" spans="1:6" x14ac:dyDescent="0.25">
      <c r="A101" s="32" t="s">
        <v>287</v>
      </c>
      <c r="B101" s="40" t="s">
        <v>284</v>
      </c>
      <c r="C101" s="219" t="s">
        <v>1365</v>
      </c>
      <c r="D101" s="42"/>
      <c r="E101" s="43"/>
      <c r="F101" s="16"/>
    </row>
    <row r="102" spans="1:6" x14ac:dyDescent="0.25">
      <c r="A102" s="32" t="s">
        <v>288</v>
      </c>
      <c r="B102" s="40" t="s">
        <v>284</v>
      </c>
      <c r="C102" s="219" t="s">
        <v>1366</v>
      </c>
      <c r="D102" s="42"/>
      <c r="E102" s="43"/>
      <c r="F102" s="16"/>
    </row>
    <row r="103" spans="1:6" x14ac:dyDescent="0.25">
      <c r="A103" s="32" t="s">
        <v>289</v>
      </c>
      <c r="B103" s="40" t="s">
        <v>284</v>
      </c>
      <c r="C103" s="247" t="s">
        <v>1367</v>
      </c>
      <c r="D103" s="42"/>
      <c r="E103" s="43"/>
      <c r="F103" s="16"/>
    </row>
    <row r="104" spans="1:6" x14ac:dyDescent="0.25">
      <c r="A104" s="32" t="s">
        <v>290</v>
      </c>
      <c r="B104" s="40" t="s">
        <v>284</v>
      </c>
      <c r="C104" s="247" t="s">
        <v>1368</v>
      </c>
      <c r="D104" s="42"/>
      <c r="E104" s="43"/>
      <c r="F104" s="16"/>
    </row>
    <row r="105" spans="1:6" x14ac:dyDescent="0.25">
      <c r="A105" s="32" t="s">
        <v>291</v>
      </c>
      <c r="B105" s="40" t="s">
        <v>284</v>
      </c>
      <c r="C105" s="217" t="s">
        <v>1369</v>
      </c>
      <c r="D105" s="42"/>
      <c r="E105" s="43"/>
      <c r="F105" s="16"/>
    </row>
    <row r="106" spans="1:6" x14ac:dyDescent="0.25">
      <c r="A106" s="32" t="s">
        <v>292</v>
      </c>
      <c r="B106" s="40" t="s">
        <v>284</v>
      </c>
      <c r="C106" s="217" t="s">
        <v>1370</v>
      </c>
      <c r="D106" s="42"/>
      <c r="E106" s="43"/>
      <c r="F106" s="16"/>
    </row>
    <row r="107" spans="1:6" x14ac:dyDescent="0.25">
      <c r="A107" s="32" t="s">
        <v>293</v>
      </c>
      <c r="B107" s="40" t="s">
        <v>284</v>
      </c>
      <c r="C107" s="219"/>
      <c r="D107" s="42"/>
      <c r="E107" s="43"/>
      <c r="F107" s="16"/>
    </row>
    <row r="108" spans="1:6" x14ac:dyDescent="0.25">
      <c r="A108" s="32" t="s">
        <v>294</v>
      </c>
      <c r="B108" s="40" t="s">
        <v>284</v>
      </c>
      <c r="C108" s="336" t="s">
        <v>1371</v>
      </c>
      <c r="D108" s="42"/>
      <c r="E108" s="43"/>
      <c r="F108" s="16"/>
    </row>
    <row r="109" spans="1:6" x14ac:dyDescent="0.25">
      <c r="A109" s="32" t="s">
        <v>295</v>
      </c>
      <c r="B109" s="40" t="s">
        <v>284</v>
      </c>
      <c r="C109" s="336"/>
      <c r="D109" s="42"/>
      <c r="E109" s="43"/>
      <c r="F109" s="16"/>
    </row>
    <row r="110" spans="1:6" x14ac:dyDescent="0.2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25">
      <c r="A111" s="44" t="s">
        <v>297</v>
      </c>
      <c r="B111" s="40" t="s">
        <v>284</v>
      </c>
      <c r="C111" s="322"/>
      <c r="D111" s="42"/>
      <c r="E111" s="43"/>
      <c r="F111" s="16"/>
    </row>
    <row r="112" spans="1:6" x14ac:dyDescent="0.25">
      <c r="A112" s="38" t="s">
        <v>298</v>
      </c>
      <c r="B112" s="38"/>
      <c r="C112" s="38"/>
      <c r="D112" s="38"/>
      <c r="E112" s="38"/>
    </row>
    <row r="113" spans="1:5" x14ac:dyDescent="0.25">
      <c r="A113" s="45" t="s">
        <v>299</v>
      </c>
      <c r="B113" s="45"/>
      <c r="C113" s="45"/>
      <c r="D113" s="45"/>
      <c r="E113" s="45"/>
    </row>
    <row r="114" spans="1:5" x14ac:dyDescent="0.2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2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2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25">
      <c r="A117" s="45" t="s">
        <v>301</v>
      </c>
      <c r="B117" s="45"/>
      <c r="C117" s="45"/>
      <c r="D117" s="45"/>
      <c r="E117" s="45"/>
    </row>
    <row r="118" spans="1:5" x14ac:dyDescent="0.25">
      <c r="A118" s="20" t="s">
        <v>302</v>
      </c>
      <c r="B118" s="46" t="s">
        <v>284</v>
      </c>
      <c r="C118" s="47"/>
      <c r="D118" s="20"/>
      <c r="E118" s="20"/>
    </row>
    <row r="119" spans="1:5" x14ac:dyDescent="0.25">
      <c r="A119" s="20" t="s">
        <v>144</v>
      </c>
      <c r="B119" s="46" t="s">
        <v>284</v>
      </c>
      <c r="C119" s="234">
        <v>1</v>
      </c>
      <c r="D119" s="20"/>
      <c r="E119" s="20"/>
    </row>
    <row r="120" spans="1:5" x14ac:dyDescent="0.25">
      <c r="A120" s="45" t="s">
        <v>303</v>
      </c>
      <c r="B120" s="45"/>
      <c r="C120" s="45"/>
      <c r="D120" s="45"/>
      <c r="E120" s="45"/>
    </row>
    <row r="121" spans="1:5" x14ac:dyDescent="0.2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2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2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25">
      <c r="A124" s="20"/>
      <c r="B124" s="46"/>
      <c r="C124" s="48"/>
      <c r="D124" s="20"/>
      <c r="E124" s="20"/>
    </row>
    <row r="125" spans="1:5" x14ac:dyDescent="0.25">
      <c r="A125" s="49" t="s">
        <v>307</v>
      </c>
      <c r="B125" s="38"/>
      <c r="C125" s="38"/>
      <c r="D125" s="38"/>
      <c r="E125" s="38"/>
    </row>
    <row r="126" spans="1:5" x14ac:dyDescent="0.25">
      <c r="A126" s="20"/>
      <c r="B126" s="46"/>
      <c r="C126" s="48"/>
      <c r="D126" s="20"/>
      <c r="E126" s="20"/>
    </row>
    <row r="127" spans="1:5" x14ac:dyDescent="0.2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25">
      <c r="A128" s="20" t="s">
        <v>310</v>
      </c>
      <c r="B128" s="46" t="s">
        <v>284</v>
      </c>
      <c r="C128" s="216">
        <v>370</v>
      </c>
      <c r="D128" s="220">
        <v>2506</v>
      </c>
      <c r="E128" s="20"/>
    </row>
    <row r="129" spans="1:5" x14ac:dyDescent="0.25">
      <c r="A129" s="20" t="s">
        <v>311</v>
      </c>
      <c r="B129" s="46" t="s">
        <v>284</v>
      </c>
      <c r="C129" s="216">
        <v>0</v>
      </c>
      <c r="D129" s="220">
        <v>0</v>
      </c>
      <c r="E129" s="20"/>
    </row>
    <row r="130" spans="1:5" x14ac:dyDescent="0.25">
      <c r="A130" s="20" t="s">
        <v>312</v>
      </c>
      <c r="B130" s="46" t="s">
        <v>284</v>
      </c>
      <c r="C130" s="216">
        <v>0</v>
      </c>
      <c r="D130" s="220">
        <v>0</v>
      </c>
      <c r="E130" s="20"/>
    </row>
    <row r="131" spans="1:5" x14ac:dyDescent="0.25">
      <c r="A131" s="20" t="s">
        <v>313</v>
      </c>
      <c r="B131" s="46" t="s">
        <v>284</v>
      </c>
      <c r="C131" s="216">
        <v>0</v>
      </c>
      <c r="D131" s="220">
        <v>0</v>
      </c>
      <c r="E131" s="20"/>
    </row>
    <row r="132" spans="1:5" x14ac:dyDescent="0.25">
      <c r="A132" s="26" t="s">
        <v>314</v>
      </c>
      <c r="B132" s="20"/>
      <c r="C132" s="21" t="s">
        <v>179</v>
      </c>
      <c r="D132" s="20"/>
      <c r="E132" s="20"/>
    </row>
    <row r="133" spans="1:5" x14ac:dyDescent="0.25">
      <c r="A133" s="20" t="s">
        <v>315</v>
      </c>
      <c r="B133" s="46" t="s">
        <v>284</v>
      </c>
      <c r="C133" s="216">
        <v>0</v>
      </c>
      <c r="D133" s="20"/>
      <c r="E133" s="20"/>
    </row>
    <row r="134" spans="1:5" x14ac:dyDescent="0.25">
      <c r="A134" s="20" t="s">
        <v>316</v>
      </c>
      <c r="B134" s="46" t="s">
        <v>284</v>
      </c>
      <c r="C134" s="216">
        <v>0</v>
      </c>
      <c r="D134" s="20"/>
      <c r="E134" s="20"/>
    </row>
    <row r="135" spans="1:5" x14ac:dyDescent="0.25">
      <c r="A135" s="20" t="s">
        <v>317</v>
      </c>
      <c r="B135" s="46" t="s">
        <v>284</v>
      </c>
      <c r="C135" s="216">
        <v>11</v>
      </c>
      <c r="D135" s="20"/>
      <c r="E135" s="20"/>
    </row>
    <row r="136" spans="1:5" x14ac:dyDescent="0.25">
      <c r="A136" s="20" t="s">
        <v>318</v>
      </c>
      <c r="B136" s="46" t="s">
        <v>284</v>
      </c>
      <c r="C136" s="216">
        <v>0</v>
      </c>
      <c r="D136" s="20"/>
      <c r="E136" s="20"/>
    </row>
    <row r="137" spans="1:5" x14ac:dyDescent="0.25">
      <c r="A137" s="20" t="s">
        <v>319</v>
      </c>
      <c r="B137" s="46" t="s">
        <v>284</v>
      </c>
      <c r="C137" s="216">
        <v>0</v>
      </c>
      <c r="D137" s="20"/>
      <c r="E137" s="20"/>
    </row>
    <row r="138" spans="1:5" x14ac:dyDescent="0.25">
      <c r="A138" s="20" t="s">
        <v>320</v>
      </c>
      <c r="B138" s="46" t="s">
        <v>284</v>
      </c>
      <c r="C138" s="216">
        <v>9</v>
      </c>
      <c r="D138" s="20"/>
      <c r="E138" s="20"/>
    </row>
    <row r="139" spans="1:5" x14ac:dyDescent="0.25">
      <c r="A139" s="20" t="s">
        <v>108</v>
      </c>
      <c r="B139" s="46" t="s">
        <v>284</v>
      </c>
      <c r="C139" s="216">
        <v>0</v>
      </c>
      <c r="D139" s="20"/>
      <c r="E139" s="20"/>
    </row>
    <row r="140" spans="1:5" x14ac:dyDescent="0.25">
      <c r="A140" s="20" t="s">
        <v>321</v>
      </c>
      <c r="B140" s="46" t="s">
        <v>284</v>
      </c>
      <c r="C140" s="216">
        <v>0</v>
      </c>
      <c r="D140" s="20"/>
      <c r="E140" s="20"/>
    </row>
    <row r="141" spans="1:5" x14ac:dyDescent="0.25">
      <c r="A141" s="20" t="s">
        <v>322</v>
      </c>
      <c r="B141" s="46"/>
      <c r="C141" s="216">
        <v>0</v>
      </c>
      <c r="D141" s="20"/>
      <c r="E141" s="20"/>
    </row>
    <row r="142" spans="1:5" x14ac:dyDescent="0.25">
      <c r="A142" s="20" t="s">
        <v>312</v>
      </c>
      <c r="B142" s="46" t="s">
        <v>284</v>
      </c>
      <c r="C142" s="216">
        <v>0</v>
      </c>
      <c r="D142" s="20"/>
      <c r="E142" s="20"/>
    </row>
    <row r="143" spans="1:5" x14ac:dyDescent="0.25">
      <c r="A143" s="20" t="s">
        <v>323</v>
      </c>
      <c r="B143" s="46" t="s">
        <v>284</v>
      </c>
      <c r="C143" s="216">
        <v>0</v>
      </c>
      <c r="D143" s="20"/>
      <c r="E143" s="20"/>
    </row>
    <row r="144" spans="1:5" x14ac:dyDescent="0.25">
      <c r="A144" s="20" t="s">
        <v>324</v>
      </c>
      <c r="B144" s="20"/>
      <c r="C144" s="27"/>
      <c r="D144" s="20"/>
      <c r="E144" s="32">
        <f>SUM(C133:C143)</f>
        <v>20</v>
      </c>
    </row>
    <row r="145" spans="1:6" x14ac:dyDescent="0.25">
      <c r="A145" s="20" t="s">
        <v>325</v>
      </c>
      <c r="B145" s="46" t="s">
        <v>284</v>
      </c>
      <c r="C145" s="47">
        <v>20</v>
      </c>
      <c r="D145" s="20"/>
      <c r="E145" s="20"/>
    </row>
    <row r="146" spans="1:6" x14ac:dyDescent="0.25">
      <c r="A146" s="20" t="s">
        <v>326</v>
      </c>
      <c r="B146" s="46" t="s">
        <v>284</v>
      </c>
      <c r="C146" s="47">
        <v>0</v>
      </c>
      <c r="D146" s="20"/>
      <c r="E146" s="20"/>
    </row>
    <row r="147" spans="1:6" x14ac:dyDescent="0.25">
      <c r="A147" s="20"/>
      <c r="B147" s="20"/>
      <c r="C147" s="27"/>
      <c r="D147" s="20"/>
      <c r="E147" s="20"/>
    </row>
    <row r="148" spans="1:6" x14ac:dyDescent="0.25">
      <c r="A148" s="20" t="s">
        <v>327</v>
      </c>
      <c r="B148" s="46" t="s">
        <v>284</v>
      </c>
      <c r="C148" s="47">
        <v>0</v>
      </c>
      <c r="D148" s="20"/>
      <c r="E148" s="20"/>
    </row>
    <row r="149" spans="1:6" x14ac:dyDescent="0.25">
      <c r="A149" s="20"/>
      <c r="B149" s="20"/>
      <c r="C149" s="27"/>
      <c r="D149" s="20"/>
      <c r="E149" s="20"/>
    </row>
    <row r="150" spans="1:6" x14ac:dyDescent="0.25">
      <c r="A150" s="20"/>
      <c r="B150" s="20"/>
      <c r="C150" s="27"/>
      <c r="D150" s="20"/>
      <c r="E150" s="20"/>
    </row>
    <row r="151" spans="1:6" x14ac:dyDescent="0.25">
      <c r="A151" s="20"/>
      <c r="B151" s="20"/>
      <c r="C151" s="27"/>
      <c r="D151" s="20"/>
      <c r="E151" s="20"/>
    </row>
    <row r="152" spans="1:6" x14ac:dyDescent="0.25">
      <c r="A152" s="20"/>
      <c r="B152" s="20"/>
      <c r="C152" s="27"/>
      <c r="D152" s="20"/>
      <c r="E152" s="20"/>
    </row>
    <row r="153" spans="1:6" x14ac:dyDescent="0.25">
      <c r="A153" s="38" t="s">
        <v>328</v>
      </c>
      <c r="B153" s="49"/>
      <c r="C153" s="49"/>
      <c r="D153" s="49"/>
      <c r="E153" s="49"/>
    </row>
    <row r="154" spans="1:6" x14ac:dyDescent="0.2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25">
      <c r="A155" s="20" t="s">
        <v>309</v>
      </c>
      <c r="B155" s="50">
        <v>247</v>
      </c>
      <c r="C155" s="50">
        <v>50</v>
      </c>
      <c r="D155" s="50">
        <v>73</v>
      </c>
      <c r="E155" s="32">
        <f>SUM(B155:D155)</f>
        <v>370</v>
      </c>
    </row>
    <row r="156" spans="1:6" x14ac:dyDescent="0.25">
      <c r="A156" s="20" t="s">
        <v>227</v>
      </c>
      <c r="B156" s="50">
        <v>1663</v>
      </c>
      <c r="C156" s="50">
        <v>413</v>
      </c>
      <c r="D156" s="50">
        <v>430</v>
      </c>
      <c r="E156" s="32">
        <f>SUM(B156:D156)</f>
        <v>2506</v>
      </c>
    </row>
    <row r="157" spans="1:6" x14ac:dyDescent="0.25">
      <c r="A157" s="20" t="s">
        <v>332</v>
      </c>
      <c r="B157" s="50"/>
      <c r="C157" s="50"/>
      <c r="D157" s="50"/>
      <c r="E157" s="32">
        <f>SUM(B157:D157)</f>
        <v>0</v>
      </c>
    </row>
    <row r="158" spans="1:6" x14ac:dyDescent="0.25">
      <c r="A158" s="20" t="s">
        <v>272</v>
      </c>
      <c r="B158" s="50">
        <v>11617059</v>
      </c>
      <c r="C158" s="50">
        <v>2324307</v>
      </c>
      <c r="D158" s="50">
        <v>2842389</v>
      </c>
      <c r="E158" s="32">
        <f>SUM(B158:D158)</f>
        <v>16783755</v>
      </c>
      <c r="F158" s="18"/>
    </row>
    <row r="159" spans="1:6" x14ac:dyDescent="0.25">
      <c r="A159" s="20" t="s">
        <v>273</v>
      </c>
      <c r="B159" s="50">
        <v>225530694</v>
      </c>
      <c r="C159" s="50">
        <v>102118942</v>
      </c>
      <c r="D159" s="50">
        <v>215036837</v>
      </c>
      <c r="E159" s="32">
        <f>SUM(B159:D159)</f>
        <v>542686473</v>
      </c>
      <c r="F159" s="18"/>
    </row>
    <row r="160" spans="1:6" x14ac:dyDescent="0.2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25">
      <c r="A161" s="20" t="s">
        <v>309</v>
      </c>
      <c r="B161" s="50">
        <v>0</v>
      </c>
      <c r="C161" s="50">
        <v>0</v>
      </c>
      <c r="D161" s="50">
        <v>0</v>
      </c>
      <c r="E161" s="32">
        <f>SUM(B161:D161)</f>
        <v>0</v>
      </c>
    </row>
    <row r="162" spans="1:5" x14ac:dyDescent="0.25">
      <c r="A162" s="20" t="s">
        <v>227</v>
      </c>
      <c r="B162" s="50">
        <v>0</v>
      </c>
      <c r="C162" s="50">
        <v>0</v>
      </c>
      <c r="D162" s="50">
        <v>0</v>
      </c>
      <c r="E162" s="32">
        <f>SUM(B162:D162)</f>
        <v>0</v>
      </c>
    </row>
    <row r="163" spans="1:5" x14ac:dyDescent="0.25">
      <c r="A163" s="20" t="s">
        <v>332</v>
      </c>
      <c r="B163" s="50">
        <v>0</v>
      </c>
      <c r="C163" s="50">
        <v>0</v>
      </c>
      <c r="D163" s="50">
        <v>0</v>
      </c>
      <c r="E163" s="32">
        <f>SUM(B163:D163)</f>
        <v>0</v>
      </c>
    </row>
    <row r="164" spans="1:5" x14ac:dyDescent="0.25">
      <c r="A164" s="20" t="s">
        <v>272</v>
      </c>
      <c r="B164" s="50">
        <v>0</v>
      </c>
      <c r="C164" s="50">
        <v>0</v>
      </c>
      <c r="D164" s="50">
        <v>0</v>
      </c>
      <c r="E164" s="32">
        <f>SUM(B164:D164)</f>
        <v>0</v>
      </c>
    </row>
    <row r="165" spans="1:5" x14ac:dyDescent="0.25">
      <c r="A165" s="20" t="s">
        <v>273</v>
      </c>
      <c r="B165" s="50">
        <v>0</v>
      </c>
      <c r="C165" s="50">
        <v>0</v>
      </c>
      <c r="D165" s="50">
        <v>0</v>
      </c>
      <c r="E165" s="32">
        <f>SUM(B165:D165)</f>
        <v>0</v>
      </c>
    </row>
    <row r="166" spans="1:5" x14ac:dyDescent="0.2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25">
      <c r="A167" s="20" t="s">
        <v>309</v>
      </c>
      <c r="B167" s="50">
        <v>0</v>
      </c>
      <c r="C167" s="50">
        <v>0</v>
      </c>
      <c r="D167" s="50">
        <v>0</v>
      </c>
      <c r="E167" s="32">
        <f>SUM(B167:D167)</f>
        <v>0</v>
      </c>
    </row>
    <row r="168" spans="1:5" x14ac:dyDescent="0.25">
      <c r="A168" s="20" t="s">
        <v>227</v>
      </c>
      <c r="B168" s="50">
        <v>0</v>
      </c>
      <c r="C168" s="50">
        <v>0</v>
      </c>
      <c r="D168" s="50">
        <v>0</v>
      </c>
      <c r="E168" s="32">
        <f>SUM(B168:D168)</f>
        <v>0</v>
      </c>
    </row>
    <row r="169" spans="1:5" x14ac:dyDescent="0.25">
      <c r="A169" s="20" t="s">
        <v>332</v>
      </c>
      <c r="B169" s="50">
        <v>0</v>
      </c>
      <c r="C169" s="50">
        <v>0</v>
      </c>
      <c r="D169" s="50">
        <v>0</v>
      </c>
      <c r="E169" s="32">
        <f>SUM(B169:D169)</f>
        <v>0</v>
      </c>
    </row>
    <row r="170" spans="1:5" x14ac:dyDescent="0.25">
      <c r="A170" s="20" t="s">
        <v>272</v>
      </c>
      <c r="B170" s="50">
        <v>0</v>
      </c>
      <c r="C170" s="50">
        <v>0</v>
      </c>
      <c r="D170" s="50">
        <v>0</v>
      </c>
      <c r="E170" s="32">
        <f>SUM(B170:D170)</f>
        <v>0</v>
      </c>
    </row>
    <row r="171" spans="1:5" x14ac:dyDescent="0.25">
      <c r="A171" s="20" t="s">
        <v>273</v>
      </c>
      <c r="B171" s="50">
        <v>0</v>
      </c>
      <c r="C171" s="50">
        <v>0</v>
      </c>
      <c r="D171" s="50">
        <v>0</v>
      </c>
      <c r="E171" s="32">
        <f>SUM(B171:D171)</f>
        <v>0</v>
      </c>
    </row>
    <row r="172" spans="1:5" x14ac:dyDescent="0.25">
      <c r="A172" s="25"/>
      <c r="B172" s="25"/>
      <c r="C172" s="54"/>
      <c r="D172" s="55"/>
      <c r="E172" s="20"/>
    </row>
    <row r="173" spans="1:5" x14ac:dyDescent="0.2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25">
      <c r="A174" s="25" t="s">
        <v>338</v>
      </c>
      <c r="B174" s="50">
        <v>0</v>
      </c>
      <c r="C174" s="50">
        <v>0</v>
      </c>
      <c r="D174" s="20"/>
      <c r="E174" s="20"/>
    </row>
    <row r="175" spans="1:5" x14ac:dyDescent="0.25">
      <c r="A175" s="25"/>
      <c r="B175" s="55"/>
      <c r="C175" s="54"/>
      <c r="D175" s="20"/>
      <c r="E175" s="20"/>
    </row>
    <row r="176" spans="1:5" x14ac:dyDescent="0.25">
      <c r="A176" s="25"/>
      <c r="B176" s="25"/>
      <c r="C176" s="54"/>
      <c r="D176" s="55"/>
      <c r="E176" s="20"/>
    </row>
    <row r="177" spans="1:5" x14ac:dyDescent="0.25">
      <c r="A177" s="25"/>
      <c r="B177" s="25"/>
      <c r="C177" s="54"/>
      <c r="D177" s="55"/>
      <c r="E177" s="20"/>
    </row>
    <row r="178" spans="1:5" x14ac:dyDescent="0.25">
      <c r="A178" s="25"/>
      <c r="B178" s="25"/>
      <c r="C178" s="54"/>
      <c r="D178" s="55"/>
      <c r="E178" s="20"/>
    </row>
    <row r="179" spans="1:5" x14ac:dyDescent="0.25">
      <c r="A179" s="25"/>
      <c r="B179" s="25"/>
      <c r="C179" s="54"/>
      <c r="D179" s="55"/>
      <c r="E179" s="20"/>
    </row>
    <row r="180" spans="1:5" x14ac:dyDescent="0.25">
      <c r="A180" s="49" t="s">
        <v>339</v>
      </c>
      <c r="B180" s="38"/>
      <c r="C180" s="38"/>
      <c r="D180" s="38"/>
      <c r="E180" s="38"/>
    </row>
    <row r="181" spans="1:5" x14ac:dyDescent="0.25">
      <c r="A181" s="45" t="s">
        <v>340</v>
      </c>
      <c r="B181" s="45"/>
      <c r="C181" s="45"/>
      <c r="D181" s="45"/>
      <c r="E181" s="45"/>
    </row>
    <row r="182" spans="1:5" x14ac:dyDescent="0.25">
      <c r="A182" s="20" t="s">
        <v>341</v>
      </c>
      <c r="B182" s="46" t="s">
        <v>284</v>
      </c>
      <c r="C182" s="216">
        <v>5597639</v>
      </c>
      <c r="D182" s="20"/>
      <c r="E182" s="20"/>
    </row>
    <row r="183" spans="1:5" x14ac:dyDescent="0.25">
      <c r="A183" s="20" t="s">
        <v>342</v>
      </c>
      <c r="B183" s="46" t="s">
        <v>284</v>
      </c>
      <c r="C183" s="216">
        <v>27308</v>
      </c>
      <c r="D183" s="20"/>
      <c r="E183" s="20"/>
    </row>
    <row r="184" spans="1:5" x14ac:dyDescent="0.25">
      <c r="A184" s="25" t="s">
        <v>343</v>
      </c>
      <c r="B184" s="46" t="s">
        <v>284</v>
      </c>
      <c r="C184" s="216">
        <v>671317</v>
      </c>
      <c r="D184" s="20"/>
      <c r="E184" s="20"/>
    </row>
    <row r="185" spans="1:5" x14ac:dyDescent="0.25">
      <c r="A185" s="20" t="s">
        <v>344</v>
      </c>
      <c r="B185" s="46" t="s">
        <v>284</v>
      </c>
      <c r="C185" s="216">
        <v>13715008</v>
      </c>
      <c r="D185" s="20"/>
      <c r="E185" s="20"/>
    </row>
    <row r="186" spans="1:5" x14ac:dyDescent="0.25">
      <c r="A186" s="20" t="s">
        <v>345</v>
      </c>
      <c r="B186" s="46" t="s">
        <v>284</v>
      </c>
      <c r="C186" s="216">
        <v>52347</v>
      </c>
      <c r="D186" s="20"/>
      <c r="E186" s="20"/>
    </row>
    <row r="187" spans="1:5" x14ac:dyDescent="0.25">
      <c r="A187" s="20" t="s">
        <v>346</v>
      </c>
      <c r="B187" s="46" t="s">
        <v>284</v>
      </c>
      <c r="C187" s="216">
        <v>4255116</v>
      </c>
      <c r="D187" s="20"/>
      <c r="E187" s="20"/>
    </row>
    <row r="188" spans="1:5" x14ac:dyDescent="0.25">
      <c r="A188" s="20" t="s">
        <v>347</v>
      </c>
      <c r="B188" s="46" t="s">
        <v>284</v>
      </c>
      <c r="C188" s="216">
        <v>1881676</v>
      </c>
      <c r="D188" s="20"/>
      <c r="E188" s="20"/>
    </row>
    <row r="189" spans="1:5" x14ac:dyDescent="0.25">
      <c r="A189" s="20" t="s">
        <v>347</v>
      </c>
      <c r="B189" s="46" t="s">
        <v>284</v>
      </c>
      <c r="C189" s="47"/>
      <c r="D189" s="20"/>
      <c r="E189" s="20"/>
    </row>
    <row r="190" spans="1:5" x14ac:dyDescent="0.25">
      <c r="A190" s="20" t="s">
        <v>215</v>
      </c>
      <c r="B190" s="20"/>
      <c r="C190" s="27"/>
      <c r="D190" s="32">
        <f>SUM(C182:C189)</f>
        <v>26200411</v>
      </c>
      <c r="E190" s="20"/>
    </row>
    <row r="191" spans="1:5" x14ac:dyDescent="0.25">
      <c r="A191" s="45" t="s">
        <v>348</v>
      </c>
      <c r="B191" s="45"/>
      <c r="C191" s="45"/>
      <c r="D191" s="45"/>
      <c r="E191" s="45"/>
    </row>
    <row r="192" spans="1:5" x14ac:dyDescent="0.25">
      <c r="A192" s="20" t="s">
        <v>349</v>
      </c>
      <c r="B192" s="46" t="s">
        <v>284</v>
      </c>
      <c r="C192" s="216">
        <v>8566046</v>
      </c>
      <c r="D192" s="20"/>
      <c r="E192" s="20"/>
    </row>
    <row r="193" spans="1:5" x14ac:dyDescent="0.25">
      <c r="A193" s="20" t="s">
        <v>350</v>
      </c>
      <c r="B193" s="46" t="s">
        <v>284</v>
      </c>
      <c r="C193" s="216">
        <v>29571</v>
      </c>
      <c r="D193" s="20"/>
      <c r="E193" s="20"/>
    </row>
    <row r="194" spans="1:5" x14ac:dyDescent="0.25">
      <c r="A194" s="20" t="s">
        <v>215</v>
      </c>
      <c r="B194" s="20"/>
      <c r="C194" s="27"/>
      <c r="D194" s="32">
        <f>SUM(C192:C193)</f>
        <v>8595617</v>
      </c>
      <c r="E194" s="20"/>
    </row>
    <row r="195" spans="1:5" x14ac:dyDescent="0.25">
      <c r="A195" s="45" t="s">
        <v>351</v>
      </c>
      <c r="B195" s="45"/>
      <c r="C195" s="45"/>
      <c r="D195" s="45"/>
      <c r="E195" s="45"/>
    </row>
    <row r="196" spans="1:5" x14ac:dyDescent="0.25">
      <c r="A196" s="20" t="s">
        <v>352</v>
      </c>
      <c r="B196" s="46" t="s">
        <v>284</v>
      </c>
      <c r="C196" s="47">
        <v>1510289</v>
      </c>
      <c r="D196" s="20"/>
      <c r="E196" s="20"/>
    </row>
    <row r="197" spans="1:5" x14ac:dyDescent="0.25">
      <c r="A197" s="20" t="s">
        <v>353</v>
      </c>
      <c r="B197" s="46" t="s">
        <v>284</v>
      </c>
      <c r="C197" s="47">
        <v>314761</v>
      </c>
      <c r="D197" s="20"/>
      <c r="E197" s="20"/>
    </row>
    <row r="198" spans="1:5" x14ac:dyDescent="0.25">
      <c r="A198" s="20" t="s">
        <v>215</v>
      </c>
      <c r="B198" s="20"/>
      <c r="C198" s="27"/>
      <c r="D198" s="32">
        <f>SUM(C196:C197)</f>
        <v>1825050</v>
      </c>
      <c r="E198" s="20"/>
    </row>
    <row r="199" spans="1:5" x14ac:dyDescent="0.25">
      <c r="A199" s="45" t="s">
        <v>354</v>
      </c>
      <c r="B199" s="45"/>
      <c r="C199" s="45"/>
      <c r="D199" s="45"/>
      <c r="E199" s="45"/>
    </row>
    <row r="200" spans="1:5" x14ac:dyDescent="0.25">
      <c r="A200" s="20" t="s">
        <v>355</v>
      </c>
      <c r="B200" s="46" t="s">
        <v>284</v>
      </c>
      <c r="C200" s="47">
        <v>133438</v>
      </c>
      <c r="D200" s="20"/>
      <c r="E200" s="20"/>
    </row>
    <row r="201" spans="1:5" x14ac:dyDescent="0.25">
      <c r="A201" s="20" t="s">
        <v>356</v>
      </c>
      <c r="B201" s="46" t="s">
        <v>284</v>
      </c>
      <c r="C201" s="47">
        <v>3499998</v>
      </c>
      <c r="D201" s="20"/>
      <c r="E201" s="20"/>
    </row>
    <row r="202" spans="1:5" x14ac:dyDescent="0.25">
      <c r="A202" s="20" t="s">
        <v>144</v>
      </c>
      <c r="B202" s="46" t="s">
        <v>284</v>
      </c>
      <c r="C202" s="47"/>
      <c r="D202" s="20"/>
      <c r="E202" s="20"/>
    </row>
    <row r="203" spans="1:5" x14ac:dyDescent="0.25">
      <c r="A203" s="20" t="s">
        <v>215</v>
      </c>
      <c r="B203" s="20"/>
      <c r="C203" s="27"/>
      <c r="D203" s="32">
        <f>SUM(C200:C202)</f>
        <v>3633436</v>
      </c>
      <c r="E203" s="20"/>
    </row>
    <row r="204" spans="1:5" x14ac:dyDescent="0.25">
      <c r="A204" s="45" t="s">
        <v>357</v>
      </c>
      <c r="B204" s="45"/>
      <c r="C204" s="45"/>
      <c r="D204" s="45"/>
      <c r="E204" s="45"/>
    </row>
    <row r="205" spans="1:5" x14ac:dyDescent="0.25">
      <c r="A205" s="20" t="s">
        <v>358</v>
      </c>
      <c r="B205" s="46" t="s">
        <v>284</v>
      </c>
      <c r="C205" s="47">
        <v>990763</v>
      </c>
      <c r="D205" s="20"/>
      <c r="E205" s="20"/>
    </row>
    <row r="206" spans="1:5" x14ac:dyDescent="0.25">
      <c r="A206" s="20" t="s">
        <v>359</v>
      </c>
      <c r="B206" s="46" t="s">
        <v>284</v>
      </c>
      <c r="C206" s="47"/>
      <c r="D206" s="20"/>
      <c r="E206" s="20"/>
    </row>
    <row r="207" spans="1:5" x14ac:dyDescent="0.25">
      <c r="A207" s="20" t="s">
        <v>215</v>
      </c>
      <c r="B207" s="20"/>
      <c r="C207" s="27"/>
      <c r="D207" s="32">
        <f>SUM(C205:C206)</f>
        <v>990763</v>
      </c>
      <c r="E207" s="20"/>
    </row>
    <row r="208" spans="1:5" x14ac:dyDescent="0.25">
      <c r="A208" s="20"/>
      <c r="B208" s="20"/>
      <c r="C208" s="27"/>
      <c r="D208" s="20"/>
      <c r="E208" s="20"/>
    </row>
    <row r="209" spans="1:5" x14ac:dyDescent="0.25">
      <c r="A209" s="38" t="s">
        <v>360</v>
      </c>
      <c r="B209" s="38"/>
      <c r="C209" s="38"/>
      <c r="D209" s="38"/>
      <c r="E209" s="38"/>
    </row>
    <row r="210" spans="1:5" x14ac:dyDescent="0.25">
      <c r="A210" s="49" t="s">
        <v>361</v>
      </c>
      <c r="B210" s="38"/>
      <c r="C210" s="38"/>
      <c r="D210" s="38"/>
      <c r="E210" s="38"/>
    </row>
    <row r="211" spans="1:5" x14ac:dyDescent="0.2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25">
      <c r="A212" s="20" t="s">
        <v>366</v>
      </c>
      <c r="B212" s="220">
        <v>239994</v>
      </c>
      <c r="C212" s="216">
        <v>0</v>
      </c>
      <c r="D212" s="220">
        <v>0</v>
      </c>
      <c r="E212" s="32">
        <f t="shared" ref="E212:E220" si="16">SUM(B212:C212)-D212</f>
        <v>239994</v>
      </c>
    </row>
    <row r="213" spans="1:5" x14ac:dyDescent="0.25">
      <c r="A213" s="20" t="s">
        <v>367</v>
      </c>
      <c r="B213" s="220">
        <v>418498</v>
      </c>
      <c r="C213" s="216">
        <v>0</v>
      </c>
      <c r="D213" s="220">
        <v>0</v>
      </c>
      <c r="E213" s="32">
        <f t="shared" si="16"/>
        <v>418498</v>
      </c>
    </row>
    <row r="214" spans="1:5" x14ac:dyDescent="0.25">
      <c r="A214" s="20" t="s">
        <v>368</v>
      </c>
      <c r="B214" s="220">
        <v>651774</v>
      </c>
      <c r="C214" s="216">
        <v>0</v>
      </c>
      <c r="D214" s="220">
        <v>0</v>
      </c>
      <c r="E214" s="32">
        <f t="shared" si="16"/>
        <v>651774</v>
      </c>
    </row>
    <row r="215" spans="1:5" x14ac:dyDescent="0.25">
      <c r="A215" s="20" t="s">
        <v>369</v>
      </c>
      <c r="B215" s="220">
        <v>3408465.41</v>
      </c>
      <c r="C215" s="216">
        <v>9295</v>
      </c>
      <c r="D215" s="220">
        <v>0</v>
      </c>
      <c r="E215" s="32">
        <f t="shared" si="16"/>
        <v>3417760.41</v>
      </c>
    </row>
    <row r="216" spans="1:5" x14ac:dyDescent="0.25">
      <c r="A216" s="20" t="s">
        <v>370</v>
      </c>
      <c r="B216" s="220">
        <v>4228818</v>
      </c>
      <c r="C216" s="216">
        <v>0</v>
      </c>
      <c r="D216" s="220">
        <v>0</v>
      </c>
      <c r="E216" s="32">
        <f t="shared" si="16"/>
        <v>4228818</v>
      </c>
    </row>
    <row r="217" spans="1:5" x14ac:dyDescent="0.25">
      <c r="A217" s="20" t="s">
        <v>371</v>
      </c>
      <c r="B217" s="220">
        <v>17278369</v>
      </c>
      <c r="C217" s="216">
        <v>5368173</v>
      </c>
      <c r="D217" s="220">
        <v>670908</v>
      </c>
      <c r="E217" s="32">
        <f t="shared" si="16"/>
        <v>21975634</v>
      </c>
    </row>
    <row r="218" spans="1:5" x14ac:dyDescent="0.25">
      <c r="A218" s="20" t="s">
        <v>372</v>
      </c>
      <c r="B218" s="220">
        <v>0</v>
      </c>
      <c r="C218" s="216">
        <v>0</v>
      </c>
      <c r="D218" s="220">
        <v>0</v>
      </c>
      <c r="E218" s="32">
        <f t="shared" si="16"/>
        <v>0</v>
      </c>
    </row>
    <row r="219" spans="1:5" x14ac:dyDescent="0.25">
      <c r="A219" s="20" t="s">
        <v>373</v>
      </c>
      <c r="B219" s="220">
        <v>0</v>
      </c>
      <c r="C219" s="216">
        <v>0</v>
      </c>
      <c r="D219" s="220">
        <v>0</v>
      </c>
      <c r="E219" s="32">
        <f t="shared" si="16"/>
        <v>0</v>
      </c>
    </row>
    <row r="220" spans="1:5" x14ac:dyDescent="0.25">
      <c r="A220" s="20" t="s">
        <v>374</v>
      </c>
      <c r="B220" s="220">
        <v>10422821</v>
      </c>
      <c r="C220" s="216">
        <v>1309056</v>
      </c>
      <c r="D220" s="220">
        <v>0</v>
      </c>
      <c r="E220" s="32">
        <f t="shared" si="16"/>
        <v>11731877</v>
      </c>
    </row>
    <row r="221" spans="1:5" x14ac:dyDescent="0.25">
      <c r="A221" s="20" t="s">
        <v>215</v>
      </c>
      <c r="B221" s="32">
        <f>SUM(B212:B220)</f>
        <v>36648739.409999996</v>
      </c>
      <c r="C221" s="265">
        <f>SUM(C212:C220)</f>
        <v>6686524</v>
      </c>
      <c r="D221" s="32">
        <f>SUM(D212:D220)</f>
        <v>670908</v>
      </c>
      <c r="E221" s="32">
        <f>SUM(E212:E220)</f>
        <v>42664355.409999996</v>
      </c>
    </row>
    <row r="222" spans="1:5" x14ac:dyDescent="0.25">
      <c r="A222" s="20"/>
      <c r="B222" s="20"/>
      <c r="C222" s="27"/>
      <c r="D222" s="20"/>
      <c r="E222" s="20"/>
    </row>
    <row r="223" spans="1:5" x14ac:dyDescent="0.25">
      <c r="A223" s="49" t="s">
        <v>375</v>
      </c>
      <c r="B223" s="49"/>
      <c r="C223" s="49"/>
      <c r="D223" s="49"/>
      <c r="E223" s="49"/>
    </row>
    <row r="224" spans="1:5" x14ac:dyDescent="0.2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25">
      <c r="A225" s="20" t="s">
        <v>366</v>
      </c>
      <c r="B225" s="55"/>
      <c r="C225" s="54"/>
      <c r="D225" s="55"/>
      <c r="E225" s="20"/>
    </row>
    <row r="226" spans="1:5" x14ac:dyDescent="0.25">
      <c r="A226" s="20" t="s">
        <v>367</v>
      </c>
      <c r="B226" s="220">
        <v>172322</v>
      </c>
      <c r="C226" s="216">
        <v>31283</v>
      </c>
      <c r="D226" s="220">
        <v>0</v>
      </c>
      <c r="E226" s="32">
        <f t="shared" ref="E226:E233" si="17">SUM(B226:C226)-D226</f>
        <v>203605</v>
      </c>
    </row>
    <row r="227" spans="1:5" x14ac:dyDescent="0.25">
      <c r="A227" s="20" t="s">
        <v>368</v>
      </c>
      <c r="B227" s="220">
        <v>79880</v>
      </c>
      <c r="C227" s="216">
        <v>6000</v>
      </c>
      <c r="D227" s="220">
        <v>0</v>
      </c>
      <c r="E227" s="32">
        <f t="shared" si="17"/>
        <v>85880</v>
      </c>
    </row>
    <row r="228" spans="1:5" x14ac:dyDescent="0.25">
      <c r="A228" s="20" t="s">
        <v>369</v>
      </c>
      <c r="B228" s="220">
        <v>826677</v>
      </c>
      <c r="C228" s="216">
        <v>203985</v>
      </c>
      <c r="D228" s="220">
        <v>-2866</v>
      </c>
      <c r="E228" s="32">
        <f t="shared" si="17"/>
        <v>1033528</v>
      </c>
    </row>
    <row r="229" spans="1:5" x14ac:dyDescent="0.25">
      <c r="A229" s="20" t="s">
        <v>370</v>
      </c>
      <c r="B229" s="220">
        <v>2339454</v>
      </c>
      <c r="C229" s="216">
        <v>243880</v>
      </c>
      <c r="D229" s="220">
        <v>0</v>
      </c>
      <c r="E229" s="32">
        <f t="shared" si="17"/>
        <v>2583334</v>
      </c>
    </row>
    <row r="230" spans="1:5" x14ac:dyDescent="0.25">
      <c r="A230" s="20" t="s">
        <v>371</v>
      </c>
      <c r="B230" s="220">
        <v>11864205</v>
      </c>
      <c r="C230" s="216">
        <v>1831215</v>
      </c>
      <c r="D230" s="220">
        <v>717451</v>
      </c>
      <c r="E230" s="32">
        <f t="shared" si="17"/>
        <v>12977969</v>
      </c>
    </row>
    <row r="231" spans="1:5" x14ac:dyDescent="0.25">
      <c r="A231" s="20" t="s">
        <v>372</v>
      </c>
      <c r="B231" s="220">
        <v>0</v>
      </c>
      <c r="C231" s="216"/>
      <c r="D231" s="220"/>
      <c r="E231" s="32">
        <f t="shared" si="17"/>
        <v>0</v>
      </c>
    </row>
    <row r="232" spans="1:5" x14ac:dyDescent="0.25">
      <c r="A232" s="20" t="s">
        <v>373</v>
      </c>
      <c r="B232" s="220">
        <v>0</v>
      </c>
      <c r="C232" s="216"/>
      <c r="D232" s="220"/>
      <c r="E232" s="32">
        <f t="shared" si="17"/>
        <v>0</v>
      </c>
    </row>
    <row r="233" spans="1:5" x14ac:dyDescent="0.25">
      <c r="A233" s="20" t="s">
        <v>374</v>
      </c>
      <c r="B233" s="220">
        <v>0</v>
      </c>
      <c r="C233" s="216"/>
      <c r="D233" s="220"/>
      <c r="E233" s="32">
        <f t="shared" si="17"/>
        <v>0</v>
      </c>
    </row>
    <row r="234" spans="1:5" x14ac:dyDescent="0.25">
      <c r="A234" s="20" t="s">
        <v>215</v>
      </c>
      <c r="B234" s="32">
        <f>SUM(B225:B233)</f>
        <v>15282538</v>
      </c>
      <c r="C234" s="265">
        <f>SUM(C225:C233)</f>
        <v>2316363</v>
      </c>
      <c r="D234" s="32">
        <f>SUM(D225:D233)</f>
        <v>714585</v>
      </c>
      <c r="E234" s="32">
        <f>SUM(E225:E233)</f>
        <v>16884316</v>
      </c>
    </row>
    <row r="235" spans="1:5" x14ac:dyDescent="0.25">
      <c r="A235" s="20"/>
      <c r="B235" s="20"/>
      <c r="C235" s="27"/>
      <c r="D235" s="20"/>
      <c r="E235" s="20"/>
    </row>
    <row r="236" spans="1:5" x14ac:dyDescent="0.25">
      <c r="A236" s="38" t="s">
        <v>376</v>
      </c>
      <c r="B236" s="38"/>
      <c r="C236" s="38"/>
      <c r="D236" s="38"/>
      <c r="E236" s="38"/>
    </row>
    <row r="237" spans="1:5" x14ac:dyDescent="0.25">
      <c r="A237" s="38"/>
      <c r="B237" s="348" t="s">
        <v>377</v>
      </c>
      <c r="C237" s="348"/>
      <c r="D237" s="38"/>
      <c r="E237" s="38"/>
    </row>
    <row r="238" spans="1:5" x14ac:dyDescent="0.25">
      <c r="A238" s="56" t="s">
        <v>377</v>
      </c>
      <c r="B238" s="38"/>
      <c r="C238" s="216">
        <v>2366517</v>
      </c>
      <c r="D238" s="40">
        <f>C238</f>
        <v>2366517</v>
      </c>
      <c r="E238" s="38"/>
    </row>
    <row r="239" spans="1:5" x14ac:dyDescent="0.25">
      <c r="A239" s="45" t="s">
        <v>378</v>
      </c>
      <c r="B239" s="45"/>
      <c r="C239" s="45"/>
      <c r="D239" s="45"/>
      <c r="E239" s="45"/>
    </row>
    <row r="240" spans="1:5" x14ac:dyDescent="0.25">
      <c r="A240" s="20" t="s">
        <v>379</v>
      </c>
      <c r="B240" s="46" t="s">
        <v>284</v>
      </c>
      <c r="C240" s="216">
        <v>145147381</v>
      </c>
      <c r="D240" s="20"/>
      <c r="E240" s="20"/>
    </row>
    <row r="241" spans="1:5" x14ac:dyDescent="0.25">
      <c r="A241" s="20" t="s">
        <v>380</v>
      </c>
      <c r="B241" s="46" t="s">
        <v>284</v>
      </c>
      <c r="C241" s="216">
        <v>72271709</v>
      </c>
      <c r="D241" s="20"/>
      <c r="E241" s="20"/>
    </row>
    <row r="242" spans="1:5" x14ac:dyDescent="0.25">
      <c r="A242" s="20" t="s">
        <v>381</v>
      </c>
      <c r="B242" s="46" t="s">
        <v>284</v>
      </c>
      <c r="C242" s="216">
        <v>6789949</v>
      </c>
      <c r="D242" s="20"/>
      <c r="E242" s="20"/>
    </row>
    <row r="243" spans="1:5" x14ac:dyDescent="0.25">
      <c r="A243" s="20" t="s">
        <v>382</v>
      </c>
      <c r="B243" s="46" t="s">
        <v>284</v>
      </c>
      <c r="C243" s="216">
        <v>0</v>
      </c>
      <c r="D243" s="20"/>
      <c r="E243" s="20"/>
    </row>
    <row r="244" spans="1:5" x14ac:dyDescent="0.25">
      <c r="A244" s="20" t="s">
        <v>383</v>
      </c>
      <c r="B244" s="46" t="s">
        <v>284</v>
      </c>
      <c r="C244" s="216">
        <v>0</v>
      </c>
      <c r="D244" s="20"/>
      <c r="E244" s="20"/>
    </row>
    <row r="245" spans="1:5" x14ac:dyDescent="0.25">
      <c r="A245" s="20" t="s">
        <v>384</v>
      </c>
      <c r="B245" s="46" t="s">
        <v>284</v>
      </c>
      <c r="C245" s="216">
        <v>54112604</v>
      </c>
      <c r="D245" s="20"/>
      <c r="E245" s="20"/>
    </row>
    <row r="246" spans="1:5" x14ac:dyDescent="0.25">
      <c r="A246" s="20" t="s">
        <v>385</v>
      </c>
      <c r="B246" s="20"/>
      <c r="C246" s="27"/>
      <c r="D246" s="32">
        <f>SUM(C240:C245)</f>
        <v>278321643</v>
      </c>
      <c r="E246" s="20"/>
    </row>
    <row r="247" spans="1:5" x14ac:dyDescent="0.25">
      <c r="A247" s="45" t="s">
        <v>386</v>
      </c>
      <c r="B247" s="45"/>
      <c r="C247" s="45"/>
      <c r="D247" s="45"/>
      <c r="E247" s="45"/>
    </row>
    <row r="248" spans="1:5" x14ac:dyDescent="0.25">
      <c r="A248" s="26" t="s">
        <v>387</v>
      </c>
      <c r="B248" s="46" t="s">
        <v>284</v>
      </c>
      <c r="C248" s="216"/>
      <c r="D248" s="20"/>
      <c r="E248" s="20"/>
    </row>
    <row r="249" spans="1:5" x14ac:dyDescent="0.25">
      <c r="A249" s="26"/>
      <c r="B249" s="46"/>
      <c r="C249" s="27"/>
      <c r="D249" s="20"/>
      <c r="E249" s="20"/>
    </row>
    <row r="250" spans="1:5" x14ac:dyDescent="0.25">
      <c r="A250" s="26" t="s">
        <v>388</v>
      </c>
      <c r="B250" s="46" t="s">
        <v>284</v>
      </c>
      <c r="C250" s="216">
        <v>2406919</v>
      </c>
      <c r="D250" s="20"/>
      <c r="E250" s="20"/>
    </row>
    <row r="251" spans="1:5" x14ac:dyDescent="0.25">
      <c r="A251" s="26" t="s">
        <v>389</v>
      </c>
      <c r="B251" s="46" t="s">
        <v>284</v>
      </c>
      <c r="C251" s="216">
        <v>2777273</v>
      </c>
      <c r="D251" s="20"/>
      <c r="E251" s="20"/>
    </row>
    <row r="252" spans="1:5" x14ac:dyDescent="0.25">
      <c r="A252" s="20"/>
      <c r="B252" s="20"/>
      <c r="C252" s="27"/>
      <c r="D252" s="20"/>
      <c r="E252" s="20"/>
    </row>
    <row r="253" spans="1:5" x14ac:dyDescent="0.25">
      <c r="A253" s="26" t="s">
        <v>390</v>
      </c>
      <c r="B253" s="20"/>
      <c r="C253" s="27"/>
      <c r="D253" s="32">
        <f>SUM(C250:C252)</f>
        <v>5184192</v>
      </c>
      <c r="E253" s="20"/>
    </row>
    <row r="254" spans="1:5" x14ac:dyDescent="0.25">
      <c r="A254" s="45" t="s">
        <v>391</v>
      </c>
      <c r="B254" s="45"/>
      <c r="C254" s="45"/>
      <c r="D254" s="45"/>
      <c r="E254" s="45"/>
    </row>
    <row r="255" spans="1:5" x14ac:dyDescent="0.25">
      <c r="A255" s="20" t="s">
        <v>392</v>
      </c>
      <c r="B255" s="46" t="s">
        <v>284</v>
      </c>
      <c r="C255" s="47">
        <v>1047865</v>
      </c>
      <c r="D255" s="20"/>
      <c r="E255" s="20"/>
    </row>
    <row r="256" spans="1:5" x14ac:dyDescent="0.25">
      <c r="A256" s="20" t="s">
        <v>391</v>
      </c>
      <c r="B256" s="46" t="s">
        <v>284</v>
      </c>
      <c r="C256" s="47">
        <v>7242790</v>
      </c>
      <c r="D256" s="20"/>
      <c r="E256" s="20"/>
    </row>
    <row r="257" spans="1:5" x14ac:dyDescent="0.25">
      <c r="A257" s="20" t="s">
        <v>393</v>
      </c>
      <c r="B257" s="20"/>
      <c r="C257" s="27"/>
      <c r="D257" s="32">
        <f>SUM(C255:C256)</f>
        <v>8290655</v>
      </c>
      <c r="E257" s="20"/>
    </row>
    <row r="258" spans="1:5" x14ac:dyDescent="0.25">
      <c r="A258" s="20"/>
      <c r="B258" s="20"/>
      <c r="C258" s="27"/>
      <c r="D258" s="20"/>
      <c r="E258" s="20"/>
    </row>
    <row r="259" spans="1:5" x14ac:dyDescent="0.25">
      <c r="A259" s="20" t="s">
        <v>394</v>
      </c>
      <c r="B259" s="20"/>
      <c r="C259" s="27"/>
      <c r="D259" s="32">
        <f>D238+D246+D253+D257</f>
        <v>294163007</v>
      </c>
      <c r="E259" s="20"/>
    </row>
    <row r="260" spans="1:5" x14ac:dyDescent="0.25">
      <c r="A260" s="20"/>
      <c r="B260" s="20"/>
      <c r="C260" s="27"/>
      <c r="D260" s="20"/>
      <c r="E260" s="20"/>
    </row>
    <row r="261" spans="1:5" x14ac:dyDescent="0.25">
      <c r="A261" s="20"/>
      <c r="B261" s="20"/>
      <c r="C261" s="27"/>
      <c r="D261" s="20"/>
      <c r="E261" s="20"/>
    </row>
    <row r="262" spans="1:5" x14ac:dyDescent="0.25">
      <c r="A262" s="20"/>
      <c r="B262" s="20"/>
      <c r="C262" s="27"/>
      <c r="D262" s="20"/>
      <c r="E262" s="20"/>
    </row>
    <row r="263" spans="1:5" x14ac:dyDescent="0.25">
      <c r="A263" s="20"/>
      <c r="B263" s="20"/>
      <c r="C263" s="27"/>
      <c r="D263" s="20"/>
      <c r="E263" s="20"/>
    </row>
    <row r="264" spans="1:5" x14ac:dyDescent="0.25">
      <c r="A264" s="20"/>
      <c r="B264" s="20"/>
      <c r="C264" s="27"/>
      <c r="D264" s="20"/>
      <c r="E264" s="20"/>
    </row>
    <row r="265" spans="1:5" x14ac:dyDescent="0.25">
      <c r="A265" s="38" t="s">
        <v>395</v>
      </c>
      <c r="B265" s="38"/>
      <c r="C265" s="38"/>
      <c r="D265" s="38"/>
      <c r="E265" s="38"/>
    </row>
    <row r="266" spans="1:5" x14ac:dyDescent="0.25">
      <c r="A266" s="45" t="s">
        <v>396</v>
      </c>
      <c r="B266" s="45"/>
      <c r="C266" s="45"/>
      <c r="D266" s="45"/>
      <c r="E266" s="45"/>
    </row>
    <row r="267" spans="1:5" x14ac:dyDescent="0.25">
      <c r="A267" s="20" t="s">
        <v>397</v>
      </c>
      <c r="B267" s="46" t="s">
        <v>284</v>
      </c>
      <c r="C267" s="216">
        <v>18661265</v>
      </c>
      <c r="D267" s="20"/>
      <c r="E267" s="20"/>
    </row>
    <row r="268" spans="1:5" x14ac:dyDescent="0.25">
      <c r="A268" s="20" t="s">
        <v>398</v>
      </c>
      <c r="B268" s="46" t="s">
        <v>284</v>
      </c>
      <c r="C268" s="216"/>
      <c r="D268" s="20"/>
      <c r="E268" s="20"/>
    </row>
    <row r="269" spans="1:5" x14ac:dyDescent="0.25">
      <c r="A269" s="20" t="s">
        <v>399</v>
      </c>
      <c r="B269" s="46" t="s">
        <v>284</v>
      </c>
      <c r="C269" s="216">
        <v>41194232</v>
      </c>
      <c r="D269" s="20"/>
      <c r="E269" s="20"/>
    </row>
    <row r="270" spans="1:5" x14ac:dyDescent="0.25">
      <c r="A270" s="20" t="s">
        <v>400</v>
      </c>
      <c r="B270" s="46" t="s">
        <v>284</v>
      </c>
      <c r="C270" s="216"/>
      <c r="D270" s="20"/>
      <c r="E270" s="20"/>
    </row>
    <row r="271" spans="1:5" x14ac:dyDescent="0.25">
      <c r="A271" s="20" t="s">
        <v>401</v>
      </c>
      <c r="B271" s="46" t="s">
        <v>284</v>
      </c>
      <c r="C271" s="216">
        <v>1222903</v>
      </c>
      <c r="D271" s="20"/>
      <c r="E271" s="20"/>
    </row>
    <row r="272" spans="1:5" x14ac:dyDescent="0.25">
      <c r="A272" s="20" t="s">
        <v>402</v>
      </c>
      <c r="B272" s="46" t="s">
        <v>284</v>
      </c>
      <c r="C272" s="216">
        <v>3900929</v>
      </c>
      <c r="D272" s="20"/>
      <c r="E272" s="20"/>
    </row>
    <row r="273" spans="1:5" x14ac:dyDescent="0.25">
      <c r="A273" s="20" t="s">
        <v>403</v>
      </c>
      <c r="B273" s="46" t="s">
        <v>284</v>
      </c>
      <c r="C273" s="216"/>
      <c r="D273" s="20"/>
      <c r="E273" s="20"/>
    </row>
    <row r="274" spans="1:5" x14ac:dyDescent="0.25">
      <c r="A274" s="20" t="s">
        <v>404</v>
      </c>
      <c r="B274" s="46" t="s">
        <v>284</v>
      </c>
      <c r="C274" s="216">
        <v>1529452</v>
      </c>
      <c r="D274" s="20"/>
      <c r="E274" s="20"/>
    </row>
    <row r="275" spans="1:5" x14ac:dyDescent="0.25">
      <c r="A275" s="20" t="s">
        <v>405</v>
      </c>
      <c r="B275" s="46" t="s">
        <v>284</v>
      </c>
      <c r="C275" s="216">
        <v>2092473</v>
      </c>
      <c r="D275" s="20"/>
      <c r="E275" s="20"/>
    </row>
    <row r="276" spans="1:5" x14ac:dyDescent="0.25">
      <c r="A276" s="20" t="s">
        <v>406</v>
      </c>
      <c r="B276" s="46" t="s">
        <v>284</v>
      </c>
      <c r="C276" s="216"/>
      <c r="D276" s="20"/>
      <c r="E276" s="20"/>
    </row>
    <row r="277" spans="1:5" x14ac:dyDescent="0.25">
      <c r="A277" s="20" t="s">
        <v>407</v>
      </c>
      <c r="B277" s="20"/>
      <c r="C277" s="27"/>
      <c r="D277" s="32">
        <f>SUM(C267:C269)-C270+SUM(C271:C276)</f>
        <v>68601254</v>
      </c>
      <c r="E277" s="20"/>
    </row>
    <row r="278" spans="1:5" x14ac:dyDescent="0.25">
      <c r="A278" s="45" t="s">
        <v>408</v>
      </c>
      <c r="B278" s="45"/>
      <c r="C278" s="45"/>
      <c r="D278" s="45"/>
      <c r="E278" s="45"/>
    </row>
    <row r="279" spans="1:5" x14ac:dyDescent="0.25">
      <c r="A279" s="20" t="s">
        <v>397</v>
      </c>
      <c r="B279" s="46" t="s">
        <v>284</v>
      </c>
      <c r="C279" s="47">
        <v>2000000</v>
      </c>
      <c r="D279" s="20"/>
      <c r="E279" s="20"/>
    </row>
    <row r="280" spans="1:5" x14ac:dyDescent="0.25">
      <c r="A280" s="20" t="s">
        <v>398</v>
      </c>
      <c r="B280" s="46" t="s">
        <v>284</v>
      </c>
      <c r="C280" s="47"/>
      <c r="D280" s="20"/>
      <c r="E280" s="20"/>
    </row>
    <row r="281" spans="1:5" x14ac:dyDescent="0.25">
      <c r="A281" s="20" t="s">
        <v>409</v>
      </c>
      <c r="B281" s="46" t="s">
        <v>284</v>
      </c>
      <c r="C281" s="47"/>
      <c r="D281" s="20"/>
      <c r="E281" s="20"/>
    </row>
    <row r="282" spans="1:5" x14ac:dyDescent="0.25">
      <c r="A282" s="20" t="s">
        <v>410</v>
      </c>
      <c r="B282" s="20"/>
      <c r="C282" s="27"/>
      <c r="D282" s="32">
        <f>SUM(C279:C281)</f>
        <v>2000000</v>
      </c>
      <c r="E282" s="20"/>
    </row>
    <row r="283" spans="1:5" x14ac:dyDescent="0.25">
      <c r="A283" s="45" t="s">
        <v>411</v>
      </c>
      <c r="B283" s="45"/>
      <c r="C283" s="45"/>
      <c r="D283" s="45"/>
      <c r="E283" s="45"/>
    </row>
    <row r="284" spans="1:5" x14ac:dyDescent="0.25">
      <c r="A284" s="20" t="s">
        <v>366</v>
      </c>
      <c r="B284" s="46" t="s">
        <v>284</v>
      </c>
      <c r="C284" s="216">
        <v>25719048</v>
      </c>
      <c r="D284" s="20"/>
      <c r="E284" s="20"/>
    </row>
    <row r="285" spans="1:5" x14ac:dyDescent="0.25">
      <c r="A285" s="20" t="s">
        <v>367</v>
      </c>
      <c r="B285" s="46" t="s">
        <v>284</v>
      </c>
      <c r="C285" s="216"/>
      <c r="D285" s="20"/>
      <c r="E285" s="20"/>
    </row>
    <row r="286" spans="1:5" x14ac:dyDescent="0.25">
      <c r="A286" s="20" t="s">
        <v>368</v>
      </c>
      <c r="B286" s="46" t="s">
        <v>284</v>
      </c>
      <c r="C286" s="216"/>
      <c r="D286" s="20"/>
      <c r="E286" s="20"/>
    </row>
    <row r="287" spans="1:5" x14ac:dyDescent="0.25">
      <c r="A287" s="20" t="s">
        <v>412</v>
      </c>
      <c r="B287" s="46" t="s">
        <v>284</v>
      </c>
      <c r="C287" s="216"/>
      <c r="D287" s="20"/>
      <c r="E287" s="20"/>
    </row>
    <row r="288" spans="1:5" x14ac:dyDescent="0.25">
      <c r="A288" s="20" t="s">
        <v>413</v>
      </c>
      <c r="B288" s="46" t="s">
        <v>284</v>
      </c>
      <c r="C288" s="216"/>
      <c r="D288" s="20"/>
      <c r="E288" s="20"/>
    </row>
    <row r="289" spans="1:5" x14ac:dyDescent="0.25">
      <c r="A289" s="20" t="s">
        <v>414</v>
      </c>
      <c r="B289" s="46" t="s">
        <v>284</v>
      </c>
      <c r="C289" s="216"/>
      <c r="D289" s="20"/>
      <c r="E289" s="20"/>
    </row>
    <row r="290" spans="1:5" x14ac:dyDescent="0.25">
      <c r="A290" s="20" t="s">
        <v>373</v>
      </c>
      <c r="B290" s="46" t="s">
        <v>284</v>
      </c>
      <c r="C290" s="216"/>
      <c r="D290" s="20"/>
      <c r="E290" s="20"/>
    </row>
    <row r="291" spans="1:5" x14ac:dyDescent="0.25">
      <c r="A291" s="20" t="s">
        <v>374</v>
      </c>
      <c r="B291" s="46" t="s">
        <v>284</v>
      </c>
      <c r="C291" s="216"/>
      <c r="D291" s="20"/>
      <c r="E291" s="20"/>
    </row>
    <row r="292" spans="1:5" x14ac:dyDescent="0.25">
      <c r="A292" s="20" t="s">
        <v>415</v>
      </c>
      <c r="B292" s="20"/>
      <c r="C292" s="27"/>
      <c r="D292" s="32">
        <f>SUM(C284:C291)</f>
        <v>25719048</v>
      </c>
      <c r="E292" s="20"/>
    </row>
    <row r="293" spans="1:5" x14ac:dyDescent="0.25">
      <c r="A293" s="20" t="s">
        <v>416</v>
      </c>
      <c r="B293" s="46" t="s">
        <v>284</v>
      </c>
      <c r="C293" s="47"/>
      <c r="D293" s="20"/>
      <c r="E293" s="20"/>
    </row>
    <row r="294" spans="1:5" x14ac:dyDescent="0.25">
      <c r="A294" s="20" t="s">
        <v>417</v>
      </c>
      <c r="B294" s="20"/>
      <c r="C294" s="27"/>
      <c r="D294" s="32">
        <f>D292-C293</f>
        <v>25719048</v>
      </c>
      <c r="E294" s="20"/>
    </row>
    <row r="295" spans="1:5" x14ac:dyDescent="0.25">
      <c r="A295" s="45" t="s">
        <v>418</v>
      </c>
      <c r="B295" s="45"/>
      <c r="C295" s="45"/>
      <c r="D295" s="45"/>
      <c r="E295" s="45"/>
    </row>
    <row r="296" spans="1:5" x14ac:dyDescent="0.25">
      <c r="A296" s="20" t="s">
        <v>419</v>
      </c>
      <c r="B296" s="46" t="s">
        <v>284</v>
      </c>
      <c r="C296" s="216"/>
      <c r="D296" s="20"/>
      <c r="E296" s="20"/>
    </row>
    <row r="297" spans="1:5" x14ac:dyDescent="0.25">
      <c r="A297" s="20" t="s">
        <v>420</v>
      </c>
      <c r="B297" s="46" t="s">
        <v>284</v>
      </c>
      <c r="C297" s="216"/>
      <c r="D297" s="20"/>
      <c r="E297" s="20"/>
    </row>
    <row r="298" spans="1:5" x14ac:dyDescent="0.25">
      <c r="A298" s="20" t="s">
        <v>421</v>
      </c>
      <c r="B298" s="46" t="s">
        <v>284</v>
      </c>
      <c r="C298" s="216"/>
      <c r="D298" s="20"/>
      <c r="E298" s="20"/>
    </row>
    <row r="299" spans="1:5" x14ac:dyDescent="0.25">
      <c r="A299" s="20" t="s">
        <v>409</v>
      </c>
      <c r="B299" s="46" t="s">
        <v>284</v>
      </c>
      <c r="C299" s="216">
        <v>41941870</v>
      </c>
      <c r="D299" s="20"/>
      <c r="E299" s="20"/>
    </row>
    <row r="300" spans="1:5" x14ac:dyDescent="0.25">
      <c r="A300" s="20" t="s">
        <v>422</v>
      </c>
      <c r="B300" s="20"/>
      <c r="C300" s="27"/>
      <c r="D300" s="32">
        <f>C296-C297+C298+C299</f>
        <v>41941870</v>
      </c>
      <c r="E300" s="20"/>
    </row>
    <row r="301" spans="1:5" x14ac:dyDescent="0.25">
      <c r="A301" s="20"/>
      <c r="B301" s="20"/>
      <c r="C301" s="27"/>
      <c r="D301" s="20"/>
      <c r="E301" s="20"/>
    </row>
    <row r="302" spans="1:5" x14ac:dyDescent="0.25">
      <c r="A302" s="45" t="s">
        <v>423</v>
      </c>
      <c r="B302" s="45"/>
      <c r="C302" s="45"/>
      <c r="D302" s="45"/>
      <c r="E302" s="45"/>
    </row>
    <row r="303" spans="1:5" x14ac:dyDescent="0.25">
      <c r="A303" s="20" t="s">
        <v>424</v>
      </c>
      <c r="B303" s="46" t="s">
        <v>284</v>
      </c>
      <c r="C303" s="216"/>
      <c r="D303" s="20"/>
      <c r="E303" s="20"/>
    </row>
    <row r="304" spans="1:5" x14ac:dyDescent="0.25">
      <c r="A304" s="20" t="s">
        <v>425</v>
      </c>
      <c r="B304" s="46" t="s">
        <v>284</v>
      </c>
      <c r="C304" s="216"/>
      <c r="D304" s="20"/>
      <c r="E304" s="20"/>
    </row>
    <row r="305" spans="1:5" x14ac:dyDescent="0.25">
      <c r="A305" s="20" t="s">
        <v>426</v>
      </c>
      <c r="B305" s="46" t="s">
        <v>284</v>
      </c>
      <c r="C305" s="216"/>
      <c r="D305" s="20"/>
      <c r="E305" s="20"/>
    </row>
    <row r="306" spans="1:5" x14ac:dyDescent="0.25">
      <c r="A306" s="20" t="s">
        <v>427</v>
      </c>
      <c r="B306" s="46" t="s">
        <v>284</v>
      </c>
      <c r="C306" s="216"/>
      <c r="D306" s="20"/>
      <c r="E306" s="20"/>
    </row>
    <row r="307" spans="1:5" x14ac:dyDescent="0.2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25">
      <c r="A308" s="20"/>
      <c r="B308" s="20"/>
      <c r="C308" s="27"/>
      <c r="D308" s="20"/>
      <c r="E308" s="20"/>
    </row>
    <row r="309" spans="1:5" x14ac:dyDescent="0.25">
      <c r="A309" s="20" t="s">
        <v>429</v>
      </c>
      <c r="B309" s="20"/>
      <c r="C309" s="27"/>
      <c r="D309" s="32">
        <f>D277+D282+D294+D300+D307</f>
        <v>138262172</v>
      </c>
      <c r="E309" s="20"/>
    </row>
    <row r="310" spans="1:5" x14ac:dyDescent="0.25">
      <c r="A310" s="20"/>
      <c r="B310" s="20"/>
      <c r="C310" s="27"/>
      <c r="D310" s="20"/>
      <c r="E310" s="20"/>
    </row>
    <row r="311" spans="1:5" x14ac:dyDescent="0.25">
      <c r="A311" s="20"/>
      <c r="B311" s="20"/>
      <c r="C311" s="27"/>
      <c r="D311" s="20"/>
      <c r="E311" s="20"/>
    </row>
    <row r="312" spans="1:5" x14ac:dyDescent="0.25">
      <c r="A312" s="20"/>
      <c r="B312" s="20"/>
      <c r="C312" s="27"/>
      <c r="D312" s="20"/>
      <c r="E312" s="20"/>
    </row>
    <row r="313" spans="1:5" x14ac:dyDescent="0.25">
      <c r="A313" s="38" t="s">
        <v>430</v>
      </c>
      <c r="B313" s="38"/>
      <c r="C313" s="38"/>
      <c r="D313" s="38"/>
      <c r="E313" s="38"/>
    </row>
    <row r="314" spans="1:5" x14ac:dyDescent="0.25">
      <c r="A314" s="45" t="s">
        <v>431</v>
      </c>
      <c r="B314" s="45"/>
      <c r="C314" s="45"/>
      <c r="D314" s="45"/>
      <c r="E314" s="45"/>
    </row>
    <row r="315" spans="1:5" x14ac:dyDescent="0.25">
      <c r="A315" s="20" t="s">
        <v>432</v>
      </c>
      <c r="B315" s="46" t="s">
        <v>284</v>
      </c>
      <c r="C315" s="216"/>
      <c r="D315" s="20"/>
      <c r="E315" s="20"/>
    </row>
    <row r="316" spans="1:5" x14ac:dyDescent="0.25">
      <c r="A316" s="20" t="s">
        <v>433</v>
      </c>
      <c r="B316" s="46" t="s">
        <v>284</v>
      </c>
      <c r="C316" s="216">
        <v>2118506</v>
      </c>
      <c r="D316" s="20"/>
      <c r="E316" s="20"/>
    </row>
    <row r="317" spans="1:5" x14ac:dyDescent="0.25">
      <c r="A317" s="20" t="s">
        <v>434</v>
      </c>
      <c r="B317" s="46" t="s">
        <v>284</v>
      </c>
      <c r="C317" s="216">
        <v>4263748</v>
      </c>
      <c r="D317" s="20"/>
      <c r="E317" s="20"/>
    </row>
    <row r="318" spans="1:5" x14ac:dyDescent="0.25">
      <c r="A318" s="20" t="s">
        <v>435</v>
      </c>
      <c r="B318" s="46" t="s">
        <v>284</v>
      </c>
      <c r="C318" s="216">
        <v>5594296</v>
      </c>
      <c r="D318" s="20"/>
      <c r="E318" s="20"/>
    </row>
    <row r="319" spans="1:5" x14ac:dyDescent="0.25">
      <c r="A319" s="20" t="s">
        <v>436</v>
      </c>
      <c r="B319" s="46" t="s">
        <v>284</v>
      </c>
      <c r="C319" s="216"/>
      <c r="D319" s="20"/>
      <c r="E319" s="20"/>
    </row>
    <row r="320" spans="1:5" x14ac:dyDescent="0.25">
      <c r="A320" s="20" t="s">
        <v>437</v>
      </c>
      <c r="B320" s="46" t="s">
        <v>284</v>
      </c>
      <c r="C320" s="216"/>
      <c r="D320" s="20"/>
      <c r="E320" s="20"/>
    </row>
    <row r="321" spans="1:5" x14ac:dyDescent="0.25">
      <c r="A321" s="20" t="s">
        <v>438</v>
      </c>
      <c r="B321" s="46" t="s">
        <v>284</v>
      </c>
      <c r="C321" s="216"/>
      <c r="D321" s="20"/>
      <c r="E321" s="20"/>
    </row>
    <row r="322" spans="1:5" x14ac:dyDescent="0.25">
      <c r="A322" s="20" t="s">
        <v>439</v>
      </c>
      <c r="B322" s="46" t="s">
        <v>284</v>
      </c>
      <c r="C322" s="216"/>
      <c r="D322" s="20"/>
      <c r="E322" s="20"/>
    </row>
    <row r="323" spans="1:5" x14ac:dyDescent="0.25">
      <c r="A323" s="20" t="s">
        <v>440</v>
      </c>
      <c r="B323" s="46" t="s">
        <v>284</v>
      </c>
      <c r="C323" s="216">
        <v>73679338</v>
      </c>
      <c r="D323" s="20"/>
      <c r="E323" s="20"/>
    </row>
    <row r="324" spans="1:5" x14ac:dyDescent="0.25">
      <c r="A324" s="20" t="s">
        <v>441</v>
      </c>
      <c r="B324" s="46" t="s">
        <v>284</v>
      </c>
      <c r="C324" s="216"/>
      <c r="D324" s="20"/>
      <c r="E324" s="20"/>
    </row>
    <row r="325" spans="1:5" x14ac:dyDescent="0.25">
      <c r="A325" s="20" t="s">
        <v>442</v>
      </c>
      <c r="B325" s="20"/>
      <c r="C325" s="27"/>
      <c r="D325" s="32">
        <f>SUM(C315:C324)</f>
        <v>85655888</v>
      </c>
      <c r="E325" s="20"/>
    </row>
    <row r="326" spans="1:5" x14ac:dyDescent="0.25">
      <c r="A326" s="45" t="s">
        <v>443</v>
      </c>
      <c r="B326" s="45"/>
      <c r="C326" s="45"/>
      <c r="D326" s="45"/>
      <c r="E326" s="45"/>
    </row>
    <row r="327" spans="1:5" x14ac:dyDescent="0.25">
      <c r="A327" s="20" t="s">
        <v>444</v>
      </c>
      <c r="B327" s="46" t="s">
        <v>284</v>
      </c>
      <c r="C327" s="216"/>
      <c r="D327" s="20"/>
      <c r="E327" s="20"/>
    </row>
    <row r="328" spans="1:5" x14ac:dyDescent="0.25">
      <c r="A328" s="20" t="s">
        <v>445</v>
      </c>
      <c r="B328" s="46" t="s">
        <v>284</v>
      </c>
      <c r="C328" s="216"/>
      <c r="D328" s="20"/>
      <c r="E328" s="20"/>
    </row>
    <row r="329" spans="1:5" x14ac:dyDescent="0.25">
      <c r="A329" s="20" t="s">
        <v>446</v>
      </c>
      <c r="B329" s="46" t="s">
        <v>284</v>
      </c>
      <c r="C329" s="216"/>
      <c r="D329" s="20"/>
      <c r="E329" s="20"/>
    </row>
    <row r="330" spans="1:5" x14ac:dyDescent="0.2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25">
      <c r="A331" s="45" t="s">
        <v>448</v>
      </c>
      <c r="B331" s="45"/>
      <c r="C331" s="45"/>
      <c r="D331" s="45"/>
      <c r="E331" s="45"/>
    </row>
    <row r="332" spans="1:5" x14ac:dyDescent="0.25">
      <c r="A332" s="20" t="s">
        <v>449</v>
      </c>
      <c r="B332" s="46" t="s">
        <v>284</v>
      </c>
      <c r="C332" s="216"/>
      <c r="D332" s="20"/>
      <c r="E332" s="20"/>
    </row>
    <row r="333" spans="1:5" x14ac:dyDescent="0.25">
      <c r="A333" s="20" t="s">
        <v>450</v>
      </c>
      <c r="B333" s="46" t="s">
        <v>284</v>
      </c>
      <c r="C333" s="216"/>
      <c r="D333" s="20"/>
      <c r="E333" s="20"/>
    </row>
    <row r="334" spans="1:5" x14ac:dyDescent="0.25">
      <c r="A334" s="20" t="s">
        <v>451</v>
      </c>
      <c r="B334" s="46" t="s">
        <v>284</v>
      </c>
      <c r="C334" s="216">
        <v>20902456</v>
      </c>
      <c r="D334" s="20"/>
      <c r="E334" s="20"/>
    </row>
    <row r="335" spans="1:5" x14ac:dyDescent="0.25">
      <c r="A335" s="26" t="s">
        <v>452</v>
      </c>
      <c r="B335" s="46" t="s">
        <v>284</v>
      </c>
      <c r="C335" s="216">
        <v>40659777</v>
      </c>
      <c r="D335" s="20"/>
      <c r="E335" s="20"/>
    </row>
    <row r="336" spans="1:5" x14ac:dyDescent="0.25">
      <c r="A336" s="20" t="s">
        <v>453</v>
      </c>
      <c r="B336" s="46" t="s">
        <v>284</v>
      </c>
      <c r="C336" s="216"/>
      <c r="D336" s="20"/>
      <c r="E336" s="20"/>
    </row>
    <row r="337" spans="1:5" x14ac:dyDescent="0.25">
      <c r="A337" s="26" t="s">
        <v>454</v>
      </c>
      <c r="B337" s="46" t="s">
        <v>284</v>
      </c>
      <c r="C337" s="216"/>
      <c r="D337" s="20"/>
      <c r="E337" s="20"/>
    </row>
    <row r="338" spans="1:5" x14ac:dyDescent="0.25">
      <c r="A338" s="26" t="s">
        <v>455</v>
      </c>
      <c r="B338" s="46" t="s">
        <v>284</v>
      </c>
      <c r="C338" s="271"/>
      <c r="D338" s="20"/>
      <c r="E338" s="20"/>
    </row>
    <row r="339" spans="1:5" x14ac:dyDescent="0.25">
      <c r="A339" s="20" t="s">
        <v>456</v>
      </c>
      <c r="B339" s="46" t="s">
        <v>284</v>
      </c>
      <c r="C339" s="216"/>
      <c r="D339" s="20"/>
      <c r="E339" s="20"/>
    </row>
    <row r="340" spans="1:5" x14ac:dyDescent="0.25">
      <c r="A340" s="20" t="s">
        <v>215</v>
      </c>
      <c r="B340" s="20"/>
      <c r="C340" s="27"/>
      <c r="D340" s="32">
        <f>SUM(C332:C339)</f>
        <v>61562233</v>
      </c>
      <c r="E340" s="20"/>
    </row>
    <row r="341" spans="1:5" x14ac:dyDescent="0.2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25">
      <c r="A342" s="20" t="s">
        <v>458</v>
      </c>
      <c r="B342" s="20"/>
      <c r="C342" s="27"/>
      <c r="D342" s="32">
        <f>D340-D341</f>
        <v>61562233</v>
      </c>
      <c r="E342" s="20"/>
    </row>
    <row r="343" spans="1:5" x14ac:dyDescent="0.25">
      <c r="A343" s="20"/>
      <c r="B343" s="20"/>
      <c r="C343" s="27"/>
      <c r="D343" s="20"/>
      <c r="E343" s="20"/>
    </row>
    <row r="344" spans="1:5" x14ac:dyDescent="0.25">
      <c r="A344" s="20" t="s">
        <v>459</v>
      </c>
      <c r="B344" s="46" t="s">
        <v>284</v>
      </c>
      <c r="C344" s="221">
        <v>-8955949</v>
      </c>
      <c r="D344" s="20"/>
      <c r="E344" s="20"/>
    </row>
    <row r="345" spans="1:5" x14ac:dyDescent="0.25">
      <c r="A345" s="20"/>
      <c r="B345" s="46"/>
      <c r="C345" s="57"/>
      <c r="D345" s="20"/>
      <c r="E345" s="20"/>
    </row>
    <row r="346" spans="1:5" x14ac:dyDescent="0.25">
      <c r="A346" s="20" t="s">
        <v>460</v>
      </c>
      <c r="B346" s="46" t="s">
        <v>284</v>
      </c>
      <c r="C346" s="234"/>
      <c r="D346" s="20"/>
      <c r="E346" s="20"/>
    </row>
    <row r="347" spans="1:5" x14ac:dyDescent="0.25">
      <c r="A347" s="20" t="s">
        <v>461</v>
      </c>
      <c r="B347" s="46" t="s">
        <v>284</v>
      </c>
      <c r="C347" s="234"/>
      <c r="D347" s="20"/>
      <c r="E347" s="20"/>
    </row>
    <row r="348" spans="1:5" x14ac:dyDescent="0.25">
      <c r="A348" s="20" t="s">
        <v>462</v>
      </c>
      <c r="B348" s="46" t="s">
        <v>284</v>
      </c>
      <c r="C348" s="234"/>
      <c r="D348" s="20"/>
      <c r="E348" s="20"/>
    </row>
    <row r="349" spans="1:5" x14ac:dyDescent="0.25">
      <c r="A349" s="20" t="s">
        <v>463</v>
      </c>
      <c r="B349" s="46" t="s">
        <v>284</v>
      </c>
      <c r="C349" s="234"/>
      <c r="D349" s="20"/>
      <c r="E349" s="20"/>
    </row>
    <row r="350" spans="1:5" x14ac:dyDescent="0.25">
      <c r="A350" s="20" t="s">
        <v>464</v>
      </c>
      <c r="B350" s="46" t="s">
        <v>284</v>
      </c>
      <c r="C350" s="234"/>
      <c r="D350" s="20"/>
      <c r="E350" s="20"/>
    </row>
    <row r="351" spans="1:5" x14ac:dyDescent="0.25">
      <c r="A351" s="20" t="s">
        <v>465</v>
      </c>
      <c r="B351" s="20"/>
      <c r="C351" s="27"/>
      <c r="D351" s="32">
        <f>D325+D330+D342+C344+C348+C349</f>
        <v>138262172</v>
      </c>
      <c r="E351" s="20"/>
    </row>
    <row r="352" spans="1:5" x14ac:dyDescent="0.25">
      <c r="A352" s="20"/>
      <c r="B352" s="20"/>
      <c r="C352" s="27"/>
      <c r="D352" s="20"/>
      <c r="E352" s="20"/>
    </row>
    <row r="353" spans="1:5" x14ac:dyDescent="0.25">
      <c r="A353" s="20" t="s">
        <v>466</v>
      </c>
      <c r="B353" s="20"/>
      <c r="C353" s="27"/>
      <c r="D353" s="32">
        <f>D309</f>
        <v>138262172</v>
      </c>
      <c r="E353" s="20"/>
    </row>
    <row r="354" spans="1:5" x14ac:dyDescent="0.25">
      <c r="A354" s="20"/>
      <c r="B354" s="20"/>
      <c r="C354" s="27"/>
      <c r="D354" s="20"/>
      <c r="E354" s="20"/>
    </row>
    <row r="355" spans="1:5" x14ac:dyDescent="0.25">
      <c r="A355" s="20"/>
      <c r="B355" s="20"/>
      <c r="C355" s="27"/>
      <c r="D355" s="20"/>
      <c r="E355" s="20"/>
    </row>
    <row r="356" spans="1:5" x14ac:dyDescent="0.25">
      <c r="A356" s="20"/>
      <c r="B356" s="20"/>
      <c r="C356" s="27"/>
      <c r="D356" s="20"/>
      <c r="E356" s="20"/>
    </row>
    <row r="357" spans="1:5" x14ac:dyDescent="0.25">
      <c r="A357" s="38" t="s">
        <v>467</v>
      </c>
      <c r="B357" s="38"/>
      <c r="C357" s="38"/>
      <c r="D357" s="38"/>
      <c r="E357" s="38"/>
    </row>
    <row r="358" spans="1:5" x14ac:dyDescent="0.25">
      <c r="A358" s="45" t="s">
        <v>468</v>
      </c>
      <c r="B358" s="45"/>
      <c r="C358" s="45"/>
      <c r="D358" s="45"/>
      <c r="E358" s="45"/>
    </row>
    <row r="359" spans="1:5" x14ac:dyDescent="0.25">
      <c r="A359" s="20" t="s">
        <v>469</v>
      </c>
      <c r="B359" s="46" t="s">
        <v>284</v>
      </c>
      <c r="C359" s="235">
        <v>16783755</v>
      </c>
      <c r="D359" s="20"/>
      <c r="E359" s="20"/>
    </row>
    <row r="360" spans="1:5" x14ac:dyDescent="0.25">
      <c r="A360" s="20" t="s">
        <v>470</v>
      </c>
      <c r="B360" s="46" t="s">
        <v>284</v>
      </c>
      <c r="C360" s="235">
        <v>542686473</v>
      </c>
      <c r="D360" s="20"/>
      <c r="E360" s="20"/>
    </row>
    <row r="361" spans="1:5" x14ac:dyDescent="0.25">
      <c r="A361" s="20" t="s">
        <v>471</v>
      </c>
      <c r="B361" s="20"/>
      <c r="C361" s="27"/>
      <c r="D361" s="32">
        <f>SUM(C359:C360)</f>
        <v>559470228</v>
      </c>
      <c r="E361" s="20"/>
    </row>
    <row r="362" spans="1:5" x14ac:dyDescent="0.25">
      <c r="A362" s="45" t="s">
        <v>472</v>
      </c>
      <c r="B362" s="45"/>
      <c r="C362" s="45"/>
      <c r="D362" s="45"/>
      <c r="E362" s="45"/>
    </row>
    <row r="363" spans="1:5" x14ac:dyDescent="0.25">
      <c r="A363" s="20" t="s">
        <v>377</v>
      </c>
      <c r="B363" s="45"/>
      <c r="C363" s="216">
        <v>2366517</v>
      </c>
      <c r="D363" s="20"/>
      <c r="E363" s="45"/>
    </row>
    <row r="364" spans="1:5" x14ac:dyDescent="0.25">
      <c r="A364" s="20" t="s">
        <v>473</v>
      </c>
      <c r="B364" s="46" t="s">
        <v>284</v>
      </c>
      <c r="C364" s="216">
        <v>278321643</v>
      </c>
      <c r="D364" s="20"/>
      <c r="E364" s="20"/>
    </row>
    <row r="365" spans="1:5" x14ac:dyDescent="0.25">
      <c r="A365" s="20" t="s">
        <v>474</v>
      </c>
      <c r="B365" s="46" t="s">
        <v>284</v>
      </c>
      <c r="C365" s="216">
        <v>5184192</v>
      </c>
      <c r="D365" s="20"/>
      <c r="E365" s="20"/>
    </row>
    <row r="366" spans="1:5" x14ac:dyDescent="0.25">
      <c r="A366" s="20" t="s">
        <v>475</v>
      </c>
      <c r="B366" s="46" t="s">
        <v>284</v>
      </c>
      <c r="C366" s="216">
        <v>7242790</v>
      </c>
      <c r="D366" s="20"/>
      <c r="E366" s="20"/>
    </row>
    <row r="367" spans="1:5" x14ac:dyDescent="0.25">
      <c r="A367" s="20" t="s">
        <v>394</v>
      </c>
      <c r="B367" s="20"/>
      <c r="C367" s="27"/>
      <c r="D367" s="32">
        <f>SUM(C363:C366)</f>
        <v>293115142</v>
      </c>
      <c r="E367" s="20"/>
    </row>
    <row r="368" spans="1:5" x14ac:dyDescent="0.25">
      <c r="A368" s="20" t="s">
        <v>476</v>
      </c>
      <c r="B368" s="20"/>
      <c r="C368" s="27"/>
      <c r="D368" s="32">
        <f>D361-D367</f>
        <v>266355086</v>
      </c>
      <c r="E368" s="20"/>
    </row>
    <row r="369" spans="1:6" x14ac:dyDescent="0.25">
      <c r="A369" s="58" t="s">
        <v>477</v>
      </c>
      <c r="B369" s="45"/>
      <c r="C369" s="45"/>
      <c r="D369" s="45"/>
      <c r="E369" s="45"/>
    </row>
    <row r="370" spans="1:6" x14ac:dyDescent="0.25">
      <c r="A370" s="32" t="s">
        <v>478</v>
      </c>
      <c r="B370" s="20"/>
      <c r="C370" s="20"/>
      <c r="D370" s="20"/>
      <c r="E370" s="20"/>
    </row>
    <row r="371" spans="1:6" x14ac:dyDescent="0.25">
      <c r="A371" s="59" t="s">
        <v>479</v>
      </c>
      <c r="B371" s="40" t="s">
        <v>284</v>
      </c>
      <c r="C371" s="272"/>
      <c r="D371" s="32"/>
      <c r="E371" s="32"/>
    </row>
    <row r="372" spans="1:6" x14ac:dyDescent="0.25">
      <c r="A372" s="59" t="s">
        <v>480</v>
      </c>
      <c r="B372" s="40" t="s">
        <v>284</v>
      </c>
      <c r="C372" s="272"/>
      <c r="D372" s="32"/>
      <c r="E372" s="32"/>
    </row>
    <row r="373" spans="1:6" x14ac:dyDescent="0.25">
      <c r="A373" s="59" t="s">
        <v>481</v>
      </c>
      <c r="B373" s="40" t="s">
        <v>284</v>
      </c>
      <c r="C373" s="272"/>
      <c r="D373" s="32"/>
      <c r="E373" s="32"/>
    </row>
    <row r="374" spans="1:6" x14ac:dyDescent="0.25">
      <c r="A374" s="59" t="s">
        <v>482</v>
      </c>
      <c r="B374" s="40" t="s">
        <v>284</v>
      </c>
      <c r="C374" s="272"/>
      <c r="D374" s="32"/>
      <c r="E374" s="32"/>
    </row>
    <row r="375" spans="1:6" x14ac:dyDescent="0.25">
      <c r="A375" s="59" t="s">
        <v>483</v>
      </c>
      <c r="B375" s="40" t="s">
        <v>284</v>
      </c>
      <c r="C375" s="272"/>
      <c r="D375" s="32"/>
      <c r="E375" s="32"/>
    </row>
    <row r="376" spans="1:6" x14ac:dyDescent="0.25">
      <c r="A376" s="59" t="s">
        <v>484</v>
      </c>
      <c r="B376" s="40" t="s">
        <v>284</v>
      </c>
      <c r="C376" s="272"/>
      <c r="D376" s="32"/>
      <c r="E376" s="32"/>
    </row>
    <row r="377" spans="1:6" x14ac:dyDescent="0.25">
      <c r="A377" s="59" t="s">
        <v>485</v>
      </c>
      <c r="B377" s="40" t="s">
        <v>284</v>
      </c>
      <c r="C377" s="272"/>
      <c r="D377" s="32"/>
      <c r="E377" s="32"/>
    </row>
    <row r="378" spans="1:6" x14ac:dyDescent="0.25">
      <c r="A378" s="59" t="s">
        <v>486</v>
      </c>
      <c r="B378" s="40" t="s">
        <v>284</v>
      </c>
      <c r="C378" s="272"/>
      <c r="D378" s="32"/>
      <c r="E378" s="32"/>
    </row>
    <row r="379" spans="1:6" x14ac:dyDescent="0.25">
      <c r="A379" s="59" t="s">
        <v>487</v>
      </c>
      <c r="B379" s="40" t="s">
        <v>284</v>
      </c>
      <c r="C379" s="272"/>
      <c r="D379" s="32"/>
      <c r="E379" s="32"/>
    </row>
    <row r="380" spans="1:6" x14ac:dyDescent="0.25">
      <c r="A380" s="59" t="s">
        <v>488</v>
      </c>
      <c r="B380" s="40" t="s">
        <v>284</v>
      </c>
      <c r="C380" s="272"/>
      <c r="D380" s="32"/>
      <c r="E380" s="32"/>
    </row>
    <row r="381" spans="1:6" x14ac:dyDescent="0.25">
      <c r="A381" s="59" t="s">
        <v>489</v>
      </c>
      <c r="B381" s="40" t="s">
        <v>284</v>
      </c>
      <c r="C381" s="236">
        <v>13240241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25">
      <c r="A382" s="61" t="s">
        <v>490</v>
      </c>
      <c r="B382" s="46"/>
      <c r="C382" s="46"/>
      <c r="D382" s="32">
        <f>SUM(C371:C381)</f>
        <v>13240241</v>
      </c>
      <c r="E382" s="32"/>
      <c r="F382" s="60"/>
    </row>
    <row r="383" spans="1:6" x14ac:dyDescent="0.25">
      <c r="A383" s="56" t="s">
        <v>491</v>
      </c>
      <c r="B383" s="46" t="s">
        <v>284</v>
      </c>
      <c r="C383" s="47"/>
      <c r="D383" s="32"/>
      <c r="E383" s="20"/>
    </row>
    <row r="384" spans="1:6" x14ac:dyDescent="0.25">
      <c r="A384" s="20" t="s">
        <v>492</v>
      </c>
      <c r="B384" s="20"/>
      <c r="C384" s="27"/>
      <c r="D384" s="32">
        <f>D382+C383</f>
        <v>13240241</v>
      </c>
      <c r="E384" s="20"/>
    </row>
    <row r="385" spans="1:5" x14ac:dyDescent="0.25">
      <c r="A385" s="20" t="s">
        <v>493</v>
      </c>
      <c r="B385" s="20"/>
      <c r="C385" s="27"/>
      <c r="D385" s="32">
        <f>D368+D384</f>
        <v>279595327</v>
      </c>
      <c r="E385" s="20"/>
    </row>
    <row r="386" spans="1:5" x14ac:dyDescent="0.25">
      <c r="A386" s="20"/>
      <c r="B386" s="20"/>
      <c r="C386" s="27"/>
      <c r="D386" s="20"/>
      <c r="E386" s="20"/>
    </row>
    <row r="387" spans="1:5" x14ac:dyDescent="0.25">
      <c r="A387" s="20"/>
      <c r="B387" s="20"/>
      <c r="C387" s="27"/>
      <c r="D387" s="20"/>
      <c r="E387" s="20"/>
    </row>
    <row r="388" spans="1:5" x14ac:dyDescent="0.25">
      <c r="A388" s="20"/>
      <c r="B388" s="20"/>
      <c r="C388" s="27"/>
      <c r="D388" s="20"/>
      <c r="E388" s="20"/>
    </row>
    <row r="389" spans="1:5" x14ac:dyDescent="0.25">
      <c r="A389" s="45" t="s">
        <v>494</v>
      </c>
      <c r="B389" s="45"/>
      <c r="C389" s="45"/>
      <c r="D389" s="45"/>
      <c r="E389" s="45"/>
    </row>
    <row r="390" spans="1:5" x14ac:dyDescent="0.25">
      <c r="A390" s="20" t="s">
        <v>495</v>
      </c>
      <c r="B390" s="46" t="s">
        <v>284</v>
      </c>
      <c r="C390" s="216">
        <v>79084795</v>
      </c>
      <c r="D390" s="20"/>
      <c r="E390" s="20"/>
    </row>
    <row r="391" spans="1:5" x14ac:dyDescent="0.25">
      <c r="A391" s="20" t="s">
        <v>9</v>
      </c>
      <c r="B391" s="46" t="s">
        <v>284</v>
      </c>
      <c r="C391" s="216">
        <v>26310781</v>
      </c>
      <c r="D391" s="20"/>
      <c r="E391" s="20"/>
    </row>
    <row r="392" spans="1:5" x14ac:dyDescent="0.25">
      <c r="A392" s="20" t="s">
        <v>249</v>
      </c>
      <c r="B392" s="46" t="s">
        <v>284</v>
      </c>
      <c r="C392" s="216">
        <v>111506574</v>
      </c>
      <c r="D392" s="20"/>
      <c r="E392" s="20"/>
    </row>
    <row r="393" spans="1:5" x14ac:dyDescent="0.25">
      <c r="A393" s="20" t="s">
        <v>496</v>
      </c>
      <c r="B393" s="46" t="s">
        <v>284</v>
      </c>
      <c r="C393" s="216">
        <v>24694272</v>
      </c>
      <c r="D393" s="20"/>
      <c r="E393" s="20"/>
    </row>
    <row r="394" spans="1:5" x14ac:dyDescent="0.25">
      <c r="A394" s="20" t="s">
        <v>497</v>
      </c>
      <c r="B394" s="46" t="s">
        <v>284</v>
      </c>
      <c r="C394" s="216">
        <v>1162988</v>
      </c>
      <c r="D394" s="20"/>
      <c r="E394" s="20"/>
    </row>
    <row r="395" spans="1:5" x14ac:dyDescent="0.25">
      <c r="A395" s="20" t="s">
        <v>498</v>
      </c>
      <c r="B395" s="46" t="s">
        <v>284</v>
      </c>
      <c r="C395" s="216">
        <v>15063441</v>
      </c>
      <c r="D395" s="20"/>
      <c r="E395" s="20"/>
    </row>
    <row r="396" spans="1:5" x14ac:dyDescent="0.25">
      <c r="A396" s="20" t="s">
        <v>11</v>
      </c>
      <c r="B396" s="46" t="s">
        <v>284</v>
      </c>
      <c r="C396" s="216">
        <v>1814015</v>
      </c>
      <c r="D396" s="20"/>
      <c r="E396" s="20"/>
    </row>
    <row r="397" spans="1:5" x14ac:dyDescent="0.25">
      <c r="A397" s="20" t="s">
        <v>499</v>
      </c>
      <c r="B397" s="46" t="s">
        <v>284</v>
      </c>
      <c r="C397" s="216">
        <v>8649479</v>
      </c>
      <c r="D397" s="20"/>
      <c r="E397" s="20"/>
    </row>
    <row r="398" spans="1:5" x14ac:dyDescent="0.25">
      <c r="A398" s="20" t="s">
        <v>500</v>
      </c>
      <c r="B398" s="46" t="s">
        <v>284</v>
      </c>
      <c r="C398" s="216">
        <v>1825050</v>
      </c>
      <c r="D398" s="20"/>
      <c r="E398" s="20"/>
    </row>
    <row r="399" spans="1:5" x14ac:dyDescent="0.25">
      <c r="A399" s="20" t="s">
        <v>501</v>
      </c>
      <c r="B399" s="46" t="s">
        <v>284</v>
      </c>
      <c r="C399" s="216">
        <v>3633436</v>
      </c>
      <c r="D399" s="20"/>
      <c r="E399" s="20"/>
    </row>
    <row r="400" spans="1:5" x14ac:dyDescent="0.25">
      <c r="A400" s="20" t="s">
        <v>502</v>
      </c>
      <c r="B400" s="46" t="s">
        <v>284</v>
      </c>
      <c r="C400" s="216">
        <v>990763</v>
      </c>
      <c r="D400" s="20"/>
      <c r="E400" s="20"/>
    </row>
    <row r="401" spans="1:9" x14ac:dyDescent="0.25">
      <c r="A401" s="32" t="s">
        <v>503</v>
      </c>
      <c r="B401" s="20"/>
      <c r="C401" s="20"/>
      <c r="D401" s="20"/>
      <c r="E401" s="20"/>
    </row>
    <row r="402" spans="1:9" x14ac:dyDescent="0.25">
      <c r="A402" s="33" t="s">
        <v>255</v>
      </c>
      <c r="B402" s="40" t="s">
        <v>284</v>
      </c>
      <c r="C402" s="272"/>
      <c r="D402" s="32"/>
      <c r="E402" s="32"/>
    </row>
    <row r="403" spans="1:9" x14ac:dyDescent="0.25">
      <c r="A403" s="33" t="s">
        <v>256</v>
      </c>
      <c r="B403" s="40" t="s">
        <v>284</v>
      </c>
      <c r="C403" s="272"/>
      <c r="D403" s="32"/>
      <c r="E403" s="32"/>
    </row>
    <row r="404" spans="1:9" x14ac:dyDescent="0.25">
      <c r="A404" s="33" t="s">
        <v>504</v>
      </c>
      <c r="B404" s="40" t="s">
        <v>284</v>
      </c>
      <c r="C404" s="272"/>
      <c r="D404" s="32"/>
      <c r="E404" s="32"/>
    </row>
    <row r="405" spans="1:9" x14ac:dyDescent="0.25">
      <c r="A405" s="33" t="s">
        <v>258</v>
      </c>
      <c r="B405" s="40" t="s">
        <v>284</v>
      </c>
      <c r="C405" s="272"/>
      <c r="D405" s="32"/>
      <c r="E405" s="32"/>
    </row>
    <row r="406" spans="1:9" x14ac:dyDescent="0.25">
      <c r="A406" s="33" t="s">
        <v>259</v>
      </c>
      <c r="B406" s="40" t="s">
        <v>284</v>
      </c>
      <c r="C406" s="272"/>
      <c r="D406" s="32"/>
      <c r="E406" s="32"/>
    </row>
    <row r="407" spans="1:9" x14ac:dyDescent="0.25">
      <c r="A407" s="33" t="s">
        <v>260</v>
      </c>
      <c r="B407" s="40" t="s">
        <v>284</v>
      </c>
      <c r="C407" s="272"/>
      <c r="D407" s="32"/>
      <c r="E407" s="32"/>
    </row>
    <row r="408" spans="1:9" x14ac:dyDescent="0.25">
      <c r="A408" s="33" t="s">
        <v>261</v>
      </c>
      <c r="B408" s="40" t="s">
        <v>284</v>
      </c>
      <c r="C408" s="272"/>
      <c r="D408" s="32"/>
      <c r="E408" s="32"/>
    </row>
    <row r="409" spans="1:9" x14ac:dyDescent="0.25">
      <c r="A409" s="33" t="s">
        <v>262</v>
      </c>
      <c r="B409" s="40" t="s">
        <v>284</v>
      </c>
      <c r="C409" s="272"/>
      <c r="D409" s="32"/>
      <c r="E409" s="32"/>
    </row>
    <row r="410" spans="1:9" x14ac:dyDescent="0.25">
      <c r="A410" s="33" t="s">
        <v>263</v>
      </c>
      <c r="B410" s="40" t="s">
        <v>284</v>
      </c>
      <c r="C410" s="272"/>
      <c r="D410" s="32"/>
      <c r="E410" s="32"/>
    </row>
    <row r="411" spans="1:9" x14ac:dyDescent="0.25">
      <c r="A411" s="33" t="s">
        <v>264</v>
      </c>
      <c r="B411" s="40" t="s">
        <v>284</v>
      </c>
      <c r="C411" s="272"/>
      <c r="D411" s="32"/>
      <c r="E411" s="32"/>
    </row>
    <row r="412" spans="1:9" x14ac:dyDescent="0.25">
      <c r="A412" s="33" t="s">
        <v>265</v>
      </c>
      <c r="B412" s="40" t="s">
        <v>284</v>
      </c>
      <c r="C412" s="272"/>
      <c r="D412" s="32"/>
      <c r="E412" s="32"/>
    </row>
    <row r="413" spans="1:9" x14ac:dyDescent="0.25">
      <c r="A413" s="33" t="s">
        <v>266</v>
      </c>
      <c r="B413" s="40" t="s">
        <v>284</v>
      </c>
      <c r="C413" s="272"/>
      <c r="D413" s="32"/>
      <c r="E413" s="32"/>
    </row>
    <row r="414" spans="1:9" x14ac:dyDescent="0.25">
      <c r="A414" s="33" t="s">
        <v>267</v>
      </c>
      <c r="B414" s="40" t="s">
        <v>284</v>
      </c>
      <c r="C414" s="272"/>
      <c r="D414" s="32"/>
      <c r="E414" s="32"/>
    </row>
    <row r="415" spans="1:9" x14ac:dyDescent="0.25">
      <c r="A415" s="33" t="s">
        <v>268</v>
      </c>
      <c r="B415" s="40" t="s">
        <v>284</v>
      </c>
      <c r="C415" s="236">
        <v>2107493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25">
      <c r="A416" s="62" t="s">
        <v>505</v>
      </c>
      <c r="B416" s="46"/>
      <c r="C416" s="46"/>
      <c r="D416" s="32">
        <f>SUM(C402:C415)</f>
        <v>2107493</v>
      </c>
      <c r="E416" s="32"/>
      <c r="F416" s="60"/>
      <c r="G416" s="60"/>
      <c r="H416" s="60"/>
      <c r="I416" s="60"/>
    </row>
    <row r="417" spans="1:13" x14ac:dyDescent="0.25">
      <c r="A417" s="32" t="s">
        <v>506</v>
      </c>
      <c r="B417" s="20"/>
      <c r="C417" s="27"/>
      <c r="D417" s="32">
        <f>SUM(C390:C400,D416)</f>
        <v>276843087</v>
      </c>
      <c r="E417" s="32"/>
    </row>
    <row r="418" spans="1:13" x14ac:dyDescent="0.25">
      <c r="A418" s="32" t="s">
        <v>507</v>
      </c>
      <c r="B418" s="20"/>
      <c r="C418" s="27"/>
      <c r="D418" s="32">
        <f>D385-D417</f>
        <v>2752240</v>
      </c>
      <c r="E418" s="32"/>
    </row>
    <row r="419" spans="1:13" x14ac:dyDescent="0.25">
      <c r="A419" s="32" t="s">
        <v>508</v>
      </c>
      <c r="B419" s="20"/>
      <c r="C419" s="236"/>
      <c r="D419" s="32"/>
      <c r="E419" s="32"/>
    </row>
    <row r="420" spans="1:13" x14ac:dyDescent="0.25">
      <c r="A420" s="59" t="s">
        <v>509</v>
      </c>
      <c r="B420" s="46" t="s">
        <v>284</v>
      </c>
      <c r="C420" s="272"/>
      <c r="D420" s="32"/>
      <c r="E420" s="32"/>
    </row>
    <row r="421" spans="1:13" x14ac:dyDescent="0.25">
      <c r="A421" s="61" t="s">
        <v>510</v>
      </c>
      <c r="B421" s="20"/>
      <c r="C421" s="20"/>
      <c r="D421" s="32">
        <f>SUM(C419:C420)</f>
        <v>0</v>
      </c>
      <c r="E421" s="32"/>
    </row>
    <row r="422" spans="1:13" x14ac:dyDescent="0.25">
      <c r="A422" s="32" t="s">
        <v>511</v>
      </c>
      <c r="B422" s="20"/>
      <c r="C422" s="27"/>
      <c r="D422" s="32">
        <f>D418+D421</f>
        <v>2752240</v>
      </c>
      <c r="E422" s="32"/>
      <c r="F422" s="63"/>
    </row>
    <row r="423" spans="1:13" x14ac:dyDescent="0.25">
      <c r="A423" s="32" t="s">
        <v>512</v>
      </c>
      <c r="B423" s="46" t="s">
        <v>284</v>
      </c>
      <c r="C423" s="47">
        <v>25861</v>
      </c>
      <c r="D423" s="32"/>
      <c r="E423" s="20"/>
    </row>
    <row r="424" spans="1:13" x14ac:dyDescent="0.25">
      <c r="A424" s="20" t="s">
        <v>513</v>
      </c>
      <c r="B424" s="46" t="s">
        <v>284</v>
      </c>
      <c r="C424" s="47"/>
      <c r="D424" s="32"/>
      <c r="E424" s="20"/>
    </row>
    <row r="425" spans="1:13" x14ac:dyDescent="0.25">
      <c r="A425" s="20" t="s">
        <v>514</v>
      </c>
      <c r="B425" s="20"/>
      <c r="C425" s="27"/>
      <c r="D425" s="32">
        <f>D422+C423-C424</f>
        <v>2778101</v>
      </c>
      <c r="E425" s="20"/>
    </row>
    <row r="428" spans="1:13" x14ac:dyDescent="0.25">
      <c r="M428" s="64"/>
    </row>
    <row r="429" spans="1:13" x14ac:dyDescent="0.25">
      <c r="M429" s="64"/>
    </row>
    <row r="430" spans="1:13" x14ac:dyDescent="0.25">
      <c r="M430" s="64"/>
    </row>
    <row r="434" spans="2:7" x14ac:dyDescent="0.25">
      <c r="B434" s="65"/>
      <c r="C434" s="65"/>
      <c r="D434" s="65"/>
      <c r="E434" s="65"/>
      <c r="F434" s="65"/>
      <c r="G434" s="65"/>
    </row>
    <row r="575" spans="2:83" x14ac:dyDescent="0.2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2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2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" customHeight="1" x14ac:dyDescent="0.2">
      <c r="A613" s="250"/>
      <c r="C613" s="248" t="s">
        <v>515</v>
      </c>
      <c r="D613" s="255">
        <f>CE91-(BE91+CD91)</f>
        <v>359698</v>
      </c>
      <c r="E613" s="257">
        <f>SUM(C625:D648)+SUM(C669:D714)</f>
        <v>156535800.2863124</v>
      </c>
      <c r="F613" s="257">
        <f>CE65-(AX65+BD65+BE65+BG65+BJ65+BN65+BP65+BQ65+CB65+CC65+CD65)</f>
        <v>23941409</v>
      </c>
      <c r="G613" s="255">
        <f>CE92-(AX92+AY92+BD92+BE92+BG92+BJ92+BN92+BP92+BQ92+CB92+CC92+CD92)</f>
        <v>7518</v>
      </c>
      <c r="H613" s="260">
        <f>CE61-(AX61+AY61+AZ61+BD61+BE61+BG61+BJ61+BN61+BO61+BP61+BQ61+BR61+CB61+CC61+CD61)</f>
        <v>1011.6596000000001</v>
      </c>
      <c r="I613" s="255">
        <f>CE93-(AX93+AY93+AZ93+BD93+BE93+BF93+BG93+BJ93+BN93+BO93+BP93+BQ93+BR93+CB93+CC93+CD93)</f>
        <v>306367</v>
      </c>
      <c r="J613" s="255">
        <f>CE94-(AX94+AY94+AZ94+BA94+BD94+BE94+BF94+BG94+BJ94+BN94+BO94+BP94+BQ94+BR94+CB94+CC94+CD94)</f>
        <v>547629</v>
      </c>
      <c r="K613" s="255">
        <f>CE90-(AW90+AX90+AY90+AZ90+BA90+BB90+BC90+BD90+BE90+BF90+BG90+BH90+BI90+BJ90+BK90+BL90+BM90+BN90+BO90+BP90+BQ90+BR90+BS90+BT90+BU90+BV90+BW90+BX90+CB90+CC90+CD90)</f>
        <v>558182064</v>
      </c>
      <c r="L613" s="261">
        <f>CE95-(AW95+AX95+AY95+AZ95+BA95+BB95+BC95+BD95+BE95+BF95+BG95+BH95+BI95+BJ95+BK95+BL95+BM95+BN95+BO95+BP95+BQ95+BR95+BS95+BT95+BU95+BV95+BW95+BX95+BY95+BZ95+CA95+CB95+CC95+CD95)</f>
        <v>163.39850000000001</v>
      </c>
    </row>
    <row r="614" spans="1:14" s="231" customFormat="1" ht="12.6" customHeight="1" x14ac:dyDescent="0.2">
      <c r="A614" s="250"/>
      <c r="C614" s="248" t="s">
        <v>516</v>
      </c>
      <c r="D614" s="256" t="s">
        <v>517</v>
      </c>
      <c r="E614" s="258" t="s">
        <v>518</v>
      </c>
      <c r="F614" s="259" t="s">
        <v>519</v>
      </c>
      <c r="G614" s="256" t="s">
        <v>520</v>
      </c>
      <c r="H614" s="259" t="s">
        <v>521</v>
      </c>
      <c r="I614" s="256" t="s">
        <v>522</v>
      </c>
      <c r="J614" s="256" t="s">
        <v>523</v>
      </c>
      <c r="K614" s="248" t="s">
        <v>524</v>
      </c>
      <c r="L614" s="249" t="s">
        <v>525</v>
      </c>
    </row>
    <row r="615" spans="1:14" s="231" customFormat="1" ht="12.6" customHeight="1" x14ac:dyDescent="0.2">
      <c r="A615" s="250">
        <v>8430</v>
      </c>
      <c r="B615" s="249" t="s">
        <v>152</v>
      </c>
      <c r="C615" s="255">
        <f>BE86</f>
        <v>2447928</v>
      </c>
      <c r="D615" s="255"/>
      <c r="E615" s="257"/>
      <c r="F615" s="257"/>
      <c r="G615" s="255"/>
      <c r="H615" s="257"/>
      <c r="I615" s="255"/>
      <c r="J615" s="255"/>
      <c r="N615" s="251" t="s">
        <v>526</v>
      </c>
    </row>
    <row r="616" spans="1:14" s="231" customFormat="1" ht="12.6" customHeight="1" x14ac:dyDescent="0.2">
      <c r="A616" s="250"/>
      <c r="B616" s="249" t="s">
        <v>527</v>
      </c>
      <c r="C616" s="255">
        <f>CD70-CD85</f>
        <v>0</v>
      </c>
      <c r="D616" s="255">
        <f>SUM(C615:C616)</f>
        <v>2447928</v>
      </c>
      <c r="E616" s="257"/>
      <c r="F616" s="257"/>
      <c r="G616" s="255"/>
      <c r="H616" s="257"/>
      <c r="I616" s="255"/>
      <c r="J616" s="255"/>
      <c r="N616" s="251" t="s">
        <v>528</v>
      </c>
    </row>
    <row r="617" spans="1:14" s="231" customFormat="1" ht="12.6" customHeight="1" x14ac:dyDescent="0.2">
      <c r="A617" s="250">
        <v>8310</v>
      </c>
      <c r="B617" s="254" t="s">
        <v>529</v>
      </c>
      <c r="C617" s="255">
        <f>AX86</f>
        <v>0</v>
      </c>
      <c r="D617" s="255">
        <f>(D616/D613)*AX91</f>
        <v>0</v>
      </c>
      <c r="E617" s="257"/>
      <c r="F617" s="257"/>
      <c r="G617" s="255"/>
      <c r="H617" s="257"/>
      <c r="I617" s="255"/>
      <c r="J617" s="255"/>
      <c r="N617" s="251" t="s">
        <v>530</v>
      </c>
    </row>
    <row r="618" spans="1:14" s="231" customFormat="1" ht="12.6" customHeight="1" x14ac:dyDescent="0.2">
      <c r="A618" s="250">
        <v>8510</v>
      </c>
      <c r="B618" s="254" t="s">
        <v>157</v>
      </c>
      <c r="C618" s="255">
        <f>BJ86</f>
        <v>0</v>
      </c>
      <c r="D618" s="255">
        <f>(D616/D613)*BJ91</f>
        <v>3994.8338217059863</v>
      </c>
      <c r="E618" s="257"/>
      <c r="F618" s="257"/>
      <c r="G618" s="255"/>
      <c r="H618" s="257"/>
      <c r="I618" s="255"/>
      <c r="J618" s="255"/>
      <c r="N618" s="251" t="s">
        <v>531</v>
      </c>
    </row>
    <row r="619" spans="1:14" s="231" customFormat="1" ht="12.6" customHeight="1" x14ac:dyDescent="0.2">
      <c r="A619" s="250">
        <v>8470</v>
      </c>
      <c r="B619" s="254" t="s">
        <v>532</v>
      </c>
      <c r="C619" s="255">
        <f>BG86</f>
        <v>2980227</v>
      </c>
      <c r="D619" s="255">
        <f>(D616/D613)*BG91</f>
        <v>0</v>
      </c>
      <c r="E619" s="257"/>
      <c r="F619" s="257"/>
      <c r="G619" s="255"/>
      <c r="H619" s="257"/>
      <c r="I619" s="255"/>
      <c r="J619" s="255"/>
      <c r="N619" s="251" t="s">
        <v>533</v>
      </c>
    </row>
    <row r="620" spans="1:14" s="231" customFormat="1" ht="12.6" customHeight="1" x14ac:dyDescent="0.2">
      <c r="A620" s="250">
        <v>8610</v>
      </c>
      <c r="B620" s="254" t="s">
        <v>534</v>
      </c>
      <c r="C620" s="255">
        <f>BN86</f>
        <v>114220956</v>
      </c>
      <c r="D620" s="255">
        <f>(D616/D613)*BN91</f>
        <v>125690.9469388209</v>
      </c>
      <c r="E620" s="257"/>
      <c r="F620" s="257"/>
      <c r="G620" s="255"/>
      <c r="H620" s="257"/>
      <c r="I620" s="255"/>
      <c r="J620" s="255"/>
      <c r="N620" s="251" t="s">
        <v>535</v>
      </c>
    </row>
    <row r="621" spans="1:14" s="231" customFormat="1" ht="12.6" customHeight="1" x14ac:dyDescent="0.2">
      <c r="A621" s="250">
        <v>8790</v>
      </c>
      <c r="B621" s="254" t="s">
        <v>536</v>
      </c>
      <c r="C621" s="255">
        <f>CC86</f>
        <v>2414443</v>
      </c>
      <c r="D621" s="255">
        <f>(D616/D613)*CC91</f>
        <v>213134.93292706658</v>
      </c>
      <c r="E621" s="257"/>
      <c r="F621" s="257"/>
      <c r="G621" s="255"/>
      <c r="H621" s="257"/>
      <c r="I621" s="255"/>
      <c r="J621" s="255"/>
      <c r="N621" s="251" t="s">
        <v>537</v>
      </c>
    </row>
    <row r="622" spans="1:14" s="231" customFormat="1" ht="12.6" customHeight="1" x14ac:dyDescent="0.2">
      <c r="A622" s="250">
        <v>8630</v>
      </c>
      <c r="B622" s="254" t="s">
        <v>538</v>
      </c>
      <c r="C622" s="255">
        <f>BP86</f>
        <v>270365</v>
      </c>
      <c r="D622" s="255">
        <f>(D616/D613)*BP91</f>
        <v>0</v>
      </c>
      <c r="E622" s="257"/>
      <c r="F622" s="257"/>
      <c r="G622" s="255"/>
      <c r="H622" s="257"/>
      <c r="I622" s="255"/>
      <c r="J622" s="255"/>
      <c r="N622" s="251" t="s">
        <v>539</v>
      </c>
    </row>
    <row r="623" spans="1:14" s="231" customFormat="1" ht="12.6" customHeight="1" x14ac:dyDescent="0.2">
      <c r="A623" s="250">
        <v>8770</v>
      </c>
      <c r="B623" s="249" t="s">
        <v>540</v>
      </c>
      <c r="C623" s="255">
        <f>CB86</f>
        <v>0</v>
      </c>
      <c r="D623" s="255">
        <f>(D616/D613)*CB91</f>
        <v>0</v>
      </c>
      <c r="E623" s="257"/>
      <c r="F623" s="257"/>
      <c r="G623" s="255"/>
      <c r="H623" s="257"/>
      <c r="I623" s="255"/>
      <c r="J623" s="255"/>
      <c r="N623" s="251" t="s">
        <v>541</v>
      </c>
    </row>
    <row r="624" spans="1:14" s="231" customFormat="1" ht="12.6" customHeight="1" x14ac:dyDescent="0.2">
      <c r="A624" s="250">
        <v>8640</v>
      </c>
      <c r="B624" s="254" t="s">
        <v>542</v>
      </c>
      <c r="C624" s="255">
        <f>BQ86</f>
        <v>0</v>
      </c>
      <c r="D624" s="255">
        <f>(D616/D613)*BQ91</f>
        <v>0</v>
      </c>
      <c r="E624" s="257">
        <f>SUM(C617:D624)</f>
        <v>120228811.7136876</v>
      </c>
      <c r="F624" s="257"/>
      <c r="G624" s="255"/>
      <c r="H624" s="257"/>
      <c r="I624" s="255"/>
      <c r="J624" s="255"/>
      <c r="N624" s="251" t="s">
        <v>543</v>
      </c>
    </row>
    <row r="625" spans="1:14" s="231" customFormat="1" ht="12.6" customHeight="1" x14ac:dyDescent="0.2">
      <c r="A625" s="250">
        <v>8420</v>
      </c>
      <c r="B625" s="254" t="s">
        <v>151</v>
      </c>
      <c r="C625" s="255">
        <f>BD86</f>
        <v>0</v>
      </c>
      <c r="D625" s="255">
        <f>(D616/D613)*BD91</f>
        <v>0</v>
      </c>
      <c r="E625" s="257">
        <f>(E624/E613)*SUM(C625:D625)</f>
        <v>0</v>
      </c>
      <c r="F625" s="257">
        <f>SUM(C625:E625)</f>
        <v>0</v>
      </c>
      <c r="G625" s="255"/>
      <c r="H625" s="257"/>
      <c r="I625" s="255"/>
      <c r="J625" s="255"/>
      <c r="N625" s="251" t="s">
        <v>544</v>
      </c>
    </row>
    <row r="626" spans="1:14" s="231" customFormat="1" ht="12.6" customHeight="1" x14ac:dyDescent="0.2">
      <c r="A626" s="250">
        <v>8320</v>
      </c>
      <c r="B626" s="254" t="s">
        <v>147</v>
      </c>
      <c r="C626" s="255">
        <f>AY86</f>
        <v>0</v>
      </c>
      <c r="D626" s="255">
        <f>(D616/D613)*AY91</f>
        <v>0</v>
      </c>
      <c r="E626" s="257">
        <f>(E624/E613)*SUM(C626:D626)</f>
        <v>0</v>
      </c>
      <c r="F626" s="257">
        <f>(F625/F613)*AY65</f>
        <v>0</v>
      </c>
      <c r="G626" s="255">
        <f>SUM(C626:F626)</f>
        <v>0</v>
      </c>
      <c r="H626" s="257"/>
      <c r="I626" s="255"/>
      <c r="J626" s="255"/>
      <c r="N626" s="251" t="s">
        <v>545</v>
      </c>
    </row>
    <row r="627" spans="1:14" s="231" customFormat="1" ht="12.6" customHeight="1" x14ac:dyDescent="0.2">
      <c r="A627" s="250">
        <v>8650</v>
      </c>
      <c r="B627" s="254" t="s">
        <v>164</v>
      </c>
      <c r="C627" s="255">
        <f>BR86</f>
        <v>3</v>
      </c>
      <c r="D627" s="255">
        <f>(D616/D613)*BR91</f>
        <v>0</v>
      </c>
      <c r="E627" s="257">
        <f>(E624/E613)*SUM(C627:D627)</f>
        <v>2.3041785615900512</v>
      </c>
      <c r="F627" s="257">
        <f>(F625/F613)*BR65</f>
        <v>0</v>
      </c>
      <c r="G627" s="255">
        <f>(G626/G613)*BR92</f>
        <v>0</v>
      </c>
      <c r="H627" s="257"/>
      <c r="I627" s="255"/>
      <c r="J627" s="255"/>
      <c r="N627" s="251" t="s">
        <v>546</v>
      </c>
    </row>
    <row r="628" spans="1:14" s="231" customFormat="1" ht="12.6" customHeight="1" x14ac:dyDescent="0.2">
      <c r="A628" s="250">
        <v>8620</v>
      </c>
      <c r="B628" s="249" t="s">
        <v>547</v>
      </c>
      <c r="C628" s="255">
        <f>BO86</f>
        <v>139</v>
      </c>
      <c r="D628" s="255">
        <f>(D616/D613)*BO91</f>
        <v>0</v>
      </c>
      <c r="E628" s="257">
        <f>(E624/E613)*SUM(C628:D628)</f>
        <v>106.76027335367236</v>
      </c>
      <c r="F628" s="257">
        <f>(F625/F613)*BO65</f>
        <v>0</v>
      </c>
      <c r="G628" s="255">
        <f>(G626/G613)*BO92</f>
        <v>0</v>
      </c>
      <c r="H628" s="257"/>
      <c r="I628" s="255"/>
      <c r="J628" s="255"/>
      <c r="N628" s="251" t="s">
        <v>548</v>
      </c>
    </row>
    <row r="629" spans="1:14" s="231" customFormat="1" ht="12.6" customHeight="1" x14ac:dyDescent="0.2">
      <c r="A629" s="250">
        <v>8330</v>
      </c>
      <c r="B629" s="254" t="s">
        <v>148</v>
      </c>
      <c r="C629" s="255">
        <f>AZ86</f>
        <v>964272</v>
      </c>
      <c r="D629" s="255">
        <f>(D616/D613)*AZ91</f>
        <v>11174.645886271261</v>
      </c>
      <c r="E629" s="257">
        <f>(E624/E613)*SUM(C629:D629)</f>
        <v>749201.08314202284</v>
      </c>
      <c r="F629" s="257">
        <f>(F625/F613)*AZ65</f>
        <v>0</v>
      </c>
      <c r="G629" s="255">
        <f>(G626/G613)*AZ92</f>
        <v>0</v>
      </c>
      <c r="H629" s="257">
        <f>SUM(C627:G629)</f>
        <v>1724898.7934802093</v>
      </c>
      <c r="I629" s="255"/>
      <c r="J629" s="255"/>
      <c r="N629" s="251" t="s">
        <v>549</v>
      </c>
    </row>
    <row r="630" spans="1:14" s="231" customFormat="1" ht="12.6" customHeight="1" x14ac:dyDescent="0.2">
      <c r="A630" s="250">
        <v>8460</v>
      </c>
      <c r="B630" s="254" t="s">
        <v>153</v>
      </c>
      <c r="C630" s="255">
        <f>BF86</f>
        <v>3100037</v>
      </c>
      <c r="D630" s="255">
        <f>(D616/D613)*BF91</f>
        <v>8949.2444217093216</v>
      </c>
      <c r="E630" s="257">
        <f>(E624/E613)*SUM(C630:D630)</f>
        <v>2387886.4842249565</v>
      </c>
      <c r="F630" s="257">
        <f>(F625/F613)*BF65</f>
        <v>0</v>
      </c>
      <c r="G630" s="255">
        <f>(G626/G613)*BF92</f>
        <v>0</v>
      </c>
      <c r="H630" s="257">
        <f>(H629/H613)*BF61</f>
        <v>53179.541190186625</v>
      </c>
      <c r="I630" s="255">
        <f>SUM(C630:H630)</f>
        <v>5550052.2698368523</v>
      </c>
      <c r="J630" s="255"/>
      <c r="N630" s="251" t="s">
        <v>550</v>
      </c>
    </row>
    <row r="631" spans="1:14" s="231" customFormat="1" ht="12.6" customHeight="1" x14ac:dyDescent="0.2">
      <c r="A631" s="250">
        <v>8350</v>
      </c>
      <c r="B631" s="254" t="s">
        <v>551</v>
      </c>
      <c r="C631" s="255">
        <f>BA86</f>
        <v>131099</v>
      </c>
      <c r="D631" s="255">
        <f>(D616/D613)*BA91</f>
        <v>0</v>
      </c>
      <c r="E631" s="257">
        <f>(E624/E613)*SUM(C631:D631)</f>
        <v>100691.8350819647</v>
      </c>
      <c r="F631" s="257">
        <f>(F625/F613)*BA65</f>
        <v>0</v>
      </c>
      <c r="G631" s="255">
        <f>(G626/G613)*BA92</f>
        <v>0</v>
      </c>
      <c r="H631" s="257">
        <f>(H629/H613)*BA61</f>
        <v>0</v>
      </c>
      <c r="I631" s="255">
        <f>(I630/I613)*BA93</f>
        <v>0</v>
      </c>
      <c r="J631" s="255">
        <f>SUM(C631:I631)</f>
        <v>231790.8350819647</v>
      </c>
      <c r="N631" s="251" t="s">
        <v>552</v>
      </c>
    </row>
    <row r="632" spans="1:14" s="231" customFormat="1" ht="12.6" customHeight="1" x14ac:dyDescent="0.2">
      <c r="A632" s="250">
        <v>8200</v>
      </c>
      <c r="B632" s="254" t="s">
        <v>553</v>
      </c>
      <c r="C632" s="255">
        <f>AW86</f>
        <v>0</v>
      </c>
      <c r="D632" s="255">
        <f>(D616/D613)*AW91</f>
        <v>0</v>
      </c>
      <c r="E632" s="257">
        <f>(E624/E613)*SUM(C632:D632)</f>
        <v>0</v>
      </c>
      <c r="F632" s="257">
        <f>(F625/F613)*AW65</f>
        <v>0</v>
      </c>
      <c r="G632" s="255">
        <f>(G626/G613)*AW92</f>
        <v>0</v>
      </c>
      <c r="H632" s="257">
        <f>(H629/H613)*AW61</f>
        <v>0</v>
      </c>
      <c r="I632" s="255">
        <f>(I630/I613)*AW93</f>
        <v>0</v>
      </c>
      <c r="J632" s="255">
        <f>(J631/J613)*AW94</f>
        <v>0</v>
      </c>
      <c r="N632" s="251" t="s">
        <v>554</v>
      </c>
    </row>
    <row r="633" spans="1:14" s="231" customFormat="1" ht="12.6" customHeight="1" x14ac:dyDescent="0.2">
      <c r="A633" s="250">
        <v>8360</v>
      </c>
      <c r="B633" s="254" t="s">
        <v>555</v>
      </c>
      <c r="C633" s="255">
        <f>BB86</f>
        <v>0</v>
      </c>
      <c r="D633" s="255">
        <f>(D616/D613)*BB91</f>
        <v>0</v>
      </c>
      <c r="E633" s="257">
        <f>(E624/E613)*SUM(C633:D633)</f>
        <v>0</v>
      </c>
      <c r="F633" s="257">
        <f>(F625/F613)*BB65</f>
        <v>0</v>
      </c>
      <c r="G633" s="255">
        <f>(G626/G613)*BB92</f>
        <v>0</v>
      </c>
      <c r="H633" s="257">
        <f>(H629/H613)*BB61</f>
        <v>0</v>
      </c>
      <c r="I633" s="255">
        <f>(I630/I613)*BB93</f>
        <v>0</v>
      </c>
      <c r="J633" s="255">
        <f>(J631/J613)*BB94</f>
        <v>0</v>
      </c>
      <c r="N633" s="251" t="s">
        <v>556</v>
      </c>
    </row>
    <row r="634" spans="1:14" s="231" customFormat="1" ht="12.6" customHeight="1" x14ac:dyDescent="0.2">
      <c r="A634" s="250">
        <v>8370</v>
      </c>
      <c r="B634" s="254" t="s">
        <v>557</v>
      </c>
      <c r="C634" s="255">
        <f>BC86</f>
        <v>0</v>
      </c>
      <c r="D634" s="255">
        <f>(D616/D613)*BC91</f>
        <v>0</v>
      </c>
      <c r="E634" s="257">
        <f>(E624/E613)*SUM(C634:D634)</f>
        <v>0</v>
      </c>
      <c r="F634" s="257">
        <f>(F625/F613)*BC65</f>
        <v>0</v>
      </c>
      <c r="G634" s="255">
        <f>(G626/G613)*BC92</f>
        <v>0</v>
      </c>
      <c r="H634" s="257">
        <f>(H629/H613)*BC61</f>
        <v>0</v>
      </c>
      <c r="I634" s="255">
        <f>(I630/I613)*BC93</f>
        <v>0</v>
      </c>
      <c r="J634" s="255">
        <f>(J631/J613)*BC94</f>
        <v>0</v>
      </c>
      <c r="N634" s="251" t="s">
        <v>558</v>
      </c>
    </row>
    <row r="635" spans="1:14" s="231" customFormat="1" ht="12.6" customHeight="1" x14ac:dyDescent="0.2">
      <c r="A635" s="250">
        <v>8490</v>
      </c>
      <c r="B635" s="254" t="s">
        <v>559</v>
      </c>
      <c r="C635" s="255">
        <f>BI86</f>
        <v>0</v>
      </c>
      <c r="D635" s="255">
        <f>(D616/D613)*BI91</f>
        <v>0</v>
      </c>
      <c r="E635" s="257">
        <f>(E624/E613)*SUM(C635:D635)</f>
        <v>0</v>
      </c>
      <c r="F635" s="257">
        <f>(F625/F613)*BI65</f>
        <v>0</v>
      </c>
      <c r="G635" s="255">
        <f>(G626/G613)*BI92</f>
        <v>0</v>
      </c>
      <c r="H635" s="257">
        <f>(H629/H613)*BI61</f>
        <v>0</v>
      </c>
      <c r="I635" s="255">
        <f>(I630/I613)*BI93</f>
        <v>0</v>
      </c>
      <c r="J635" s="255">
        <f>(J631/J613)*BI94</f>
        <v>0</v>
      </c>
      <c r="N635" s="251" t="s">
        <v>560</v>
      </c>
    </row>
    <row r="636" spans="1:14" s="231" customFormat="1" ht="12.6" customHeight="1" x14ac:dyDescent="0.2">
      <c r="A636" s="250">
        <v>8530</v>
      </c>
      <c r="B636" s="254" t="s">
        <v>561</v>
      </c>
      <c r="C636" s="255">
        <f>BK86</f>
        <v>0</v>
      </c>
      <c r="D636" s="255">
        <f>(D616/D613)*BK91</f>
        <v>0</v>
      </c>
      <c r="E636" s="257">
        <f>(E624/E613)*SUM(C636:D636)</f>
        <v>0</v>
      </c>
      <c r="F636" s="257">
        <f>(F625/F613)*BK65</f>
        <v>0</v>
      </c>
      <c r="G636" s="255">
        <f>(G626/G613)*BK92</f>
        <v>0</v>
      </c>
      <c r="H636" s="257">
        <f>(H629/H613)*BK61</f>
        <v>0</v>
      </c>
      <c r="I636" s="255">
        <f>(I630/I613)*BK93</f>
        <v>0</v>
      </c>
      <c r="J636" s="255">
        <f>(J631/J613)*BK94</f>
        <v>0</v>
      </c>
      <c r="N636" s="251" t="s">
        <v>562</v>
      </c>
    </row>
    <row r="637" spans="1:14" s="231" customFormat="1" ht="12.6" customHeight="1" x14ac:dyDescent="0.2">
      <c r="A637" s="250">
        <v>8480</v>
      </c>
      <c r="B637" s="254" t="s">
        <v>563</v>
      </c>
      <c r="C637" s="255">
        <f>BH86</f>
        <v>148663</v>
      </c>
      <c r="D637" s="255">
        <f>(D616/D613)*BH91</f>
        <v>24996.634799192656</v>
      </c>
      <c r="E637" s="257">
        <f>(E624/E613)*SUM(C637:D637)</f>
        <v>133380.93583928578</v>
      </c>
      <c r="F637" s="257">
        <f>(F625/F613)*BH65</f>
        <v>0</v>
      </c>
      <c r="G637" s="255">
        <f>(G626/G613)*BH92</f>
        <v>0</v>
      </c>
      <c r="H637" s="257">
        <f>(H629/H613)*BH61</f>
        <v>0</v>
      </c>
      <c r="I637" s="255">
        <f>(I630/I613)*BH93</f>
        <v>66538.961399598382</v>
      </c>
      <c r="J637" s="255">
        <f>(J631/J613)*BH94</f>
        <v>0</v>
      </c>
      <c r="N637" s="251" t="s">
        <v>564</v>
      </c>
    </row>
    <row r="638" spans="1:14" s="231" customFormat="1" ht="12.6" customHeight="1" x14ac:dyDescent="0.2">
      <c r="A638" s="250">
        <v>8560</v>
      </c>
      <c r="B638" s="254" t="s">
        <v>159</v>
      </c>
      <c r="C638" s="255">
        <f>BL86</f>
        <v>0</v>
      </c>
      <c r="D638" s="255">
        <f>(D616/D613)*BL91</f>
        <v>0</v>
      </c>
      <c r="E638" s="257">
        <f>(E624/E613)*SUM(C638:D638)</f>
        <v>0</v>
      </c>
      <c r="F638" s="257">
        <f>(F625/F613)*BL65</f>
        <v>0</v>
      </c>
      <c r="G638" s="255">
        <f>(G626/G613)*BL92</f>
        <v>0</v>
      </c>
      <c r="H638" s="257">
        <f>(H629/H613)*BL61</f>
        <v>0</v>
      </c>
      <c r="I638" s="255">
        <f>(I630/I613)*BL93</f>
        <v>0</v>
      </c>
      <c r="J638" s="255">
        <f>(J631/J613)*BL94</f>
        <v>0</v>
      </c>
      <c r="N638" s="251" t="s">
        <v>565</v>
      </c>
    </row>
    <row r="639" spans="1:14" s="231" customFormat="1" ht="12.6" customHeight="1" x14ac:dyDescent="0.2">
      <c r="A639" s="250">
        <v>8590</v>
      </c>
      <c r="B639" s="254" t="s">
        <v>566</v>
      </c>
      <c r="C639" s="255">
        <f>BM86</f>
        <v>0</v>
      </c>
      <c r="D639" s="255">
        <f>(D616/D613)*BM91</f>
        <v>0</v>
      </c>
      <c r="E639" s="257">
        <f>(E624/E613)*SUM(C639:D639)</f>
        <v>0</v>
      </c>
      <c r="F639" s="257">
        <f>(F625/F613)*BM65</f>
        <v>0</v>
      </c>
      <c r="G639" s="255">
        <f>(G626/G613)*BM92</f>
        <v>0</v>
      </c>
      <c r="H639" s="257">
        <f>(H629/H613)*BM61</f>
        <v>0</v>
      </c>
      <c r="I639" s="255">
        <f>(I630/I613)*BM93</f>
        <v>0</v>
      </c>
      <c r="J639" s="255">
        <f>(J631/J613)*BM94</f>
        <v>0</v>
      </c>
      <c r="N639" s="251" t="s">
        <v>567</v>
      </c>
    </row>
    <row r="640" spans="1:14" s="231" customFormat="1" ht="12.6" customHeight="1" x14ac:dyDescent="0.2">
      <c r="A640" s="250">
        <v>8660</v>
      </c>
      <c r="B640" s="254" t="s">
        <v>568</v>
      </c>
      <c r="C640" s="255">
        <f>BS86</f>
        <v>0</v>
      </c>
      <c r="D640" s="255">
        <f>(D616/D613)*BS91</f>
        <v>0</v>
      </c>
      <c r="E640" s="257">
        <f>(E624/E613)*SUM(C640:D640)</f>
        <v>0</v>
      </c>
      <c r="F640" s="257">
        <f>(F625/F613)*BS65</f>
        <v>0</v>
      </c>
      <c r="G640" s="255">
        <f>(G626/G613)*BS92</f>
        <v>0</v>
      </c>
      <c r="H640" s="257">
        <f>(H629/H613)*BS61</f>
        <v>0</v>
      </c>
      <c r="I640" s="255">
        <f>(I630/I613)*BS93</f>
        <v>0</v>
      </c>
      <c r="J640" s="255">
        <f>(J631/J613)*BS94</f>
        <v>0</v>
      </c>
      <c r="N640" s="251" t="s">
        <v>569</v>
      </c>
    </row>
    <row r="641" spans="1:14" s="231" customFormat="1" ht="12.6" customHeight="1" x14ac:dyDescent="0.2">
      <c r="A641" s="250">
        <v>8670</v>
      </c>
      <c r="B641" s="254" t="s">
        <v>570</v>
      </c>
      <c r="C641" s="255">
        <f>BT86</f>
        <v>0</v>
      </c>
      <c r="D641" s="255">
        <f>(D616/D613)*BT91</f>
        <v>0</v>
      </c>
      <c r="E641" s="257">
        <f>(E624/E613)*SUM(C641:D641)</f>
        <v>0</v>
      </c>
      <c r="F641" s="257">
        <f>(F625/F613)*BT65</f>
        <v>0</v>
      </c>
      <c r="G641" s="255">
        <f>(G626/G613)*BT92</f>
        <v>0</v>
      </c>
      <c r="H641" s="257">
        <f>(H629/H613)*BT61</f>
        <v>0</v>
      </c>
      <c r="I641" s="255">
        <f>(I630/I613)*BT93</f>
        <v>0</v>
      </c>
      <c r="J641" s="255">
        <f>(J631/J613)*BT94</f>
        <v>0</v>
      </c>
      <c r="N641" s="251" t="s">
        <v>571</v>
      </c>
    </row>
    <row r="642" spans="1:14" s="231" customFormat="1" ht="12.6" customHeight="1" x14ac:dyDescent="0.2">
      <c r="A642" s="250">
        <v>8680</v>
      </c>
      <c r="B642" s="254" t="s">
        <v>572</v>
      </c>
      <c r="C642" s="255">
        <f>BU86</f>
        <v>0</v>
      </c>
      <c r="D642" s="255">
        <f>(D616/D613)*BU91</f>
        <v>0</v>
      </c>
      <c r="E642" s="257">
        <f>(E624/E613)*SUM(C642:D642)</f>
        <v>0</v>
      </c>
      <c r="F642" s="257">
        <f>(F625/F613)*BU65</f>
        <v>0</v>
      </c>
      <c r="G642" s="255">
        <f>(G626/G613)*BU92</f>
        <v>0</v>
      </c>
      <c r="H642" s="257">
        <f>(H629/H613)*BU61</f>
        <v>0</v>
      </c>
      <c r="I642" s="255">
        <f>(I630/I613)*BU93</f>
        <v>0</v>
      </c>
      <c r="J642" s="255">
        <f>(J631/J613)*BU94</f>
        <v>0</v>
      </c>
      <c r="N642" s="251" t="s">
        <v>573</v>
      </c>
    </row>
    <row r="643" spans="1:14" s="231" customFormat="1" ht="12.6" customHeight="1" x14ac:dyDescent="0.2">
      <c r="A643" s="250">
        <v>8690</v>
      </c>
      <c r="B643" s="254" t="s">
        <v>574</v>
      </c>
      <c r="C643" s="255">
        <f>BV86</f>
        <v>1000645</v>
      </c>
      <c r="D643" s="255">
        <f>(D616/D613)*BV91</f>
        <v>119110.01967205822</v>
      </c>
      <c r="E643" s="257">
        <f>(E624/E613)*SUM(C643:D643)</f>
        <v>860038.50352040085</v>
      </c>
      <c r="F643" s="257">
        <f>(F625/F613)*BV65</f>
        <v>0</v>
      </c>
      <c r="G643" s="255">
        <f>(G626/G613)*BV92</f>
        <v>0</v>
      </c>
      <c r="H643" s="257">
        <f>(H629/H613)*BV61</f>
        <v>26973.39985985099</v>
      </c>
      <c r="I643" s="255">
        <f>(I630/I613)*BV93</f>
        <v>317060.95900238794</v>
      </c>
      <c r="J643" s="255">
        <f>(J631/J613)*BV94</f>
        <v>0</v>
      </c>
      <c r="N643" s="251" t="s">
        <v>575</v>
      </c>
    </row>
    <row r="644" spans="1:14" s="231" customFormat="1" ht="12.6" customHeight="1" x14ac:dyDescent="0.2">
      <c r="A644" s="250">
        <v>8700</v>
      </c>
      <c r="B644" s="254" t="s">
        <v>576</v>
      </c>
      <c r="C644" s="255">
        <f>BW86</f>
        <v>0</v>
      </c>
      <c r="D644" s="255">
        <f>(D616/D613)*BW91</f>
        <v>0</v>
      </c>
      <c r="E644" s="257">
        <f>(E624/E613)*SUM(C644:D644)</f>
        <v>0</v>
      </c>
      <c r="F644" s="257">
        <f>(F625/F613)*BW65</f>
        <v>0</v>
      </c>
      <c r="G644" s="255">
        <f>(G626/G613)*BW92</f>
        <v>0</v>
      </c>
      <c r="H644" s="257">
        <f>(H629/H613)*BW61</f>
        <v>0</v>
      </c>
      <c r="I644" s="255">
        <f>(I630/I613)*BW93</f>
        <v>0</v>
      </c>
      <c r="J644" s="255">
        <f>(J631/J613)*BW94</f>
        <v>0</v>
      </c>
      <c r="N644" s="251" t="s">
        <v>577</v>
      </c>
    </row>
    <row r="645" spans="1:14" s="231" customFormat="1" ht="12.6" customHeight="1" x14ac:dyDescent="0.2">
      <c r="A645" s="250">
        <v>8710</v>
      </c>
      <c r="B645" s="254" t="s">
        <v>578</v>
      </c>
      <c r="C645" s="255">
        <f>BX86</f>
        <v>0</v>
      </c>
      <c r="D645" s="255">
        <f>(D616/D613)*BX91</f>
        <v>0</v>
      </c>
      <c r="E645" s="257">
        <f>(E624/E613)*SUM(C645:D645)</f>
        <v>0</v>
      </c>
      <c r="F645" s="257">
        <f>(F625/F613)*BX65</f>
        <v>0</v>
      </c>
      <c r="G645" s="255">
        <f>(G626/G613)*BX92</f>
        <v>0</v>
      </c>
      <c r="H645" s="257">
        <f>(H629/H613)*BX61</f>
        <v>0</v>
      </c>
      <c r="I645" s="255">
        <f>(I630/I613)*BX93</f>
        <v>0</v>
      </c>
      <c r="J645" s="255">
        <f>(J631/J613)*BX94</f>
        <v>0</v>
      </c>
      <c r="K645" s="257">
        <f>SUM(C632:J645)</f>
        <v>2697407.4140927745</v>
      </c>
      <c r="L645" s="257"/>
      <c r="N645" s="251" t="s">
        <v>579</v>
      </c>
    </row>
    <row r="646" spans="1:14" s="231" customFormat="1" ht="12.6" customHeight="1" x14ac:dyDescent="0.2">
      <c r="A646" s="250">
        <v>8720</v>
      </c>
      <c r="B646" s="254" t="s">
        <v>580</v>
      </c>
      <c r="C646" s="255">
        <f>BY86</f>
        <v>0</v>
      </c>
      <c r="D646" s="255">
        <f>(D616/D613)*BY91</f>
        <v>0</v>
      </c>
      <c r="E646" s="257">
        <f>(E624/E613)*SUM(C646:D646)</f>
        <v>0</v>
      </c>
      <c r="F646" s="257">
        <f>(F625/F613)*BY65</f>
        <v>0</v>
      </c>
      <c r="G646" s="255">
        <f>(G626/G613)*BY92</f>
        <v>0</v>
      </c>
      <c r="H646" s="257">
        <f>(H629/H613)*BY61</f>
        <v>0</v>
      </c>
      <c r="I646" s="255">
        <f>(I630/I613)*BY93</f>
        <v>0</v>
      </c>
      <c r="J646" s="255">
        <f>(J631/J613)*BY94</f>
        <v>0</v>
      </c>
      <c r="K646" s="257">
        <v>0</v>
      </c>
      <c r="L646" s="257"/>
      <c r="N646" s="251" t="s">
        <v>581</v>
      </c>
    </row>
    <row r="647" spans="1:14" s="231" customFormat="1" ht="12.6" customHeight="1" x14ac:dyDescent="0.2">
      <c r="A647" s="250">
        <v>8730</v>
      </c>
      <c r="B647" s="254" t="s">
        <v>582</v>
      </c>
      <c r="C647" s="255">
        <f>BZ86</f>
        <v>0</v>
      </c>
      <c r="D647" s="255">
        <f>(D616/D613)*BZ91</f>
        <v>0</v>
      </c>
      <c r="E647" s="257">
        <f>(E624/E613)*SUM(C647:D647)</f>
        <v>0</v>
      </c>
      <c r="F647" s="257">
        <f>(F625/F613)*BZ65</f>
        <v>0</v>
      </c>
      <c r="G647" s="255">
        <f>(G626/G613)*BZ92</f>
        <v>0</v>
      </c>
      <c r="H647" s="257">
        <f>(H629/H613)*BZ61</f>
        <v>0</v>
      </c>
      <c r="I647" s="255">
        <f>(I630/I613)*BZ93</f>
        <v>0</v>
      </c>
      <c r="J647" s="255">
        <f>(J631/J613)*BZ94</f>
        <v>0</v>
      </c>
      <c r="K647" s="257">
        <v>0</v>
      </c>
      <c r="L647" s="257"/>
      <c r="N647" s="251" t="s">
        <v>583</v>
      </c>
    </row>
    <row r="648" spans="1:14" s="231" customFormat="1" ht="12.6" customHeight="1" x14ac:dyDescent="0.2">
      <c r="A648" s="250">
        <v>8740</v>
      </c>
      <c r="B648" s="254" t="s">
        <v>584</v>
      </c>
      <c r="C648" s="255">
        <f>CA86</f>
        <v>52259</v>
      </c>
      <c r="D648" s="255">
        <f>(D616/D613)*CA91</f>
        <v>0</v>
      </c>
      <c r="E648" s="257">
        <f>(E624/E613)*SUM(C648:D648)</f>
        <v>40138.022483378161</v>
      </c>
      <c r="F648" s="257">
        <f>(F625/F613)*CA65</f>
        <v>0</v>
      </c>
      <c r="G648" s="255">
        <f>(G626/G613)*CA92</f>
        <v>0</v>
      </c>
      <c r="H648" s="257">
        <f>(H629/H613)*CA61</f>
        <v>1281.4922461860938</v>
      </c>
      <c r="I648" s="255">
        <f>(I630/I613)*CA93</f>
        <v>0</v>
      </c>
      <c r="J648" s="255">
        <f>(J631/J613)*CA94</f>
        <v>0</v>
      </c>
      <c r="K648" s="257">
        <v>0</v>
      </c>
      <c r="L648" s="257">
        <f>SUM(C646:K648)</f>
        <v>93678.514729564253</v>
      </c>
      <c r="N648" s="251" t="s">
        <v>585</v>
      </c>
    </row>
    <row r="649" spans="1:14" s="231" customFormat="1" ht="12.6" customHeight="1" x14ac:dyDescent="0.2">
      <c r="A649" s="250"/>
      <c r="B649" s="250"/>
      <c r="C649" s="231">
        <f>SUM(C615:C648)</f>
        <v>127731036</v>
      </c>
      <c r="L649" s="253"/>
    </row>
    <row r="667" spans="1:14" s="231" customFormat="1" ht="12.6" customHeight="1" x14ac:dyDescent="0.2">
      <c r="C667" s="248" t="s">
        <v>586</v>
      </c>
      <c r="M667" s="248" t="s">
        <v>587</v>
      </c>
    </row>
    <row r="668" spans="1:14" s="231" customFormat="1" ht="12.6" customHeight="1" x14ac:dyDescent="0.2">
      <c r="C668" s="248" t="s">
        <v>516</v>
      </c>
      <c r="D668" s="248" t="s">
        <v>517</v>
      </c>
      <c r="E668" s="249" t="s">
        <v>518</v>
      </c>
      <c r="F668" s="248" t="s">
        <v>519</v>
      </c>
      <c r="G668" s="248" t="s">
        <v>520</v>
      </c>
      <c r="H668" s="248" t="s">
        <v>521</v>
      </c>
      <c r="I668" s="248" t="s">
        <v>522</v>
      </c>
      <c r="J668" s="248" t="s">
        <v>523</v>
      </c>
      <c r="K668" s="248" t="s">
        <v>524</v>
      </c>
      <c r="L668" s="249" t="s">
        <v>525</v>
      </c>
      <c r="M668" s="248" t="s">
        <v>588</v>
      </c>
    </row>
    <row r="669" spans="1:14" s="231" customFormat="1" ht="12.6" customHeight="1" x14ac:dyDescent="0.2">
      <c r="A669" s="250">
        <v>6010</v>
      </c>
      <c r="B669" s="249" t="s">
        <v>315</v>
      </c>
      <c r="C669" s="255">
        <f>C86</f>
        <v>0</v>
      </c>
      <c r="D669" s="255">
        <f>(D616/D613)*C91</f>
        <v>0</v>
      </c>
      <c r="E669" s="257">
        <f>(E624/E613)*SUM(C669:D669)</f>
        <v>0</v>
      </c>
      <c r="F669" s="257">
        <f>(F625/F613)*C65</f>
        <v>0</v>
      </c>
      <c r="G669" s="255">
        <f>(G626/G613)*C92</f>
        <v>0</v>
      </c>
      <c r="H669" s="257">
        <f>(H629/H613)*C61</f>
        <v>0</v>
      </c>
      <c r="I669" s="255">
        <f>(I630/I613)*C93</f>
        <v>0</v>
      </c>
      <c r="J669" s="255">
        <f>(J631/J613)*C94</f>
        <v>0</v>
      </c>
      <c r="K669" s="255">
        <f>(K645/K613)*C90</f>
        <v>0</v>
      </c>
      <c r="L669" s="255">
        <f>(L648/L613)*C95</f>
        <v>0</v>
      </c>
      <c r="M669" s="231">
        <f t="shared" ref="M669:M714" si="18">ROUND(SUM(D669:L669),0)</f>
        <v>0</v>
      </c>
      <c r="N669" s="249" t="s">
        <v>589</v>
      </c>
    </row>
    <row r="670" spans="1:14" s="231" customFormat="1" ht="12.6" customHeight="1" x14ac:dyDescent="0.2">
      <c r="A670" s="250">
        <v>6030</v>
      </c>
      <c r="B670" s="249" t="s">
        <v>316</v>
      </c>
      <c r="C670" s="255">
        <f>D86</f>
        <v>0</v>
      </c>
      <c r="D670" s="255">
        <f>(D616/D613)*D91</f>
        <v>0</v>
      </c>
      <c r="E670" s="257">
        <f>(E624/E613)*SUM(C670:D670)</f>
        <v>0</v>
      </c>
      <c r="F670" s="257">
        <f>(F625/F613)*D65</f>
        <v>0</v>
      </c>
      <c r="G670" s="255">
        <f>(G626/G613)*D92</f>
        <v>0</v>
      </c>
      <c r="H670" s="257">
        <f>(H629/H613)*D61</f>
        <v>0</v>
      </c>
      <c r="I670" s="255">
        <f>(I630/I613)*D93</f>
        <v>0</v>
      </c>
      <c r="J670" s="255">
        <f>(J631/J613)*D94</f>
        <v>0</v>
      </c>
      <c r="K670" s="255">
        <f>(K645/K613)*D90</f>
        <v>0</v>
      </c>
      <c r="L670" s="255">
        <f>(L648/L613)*D95</f>
        <v>0</v>
      </c>
      <c r="M670" s="231">
        <f t="shared" si="18"/>
        <v>0</v>
      </c>
      <c r="N670" s="249" t="s">
        <v>590</v>
      </c>
    </row>
    <row r="671" spans="1:14" s="231" customFormat="1" ht="12.6" customHeight="1" x14ac:dyDescent="0.2">
      <c r="A671" s="250">
        <v>6070</v>
      </c>
      <c r="B671" s="249" t="s">
        <v>591</v>
      </c>
      <c r="C671" s="255">
        <f>E86</f>
        <v>2548875</v>
      </c>
      <c r="D671" s="255">
        <f>(D616/D613)*E91</f>
        <v>46733.430755800699</v>
      </c>
      <c r="E671" s="257">
        <f>(E624/E613)*SUM(C671:D671)</f>
        <v>1993581.7668099701</v>
      </c>
      <c r="F671" s="257">
        <f>(F625/F613)*E65</f>
        <v>0</v>
      </c>
      <c r="G671" s="255">
        <f>(G626/G613)*E92</f>
        <v>0</v>
      </c>
      <c r="H671" s="257">
        <f>(H629/H613)*E61</f>
        <v>29053.522984314845</v>
      </c>
      <c r="I671" s="255">
        <f>(I630/I613)*E93</f>
        <v>124400.50311218135</v>
      </c>
      <c r="J671" s="255">
        <f>(J631/J613)*E94</f>
        <v>71867.437721353534</v>
      </c>
      <c r="K671" s="255">
        <f>(K645/K613)*E90</f>
        <v>31662.960429546045</v>
      </c>
      <c r="L671" s="255">
        <f>(L648/L613)*E95</f>
        <v>4569.3060976363122</v>
      </c>
      <c r="M671" s="231">
        <f t="shared" si="18"/>
        <v>2301869</v>
      </c>
      <c r="N671" s="249" t="s">
        <v>592</v>
      </c>
    </row>
    <row r="672" spans="1:14" s="231" customFormat="1" ht="12.6" customHeight="1" x14ac:dyDescent="0.2">
      <c r="A672" s="250">
        <v>6100</v>
      </c>
      <c r="B672" s="249" t="s">
        <v>593</v>
      </c>
      <c r="C672" s="255">
        <f>F86</f>
        <v>0</v>
      </c>
      <c r="D672" s="255">
        <f>(D616/D613)*F91</f>
        <v>0</v>
      </c>
      <c r="E672" s="257">
        <f>(E624/E613)*SUM(C672:D672)</f>
        <v>0</v>
      </c>
      <c r="F672" s="257">
        <f>(F625/F613)*F65</f>
        <v>0</v>
      </c>
      <c r="G672" s="255">
        <f>(G626/G613)*F92</f>
        <v>0</v>
      </c>
      <c r="H672" s="257">
        <f>(H629/H613)*F61</f>
        <v>0</v>
      </c>
      <c r="I672" s="255">
        <f>(I630/I613)*F93</f>
        <v>0</v>
      </c>
      <c r="J672" s="255">
        <f>(J631/J613)*F94</f>
        <v>0</v>
      </c>
      <c r="K672" s="255">
        <f>(K645/K613)*F90</f>
        <v>0</v>
      </c>
      <c r="L672" s="255">
        <f>(L648/L613)*F95</f>
        <v>0</v>
      </c>
      <c r="M672" s="231">
        <f t="shared" si="18"/>
        <v>0</v>
      </c>
      <c r="N672" s="249" t="s">
        <v>594</v>
      </c>
    </row>
    <row r="673" spans="1:14" s="231" customFormat="1" ht="12.6" customHeight="1" x14ac:dyDescent="0.2">
      <c r="A673" s="250">
        <v>6120</v>
      </c>
      <c r="B673" s="249" t="s">
        <v>595</v>
      </c>
      <c r="C673" s="255">
        <f>G86</f>
        <v>2548145</v>
      </c>
      <c r="D673" s="255">
        <f>(D616/D613)*G91</f>
        <v>33312.966877769686</v>
      </c>
      <c r="E673" s="257">
        <f>(E624/E613)*SUM(C673:D673)</f>
        <v>1982713.3683085323</v>
      </c>
      <c r="F673" s="257">
        <f>(F625/F613)*G65</f>
        <v>0</v>
      </c>
      <c r="G673" s="255">
        <f>(G626/G613)*G92</f>
        <v>0</v>
      </c>
      <c r="H673" s="257">
        <f>(H629/H613)*G61</f>
        <v>34049.228520937053</v>
      </c>
      <c r="I673" s="255">
        <f>(I630/I613)*G93</f>
        <v>88676.345235783854</v>
      </c>
      <c r="J673" s="255">
        <f>(J631/J613)*G94</f>
        <v>763.56560095952614</v>
      </c>
      <c r="K673" s="255">
        <f>(K645/K613)*G90</f>
        <v>29031.816382697751</v>
      </c>
      <c r="L673" s="255">
        <f>(L648/L613)*G95</f>
        <v>3543.0754935247692</v>
      </c>
      <c r="M673" s="231">
        <f t="shared" si="18"/>
        <v>2172090</v>
      </c>
      <c r="N673" s="249" t="s">
        <v>596</v>
      </c>
    </row>
    <row r="674" spans="1:14" s="231" customFormat="1" ht="12.6" customHeight="1" x14ac:dyDescent="0.2">
      <c r="A674" s="250">
        <v>6140</v>
      </c>
      <c r="B674" s="249" t="s">
        <v>597</v>
      </c>
      <c r="C674" s="255">
        <f>H86</f>
        <v>0</v>
      </c>
      <c r="D674" s="255">
        <f>(D616/D613)*H91</f>
        <v>0</v>
      </c>
      <c r="E674" s="257">
        <f>(E624/E613)*SUM(C674:D674)</f>
        <v>0</v>
      </c>
      <c r="F674" s="257">
        <f>(F625/F613)*H65</f>
        <v>0</v>
      </c>
      <c r="G674" s="255">
        <f>(G626/G613)*H92</f>
        <v>0</v>
      </c>
      <c r="H674" s="257">
        <f>(H629/H613)*H61</f>
        <v>0</v>
      </c>
      <c r="I674" s="255">
        <f>(I630/I613)*H93</f>
        <v>0</v>
      </c>
      <c r="J674" s="255">
        <f>(J631/J613)*H94</f>
        <v>0</v>
      </c>
      <c r="K674" s="255">
        <f>(K645/K613)*H90</f>
        <v>0</v>
      </c>
      <c r="L674" s="255">
        <f>(L648/L613)*H95</f>
        <v>0</v>
      </c>
      <c r="M674" s="231">
        <f t="shared" si="18"/>
        <v>0</v>
      </c>
      <c r="N674" s="249" t="s">
        <v>598</v>
      </c>
    </row>
    <row r="675" spans="1:14" s="231" customFormat="1" ht="12.6" customHeight="1" x14ac:dyDescent="0.2">
      <c r="A675" s="250">
        <v>6150</v>
      </c>
      <c r="B675" s="249" t="s">
        <v>599</v>
      </c>
      <c r="C675" s="255">
        <f>I86</f>
        <v>0</v>
      </c>
      <c r="D675" s="255">
        <f>(D616/D613)*I91</f>
        <v>0</v>
      </c>
      <c r="E675" s="257">
        <f>(E624/E613)*SUM(C675:D675)</f>
        <v>0</v>
      </c>
      <c r="F675" s="257">
        <f>(F625/F613)*I65</f>
        <v>0</v>
      </c>
      <c r="G675" s="255">
        <f>(G626/G613)*I92</f>
        <v>0</v>
      </c>
      <c r="H675" s="257">
        <f>(H629/H613)*I61</f>
        <v>0</v>
      </c>
      <c r="I675" s="255">
        <f>(I630/I613)*I93</f>
        <v>0</v>
      </c>
      <c r="J675" s="255">
        <f>(J631/J613)*I94</f>
        <v>0</v>
      </c>
      <c r="K675" s="255">
        <f>(K645/K613)*I90</f>
        <v>0</v>
      </c>
      <c r="L675" s="255">
        <f>(L648/L613)*I95</f>
        <v>0</v>
      </c>
      <c r="M675" s="231">
        <f t="shared" si="18"/>
        <v>0</v>
      </c>
      <c r="N675" s="249" t="s">
        <v>600</v>
      </c>
    </row>
    <row r="676" spans="1:14" s="231" customFormat="1" ht="12.6" customHeight="1" x14ac:dyDescent="0.2">
      <c r="A676" s="250">
        <v>6170</v>
      </c>
      <c r="B676" s="249" t="s">
        <v>110</v>
      </c>
      <c r="C676" s="255">
        <f>J86</f>
        <v>0</v>
      </c>
      <c r="D676" s="255">
        <f>(D616/D613)*J91</f>
        <v>0</v>
      </c>
      <c r="E676" s="257">
        <f>(E624/E613)*SUM(C676:D676)</f>
        <v>0</v>
      </c>
      <c r="F676" s="257">
        <f>(F625/F613)*J65</f>
        <v>0</v>
      </c>
      <c r="G676" s="255">
        <f>(G626/G613)*J92</f>
        <v>0</v>
      </c>
      <c r="H676" s="257">
        <f>(H629/H613)*J61</f>
        <v>0</v>
      </c>
      <c r="I676" s="255">
        <f>(I630/I613)*J93</f>
        <v>0</v>
      </c>
      <c r="J676" s="255">
        <f>(J631/J613)*J94</f>
        <v>0</v>
      </c>
      <c r="K676" s="255">
        <f>(K645/K613)*J90</f>
        <v>0</v>
      </c>
      <c r="L676" s="255">
        <f>(L648/L613)*J95</f>
        <v>0</v>
      </c>
      <c r="M676" s="231">
        <f t="shared" si="18"/>
        <v>0</v>
      </c>
      <c r="N676" s="249" t="s">
        <v>601</v>
      </c>
    </row>
    <row r="677" spans="1:14" s="231" customFormat="1" ht="12.6" customHeight="1" x14ac:dyDescent="0.2">
      <c r="A677" s="250">
        <v>6200</v>
      </c>
      <c r="B677" s="249" t="s">
        <v>321</v>
      </c>
      <c r="C677" s="255">
        <f>K86</f>
        <v>0</v>
      </c>
      <c r="D677" s="255">
        <f>(D616/D613)*K91</f>
        <v>0</v>
      </c>
      <c r="E677" s="257">
        <f>(E624/E613)*SUM(C677:D677)</f>
        <v>0</v>
      </c>
      <c r="F677" s="257">
        <f>(F625/F613)*K65</f>
        <v>0</v>
      </c>
      <c r="G677" s="255">
        <f>(G626/G613)*K92</f>
        <v>0</v>
      </c>
      <c r="H677" s="257">
        <f>(H629/H613)*K61</f>
        <v>0</v>
      </c>
      <c r="I677" s="255">
        <f>(I630/I613)*K93</f>
        <v>0</v>
      </c>
      <c r="J677" s="255">
        <f>(J631/J613)*K94</f>
        <v>0</v>
      </c>
      <c r="K677" s="255">
        <f>(K645/K613)*K90</f>
        <v>0</v>
      </c>
      <c r="L677" s="255">
        <f>(L648/L613)*K95</f>
        <v>0</v>
      </c>
      <c r="M677" s="231">
        <f t="shared" si="18"/>
        <v>0</v>
      </c>
      <c r="N677" s="249" t="s">
        <v>602</v>
      </c>
    </row>
    <row r="678" spans="1:14" s="231" customFormat="1" ht="12.6" customHeight="1" x14ac:dyDescent="0.2">
      <c r="A678" s="250">
        <v>6210</v>
      </c>
      <c r="B678" s="249" t="s">
        <v>322</v>
      </c>
      <c r="C678" s="255">
        <f>L86</f>
        <v>0</v>
      </c>
      <c r="D678" s="255">
        <f>(D616/D613)*L91</f>
        <v>0</v>
      </c>
      <c r="E678" s="257">
        <f>(E624/E613)*SUM(C678:D678)</f>
        <v>0</v>
      </c>
      <c r="F678" s="257">
        <f>(F625/F613)*L65</f>
        <v>0</v>
      </c>
      <c r="G678" s="255">
        <f>(G626/G613)*L92</f>
        <v>0</v>
      </c>
      <c r="H678" s="257">
        <f>(H629/H613)*L61</f>
        <v>0</v>
      </c>
      <c r="I678" s="255">
        <f>(I630/I613)*L93</f>
        <v>0</v>
      </c>
      <c r="J678" s="255">
        <f>(J631/J613)*L94</f>
        <v>0</v>
      </c>
      <c r="K678" s="255">
        <f>(K645/K613)*L90</f>
        <v>0</v>
      </c>
      <c r="L678" s="255">
        <f>(L648/L613)*L95</f>
        <v>0</v>
      </c>
      <c r="M678" s="231">
        <f t="shared" si="18"/>
        <v>0</v>
      </c>
      <c r="N678" s="249" t="s">
        <v>603</v>
      </c>
    </row>
    <row r="679" spans="1:14" s="231" customFormat="1" ht="12.6" customHeight="1" x14ac:dyDescent="0.2">
      <c r="A679" s="250">
        <v>6330</v>
      </c>
      <c r="B679" s="249" t="s">
        <v>604</v>
      </c>
      <c r="C679" s="255">
        <f>M86</f>
        <v>0</v>
      </c>
      <c r="D679" s="255">
        <f>(D616/D613)*M91</f>
        <v>0</v>
      </c>
      <c r="E679" s="257">
        <f>(E624/E613)*SUM(C679:D679)</f>
        <v>0</v>
      </c>
      <c r="F679" s="257">
        <f>(F625/F613)*M65</f>
        <v>0</v>
      </c>
      <c r="G679" s="255">
        <f>(G626/G613)*M92</f>
        <v>0</v>
      </c>
      <c r="H679" s="257">
        <f>(H629/H613)*M61</f>
        <v>0</v>
      </c>
      <c r="I679" s="255">
        <f>(I630/I613)*M93</f>
        <v>0</v>
      </c>
      <c r="J679" s="255">
        <f>(J631/J613)*M94</f>
        <v>0</v>
      </c>
      <c r="K679" s="255">
        <f>(K645/K613)*M90</f>
        <v>0</v>
      </c>
      <c r="L679" s="255">
        <f>(L648/L613)*M95</f>
        <v>0</v>
      </c>
      <c r="M679" s="231">
        <f t="shared" si="18"/>
        <v>0</v>
      </c>
      <c r="N679" s="249" t="s">
        <v>605</v>
      </c>
    </row>
    <row r="680" spans="1:14" s="231" customFormat="1" ht="12.6" customHeight="1" x14ac:dyDescent="0.2">
      <c r="A680" s="250">
        <v>6400</v>
      </c>
      <c r="B680" s="249" t="s">
        <v>606</v>
      </c>
      <c r="C680" s="255">
        <f>N86</f>
        <v>0</v>
      </c>
      <c r="D680" s="255">
        <f>(D616/D613)*N91</f>
        <v>0</v>
      </c>
      <c r="E680" s="257">
        <f>(E624/E613)*SUM(C680:D680)</f>
        <v>0</v>
      </c>
      <c r="F680" s="257">
        <f>(F625/F613)*N65</f>
        <v>0</v>
      </c>
      <c r="G680" s="255">
        <f>(G626/G613)*N92</f>
        <v>0</v>
      </c>
      <c r="H680" s="257">
        <f>(H629/H613)*N61</f>
        <v>0</v>
      </c>
      <c r="I680" s="255">
        <f>(I630/I613)*N93</f>
        <v>0</v>
      </c>
      <c r="J680" s="255">
        <f>(J631/J613)*N94</f>
        <v>0</v>
      </c>
      <c r="K680" s="255">
        <f>(K645/K613)*N90</f>
        <v>0</v>
      </c>
      <c r="L680" s="255">
        <f>(L648/L613)*N95</f>
        <v>0</v>
      </c>
      <c r="M680" s="231">
        <f t="shared" si="18"/>
        <v>0</v>
      </c>
      <c r="N680" s="249" t="s">
        <v>607</v>
      </c>
    </row>
    <row r="681" spans="1:14" s="231" customFormat="1" ht="12.6" customHeight="1" x14ac:dyDescent="0.2">
      <c r="A681" s="250">
        <v>7010</v>
      </c>
      <c r="B681" s="249" t="s">
        <v>608</v>
      </c>
      <c r="C681" s="255">
        <f>O86</f>
        <v>0</v>
      </c>
      <c r="D681" s="255">
        <f>(D616/D613)*O91</f>
        <v>0</v>
      </c>
      <c r="E681" s="257">
        <f>(E624/E613)*SUM(C681:D681)</f>
        <v>0</v>
      </c>
      <c r="F681" s="257">
        <f>(F625/F613)*O65</f>
        <v>0</v>
      </c>
      <c r="G681" s="255">
        <f>(G626/G613)*O92</f>
        <v>0</v>
      </c>
      <c r="H681" s="257">
        <f>(H629/H613)*O61</f>
        <v>0</v>
      </c>
      <c r="I681" s="255">
        <f>(I630/I613)*O93</f>
        <v>0</v>
      </c>
      <c r="J681" s="255">
        <f>(J631/J613)*O94</f>
        <v>0</v>
      </c>
      <c r="K681" s="255">
        <f>(K645/K613)*O90</f>
        <v>0</v>
      </c>
      <c r="L681" s="255">
        <f>(L648/L613)*O95</f>
        <v>0</v>
      </c>
      <c r="M681" s="231">
        <f t="shared" si="18"/>
        <v>0</v>
      </c>
      <c r="N681" s="249" t="s">
        <v>609</v>
      </c>
    </row>
    <row r="682" spans="1:14" s="231" customFormat="1" ht="12.6" customHeight="1" x14ac:dyDescent="0.2">
      <c r="A682" s="250">
        <v>7020</v>
      </c>
      <c r="B682" s="249" t="s">
        <v>610</v>
      </c>
      <c r="C682" s="255">
        <f>P86</f>
        <v>10849718</v>
      </c>
      <c r="D682" s="255">
        <f>(D616/D613)*P91</f>
        <v>187811.63369270889</v>
      </c>
      <c r="E682" s="257">
        <f>(E624/E613)*SUM(C682:D682)</f>
        <v>8477479.7182898764</v>
      </c>
      <c r="F682" s="257">
        <f>(F625/F613)*P65</f>
        <v>0</v>
      </c>
      <c r="G682" s="255">
        <f>(G626/G613)*P92</f>
        <v>0</v>
      </c>
      <c r="H682" s="257">
        <f>(H629/H613)*P61</f>
        <v>99811.809595175539</v>
      </c>
      <c r="I682" s="255">
        <f>(I630/I613)*P93</f>
        <v>499938.93758364191</v>
      </c>
      <c r="J682" s="255">
        <f>(J631/J613)*P94</f>
        <v>44673.243543943012</v>
      </c>
      <c r="K682" s="255">
        <f>(K645/K613)*P90</f>
        <v>490103.60801856505</v>
      </c>
      <c r="L682" s="255">
        <f>(L648/L613)*P95</f>
        <v>18311.623181744519</v>
      </c>
      <c r="M682" s="231">
        <f t="shared" si="18"/>
        <v>9818131</v>
      </c>
      <c r="N682" s="249" t="s">
        <v>611</v>
      </c>
    </row>
    <row r="683" spans="1:14" s="231" customFormat="1" ht="12.6" customHeight="1" x14ac:dyDescent="0.2">
      <c r="A683" s="250">
        <v>7030</v>
      </c>
      <c r="B683" s="249" t="s">
        <v>612</v>
      </c>
      <c r="C683" s="255">
        <f>Q86</f>
        <v>2247697</v>
      </c>
      <c r="D683" s="255">
        <f>(D616/D613)*Q91</f>
        <v>46944.401536844794</v>
      </c>
      <c r="E683" s="257">
        <f>(E624/E613)*SUM(C683:D683)</f>
        <v>1762421.1746527152</v>
      </c>
      <c r="F683" s="257">
        <f>(F625/F613)*Q65</f>
        <v>0</v>
      </c>
      <c r="G683" s="255">
        <f>(G626/G613)*Q92</f>
        <v>0</v>
      </c>
      <c r="H683" s="257">
        <f>(H629/H613)*Q61</f>
        <v>30690.341180614276</v>
      </c>
      <c r="I683" s="255">
        <f>(I630/I613)*Q93</f>
        <v>124962.08977251012</v>
      </c>
      <c r="J683" s="255">
        <f>(J631/J613)*Q94</f>
        <v>0</v>
      </c>
      <c r="K683" s="255">
        <f>(K645/K613)*Q90</f>
        <v>33419.67566858288</v>
      </c>
      <c r="L683" s="255">
        <f>(L648/L613)*Q95</f>
        <v>7688.1298330367563</v>
      </c>
      <c r="M683" s="231">
        <f t="shared" si="18"/>
        <v>2006126</v>
      </c>
      <c r="N683" s="249" t="s">
        <v>613</v>
      </c>
    </row>
    <row r="684" spans="1:14" s="231" customFormat="1" ht="12.6" customHeight="1" x14ac:dyDescent="0.2">
      <c r="A684" s="250">
        <v>7040</v>
      </c>
      <c r="B684" s="249" t="s">
        <v>118</v>
      </c>
      <c r="C684" s="255">
        <f>R86</f>
        <v>256913</v>
      </c>
      <c r="D684" s="255">
        <f>(D616/D613)*R91</f>
        <v>0</v>
      </c>
      <c r="E684" s="257">
        <f>(E624/E613)*SUM(C684:D684)</f>
        <v>197324.47559792828</v>
      </c>
      <c r="F684" s="257">
        <f>(F625/F613)*R65</f>
        <v>0</v>
      </c>
      <c r="G684" s="255">
        <f>(G626/G613)*R92</f>
        <v>0</v>
      </c>
      <c r="H684" s="257">
        <f>(H629/H613)*R61</f>
        <v>0</v>
      </c>
      <c r="I684" s="255">
        <f>(I630/I613)*R93</f>
        <v>0</v>
      </c>
      <c r="J684" s="255">
        <f>(J631/J613)*R94</f>
        <v>0</v>
      </c>
      <c r="K684" s="255">
        <f>(K645/K613)*R90</f>
        <v>130624.07331836158</v>
      </c>
      <c r="L684" s="255">
        <f>(L648/L613)*R95</f>
        <v>8135.3141186272605</v>
      </c>
      <c r="M684" s="231">
        <f t="shared" si="18"/>
        <v>336084</v>
      </c>
      <c r="N684" s="249" t="s">
        <v>614</v>
      </c>
    </row>
    <row r="685" spans="1:14" s="231" customFormat="1" ht="12.6" customHeight="1" x14ac:dyDescent="0.2">
      <c r="A685" s="250">
        <v>7050</v>
      </c>
      <c r="B685" s="249" t="s">
        <v>615</v>
      </c>
      <c r="C685" s="255">
        <f>S86</f>
        <v>7756531</v>
      </c>
      <c r="D685" s="255">
        <f>(D616/D613)*S91</f>
        <v>80386.673086867318</v>
      </c>
      <c r="E685" s="257">
        <f>(E624/E613)*SUM(C685:D685)</f>
        <v>6019219.2304243166</v>
      </c>
      <c r="F685" s="257">
        <f>(F625/F613)*S65</f>
        <v>0</v>
      </c>
      <c r="G685" s="255">
        <f>(G626/G613)*S92</f>
        <v>0</v>
      </c>
      <c r="H685" s="257">
        <f>(H629/H613)*S61</f>
        <v>10315.364674595354</v>
      </c>
      <c r="I685" s="255">
        <f>(I630/I613)*S93</f>
        <v>213982.63328397935</v>
      </c>
      <c r="J685" s="255">
        <f>(J631/J613)*S94</f>
        <v>1225.3450192781752</v>
      </c>
      <c r="K685" s="255">
        <f>(K645/K613)*S90</f>
        <v>66706.544937005077</v>
      </c>
      <c r="L685" s="255">
        <f>(L648/L613)*S95</f>
        <v>0</v>
      </c>
      <c r="M685" s="231">
        <f t="shared" si="18"/>
        <v>6391836</v>
      </c>
      <c r="N685" s="249" t="s">
        <v>616</v>
      </c>
    </row>
    <row r="686" spans="1:14" s="231" customFormat="1" ht="12.6" customHeight="1" x14ac:dyDescent="0.2">
      <c r="A686" s="250">
        <v>7060</v>
      </c>
      <c r="B686" s="249" t="s">
        <v>617</v>
      </c>
      <c r="C686" s="255">
        <f>T86</f>
        <v>0</v>
      </c>
      <c r="D686" s="255">
        <f>(D616/D613)*T91</f>
        <v>0</v>
      </c>
      <c r="E686" s="257">
        <f>(E624/E613)*SUM(C686:D686)</f>
        <v>0</v>
      </c>
      <c r="F686" s="257">
        <f>(F625/F613)*T65</f>
        <v>0</v>
      </c>
      <c r="G686" s="255">
        <f>(G626/G613)*T92</f>
        <v>0</v>
      </c>
      <c r="H686" s="257">
        <f>(H629/H613)*T61</f>
        <v>0</v>
      </c>
      <c r="I686" s="255">
        <f>(I630/I613)*T93</f>
        <v>0</v>
      </c>
      <c r="J686" s="255">
        <f>(J631/J613)*T94</f>
        <v>0</v>
      </c>
      <c r="K686" s="255">
        <f>(K645/K613)*T90</f>
        <v>0</v>
      </c>
      <c r="L686" s="255">
        <f>(L648/L613)*T95</f>
        <v>0</v>
      </c>
      <c r="M686" s="231">
        <f t="shared" si="18"/>
        <v>0</v>
      </c>
      <c r="N686" s="249" t="s">
        <v>618</v>
      </c>
    </row>
    <row r="687" spans="1:14" s="231" customFormat="1" ht="12.6" customHeight="1" x14ac:dyDescent="0.2">
      <c r="A687" s="250">
        <v>7070</v>
      </c>
      <c r="B687" s="249" t="s">
        <v>121</v>
      </c>
      <c r="C687" s="255">
        <f>U86</f>
        <v>2864034</v>
      </c>
      <c r="D687" s="255">
        <f>(D616/D613)*U91</f>
        <v>53307.55251349743</v>
      </c>
      <c r="E687" s="257">
        <f>(E624/E613)*SUM(C687:D687)</f>
        <v>2240691.9540458121</v>
      </c>
      <c r="F687" s="257">
        <f>(F625/F613)*U65</f>
        <v>0</v>
      </c>
      <c r="G687" s="255">
        <f>(G626/G613)*U92</f>
        <v>0</v>
      </c>
      <c r="H687" s="257">
        <f>(H629/H613)*U61</f>
        <v>28917.12146795656</v>
      </c>
      <c r="I687" s="255">
        <f>(I630/I613)*U93</f>
        <v>141900.26807597445</v>
      </c>
      <c r="J687" s="255">
        <f>(J631/J613)*U94</f>
        <v>225.17566502797555</v>
      </c>
      <c r="K687" s="255">
        <f>(K645/K613)*U90</f>
        <v>22120.910945503019</v>
      </c>
      <c r="L687" s="255">
        <f>(L648/L613)*U95</f>
        <v>0</v>
      </c>
      <c r="M687" s="231">
        <f t="shared" si="18"/>
        <v>2487163</v>
      </c>
      <c r="N687" s="249" t="s">
        <v>619</v>
      </c>
    </row>
    <row r="688" spans="1:14" s="231" customFormat="1" ht="12.6" customHeight="1" x14ac:dyDescent="0.2">
      <c r="A688" s="250">
        <v>7110</v>
      </c>
      <c r="B688" s="249" t="s">
        <v>620</v>
      </c>
      <c r="C688" s="255">
        <f>V86</f>
        <v>0</v>
      </c>
      <c r="D688" s="255">
        <f>(D616/D613)*V91</f>
        <v>0</v>
      </c>
      <c r="E688" s="257">
        <f>(E624/E613)*SUM(C688:D688)</f>
        <v>0</v>
      </c>
      <c r="F688" s="257">
        <f>(F625/F613)*V65</f>
        <v>0</v>
      </c>
      <c r="G688" s="255">
        <f>(G626/G613)*V92</f>
        <v>0</v>
      </c>
      <c r="H688" s="257">
        <f>(H629/H613)*V61</f>
        <v>0</v>
      </c>
      <c r="I688" s="255">
        <f>(I630/I613)*V93</f>
        <v>0</v>
      </c>
      <c r="J688" s="255">
        <f>(J631/J613)*V94</f>
        <v>0</v>
      </c>
      <c r="K688" s="255">
        <f>(K645/K613)*V90</f>
        <v>0</v>
      </c>
      <c r="L688" s="255">
        <f>(L648/L613)*V95</f>
        <v>0</v>
      </c>
      <c r="M688" s="231">
        <f t="shared" si="18"/>
        <v>0</v>
      </c>
      <c r="N688" s="249" t="s">
        <v>621</v>
      </c>
    </row>
    <row r="689" spans="1:14" s="231" customFormat="1" ht="12.6" customHeight="1" x14ac:dyDescent="0.2">
      <c r="A689" s="250">
        <v>7120</v>
      </c>
      <c r="B689" s="249" t="s">
        <v>622</v>
      </c>
      <c r="C689" s="255">
        <f>W86</f>
        <v>0</v>
      </c>
      <c r="D689" s="255">
        <f>(D616/D613)*W91</f>
        <v>0</v>
      </c>
      <c r="E689" s="257">
        <f>(E624/E613)*SUM(C689:D689)</f>
        <v>0</v>
      </c>
      <c r="F689" s="257">
        <f>(F625/F613)*W65</f>
        <v>0</v>
      </c>
      <c r="G689" s="255">
        <f>(G626/G613)*W92</f>
        <v>0</v>
      </c>
      <c r="H689" s="257">
        <f>(H629/H613)*W61</f>
        <v>0</v>
      </c>
      <c r="I689" s="255">
        <f>(I630/I613)*W93</f>
        <v>0</v>
      </c>
      <c r="J689" s="255">
        <f>(J631/J613)*W94</f>
        <v>0</v>
      </c>
      <c r="K689" s="255">
        <f>(K645/K613)*W90</f>
        <v>0</v>
      </c>
      <c r="L689" s="255">
        <f>(L648/L613)*W95</f>
        <v>0</v>
      </c>
      <c r="M689" s="231">
        <f t="shared" si="18"/>
        <v>0</v>
      </c>
      <c r="N689" s="249" t="s">
        <v>623</v>
      </c>
    </row>
    <row r="690" spans="1:14" s="231" customFormat="1" ht="12.6" customHeight="1" x14ac:dyDescent="0.2">
      <c r="A690" s="250">
        <v>7130</v>
      </c>
      <c r="B690" s="249" t="s">
        <v>624</v>
      </c>
      <c r="C690" s="255">
        <f>X86</f>
        <v>1208982</v>
      </c>
      <c r="D690" s="255">
        <f>(D616/D613)*X91</f>
        <v>22240.403627487503</v>
      </c>
      <c r="E690" s="257">
        <f>(E624/E613)*SUM(C690:D690)</f>
        <v>945652.0889959432</v>
      </c>
      <c r="F690" s="257">
        <f>(F625/F613)*X65</f>
        <v>0</v>
      </c>
      <c r="G690" s="255">
        <f>(G626/G613)*X92</f>
        <v>0</v>
      </c>
      <c r="H690" s="257">
        <f>(H629/H613)*X61</f>
        <v>8167.0407919523541</v>
      </c>
      <c r="I690" s="255">
        <f>(I630/I613)*X93</f>
        <v>59202.103417883889</v>
      </c>
      <c r="J690" s="255">
        <f>(J631/J613)*X94</f>
        <v>427.91841605880319</v>
      </c>
      <c r="K690" s="255">
        <f>(K645/K613)*X90</f>
        <v>91773.122327815669</v>
      </c>
      <c r="L690" s="255">
        <f>(L648/L613)*X95</f>
        <v>0</v>
      </c>
      <c r="M690" s="231">
        <f t="shared" si="18"/>
        <v>1127463</v>
      </c>
      <c r="N690" s="249" t="s">
        <v>625</v>
      </c>
    </row>
    <row r="691" spans="1:14" s="231" customFormat="1" ht="12.6" customHeight="1" x14ac:dyDescent="0.2">
      <c r="A691" s="250">
        <v>7140</v>
      </c>
      <c r="B691" s="249" t="s">
        <v>626</v>
      </c>
      <c r="C691" s="255">
        <f>Y86</f>
        <v>9606024</v>
      </c>
      <c r="D691" s="255">
        <f>(D616/D613)*Y91</f>
        <v>172540.07134874255</v>
      </c>
      <c r="E691" s="257">
        <f>(E624/E613)*SUM(C691:D691)</f>
        <v>7510519.2321121655</v>
      </c>
      <c r="F691" s="257">
        <f>(F625/F613)*Y65</f>
        <v>0</v>
      </c>
      <c r="G691" s="255">
        <f>(G626/G613)*Y92</f>
        <v>0</v>
      </c>
      <c r="H691" s="257">
        <f>(H629/H613)*Y61</f>
        <v>70485.483578144122</v>
      </c>
      <c r="I691" s="255">
        <f>(I630/I613)*Y93</f>
        <v>459287.30965532752</v>
      </c>
      <c r="J691" s="255">
        <f>(J631/J613)*Y94</f>
        <v>10745.789067162112</v>
      </c>
      <c r="K691" s="255">
        <f>(K645/K613)*Y90</f>
        <v>195669.91003008399</v>
      </c>
      <c r="L691" s="255">
        <f>(L648/L613)*Y95</f>
        <v>0</v>
      </c>
      <c r="M691" s="231">
        <f t="shared" si="18"/>
        <v>8419248</v>
      </c>
      <c r="N691" s="249" t="s">
        <v>627</v>
      </c>
    </row>
    <row r="692" spans="1:14" s="231" customFormat="1" ht="12.6" customHeight="1" x14ac:dyDescent="0.2">
      <c r="A692" s="250">
        <v>7150</v>
      </c>
      <c r="B692" s="249" t="s">
        <v>628</v>
      </c>
      <c r="C692" s="255">
        <f>Z86</f>
        <v>0</v>
      </c>
      <c r="D692" s="255">
        <f>(D616/D613)*Z91</f>
        <v>0</v>
      </c>
      <c r="E692" s="257">
        <f>(E624/E613)*SUM(C692:D692)</f>
        <v>0</v>
      </c>
      <c r="F692" s="257">
        <f>(F625/F613)*Z65</f>
        <v>0</v>
      </c>
      <c r="G692" s="255">
        <f>(G626/G613)*Z92</f>
        <v>0</v>
      </c>
      <c r="H692" s="257">
        <f>(H629/H613)*Z61</f>
        <v>0</v>
      </c>
      <c r="I692" s="255">
        <f>(I630/I613)*Z93</f>
        <v>0</v>
      </c>
      <c r="J692" s="255">
        <f>(J631/J613)*Z94</f>
        <v>0</v>
      </c>
      <c r="K692" s="255">
        <f>(K645/K613)*Z90</f>
        <v>0</v>
      </c>
      <c r="L692" s="255">
        <f>(L648/L613)*Z95</f>
        <v>0</v>
      </c>
      <c r="M692" s="231">
        <f t="shared" si="18"/>
        <v>0</v>
      </c>
      <c r="N692" s="249" t="s">
        <v>629</v>
      </c>
    </row>
    <row r="693" spans="1:14" s="231" customFormat="1" ht="12.6" customHeight="1" x14ac:dyDescent="0.2">
      <c r="A693" s="250">
        <v>7160</v>
      </c>
      <c r="B693" s="249" t="s">
        <v>630</v>
      </c>
      <c r="C693" s="255">
        <f>AA86</f>
        <v>18543</v>
      </c>
      <c r="D693" s="255">
        <f>(D616/D613)*AA91</f>
        <v>0</v>
      </c>
      <c r="E693" s="257">
        <f>(E624/E613)*SUM(C693:D693)</f>
        <v>14242.127689188106</v>
      </c>
      <c r="F693" s="257">
        <f>(F625/F613)*AA65</f>
        <v>0</v>
      </c>
      <c r="G693" s="255">
        <f>(G626/G613)*AA92</f>
        <v>0</v>
      </c>
      <c r="H693" s="257">
        <f>(H629/H613)*AA61</f>
        <v>0</v>
      </c>
      <c r="I693" s="255">
        <f>(I630/I613)*AA93</f>
        <v>0</v>
      </c>
      <c r="J693" s="255">
        <f>(J631/J613)*AA94</f>
        <v>17664.015091376888</v>
      </c>
      <c r="K693" s="255">
        <f>(K645/K613)*AA90</f>
        <v>739.56860079289879</v>
      </c>
      <c r="L693" s="255">
        <f>(L648/L613)*AA95</f>
        <v>0</v>
      </c>
      <c r="M693" s="231">
        <f t="shared" si="18"/>
        <v>32646</v>
      </c>
      <c r="N693" s="249" t="s">
        <v>631</v>
      </c>
    </row>
    <row r="694" spans="1:14" s="231" customFormat="1" ht="12.6" customHeight="1" x14ac:dyDescent="0.2">
      <c r="A694" s="250">
        <v>7170</v>
      </c>
      <c r="B694" s="249" t="s">
        <v>127</v>
      </c>
      <c r="C694" s="255">
        <f>AB86</f>
        <v>5876351</v>
      </c>
      <c r="D694" s="255">
        <f>(D616/D613)*AB91</f>
        <v>14958.508926933149</v>
      </c>
      <c r="E694" s="257">
        <f>(E624/E613)*SUM(C694:D694)</f>
        <v>4524876.3567203498</v>
      </c>
      <c r="F694" s="257">
        <f>(F625/F613)*AB65</f>
        <v>0</v>
      </c>
      <c r="G694" s="255">
        <f>(G626/G613)*AB92</f>
        <v>0</v>
      </c>
      <c r="H694" s="257">
        <f>(H629/H613)*AB61</f>
        <v>54714.058249217342</v>
      </c>
      <c r="I694" s="255">
        <f>(I630/I613)*AB93</f>
        <v>39818.305787181394</v>
      </c>
      <c r="J694" s="255">
        <f>(J631/J613)*AB94</f>
        <v>0</v>
      </c>
      <c r="K694" s="255">
        <f>(K645/K613)*AB90</f>
        <v>31372.02056630197</v>
      </c>
      <c r="L694" s="255">
        <f>(L648/L613)*AB95</f>
        <v>0</v>
      </c>
      <c r="M694" s="231">
        <f t="shared" si="18"/>
        <v>4665739</v>
      </c>
      <c r="N694" s="249" t="s">
        <v>632</v>
      </c>
    </row>
    <row r="695" spans="1:14" s="231" customFormat="1" ht="12.6" customHeight="1" x14ac:dyDescent="0.2">
      <c r="A695" s="250">
        <v>7180</v>
      </c>
      <c r="B695" s="249" t="s">
        <v>633</v>
      </c>
      <c r="C695" s="255">
        <f>AC86</f>
        <v>785506</v>
      </c>
      <c r="D695" s="255">
        <f>(D616/D613)*AC91</f>
        <v>0</v>
      </c>
      <c r="E695" s="257">
        <f>(E624/E613)*SUM(C695:D695)</f>
        <v>603315.3617334516</v>
      </c>
      <c r="F695" s="257">
        <f>(F625/F613)*AC65</f>
        <v>0</v>
      </c>
      <c r="G695" s="255">
        <f>(G626/G613)*AC92</f>
        <v>0</v>
      </c>
      <c r="H695" s="257">
        <f>(H629/H613)*AC61</f>
        <v>2284.725399001285</v>
      </c>
      <c r="I695" s="255">
        <f>(I630/I613)*AC93</f>
        <v>0</v>
      </c>
      <c r="J695" s="255">
        <f>(J631/J613)*AC94</f>
        <v>0</v>
      </c>
      <c r="K695" s="255">
        <f>(K645/K613)*AC90</f>
        <v>2294.2713972885476</v>
      </c>
      <c r="L695" s="255">
        <f>(L648/L613)*AC95</f>
        <v>0</v>
      </c>
      <c r="M695" s="231">
        <f t="shared" si="18"/>
        <v>607894</v>
      </c>
      <c r="N695" s="249" t="s">
        <v>634</v>
      </c>
    </row>
    <row r="696" spans="1:14" s="231" customFormat="1" ht="12.6" customHeight="1" x14ac:dyDescent="0.2">
      <c r="A696" s="250">
        <v>7190</v>
      </c>
      <c r="B696" s="249" t="s">
        <v>129</v>
      </c>
      <c r="C696" s="255">
        <f>AD86</f>
        <v>0</v>
      </c>
      <c r="D696" s="255">
        <f>(D616/D613)*AD91</f>
        <v>0</v>
      </c>
      <c r="E696" s="257">
        <f>(E624/E613)*SUM(C696:D696)</f>
        <v>0</v>
      </c>
      <c r="F696" s="257">
        <f>(F625/F613)*AD65</f>
        <v>0</v>
      </c>
      <c r="G696" s="255">
        <f>(G626/G613)*AD92</f>
        <v>0</v>
      </c>
      <c r="H696" s="257">
        <f>(H629/H613)*AD61</f>
        <v>0</v>
      </c>
      <c r="I696" s="255">
        <f>(I630/I613)*AD93</f>
        <v>0</v>
      </c>
      <c r="J696" s="255">
        <f>(J631/J613)*AD94</f>
        <v>0</v>
      </c>
      <c r="K696" s="255">
        <f>(K645/K613)*AD90</f>
        <v>0</v>
      </c>
      <c r="L696" s="255">
        <f>(L648/L613)*AD95</f>
        <v>0</v>
      </c>
      <c r="M696" s="231">
        <f t="shared" si="18"/>
        <v>0</v>
      </c>
      <c r="N696" s="249" t="s">
        <v>635</v>
      </c>
    </row>
    <row r="697" spans="1:14" s="231" customFormat="1" ht="12.6" customHeight="1" x14ac:dyDescent="0.2">
      <c r="A697" s="250">
        <v>7200</v>
      </c>
      <c r="B697" s="249" t="s">
        <v>636</v>
      </c>
      <c r="C697" s="255">
        <f>AE86</f>
        <v>2739904</v>
      </c>
      <c r="D697" s="255">
        <f>(D616/D613)*AE91</f>
        <v>30284.515343426985</v>
      </c>
      <c r="E697" s="257">
        <f>(E624/E613)*SUM(C697:D697)</f>
        <v>2127669.6628724323</v>
      </c>
      <c r="F697" s="257">
        <f>(F625/F613)*AE65</f>
        <v>0</v>
      </c>
      <c r="G697" s="255">
        <f>(G626/G613)*AE92</f>
        <v>0</v>
      </c>
      <c r="H697" s="257">
        <f>(H629/H613)*AE61</f>
        <v>39675.791070716339</v>
      </c>
      <c r="I697" s="255">
        <f>(I630/I613)*AE93</f>
        <v>80614.859305258055</v>
      </c>
      <c r="J697" s="255">
        <f>(J631/J613)*AE94</f>
        <v>13731.059678895781</v>
      </c>
      <c r="K697" s="255">
        <f>(K645/K613)*AE90</f>
        <v>29744.381047674557</v>
      </c>
      <c r="L697" s="255">
        <f>(L648/L613)*AE95</f>
        <v>0</v>
      </c>
      <c r="M697" s="231">
        <f t="shared" si="18"/>
        <v>2321720</v>
      </c>
      <c r="N697" s="249" t="s">
        <v>637</v>
      </c>
    </row>
    <row r="698" spans="1:14" s="231" customFormat="1" ht="12.6" customHeight="1" x14ac:dyDescent="0.2">
      <c r="A698" s="250">
        <v>7220</v>
      </c>
      <c r="B698" s="249" t="s">
        <v>638</v>
      </c>
      <c r="C698" s="255">
        <f>AF86</f>
        <v>0</v>
      </c>
      <c r="D698" s="255">
        <f>(D616/D613)*AF91</f>
        <v>0</v>
      </c>
      <c r="E698" s="257">
        <f>(E624/E613)*SUM(C698:D698)</f>
        <v>0</v>
      </c>
      <c r="F698" s="257">
        <f>(F625/F613)*AF65</f>
        <v>0</v>
      </c>
      <c r="G698" s="255">
        <f>(G626/G613)*AF92</f>
        <v>0</v>
      </c>
      <c r="H698" s="257">
        <f>(H629/H613)*AF61</f>
        <v>0</v>
      </c>
      <c r="I698" s="255">
        <f>(I630/I613)*AF93</f>
        <v>0</v>
      </c>
      <c r="J698" s="255">
        <f>(J631/J613)*AF94</f>
        <v>0</v>
      </c>
      <c r="K698" s="255">
        <f>(K645/K613)*AF90</f>
        <v>0</v>
      </c>
      <c r="L698" s="255">
        <f>(L648/L613)*AF95</f>
        <v>0</v>
      </c>
      <c r="M698" s="231">
        <f t="shared" si="18"/>
        <v>0</v>
      </c>
      <c r="N698" s="249" t="s">
        <v>639</v>
      </c>
    </row>
    <row r="699" spans="1:14" s="231" customFormat="1" ht="12.6" customHeight="1" x14ac:dyDescent="0.2">
      <c r="A699" s="250">
        <v>7230</v>
      </c>
      <c r="B699" s="249" t="s">
        <v>640</v>
      </c>
      <c r="C699" s="255">
        <f>AG86</f>
        <v>6752721</v>
      </c>
      <c r="D699" s="255">
        <f>(D616/D613)*AG91</f>
        <v>0</v>
      </c>
      <c r="E699" s="257">
        <f>(E624/E613)*SUM(C699:D699)</f>
        <v>5186491.6535329772</v>
      </c>
      <c r="F699" s="257">
        <f>(F625/F613)*AG65</f>
        <v>0</v>
      </c>
      <c r="G699" s="255">
        <f>(G626/G613)*AG92</f>
        <v>0</v>
      </c>
      <c r="H699" s="257">
        <f>(H629/H613)*AG61</f>
        <v>42131.018365165488</v>
      </c>
      <c r="I699" s="255">
        <f>(I630/I613)*AG93</f>
        <v>0</v>
      </c>
      <c r="J699" s="255">
        <f>(J631/J613)*AG94</f>
        <v>16924.575454527501</v>
      </c>
      <c r="K699" s="255">
        <f>(K645/K613)*AG90</f>
        <v>116384.49879913221</v>
      </c>
      <c r="L699" s="255">
        <f>(L648/L613)*AG95</f>
        <v>0</v>
      </c>
      <c r="M699" s="231">
        <f t="shared" si="18"/>
        <v>5361932</v>
      </c>
      <c r="N699" s="249" t="s">
        <v>641</v>
      </c>
    </row>
    <row r="700" spans="1:14" s="231" customFormat="1" ht="12.6" customHeight="1" x14ac:dyDescent="0.2">
      <c r="A700" s="250">
        <v>7240</v>
      </c>
      <c r="B700" s="249" t="s">
        <v>131</v>
      </c>
      <c r="C700" s="255">
        <f>AH86</f>
        <v>0</v>
      </c>
      <c r="D700" s="255">
        <f>(D616/D613)*AH91</f>
        <v>0</v>
      </c>
      <c r="E700" s="257">
        <f>(E624/E613)*SUM(C700:D700)</f>
        <v>0</v>
      </c>
      <c r="F700" s="257">
        <f>(F625/F613)*AH65</f>
        <v>0</v>
      </c>
      <c r="G700" s="255">
        <f>(G626/G613)*AH92</f>
        <v>0</v>
      </c>
      <c r="H700" s="257">
        <f>(H629/H613)*AH61</f>
        <v>0</v>
      </c>
      <c r="I700" s="255">
        <f>(I630/I613)*AH93</f>
        <v>0</v>
      </c>
      <c r="J700" s="255">
        <f>(J631/J613)*AH94</f>
        <v>0</v>
      </c>
      <c r="K700" s="255">
        <f>(K645/K613)*AH90</f>
        <v>0</v>
      </c>
      <c r="L700" s="255">
        <f>(L648/L613)*AH95</f>
        <v>0</v>
      </c>
      <c r="M700" s="231">
        <f t="shared" si="18"/>
        <v>0</v>
      </c>
      <c r="N700" s="249" t="s">
        <v>642</v>
      </c>
    </row>
    <row r="701" spans="1:14" s="231" customFormat="1" ht="12.6" customHeight="1" x14ac:dyDescent="0.2">
      <c r="A701" s="250">
        <v>7250</v>
      </c>
      <c r="B701" s="249" t="s">
        <v>643</v>
      </c>
      <c r="C701" s="255">
        <f>AI86</f>
        <v>0</v>
      </c>
      <c r="D701" s="255">
        <f>(D616/D613)*AI91</f>
        <v>0</v>
      </c>
      <c r="E701" s="257">
        <f>(E624/E613)*SUM(C701:D701)</f>
        <v>0</v>
      </c>
      <c r="F701" s="257">
        <f>(F625/F613)*AI65</f>
        <v>0</v>
      </c>
      <c r="G701" s="255">
        <f>(G626/G613)*AI92</f>
        <v>0</v>
      </c>
      <c r="H701" s="257">
        <f>(H629/H613)*AI61</f>
        <v>0</v>
      </c>
      <c r="I701" s="255">
        <f>(I630/I613)*AI93</f>
        <v>0</v>
      </c>
      <c r="J701" s="255">
        <f>(J631/J613)*AI94</f>
        <v>0</v>
      </c>
      <c r="K701" s="255">
        <f>(K645/K613)*AI90</f>
        <v>0</v>
      </c>
      <c r="L701" s="255">
        <f>(L648/L613)*AI95</f>
        <v>0</v>
      </c>
      <c r="M701" s="231">
        <f t="shared" si="18"/>
        <v>0</v>
      </c>
      <c r="N701" s="249" t="s">
        <v>644</v>
      </c>
    </row>
    <row r="702" spans="1:14" s="231" customFormat="1" ht="12.6" customHeight="1" x14ac:dyDescent="0.2">
      <c r="A702" s="250">
        <v>7260</v>
      </c>
      <c r="B702" s="249" t="s">
        <v>133</v>
      </c>
      <c r="C702" s="255">
        <f>AJ86</f>
        <v>23252020</v>
      </c>
      <c r="D702" s="255">
        <f>(D616/D613)*AJ91</f>
        <v>590684.15937814501</v>
      </c>
      <c r="E702" s="257">
        <f>(E624/E613)*SUM(C702:D702)</f>
        <v>18312615.924791019</v>
      </c>
      <c r="F702" s="257">
        <f>(F625/F613)*AJ65</f>
        <v>0</v>
      </c>
      <c r="G702" s="255">
        <f>(G626/G613)*AJ92</f>
        <v>0</v>
      </c>
      <c r="H702" s="257">
        <f>(H629/H613)*AJ61</f>
        <v>322248.58239644987</v>
      </c>
      <c r="I702" s="255">
        <f>(I630/I613)*AJ93</f>
        <v>1572352.0704269377</v>
      </c>
      <c r="J702" s="255">
        <f>(J631/J613)*AJ94</f>
        <v>35652.249279391799</v>
      </c>
      <c r="K702" s="255">
        <f>(K645/K613)*AJ90</f>
        <v>499698.27845055034</v>
      </c>
      <c r="L702" s="255">
        <f>(L648/L613)*AJ95</f>
        <v>11030.545711232451</v>
      </c>
      <c r="M702" s="231">
        <f t="shared" si="18"/>
        <v>21344282</v>
      </c>
      <c r="N702" s="249" t="s">
        <v>645</v>
      </c>
    </row>
    <row r="703" spans="1:14" s="231" customFormat="1" ht="12.6" customHeight="1" x14ac:dyDescent="0.2">
      <c r="A703" s="250">
        <v>7310</v>
      </c>
      <c r="B703" s="249" t="s">
        <v>646</v>
      </c>
      <c r="C703" s="255">
        <f>AK86</f>
        <v>1554343</v>
      </c>
      <c r="D703" s="255">
        <f>(D616/D613)*AK91</f>
        <v>0</v>
      </c>
      <c r="E703" s="257">
        <f>(E624/E613)*SUM(C703:D703)</f>
        <v>1193827.9393191882</v>
      </c>
      <c r="F703" s="257">
        <f>(F625/F613)*AK65</f>
        <v>0</v>
      </c>
      <c r="G703" s="255">
        <f>(G626/G613)*AK92</f>
        <v>0</v>
      </c>
      <c r="H703" s="257">
        <f>(H629/H613)*AK61</f>
        <v>22830.203800468065</v>
      </c>
      <c r="I703" s="255">
        <f>(I630/I613)*AK93</f>
        <v>0</v>
      </c>
      <c r="J703" s="255">
        <f>(J631/J613)*AK94</f>
        <v>0</v>
      </c>
      <c r="K703" s="255">
        <f>(K645/K613)*AK90</f>
        <v>19851.865128915975</v>
      </c>
      <c r="L703" s="255">
        <f>(L648/L613)*AK95</f>
        <v>22.072557686197996</v>
      </c>
      <c r="M703" s="231">
        <f t="shared" si="18"/>
        <v>1236532</v>
      </c>
      <c r="N703" s="249" t="s">
        <v>647</v>
      </c>
    </row>
    <row r="704" spans="1:14" s="231" customFormat="1" ht="12.6" customHeight="1" x14ac:dyDescent="0.2">
      <c r="A704" s="250">
        <v>7320</v>
      </c>
      <c r="B704" s="249" t="s">
        <v>648</v>
      </c>
      <c r="C704" s="255">
        <f>AL86</f>
        <v>138337</v>
      </c>
      <c r="D704" s="255">
        <f>(D616/D613)*AL91</f>
        <v>0</v>
      </c>
      <c r="E704" s="257">
        <f>(E624/E613)*SUM(C704:D704)</f>
        <v>106251.04989156096</v>
      </c>
      <c r="F704" s="257">
        <f>(F625/F613)*AL65</f>
        <v>0</v>
      </c>
      <c r="G704" s="255">
        <f>(G626/G613)*AL92</f>
        <v>0</v>
      </c>
      <c r="H704" s="257">
        <f>(H629/H613)*AL61</f>
        <v>1991.4621388309706</v>
      </c>
      <c r="I704" s="255">
        <f>(I630/I613)*AL93</f>
        <v>0</v>
      </c>
      <c r="J704" s="255">
        <f>(J631/J613)*AL94</f>
        <v>0</v>
      </c>
      <c r="K704" s="255">
        <f>(K645/K613)*AL90</f>
        <v>2901.5216790799345</v>
      </c>
      <c r="L704" s="255">
        <f>(L648/L613)*AL95</f>
        <v>0</v>
      </c>
      <c r="M704" s="231">
        <f t="shared" si="18"/>
        <v>111144</v>
      </c>
      <c r="N704" s="249" t="s">
        <v>649</v>
      </c>
    </row>
    <row r="705" spans="1:14" s="231" customFormat="1" ht="12.6" customHeight="1" x14ac:dyDescent="0.2">
      <c r="A705" s="250">
        <v>7330</v>
      </c>
      <c r="B705" s="249" t="s">
        <v>650</v>
      </c>
      <c r="C705" s="255">
        <f>AM86</f>
        <v>0</v>
      </c>
      <c r="D705" s="255">
        <f>(D616/D613)*AM91</f>
        <v>0</v>
      </c>
      <c r="E705" s="257">
        <f>(E624/E613)*SUM(C705:D705)</f>
        <v>0</v>
      </c>
      <c r="F705" s="257">
        <f>(F625/F613)*AM65</f>
        <v>0</v>
      </c>
      <c r="G705" s="255">
        <f>(G626/G613)*AM92</f>
        <v>0</v>
      </c>
      <c r="H705" s="257">
        <f>(H629/H613)*AM61</f>
        <v>0</v>
      </c>
      <c r="I705" s="255">
        <f>(I630/I613)*AM93</f>
        <v>0</v>
      </c>
      <c r="J705" s="255">
        <f>(J631/J613)*AM94</f>
        <v>0</v>
      </c>
      <c r="K705" s="255">
        <f>(K645/K613)*AM90</f>
        <v>0</v>
      </c>
      <c r="L705" s="255">
        <f>(L648/L613)*AM95</f>
        <v>0</v>
      </c>
      <c r="M705" s="231">
        <f t="shared" si="18"/>
        <v>0</v>
      </c>
      <c r="N705" s="249" t="s">
        <v>651</v>
      </c>
    </row>
    <row r="706" spans="1:14" s="231" customFormat="1" ht="12.6" customHeight="1" x14ac:dyDescent="0.2">
      <c r="A706" s="250">
        <v>7340</v>
      </c>
      <c r="B706" s="249" t="s">
        <v>652</v>
      </c>
      <c r="C706" s="255">
        <f>AN86</f>
        <v>0</v>
      </c>
      <c r="D706" s="255">
        <f>(D616/D613)*AN91</f>
        <v>0</v>
      </c>
      <c r="E706" s="257">
        <f>(E624/E613)*SUM(C706:D706)</f>
        <v>0</v>
      </c>
      <c r="F706" s="257">
        <f>(F625/F613)*AN65</f>
        <v>0</v>
      </c>
      <c r="G706" s="255">
        <f>(G626/G613)*AN92</f>
        <v>0</v>
      </c>
      <c r="H706" s="257">
        <f>(H629/H613)*AN61</f>
        <v>0</v>
      </c>
      <c r="I706" s="255">
        <f>(I630/I613)*AN93</f>
        <v>0</v>
      </c>
      <c r="J706" s="255">
        <f>(J631/J613)*AN94</f>
        <v>0</v>
      </c>
      <c r="K706" s="255">
        <f>(K645/K613)*AN90</f>
        <v>0</v>
      </c>
      <c r="L706" s="255">
        <f>(L648/L613)*AN95</f>
        <v>0</v>
      </c>
      <c r="M706" s="231">
        <f t="shared" si="18"/>
        <v>0</v>
      </c>
      <c r="N706" s="249" t="s">
        <v>653</v>
      </c>
    </row>
    <row r="707" spans="1:14" s="231" customFormat="1" ht="12.6" customHeight="1" x14ac:dyDescent="0.2">
      <c r="A707" s="250">
        <v>7350</v>
      </c>
      <c r="B707" s="249" t="s">
        <v>654</v>
      </c>
      <c r="C707" s="255">
        <f>AO86</f>
        <v>0</v>
      </c>
      <c r="D707" s="255">
        <f>(D616/D613)*AO91</f>
        <v>0</v>
      </c>
      <c r="E707" s="257">
        <f>(E624/E613)*SUM(C707:D707)</f>
        <v>0</v>
      </c>
      <c r="F707" s="257">
        <f>(F625/F613)*AO65</f>
        <v>0</v>
      </c>
      <c r="G707" s="255">
        <f>(G626/G613)*AO92</f>
        <v>0</v>
      </c>
      <c r="H707" s="257">
        <f>(H629/H613)*AO61</f>
        <v>0</v>
      </c>
      <c r="I707" s="255">
        <f>(I630/I613)*AO93</f>
        <v>0</v>
      </c>
      <c r="J707" s="255">
        <f>(J631/J613)*AO94</f>
        <v>0</v>
      </c>
      <c r="K707" s="255">
        <f>(K645/K613)*AO90</f>
        <v>0</v>
      </c>
      <c r="L707" s="255">
        <f>(L648/L613)*AO95</f>
        <v>0</v>
      </c>
      <c r="M707" s="231">
        <f t="shared" si="18"/>
        <v>0</v>
      </c>
      <c r="N707" s="249" t="s">
        <v>655</v>
      </c>
    </row>
    <row r="708" spans="1:14" s="231" customFormat="1" ht="12.6" customHeight="1" x14ac:dyDescent="0.2">
      <c r="A708" s="250">
        <v>7380</v>
      </c>
      <c r="B708" s="249" t="s">
        <v>656</v>
      </c>
      <c r="C708" s="255">
        <f>AP86</f>
        <v>63626195</v>
      </c>
      <c r="D708" s="255">
        <f>(D616/D613)*AP91</f>
        <v>661672.424444951</v>
      </c>
      <c r="E708" s="257">
        <f>(E624/E613)*SUM(C708:D708)</f>
        <v>49376908.629916489</v>
      </c>
      <c r="F708" s="257">
        <f>(F625/F613)*AP65</f>
        <v>0</v>
      </c>
      <c r="G708" s="255">
        <f>(G626/G613)*AP92</f>
        <v>0</v>
      </c>
      <c r="H708" s="257">
        <f>(H629/H613)*AP61</f>
        <v>846098.60597044602</v>
      </c>
      <c r="I708" s="255">
        <f>(I630/I613)*AP93</f>
        <v>1761316.9237782066</v>
      </c>
      <c r="J708" s="255">
        <f>(J631/J613)*AP94</f>
        <v>17890.460543989608</v>
      </c>
      <c r="K708" s="255">
        <f>(K645/K613)*AP90</f>
        <v>860682.78965885518</v>
      </c>
      <c r="L708" s="255">
        <f>(L648/L613)*AP95</f>
        <v>40378.44773607597</v>
      </c>
      <c r="M708" s="231">
        <f t="shared" si="18"/>
        <v>53564948</v>
      </c>
      <c r="N708" s="249" t="s">
        <v>657</v>
      </c>
    </row>
    <row r="709" spans="1:14" s="231" customFormat="1" ht="12.6" customHeight="1" x14ac:dyDescent="0.2">
      <c r="A709" s="250">
        <v>7390</v>
      </c>
      <c r="B709" s="249" t="s">
        <v>658</v>
      </c>
      <c r="C709" s="255">
        <f>AQ86</f>
        <v>0</v>
      </c>
      <c r="D709" s="255">
        <f>(D616/D613)*AQ91</f>
        <v>0</v>
      </c>
      <c r="E709" s="257">
        <f>(E624/E613)*SUM(C709:D709)</f>
        <v>0</v>
      </c>
      <c r="F709" s="257">
        <f>(F625/F613)*AQ65</f>
        <v>0</v>
      </c>
      <c r="G709" s="255">
        <f>(G626/G613)*AQ92</f>
        <v>0</v>
      </c>
      <c r="H709" s="257">
        <f>(H629/H613)*AQ61</f>
        <v>0</v>
      </c>
      <c r="I709" s="255">
        <f>(I630/I613)*AQ93</f>
        <v>0</v>
      </c>
      <c r="J709" s="255">
        <f>(J631/J613)*AQ94</f>
        <v>0</v>
      </c>
      <c r="K709" s="255">
        <f>(K645/K613)*AQ90</f>
        <v>0</v>
      </c>
      <c r="L709" s="255">
        <f>(L648/L613)*AQ95</f>
        <v>0</v>
      </c>
      <c r="M709" s="231">
        <f t="shared" si="18"/>
        <v>0</v>
      </c>
      <c r="N709" s="249" t="s">
        <v>659</v>
      </c>
    </row>
    <row r="710" spans="1:14" s="231" customFormat="1" ht="12.6" customHeight="1" x14ac:dyDescent="0.2">
      <c r="A710" s="250">
        <v>7400</v>
      </c>
      <c r="B710" s="249" t="s">
        <v>660</v>
      </c>
      <c r="C710" s="255">
        <f>AR86</f>
        <v>0</v>
      </c>
      <c r="D710" s="255">
        <f>(D616/D613)*AR91</f>
        <v>0</v>
      </c>
      <c r="E710" s="257">
        <f>(E624/E613)*SUM(C710:D710)</f>
        <v>0</v>
      </c>
      <c r="F710" s="257">
        <f>(F625/F613)*AR65</f>
        <v>0</v>
      </c>
      <c r="G710" s="255">
        <f>(G626/G613)*AR92</f>
        <v>0</v>
      </c>
      <c r="H710" s="257">
        <f>(H629/H613)*AR61</f>
        <v>0</v>
      </c>
      <c r="I710" s="255">
        <f>(I630/I613)*AR93</f>
        <v>0</v>
      </c>
      <c r="J710" s="255">
        <f>(J631/J613)*AR94</f>
        <v>0</v>
      </c>
      <c r="K710" s="255">
        <f>(K645/K613)*AR90</f>
        <v>0</v>
      </c>
      <c r="L710" s="255">
        <f>(L648/L613)*AR95</f>
        <v>0</v>
      </c>
      <c r="M710" s="231">
        <f t="shared" si="18"/>
        <v>0</v>
      </c>
      <c r="N710" s="249" t="s">
        <v>661</v>
      </c>
    </row>
    <row r="711" spans="1:14" s="231" customFormat="1" ht="12.6" customHeight="1" x14ac:dyDescent="0.2">
      <c r="A711" s="250">
        <v>7410</v>
      </c>
      <c r="B711" s="249" t="s">
        <v>141</v>
      </c>
      <c r="C711" s="255">
        <f>AS86</f>
        <v>0</v>
      </c>
      <c r="D711" s="255">
        <f>(D616/D613)*AS91</f>
        <v>0</v>
      </c>
      <c r="E711" s="257">
        <f>(E624/E613)*SUM(C711:D711)</f>
        <v>0</v>
      </c>
      <c r="F711" s="257">
        <f>(F625/F613)*AS65</f>
        <v>0</v>
      </c>
      <c r="G711" s="255">
        <f>(G626/G613)*AS92</f>
        <v>0</v>
      </c>
      <c r="H711" s="257">
        <f>(H629/H613)*AS61</f>
        <v>0</v>
      </c>
      <c r="I711" s="255">
        <f>(I630/I613)*AS93</f>
        <v>0</v>
      </c>
      <c r="J711" s="255">
        <f>(J631/J613)*AS94</f>
        <v>0</v>
      </c>
      <c r="K711" s="255">
        <f>(K645/K613)*AS90</f>
        <v>0</v>
      </c>
      <c r="L711" s="255">
        <f>(L648/L613)*AS95</f>
        <v>0</v>
      </c>
      <c r="M711" s="231">
        <f t="shared" si="18"/>
        <v>0</v>
      </c>
      <c r="N711" s="249" t="s">
        <v>662</v>
      </c>
    </row>
    <row r="712" spans="1:14" s="231" customFormat="1" ht="12.6" customHeight="1" x14ac:dyDescent="0.2">
      <c r="A712" s="250">
        <v>7420</v>
      </c>
      <c r="B712" s="249" t="s">
        <v>663</v>
      </c>
      <c r="C712" s="255">
        <f>AT86</f>
        <v>0</v>
      </c>
      <c r="D712" s="255">
        <f>(D616/D613)*AT91</f>
        <v>0</v>
      </c>
      <c r="E712" s="257">
        <f>(E624/E613)*SUM(C712:D712)</f>
        <v>0</v>
      </c>
      <c r="F712" s="257">
        <f>(F625/F613)*AT65</f>
        <v>0</v>
      </c>
      <c r="G712" s="255">
        <f>(G626/G613)*AT92</f>
        <v>0</v>
      </c>
      <c r="H712" s="257">
        <f>(H629/H613)*AT61</f>
        <v>0</v>
      </c>
      <c r="I712" s="255">
        <f>(I630/I613)*AT93</f>
        <v>0</v>
      </c>
      <c r="J712" s="255">
        <f>(J631/J613)*AT94</f>
        <v>0</v>
      </c>
      <c r="K712" s="255">
        <f>(K645/K613)*AT90</f>
        <v>0</v>
      </c>
      <c r="L712" s="255">
        <f>(L648/L613)*AT95</f>
        <v>0</v>
      </c>
      <c r="M712" s="231">
        <f t="shared" si="18"/>
        <v>0</v>
      </c>
      <c r="N712" s="249" t="s">
        <v>664</v>
      </c>
    </row>
    <row r="713" spans="1:14" s="231" customFormat="1" ht="12.6" customHeight="1" x14ac:dyDescent="0.2">
      <c r="A713" s="250">
        <v>7430</v>
      </c>
      <c r="B713" s="249" t="s">
        <v>665</v>
      </c>
      <c r="C713" s="255">
        <f>AU86</f>
        <v>0</v>
      </c>
      <c r="D713" s="255">
        <f>(D616/D613)*AU91</f>
        <v>0</v>
      </c>
      <c r="E713" s="257">
        <f>(E624/E613)*SUM(C713:D713)</f>
        <v>0</v>
      </c>
      <c r="F713" s="257">
        <f>(F625/F613)*AU65</f>
        <v>0</v>
      </c>
      <c r="G713" s="255">
        <f>(G626/G613)*AU92</f>
        <v>0</v>
      </c>
      <c r="H713" s="257">
        <f>(H629/H613)*AU61</f>
        <v>0</v>
      </c>
      <c r="I713" s="255">
        <f>(I630/I613)*AU93</f>
        <v>0</v>
      </c>
      <c r="J713" s="255">
        <f>(J631/J613)*AU94</f>
        <v>0</v>
      </c>
      <c r="K713" s="255">
        <f>(K645/K613)*AU90</f>
        <v>0</v>
      </c>
      <c r="L713" s="255">
        <f>(L648/L613)*AU95</f>
        <v>0</v>
      </c>
      <c r="M713" s="231">
        <f t="shared" si="18"/>
        <v>0</v>
      </c>
      <c r="N713" s="249" t="s">
        <v>666</v>
      </c>
    </row>
    <row r="714" spans="1:14" s="231" customFormat="1" ht="12.6" customHeight="1" x14ac:dyDescent="0.2">
      <c r="A714" s="250">
        <v>7490</v>
      </c>
      <c r="B714" s="249" t="s">
        <v>667</v>
      </c>
      <c r="C714" s="255">
        <f>AV86</f>
        <v>4402737</v>
      </c>
      <c r="D714" s="255">
        <f>(D616/D613)*AV91</f>
        <v>0</v>
      </c>
      <c r="E714" s="257">
        <f>(E624/E613)*SUM(C714:D714)</f>
        <v>3381564.0692397654</v>
      </c>
      <c r="F714" s="257">
        <f>(F625/F613)*AV65</f>
        <v>0</v>
      </c>
      <c r="G714" s="255">
        <f>(G626/G613)*AV92</f>
        <v>0</v>
      </c>
      <c r="H714" s="257">
        <f>(H629/H613)*AV61</f>
        <v>0</v>
      </c>
      <c r="I714" s="255">
        <f>(I630/I613)*AV93</f>
        <v>0</v>
      </c>
      <c r="J714" s="255">
        <f>(J631/J613)*AV94</f>
        <v>0</v>
      </c>
      <c r="K714" s="255">
        <f>(K645/K613)*AV90</f>
        <v>42625.596706021723</v>
      </c>
      <c r="L714" s="255">
        <f>(L648/L613)*AV95</f>
        <v>0</v>
      </c>
      <c r="M714" s="231">
        <f t="shared" si="18"/>
        <v>3424190</v>
      </c>
      <c r="N714" s="251" t="s">
        <v>668</v>
      </c>
    </row>
    <row r="715" spans="1:14" s="231" customFormat="1" ht="12.6" customHeight="1" x14ac:dyDescent="0.2"/>
    <row r="716" spans="1:14" s="231" customFormat="1" ht="12.6" customHeight="1" x14ac:dyDescent="0.2">
      <c r="C716" s="252">
        <f>SUM(C615:C648)+SUM(C669:C714)</f>
        <v>276764612</v>
      </c>
      <c r="D716" s="231">
        <f>SUM(D617:D648)+SUM(D669:D714)</f>
        <v>2447928</v>
      </c>
      <c r="E716" s="231">
        <f>SUM(E625:E648)+SUM(E669:E714)</f>
        <v>120228811.7136876</v>
      </c>
      <c r="F716" s="231">
        <f>SUM(F626:F649)+SUM(F669:F714)</f>
        <v>0</v>
      </c>
      <c r="G716" s="231">
        <f>SUM(G627:G648)+SUM(G669:G714)</f>
        <v>0</v>
      </c>
      <c r="H716" s="231">
        <f>SUM(H630:H648)+SUM(H669:H714)</f>
        <v>1724898.7934802091</v>
      </c>
      <c r="I716" s="231">
        <f>SUM(I631:I648)+SUM(I669:I714)</f>
        <v>5550052.2698368523</v>
      </c>
      <c r="J716" s="231">
        <f>SUM(J632:J648)+SUM(J669:J714)</f>
        <v>231790.83508196473</v>
      </c>
      <c r="K716" s="231">
        <f>SUM(K669:K714)</f>
        <v>2697407.414092774</v>
      </c>
      <c r="L716" s="231">
        <f>SUM(L669:L714)</f>
        <v>93678.514729564238</v>
      </c>
      <c r="M716" s="231">
        <f>SUM(M669:M714)</f>
        <v>127731037</v>
      </c>
      <c r="N716" s="249" t="s">
        <v>669</v>
      </c>
    </row>
    <row r="717" spans="1:14" s="231" customFormat="1" ht="12.6" customHeight="1" x14ac:dyDescent="0.2">
      <c r="C717" s="252">
        <f>CE86</f>
        <v>276764612</v>
      </c>
      <c r="D717" s="231">
        <f>D616</f>
        <v>2447928</v>
      </c>
      <c r="E717" s="231">
        <f>E624</f>
        <v>120228811.7136876</v>
      </c>
      <c r="F717" s="231">
        <f>F625</f>
        <v>0</v>
      </c>
      <c r="G717" s="231">
        <f>G626</f>
        <v>0</v>
      </c>
      <c r="H717" s="231">
        <f>H629</f>
        <v>1724898.7934802093</v>
      </c>
      <c r="I717" s="231">
        <f>I630</f>
        <v>5550052.2698368523</v>
      </c>
      <c r="J717" s="231">
        <f>J631</f>
        <v>231790.8350819647</v>
      </c>
      <c r="K717" s="231">
        <f>K645</f>
        <v>2697407.4140927745</v>
      </c>
      <c r="L717" s="231">
        <f>L648</f>
        <v>93678.514729564253</v>
      </c>
      <c r="M717" s="231">
        <f>C649</f>
        <v>127731036</v>
      </c>
      <c r="N717" s="249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2" customWidth="1"/>
    <col min="3" max="3" width="38.77734375" style="12" bestFit="1" customWidth="1"/>
    <col min="4" max="10" width="9" style="12" customWidth="1"/>
    <col min="11" max="11" width="13.33203125" style="12" customWidth="1"/>
    <col min="12" max="12" width="12.109375" style="12" customWidth="1"/>
    <col min="13" max="14" width="9" style="12" customWidth="1"/>
    <col min="15" max="16384" width="9" style="12"/>
  </cols>
  <sheetData>
    <row r="1" spans="1:14" x14ac:dyDescent="0.25">
      <c r="A1" s="18" t="s">
        <v>1023</v>
      </c>
      <c r="B1" s="12" t="s">
        <v>1024</v>
      </c>
      <c r="C1" s="12" t="s">
        <v>1025</v>
      </c>
      <c r="D1" s="12" t="s">
        <v>1026</v>
      </c>
      <c r="E1" s="12" t="s">
        <v>1027</v>
      </c>
      <c r="F1" s="12" t="s">
        <v>1028</v>
      </c>
      <c r="G1" s="12" t="s">
        <v>1029</v>
      </c>
      <c r="H1" s="12" t="s">
        <v>1030</v>
      </c>
      <c r="I1" s="12" t="s">
        <v>1031</v>
      </c>
      <c r="J1" s="12" t="s">
        <v>1032</v>
      </c>
      <c r="K1" s="12" t="s">
        <v>1033</v>
      </c>
      <c r="L1" s="12" t="s">
        <v>1034</v>
      </c>
      <c r="M1" s="12" t="s">
        <v>1035</v>
      </c>
      <c r="N1" s="12" t="s">
        <v>1036</v>
      </c>
    </row>
    <row r="2" spans="1:14" x14ac:dyDescent="0.25">
      <c r="A2" s="12" t="str">
        <f>RIGHT(data!C96,4)</f>
        <v>2022</v>
      </c>
      <c r="B2" s="225" t="str">
        <f>RIGHT(data!C97,3)</f>
        <v>205</v>
      </c>
      <c r="C2" s="12" t="str">
        <f>SUBSTITUTE(LEFT(data!C98,49),",","")</f>
        <v>Confluence Health: Wenatchee Valley Hospital</v>
      </c>
      <c r="D2" s="12" t="str">
        <f>LEFT(data!C99,49)</f>
        <v>1201 S. Miller St</v>
      </c>
      <c r="E2" s="12" t="str">
        <f>RIGHT(data!C100,100)</f>
        <v>Wenatchee</v>
      </c>
      <c r="F2" s="12" t="str">
        <f>RIGHT(data!C101,100)</f>
        <v xml:space="preserve">WA </v>
      </c>
      <c r="G2" s="12" t="str">
        <f>RIGHT(data!C102,100)</f>
        <v xml:space="preserve"> 98801</v>
      </c>
      <c r="H2" s="12" t="str">
        <f>RIGHT(data!C103,100)</f>
        <v>Chelan</v>
      </c>
      <c r="I2" s="12" t="str">
        <f>LEFT(data!C104,49)</f>
        <v>Andrew Jones</v>
      </c>
      <c r="J2" s="12" t="str">
        <f>LEFT(data!C105,49)</f>
        <v>Tom Legal</v>
      </c>
      <c r="K2" s="12" t="str">
        <f>LEFT(data!C107,49)</f>
        <v>509-663-8711</v>
      </c>
      <c r="L2" s="12" t="str">
        <f>LEFT(data!C107,49)</f>
        <v>509-663-8711</v>
      </c>
      <c r="M2" s="12" t="str">
        <f>LEFT(data!C109,49)</f>
        <v>Stephanie Schreiner</v>
      </c>
      <c r="N2" s="12" t="str">
        <f>LEFT(data!C110,49)</f>
        <v>stephanie.schreiner@confluencehealth.org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6" width="8.6640625" style="9" customWidth="1"/>
    <col min="87" max="16384" width="8.6640625" style="9"/>
  </cols>
  <sheetData>
    <row r="1" spans="1:84" s="10" customFormat="1" ht="12.6" customHeight="1" x14ac:dyDescent="0.25">
      <c r="A1" s="10" t="s">
        <v>1037</v>
      </c>
      <c r="B1" s="16" t="s">
        <v>1038</v>
      </c>
      <c r="C1" s="10" t="s">
        <v>1039</v>
      </c>
      <c r="D1" s="10" t="s">
        <v>1040</v>
      </c>
      <c r="E1" s="10" t="s">
        <v>1041</v>
      </c>
      <c r="F1" s="10" t="s">
        <v>1042</v>
      </c>
      <c r="G1" s="10" t="s">
        <v>1043</v>
      </c>
      <c r="H1" s="10" t="s">
        <v>1044</v>
      </c>
      <c r="I1" s="10" t="s">
        <v>1045</v>
      </c>
      <c r="J1" s="10" t="s">
        <v>1046</v>
      </c>
      <c r="K1" s="10" t="s">
        <v>1047</v>
      </c>
      <c r="L1" s="10" t="s">
        <v>1048</v>
      </c>
      <c r="M1" s="10" t="s">
        <v>1049</v>
      </c>
      <c r="N1" s="10" t="s">
        <v>1050</v>
      </c>
      <c r="O1" s="10" t="s">
        <v>1051</v>
      </c>
      <c r="P1" s="10" t="s">
        <v>1052</v>
      </c>
      <c r="Q1" s="10" t="s">
        <v>1053</v>
      </c>
      <c r="R1" s="10" t="s">
        <v>1054</v>
      </c>
      <c r="S1" s="10" t="s">
        <v>1055</v>
      </c>
      <c r="T1" s="10" t="s">
        <v>1056</v>
      </c>
      <c r="U1" s="10" t="s">
        <v>1057</v>
      </c>
      <c r="V1" s="10" t="s">
        <v>1058</v>
      </c>
      <c r="W1" s="10" t="s">
        <v>1059</v>
      </c>
      <c r="X1" s="10" t="s">
        <v>1060</v>
      </c>
      <c r="Y1" s="10" t="s">
        <v>1061</v>
      </c>
      <c r="Z1" s="10" t="s">
        <v>1062</v>
      </c>
      <c r="AA1" s="10" t="s">
        <v>1063</v>
      </c>
      <c r="AB1" s="10" t="s">
        <v>1064</v>
      </c>
      <c r="AC1" s="10" t="s">
        <v>1065</v>
      </c>
      <c r="AD1" s="10" t="s">
        <v>1066</v>
      </c>
      <c r="AE1" s="10" t="s">
        <v>1067</v>
      </c>
      <c r="AF1" s="10" t="s">
        <v>1068</v>
      </c>
      <c r="AG1" s="10" t="s">
        <v>1069</v>
      </c>
      <c r="AH1" s="10" t="s">
        <v>1070</v>
      </c>
      <c r="AI1" s="10" t="s">
        <v>1071</v>
      </c>
      <c r="AJ1" s="10" t="s">
        <v>1072</v>
      </c>
      <c r="AK1" s="10" t="s">
        <v>1073</v>
      </c>
      <c r="AL1" s="10" t="s">
        <v>1074</v>
      </c>
      <c r="AM1" s="10" t="s">
        <v>1075</v>
      </c>
      <c r="AN1" s="10" t="s">
        <v>1076</v>
      </c>
      <c r="AO1" s="10" t="s">
        <v>1077</v>
      </c>
      <c r="AP1" s="10" t="s">
        <v>1078</v>
      </c>
      <c r="AQ1" s="10" t="s">
        <v>1079</v>
      </c>
      <c r="AR1" s="10" t="s">
        <v>1080</v>
      </c>
      <c r="AS1" s="10" t="s">
        <v>1081</v>
      </c>
      <c r="AT1" s="10" t="s">
        <v>1082</v>
      </c>
      <c r="AU1" s="10" t="s">
        <v>1083</v>
      </c>
      <c r="AV1" s="10" t="s">
        <v>1084</v>
      </c>
      <c r="AW1" s="10" t="s">
        <v>1085</v>
      </c>
      <c r="AX1" s="10" t="s">
        <v>1086</v>
      </c>
      <c r="AY1" s="10" t="s">
        <v>1087</v>
      </c>
      <c r="AZ1" s="10" t="s">
        <v>1088</v>
      </c>
      <c r="BA1" s="10" t="s">
        <v>1089</v>
      </c>
      <c r="BB1" s="10" t="s">
        <v>1090</v>
      </c>
      <c r="BC1" s="10" t="s">
        <v>1091</v>
      </c>
      <c r="BD1" s="10" t="s">
        <v>1092</v>
      </c>
      <c r="BE1" s="10" t="s">
        <v>1093</v>
      </c>
      <c r="BF1" s="10" t="s">
        <v>1094</v>
      </c>
      <c r="BG1" s="10" t="s">
        <v>1095</v>
      </c>
      <c r="BH1" s="10" t="s">
        <v>1096</v>
      </c>
      <c r="BI1" s="10" t="s">
        <v>1097</v>
      </c>
      <c r="BJ1" s="10" t="s">
        <v>1098</v>
      </c>
      <c r="BK1" s="10" t="s">
        <v>1099</v>
      </c>
      <c r="BL1" s="10" t="s">
        <v>1100</v>
      </c>
      <c r="BM1" s="10" t="s">
        <v>1101</v>
      </c>
      <c r="BN1" s="10" t="s">
        <v>1102</v>
      </c>
      <c r="BO1" s="10" t="s">
        <v>1103</v>
      </c>
      <c r="BP1" s="10" t="s">
        <v>1104</v>
      </c>
      <c r="BQ1" s="10" t="s">
        <v>1105</v>
      </c>
      <c r="BR1" s="10" t="s">
        <v>1106</v>
      </c>
      <c r="BS1" s="10" t="s">
        <v>1107</v>
      </c>
      <c r="BT1" s="10" t="s">
        <v>1108</v>
      </c>
      <c r="BU1" s="10" t="s">
        <v>1109</v>
      </c>
      <c r="BV1" s="10" t="s">
        <v>1110</v>
      </c>
      <c r="BW1" s="10" t="s">
        <v>1111</v>
      </c>
      <c r="BX1" s="10" t="s">
        <v>1112</v>
      </c>
      <c r="BY1" s="10" t="s">
        <v>1113</v>
      </c>
      <c r="BZ1" s="10" t="s">
        <v>1114</v>
      </c>
      <c r="CA1" s="10" t="s">
        <v>1115</v>
      </c>
      <c r="CB1" s="10" t="s">
        <v>1116</v>
      </c>
      <c r="CC1" s="10" t="s">
        <v>1117</v>
      </c>
      <c r="CD1" s="10" t="s">
        <v>1118</v>
      </c>
      <c r="CE1" s="10" t="s">
        <v>1119</v>
      </c>
      <c r="CF1" s="10" t="s">
        <v>1120</v>
      </c>
    </row>
    <row r="2" spans="1:84" s="183" customFormat="1" ht="12.6" customHeight="1" x14ac:dyDescent="0.25">
      <c r="A2" s="16" t="str">
        <f>RIGHT(data!C97,3)</f>
        <v>205</v>
      </c>
      <c r="B2" s="224" t="str">
        <f>RIGHT(data!C96,4)</f>
        <v>2022</v>
      </c>
      <c r="C2" s="16" t="s">
        <v>1121</v>
      </c>
      <c r="D2" s="223">
        <f>ROUND(data!C181,0)</f>
        <v>5821682</v>
      </c>
      <c r="E2" s="223">
        <f>ROUND(data!C182,0)</f>
        <v>204113</v>
      </c>
      <c r="F2" s="223">
        <f>ROUND(data!C183,0)</f>
        <v>848370</v>
      </c>
      <c r="G2" s="223">
        <f>ROUND(data!C184,0)</f>
        <v>15165238</v>
      </c>
      <c r="H2" s="223">
        <f>ROUND(data!C185,0)</f>
        <v>52706</v>
      </c>
      <c r="I2" s="223">
        <f>ROUND(data!C186,0)</f>
        <v>2583628</v>
      </c>
      <c r="J2" s="223">
        <f>ROUND(data!C187+data!C188,0)</f>
        <v>1380630</v>
      </c>
      <c r="K2" s="223">
        <f>ROUND(data!C191,0)</f>
        <v>8307086</v>
      </c>
      <c r="L2" s="223">
        <f>ROUND(data!C192,0)</f>
        <v>26986</v>
      </c>
      <c r="M2" s="223">
        <f>ROUND(data!C195,0)</f>
        <v>908240</v>
      </c>
      <c r="N2" s="223">
        <f>ROUND(data!C196,0)</f>
        <v>372183</v>
      </c>
      <c r="O2" s="223">
        <f>ROUND(data!C199,0)</f>
        <v>115088</v>
      </c>
      <c r="P2" s="223">
        <f>ROUND(data!C200,0)</f>
        <v>2579831</v>
      </c>
      <c r="Q2" s="223">
        <f>ROUND(data!C201,0)</f>
        <v>0</v>
      </c>
      <c r="R2" s="223">
        <f>ROUND(data!C204,0)</f>
        <v>1247599</v>
      </c>
      <c r="S2" s="223">
        <f>ROUND(data!C205,0)</f>
        <v>0</v>
      </c>
      <c r="T2" s="223">
        <f>ROUND(data!B211,0)</f>
        <v>239994</v>
      </c>
      <c r="U2" s="223">
        <f>ROUND(data!C211,0)</f>
        <v>0</v>
      </c>
      <c r="V2" s="223">
        <f>ROUND(data!D211,0)</f>
        <v>22600</v>
      </c>
      <c r="W2" s="223">
        <f>ROUND(data!B212,0)</f>
        <v>418498</v>
      </c>
      <c r="X2" s="223">
        <f>ROUND(data!C212,0)</f>
        <v>160878</v>
      </c>
      <c r="Y2" s="223">
        <f>ROUND(data!D212,0)</f>
        <v>0</v>
      </c>
      <c r="Z2" s="223">
        <f>ROUND(data!B213,0)</f>
        <v>651774</v>
      </c>
      <c r="AA2" s="223">
        <f>ROUND(data!C213,0)</f>
        <v>0</v>
      </c>
      <c r="AB2" s="223">
        <f>ROUND(data!D213,0)</f>
        <v>0</v>
      </c>
      <c r="AC2" s="223">
        <f>ROUND(data!B214,0)</f>
        <v>3417761</v>
      </c>
      <c r="AD2" s="223">
        <f>ROUND(data!C214,0)</f>
        <v>7542463</v>
      </c>
      <c r="AE2" s="223">
        <f>ROUND(data!D214,0)</f>
        <v>24249</v>
      </c>
      <c r="AF2" s="223">
        <f>ROUND(data!B215,0)</f>
        <v>4228818</v>
      </c>
      <c r="AG2" s="223">
        <f>ROUND(data!C215,0)</f>
        <v>1405035</v>
      </c>
      <c r="AH2" s="223">
        <f>ROUND(data!D215,0)</f>
        <v>11972</v>
      </c>
      <c r="AI2" s="223">
        <f>ROUND(data!B216,0)</f>
        <v>18951072</v>
      </c>
      <c r="AJ2" s="223">
        <f>ROUND(data!C216,0)</f>
        <v>1789917</v>
      </c>
      <c r="AK2" s="223">
        <f>ROUND(data!D216,0)</f>
        <v>648393</v>
      </c>
      <c r="AL2" s="223">
        <f>ROUND(data!B217,0)</f>
        <v>3086075</v>
      </c>
      <c r="AM2" s="223">
        <f>ROUND(data!C217,0)</f>
        <v>45126</v>
      </c>
      <c r="AN2" s="223">
        <f>ROUND(data!D217,0)</f>
        <v>1327153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11731877</v>
      </c>
      <c r="AS2" s="223">
        <f>ROUND(data!C219,0)</f>
        <v>-7608926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203605</v>
      </c>
      <c r="AY2" s="223">
        <f>ROUND(data!C225,0)</f>
        <v>32703</v>
      </c>
      <c r="AZ2" s="223">
        <f>ROUND(data!D225,0)</f>
        <v>0</v>
      </c>
      <c r="BA2" s="223">
        <f>ROUND(data!B226,0)</f>
        <v>85880</v>
      </c>
      <c r="BB2" s="223">
        <f>ROUND(data!C226,0)</f>
        <v>25738</v>
      </c>
      <c r="BC2" s="223">
        <f>ROUND(data!D226,0)</f>
        <v>0</v>
      </c>
      <c r="BD2" s="223">
        <f>ROUND(data!B227,0)</f>
        <v>1033528</v>
      </c>
      <c r="BE2" s="223">
        <f>ROUND(data!C227,0)</f>
        <v>827556</v>
      </c>
      <c r="BF2" s="223">
        <f>ROUND(data!D227,0)</f>
        <v>6630</v>
      </c>
      <c r="BG2" s="223">
        <f>ROUND(data!B228,0)</f>
        <v>2583334</v>
      </c>
      <c r="BH2" s="223">
        <f>ROUND(data!C228,0)</f>
        <v>404142</v>
      </c>
      <c r="BI2" s="223">
        <f>ROUND(data!D228,0)</f>
        <v>11972</v>
      </c>
      <c r="BJ2" s="223">
        <f>ROUND(data!B229,0)</f>
        <v>10681638</v>
      </c>
      <c r="BK2" s="223">
        <f>ROUND(data!C229,0)</f>
        <v>1770388</v>
      </c>
      <c r="BL2" s="223">
        <f>ROUND(data!D229,0)</f>
        <v>679737</v>
      </c>
      <c r="BM2" s="223">
        <f>ROUND(data!B230,0)</f>
        <v>2357844</v>
      </c>
      <c r="BN2" s="223">
        <f>ROUND(data!C230,0)</f>
        <v>117413</v>
      </c>
      <c r="BO2" s="223">
        <f>ROUND(data!D230,0)</f>
        <v>700307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172445271</v>
      </c>
      <c r="BW2" s="223">
        <f>ROUND(data!C240,0)</f>
        <v>82311698</v>
      </c>
      <c r="BX2" s="223">
        <f>ROUND(data!C241,0)</f>
        <v>7774137</v>
      </c>
      <c r="BY2" s="223">
        <f>ROUND(data!C242,0)</f>
        <v>833664</v>
      </c>
      <c r="BZ2" s="223">
        <f>ROUND(data!C243,0)</f>
        <v>0</v>
      </c>
      <c r="CA2" s="223">
        <f>ROUND(data!C244,0)</f>
        <v>63455515</v>
      </c>
      <c r="CB2" s="223">
        <f>ROUND(data!C247,0)</f>
        <v>0</v>
      </c>
      <c r="CC2" s="223">
        <f>ROUND(data!C249,0)</f>
        <v>2330466</v>
      </c>
      <c r="CD2" s="223">
        <f>ROUND(data!C250,0)</f>
        <v>3824213</v>
      </c>
      <c r="CE2" s="223">
        <f>ROUND(data!C254+data!C255,0)</f>
        <v>7311090</v>
      </c>
      <c r="CF2" s="223">
        <f>data!D237</f>
        <v>5551446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" customHeight="1" x14ac:dyDescent="0.25">
      <c r="A1" s="10" t="s">
        <v>1122</v>
      </c>
      <c r="B1" s="16" t="s">
        <v>1123</v>
      </c>
      <c r="C1" s="16" t="s">
        <v>1124</v>
      </c>
      <c r="D1" s="10" t="s">
        <v>1125</v>
      </c>
      <c r="E1" s="10" t="s">
        <v>1126</v>
      </c>
      <c r="F1" s="10" t="s">
        <v>1127</v>
      </c>
      <c r="G1" s="10" t="s">
        <v>1128</v>
      </c>
      <c r="H1" s="10" t="s">
        <v>1129</v>
      </c>
      <c r="I1" s="10" t="s">
        <v>1130</v>
      </c>
      <c r="J1" s="10" t="s">
        <v>1131</v>
      </c>
      <c r="K1" s="10" t="s">
        <v>1132</v>
      </c>
      <c r="L1" s="10" t="s">
        <v>1133</v>
      </c>
      <c r="M1" s="10" t="s">
        <v>1134</v>
      </c>
      <c r="N1" s="10" t="s">
        <v>1135</v>
      </c>
      <c r="O1" s="10" t="s">
        <v>1136</v>
      </c>
      <c r="P1" s="10" t="s">
        <v>1137</v>
      </c>
      <c r="Q1" s="10" t="s">
        <v>1138</v>
      </c>
      <c r="R1" s="10" t="s">
        <v>1139</v>
      </c>
      <c r="S1" s="10" t="s">
        <v>1140</v>
      </c>
      <c r="T1" s="10" t="s">
        <v>1141</v>
      </c>
      <c r="U1" s="10" t="s">
        <v>1142</v>
      </c>
      <c r="V1" s="10" t="s">
        <v>1143</v>
      </c>
      <c r="W1" s="10" t="s">
        <v>1144</v>
      </c>
      <c r="X1" s="10" t="s">
        <v>1145</v>
      </c>
      <c r="Y1" s="10" t="s">
        <v>1146</v>
      </c>
      <c r="Z1" s="10" t="s">
        <v>1147</v>
      </c>
      <c r="AA1" s="10" t="s">
        <v>1148</v>
      </c>
      <c r="AB1" s="10" t="s">
        <v>1149</v>
      </c>
      <c r="AC1" s="10" t="s">
        <v>1150</v>
      </c>
      <c r="AD1" s="10" t="s">
        <v>1151</v>
      </c>
      <c r="AE1" s="10" t="s">
        <v>1152</v>
      </c>
      <c r="AF1" s="10" t="s">
        <v>1153</v>
      </c>
      <c r="AG1" s="10" t="s">
        <v>1154</v>
      </c>
      <c r="AH1" s="10" t="s">
        <v>1155</v>
      </c>
      <c r="AI1" s="10" t="s">
        <v>1156</v>
      </c>
      <c r="AJ1" s="10" t="s">
        <v>1157</v>
      </c>
      <c r="AK1" s="10" t="s">
        <v>1158</v>
      </c>
      <c r="AL1" s="10" t="s">
        <v>1159</v>
      </c>
      <c r="AM1" s="10" t="s">
        <v>1160</v>
      </c>
      <c r="AN1" s="10" t="s">
        <v>1161</v>
      </c>
      <c r="AO1" s="10" t="s">
        <v>1162</v>
      </c>
      <c r="AP1" s="10" t="s">
        <v>1163</v>
      </c>
      <c r="AQ1" s="10" t="s">
        <v>1164</v>
      </c>
      <c r="AR1" s="10" t="s">
        <v>1165</v>
      </c>
      <c r="AS1" s="10" t="s">
        <v>1166</v>
      </c>
      <c r="AT1" s="10" t="s">
        <v>1167</v>
      </c>
      <c r="AU1" s="10" t="s">
        <v>1168</v>
      </c>
      <c r="AV1" s="10" t="s">
        <v>1169</v>
      </c>
      <c r="AW1" s="10" t="s">
        <v>1170</v>
      </c>
      <c r="AX1" s="10" t="s">
        <v>1171</v>
      </c>
      <c r="AY1" s="10" t="s">
        <v>1172</v>
      </c>
      <c r="AZ1" s="10" t="s">
        <v>1173</v>
      </c>
      <c r="BA1" s="10" t="s">
        <v>1174</v>
      </c>
      <c r="BB1" s="10" t="s">
        <v>1175</v>
      </c>
      <c r="BC1" s="10" t="s">
        <v>1176</v>
      </c>
      <c r="BD1" s="10" t="s">
        <v>1177</v>
      </c>
      <c r="BE1" s="10" t="s">
        <v>1178</v>
      </c>
      <c r="BF1" s="10" t="s">
        <v>1179</v>
      </c>
      <c r="BG1" s="10" t="s">
        <v>1180</v>
      </c>
      <c r="BH1" s="10" t="s">
        <v>1181</v>
      </c>
      <c r="BI1" s="10" t="s">
        <v>1182</v>
      </c>
      <c r="BJ1" s="10" t="s">
        <v>1183</v>
      </c>
      <c r="BK1" s="10" t="s">
        <v>1184</v>
      </c>
      <c r="BL1" s="10" t="s">
        <v>1185</v>
      </c>
      <c r="BM1" s="10" t="s">
        <v>1186</v>
      </c>
      <c r="BN1" s="10" t="s">
        <v>1187</v>
      </c>
      <c r="BO1" s="10" t="s">
        <v>1188</v>
      </c>
      <c r="BP1" s="10" t="s">
        <v>1189</v>
      </c>
      <c r="BQ1" s="10" t="s">
        <v>1190</v>
      </c>
      <c r="BR1" s="10" t="s">
        <v>1191</v>
      </c>
      <c r="BS1" s="10" t="s">
        <v>1192</v>
      </c>
    </row>
    <row r="2" spans="1:87" s="183" customFormat="1" ht="12.6" customHeight="1" x14ac:dyDescent="0.25">
      <c r="A2" s="16" t="str">
        <f>RIGHT(data!C97,3)</f>
        <v>205</v>
      </c>
      <c r="B2" s="16" t="str">
        <f>RIGHT(data!C96,4)</f>
        <v>2022</v>
      </c>
      <c r="C2" s="16" t="s">
        <v>1121</v>
      </c>
      <c r="D2" s="222">
        <f>ROUND(data!C127,0)</f>
        <v>448</v>
      </c>
      <c r="E2" s="222">
        <f>ROUND(data!C128,0)</f>
        <v>0</v>
      </c>
      <c r="F2" s="222">
        <f>ROUND(data!C129,0)</f>
        <v>0</v>
      </c>
      <c r="G2" s="222">
        <f>ROUND(data!C130,0)</f>
        <v>0</v>
      </c>
      <c r="H2" s="222">
        <f>ROUND(data!D127,0)</f>
        <v>3662</v>
      </c>
      <c r="I2" s="222">
        <f>ROUND(data!D128,0)</f>
        <v>0</v>
      </c>
      <c r="J2" s="222">
        <f>ROUND(data!D129,0)</f>
        <v>0</v>
      </c>
      <c r="K2" s="222">
        <f>ROUND(data!D130,0)</f>
        <v>0</v>
      </c>
      <c r="L2" s="222">
        <f>ROUND(data!C132,0)</f>
        <v>0</v>
      </c>
      <c r="M2" s="222">
        <f>ROUND(data!C133,0)</f>
        <v>0</v>
      </c>
      <c r="N2" s="222">
        <f>ROUND(data!C134,0)</f>
        <v>11</v>
      </c>
      <c r="O2" s="222">
        <f>ROUND(data!C135,0)</f>
        <v>0</v>
      </c>
      <c r="P2" s="222">
        <f>ROUND(data!C136,0)</f>
        <v>0</v>
      </c>
      <c r="Q2" s="222">
        <f>ROUND(data!C137,0)</f>
        <v>9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20</v>
      </c>
      <c r="X2" s="222">
        <f>ROUND(data!C145,0)</f>
        <v>0</v>
      </c>
      <c r="Y2" s="222">
        <f>ROUND(data!B154,0)</f>
        <v>267</v>
      </c>
      <c r="Z2" s="222">
        <f>ROUND(data!B155,0)</f>
        <v>2218</v>
      </c>
      <c r="AA2" s="222">
        <f>ROUND(data!B156,0)</f>
        <v>0</v>
      </c>
      <c r="AB2" s="222">
        <f>ROUND(data!B157,0)</f>
        <v>14582280</v>
      </c>
      <c r="AC2" s="222">
        <f>ROUND(data!B158,0)</f>
        <v>253468924</v>
      </c>
      <c r="AD2" s="222">
        <f>ROUND(data!C154,0)</f>
        <v>65</v>
      </c>
      <c r="AE2" s="222">
        <f>ROUND(data!C155,0)</f>
        <v>764</v>
      </c>
      <c r="AF2" s="222">
        <f>ROUND(data!C156,0)</f>
        <v>0</v>
      </c>
      <c r="AG2" s="222">
        <f>ROUND(data!C157,0)</f>
        <v>3806112</v>
      </c>
      <c r="AH2" s="222">
        <f>ROUND(data!C158,0)</f>
        <v>115664705</v>
      </c>
      <c r="AI2" s="222">
        <f>ROUND(data!D154,0)</f>
        <v>116</v>
      </c>
      <c r="AJ2" s="222">
        <f>ROUND(data!D155,0)</f>
        <v>680</v>
      </c>
      <c r="AK2" s="222">
        <f>ROUND(data!D156,0)</f>
        <v>0</v>
      </c>
      <c r="AL2" s="222">
        <f>ROUND(data!D157,0)</f>
        <v>4147685</v>
      </c>
      <c r="AM2" s="222">
        <f>ROUND(data!D158,0)</f>
        <v>229074040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2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25">
      <c r="A1" s="10" t="s">
        <v>1193</v>
      </c>
      <c r="B1" s="16" t="s">
        <v>1194</v>
      </c>
      <c r="C1" s="16" t="s">
        <v>1195</v>
      </c>
      <c r="D1" s="10" t="s">
        <v>1196</v>
      </c>
      <c r="E1" s="10" t="s">
        <v>1197</v>
      </c>
      <c r="F1" s="10" t="s">
        <v>1198</v>
      </c>
      <c r="G1" s="10" t="s">
        <v>1199</v>
      </c>
      <c r="H1" s="10" t="s">
        <v>1200</v>
      </c>
      <c r="I1" s="10" t="s">
        <v>1201</v>
      </c>
      <c r="J1" s="10" t="s">
        <v>1202</v>
      </c>
      <c r="K1" s="10" t="s">
        <v>1203</v>
      </c>
      <c r="L1" s="10" t="s">
        <v>1204</v>
      </c>
      <c r="M1" s="10" t="s">
        <v>1205</v>
      </c>
      <c r="N1" s="10" t="s">
        <v>1206</v>
      </c>
      <c r="O1" s="10" t="s">
        <v>1207</v>
      </c>
      <c r="P1" s="10" t="s">
        <v>1208</v>
      </c>
      <c r="Q1" s="10" t="s">
        <v>1209</v>
      </c>
      <c r="R1" s="10" t="s">
        <v>1210</v>
      </c>
      <c r="S1" s="10" t="s">
        <v>1211</v>
      </c>
      <c r="T1" s="10" t="s">
        <v>1212</v>
      </c>
      <c r="U1" s="10" t="s">
        <v>1213</v>
      </c>
      <c r="V1" s="10" t="s">
        <v>1214</v>
      </c>
      <c r="W1" s="10" t="s">
        <v>1215</v>
      </c>
      <c r="X1" s="10" t="s">
        <v>1216</v>
      </c>
      <c r="Y1" s="10" t="s">
        <v>1217</v>
      </c>
      <c r="Z1" s="10" t="s">
        <v>1218</v>
      </c>
      <c r="AA1" s="10" t="s">
        <v>1219</v>
      </c>
      <c r="AB1" s="10" t="s">
        <v>1220</v>
      </c>
      <c r="AC1" s="10" t="s">
        <v>1221</v>
      </c>
      <c r="AD1" s="10" t="s">
        <v>1222</v>
      </c>
      <c r="AE1" s="10" t="s">
        <v>1223</v>
      </c>
      <c r="AF1" s="10" t="s">
        <v>1224</v>
      </c>
      <c r="AG1" s="10" t="s">
        <v>1225</v>
      </c>
      <c r="AH1" s="10" t="s">
        <v>1226</v>
      </c>
      <c r="AI1" s="10" t="s">
        <v>1227</v>
      </c>
      <c r="AJ1" s="10" t="s">
        <v>1228</v>
      </c>
      <c r="AK1" s="10" t="s">
        <v>1229</v>
      </c>
      <c r="AL1" s="10" t="s">
        <v>1230</v>
      </c>
      <c r="AM1" s="10" t="s">
        <v>1231</v>
      </c>
      <c r="AN1" s="10" t="s">
        <v>1232</v>
      </c>
      <c r="AO1" s="10" t="s">
        <v>1233</v>
      </c>
      <c r="AP1" s="10" t="s">
        <v>1234</v>
      </c>
      <c r="AQ1" s="10" t="s">
        <v>1235</v>
      </c>
      <c r="AR1" s="10" t="s">
        <v>1236</v>
      </c>
      <c r="AS1" s="10" t="s">
        <v>1237</v>
      </c>
      <c r="AT1" s="10" t="s">
        <v>1238</v>
      </c>
      <c r="AU1" s="10" t="s">
        <v>1239</v>
      </c>
      <c r="AV1" s="10" t="s">
        <v>1240</v>
      </c>
      <c r="AW1" s="10" t="s">
        <v>1241</v>
      </c>
      <c r="AX1" s="10" t="s">
        <v>1242</v>
      </c>
      <c r="AY1" s="10" t="s">
        <v>1243</v>
      </c>
      <c r="AZ1" s="10" t="s">
        <v>1244</v>
      </c>
      <c r="BA1" s="10" t="s">
        <v>1245</v>
      </c>
      <c r="BB1" s="10" t="s">
        <v>1246</v>
      </c>
      <c r="BC1" s="10" t="s">
        <v>1247</v>
      </c>
      <c r="BD1" s="10" t="s">
        <v>1248</v>
      </c>
      <c r="BE1" s="10" t="s">
        <v>1249</v>
      </c>
      <c r="BF1" s="10" t="s">
        <v>1250</v>
      </c>
      <c r="BG1" s="10" t="s">
        <v>1251</v>
      </c>
      <c r="BH1" s="10" t="s">
        <v>1252</v>
      </c>
      <c r="BI1" s="10" t="s">
        <v>1253</v>
      </c>
      <c r="BJ1" s="10" t="s">
        <v>1254</v>
      </c>
      <c r="BK1" s="10" t="s">
        <v>1255</v>
      </c>
      <c r="BL1" s="10" t="s">
        <v>1256</v>
      </c>
      <c r="BM1" s="10" t="s">
        <v>1257</v>
      </c>
      <c r="BN1" s="10" t="s">
        <v>1258</v>
      </c>
      <c r="BO1" s="10" t="s">
        <v>1259</v>
      </c>
      <c r="BP1" s="10" t="s">
        <v>1260</v>
      </c>
      <c r="BQ1" s="10" t="s">
        <v>1261</v>
      </c>
      <c r="BR1" s="10" t="s">
        <v>1262</v>
      </c>
      <c r="BS1" s="10" t="s">
        <v>1263</v>
      </c>
      <c r="BT1" s="10" t="s">
        <v>1264</v>
      </c>
      <c r="BU1" s="10" t="s">
        <v>1265</v>
      </c>
      <c r="BV1" s="10" t="s">
        <v>1266</v>
      </c>
      <c r="BW1" s="10" t="s">
        <v>1267</v>
      </c>
      <c r="BX1" s="10" t="s">
        <v>1268</v>
      </c>
      <c r="BY1" s="10" t="s">
        <v>1269</v>
      </c>
      <c r="BZ1" s="10" t="s">
        <v>1270</v>
      </c>
      <c r="CA1" s="10" t="s">
        <v>1271</v>
      </c>
      <c r="CB1" s="10" t="s">
        <v>1272</v>
      </c>
      <c r="CC1" s="10" t="s">
        <v>1273</v>
      </c>
      <c r="CD1" s="10" t="s">
        <v>1274</v>
      </c>
      <c r="CE1" s="10" t="s">
        <v>1275</v>
      </c>
      <c r="CF1" s="10" t="s">
        <v>1276</v>
      </c>
      <c r="CG1" s="10" t="s">
        <v>1277</v>
      </c>
      <c r="CH1" s="10" t="s">
        <v>1278</v>
      </c>
      <c r="CI1" s="10" t="s">
        <v>1279</v>
      </c>
      <c r="CJ1" s="10" t="s">
        <v>1280</v>
      </c>
      <c r="CK1" s="10" t="s">
        <v>1281</v>
      </c>
      <c r="CL1" s="10" t="s">
        <v>1282</v>
      </c>
      <c r="CM1" s="10" t="s">
        <v>1283</v>
      </c>
      <c r="CN1" s="10" t="s">
        <v>1284</v>
      </c>
      <c r="CO1" s="10" t="s">
        <v>1285</v>
      </c>
      <c r="CP1" s="10" t="s">
        <v>1286</v>
      </c>
      <c r="CQ1" s="211" t="s">
        <v>1287</v>
      </c>
      <c r="CR1" s="211" t="s">
        <v>1288</v>
      </c>
      <c r="CS1" s="211" t="s">
        <v>1289</v>
      </c>
      <c r="CT1" s="211" t="s">
        <v>1290</v>
      </c>
      <c r="CU1" s="211" t="s">
        <v>1291</v>
      </c>
      <c r="CV1" s="211" t="s">
        <v>1292</v>
      </c>
      <c r="CW1" s="211" t="s">
        <v>1293</v>
      </c>
      <c r="CX1" s="211" t="s">
        <v>1294</v>
      </c>
      <c r="CY1" s="211" t="s">
        <v>1295</v>
      </c>
      <c r="CZ1" s="211" t="s">
        <v>1296</v>
      </c>
      <c r="DA1" s="211" t="s">
        <v>1297</v>
      </c>
      <c r="DB1" s="211" t="s">
        <v>1298</v>
      </c>
      <c r="DC1" s="211" t="s">
        <v>1299</v>
      </c>
      <c r="DD1" s="211" t="s">
        <v>1300</v>
      </c>
      <c r="DE1" s="10" t="s">
        <v>1301</v>
      </c>
      <c r="DF1" s="10" t="s">
        <v>1302</v>
      </c>
      <c r="DG1" s="10" t="s">
        <v>1303</v>
      </c>
      <c r="DH1" s="10" t="s">
        <v>1304</v>
      </c>
    </row>
    <row r="2" spans="1:112" s="183" customFormat="1" ht="12.6" customHeight="1" x14ac:dyDescent="0.25">
      <c r="A2" s="223" t="str">
        <f>RIGHT(data!C97,3)</f>
        <v>205</v>
      </c>
      <c r="B2" s="224" t="str">
        <f>RIGHT(data!C96,4)</f>
        <v>2022</v>
      </c>
      <c r="C2" s="16" t="s">
        <v>1121</v>
      </c>
      <c r="D2" s="222">
        <f>ROUND(data!C266,0)</f>
        <v>9045040</v>
      </c>
      <c r="E2" s="222">
        <f>ROUND(data!C267,0)</f>
        <v>0</v>
      </c>
      <c r="F2" s="222">
        <f>ROUND(data!C268,0)</f>
        <v>31275339</v>
      </c>
      <c r="G2" s="222">
        <f>ROUND(data!C269,0)</f>
        <v>0</v>
      </c>
      <c r="H2" s="222">
        <f>ROUND(data!C270,0)</f>
        <v>258896</v>
      </c>
      <c r="I2" s="222">
        <f>ROUND(data!C271,0)</f>
        <v>3900929</v>
      </c>
      <c r="J2" s="222">
        <f>ROUND(data!C272,0)</f>
        <v>0</v>
      </c>
      <c r="K2" s="222">
        <f>ROUND(data!C273,0)</f>
        <v>1859663</v>
      </c>
      <c r="L2" s="222">
        <f>ROUND(data!C274,0)</f>
        <v>2748591</v>
      </c>
      <c r="M2" s="222">
        <f>ROUND(data!C275,0)</f>
        <v>0</v>
      </c>
      <c r="N2" s="222">
        <f>ROUND(data!C278,0)</f>
        <v>2000000</v>
      </c>
      <c r="O2" s="222">
        <f>ROUND(data!C279,0)</f>
        <v>0</v>
      </c>
      <c r="P2" s="222">
        <f>ROUND(data!C280,0)</f>
        <v>0</v>
      </c>
      <c r="Q2" s="222">
        <f>ROUND(data!C283,0)</f>
        <v>796770</v>
      </c>
      <c r="R2" s="222">
        <f>ROUND(data!C284,0)</f>
        <v>0</v>
      </c>
      <c r="S2" s="222">
        <f>ROUND(data!C285,0)</f>
        <v>11587749</v>
      </c>
      <c r="T2" s="222">
        <f>ROUND(data!C286,0)</f>
        <v>5621881</v>
      </c>
      <c r="U2" s="222">
        <f>ROUND(data!C287,0)</f>
        <v>20122087</v>
      </c>
      <c r="V2" s="222">
        <f>ROUND(data!C288,0)</f>
        <v>1774558</v>
      </c>
      <c r="W2" s="222">
        <f>ROUND(data!C289,0)</f>
        <v>0</v>
      </c>
      <c r="X2" s="222">
        <f>ROUND(data!C290,0)</f>
        <v>4122952</v>
      </c>
      <c r="Y2" s="222">
        <f>ROUND(data!C291,0)</f>
        <v>0</v>
      </c>
      <c r="Z2" s="222">
        <f>ROUND(data!C292,0)</f>
        <v>18725124</v>
      </c>
      <c r="AA2" s="222">
        <f>ROUND(data!C295,0)</f>
        <v>0</v>
      </c>
      <c r="AB2" s="222">
        <f>ROUND(data!C296,0)</f>
        <v>0</v>
      </c>
      <c r="AC2" s="222">
        <f>ROUND(data!C297,0)</f>
        <v>35064037</v>
      </c>
      <c r="AD2" s="222">
        <f>ROUND(data!C298,0)</f>
        <v>19849879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4938076</v>
      </c>
      <c r="AK2" s="222">
        <f>ROUND(data!C316,0)</f>
        <v>6172215</v>
      </c>
      <c r="AL2" s="222">
        <f>ROUND(data!C317,0)</f>
        <v>1448060</v>
      </c>
      <c r="AM2" s="222">
        <f>ROUND(data!C318,0)</f>
        <v>0</v>
      </c>
      <c r="AN2" s="222">
        <f>ROUND(data!C319,0)</f>
        <v>1805720</v>
      </c>
      <c r="AO2" s="222">
        <f>ROUND(data!C320,0)</f>
        <v>0</v>
      </c>
      <c r="AP2" s="222">
        <f>ROUND(data!C321,0)</f>
        <v>0</v>
      </c>
      <c r="AQ2" s="222">
        <f>ROUND(data!C322,0)</f>
        <v>95520380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37338109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-15919312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1044.81</v>
      </c>
      <c r="BL2" s="222">
        <f>ROUND(data!C358,0)</f>
        <v>22536077</v>
      </c>
      <c r="BM2" s="222">
        <f>ROUND(data!C359,0)</f>
        <v>598207668</v>
      </c>
      <c r="BN2" s="222">
        <f>ROUND(data!C363,0)</f>
        <v>326820285</v>
      </c>
      <c r="BO2" s="222">
        <f>ROUND(data!C364,0)</f>
        <v>6154679</v>
      </c>
      <c r="BP2" s="222">
        <f>ROUND(data!C365,0)</f>
        <v>7311090</v>
      </c>
      <c r="BQ2" s="222">
        <f>ROUND(data!D381,0)</f>
        <v>7733303</v>
      </c>
      <c r="BR2" s="222">
        <f>ROUND(data!C370,0)</f>
        <v>0</v>
      </c>
      <c r="BS2" s="222">
        <f>ROUND(data!C371,0)</f>
        <v>1593836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552991</v>
      </c>
      <c r="CB2" s="222">
        <f>ROUND(data!C380,0)</f>
        <v>5586476</v>
      </c>
      <c r="CC2" s="222">
        <f>ROUND(data!C382,0)</f>
        <v>0</v>
      </c>
      <c r="CD2" s="222">
        <f>ROUND(data!C389,0)</f>
        <v>78475315</v>
      </c>
      <c r="CE2" s="222">
        <f>ROUND(data!C390,0)</f>
        <v>26056367</v>
      </c>
      <c r="CF2" s="222">
        <f>ROUND(data!C391,0)</f>
        <v>124041607</v>
      </c>
      <c r="CG2" s="222">
        <f>ROUND(data!C392,0)</f>
        <v>27719228</v>
      </c>
      <c r="CH2" s="222">
        <f>ROUND(data!C393,0)</f>
        <v>1284107</v>
      </c>
      <c r="CI2" s="222">
        <f>ROUND(data!C394,0)</f>
        <v>17255882</v>
      </c>
      <c r="CJ2" s="222">
        <f>ROUND(data!C395,0)</f>
        <v>2789660</v>
      </c>
      <c r="CK2" s="222">
        <f>ROUND(data!C396,0)</f>
        <v>8334072</v>
      </c>
      <c r="CL2" s="222">
        <f>ROUND(data!C397,0)</f>
        <v>1280423</v>
      </c>
      <c r="CM2" s="222">
        <f>ROUND(data!C398,0)</f>
        <v>3096925</v>
      </c>
      <c r="CN2" s="222">
        <f>ROUND(data!C399,0)</f>
        <v>1247599</v>
      </c>
      <c r="CO2" s="222">
        <f>ROUND(data!C362,0)</f>
        <v>5551446</v>
      </c>
      <c r="CP2" s="222">
        <f>ROUND(data!D415,0)</f>
        <v>2347267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460882</v>
      </c>
      <c r="DA2" s="65">
        <f>ROUND(data!C411,0)</f>
        <v>809276</v>
      </c>
      <c r="DB2" s="65">
        <f>ROUND(data!C412,0)</f>
        <v>0</v>
      </c>
      <c r="DC2" s="65">
        <f>ROUND(data!C413,0)</f>
        <v>0</v>
      </c>
      <c r="DD2" s="65">
        <f>ROUND(data!C414,0)</f>
        <v>1077109</v>
      </c>
      <c r="DE2" s="65">
        <f>ROUND(data!C419,0)</f>
        <v>0</v>
      </c>
      <c r="DF2" s="222">
        <f>ROUND(data!D420,0)</f>
        <v>-1259155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39" width="8.6640625" style="9" customWidth="1"/>
    <col min="40" max="16384" width="8.6640625" style="9"/>
  </cols>
  <sheetData>
    <row r="1" spans="1:89" s="10" customFormat="1" ht="12.6" customHeight="1" x14ac:dyDescent="0.25">
      <c r="A1" s="10" t="s">
        <v>1305</v>
      </c>
      <c r="B1" s="16" t="s">
        <v>1306</v>
      </c>
      <c r="C1" s="10" t="s">
        <v>1307</v>
      </c>
      <c r="D1" s="16" t="s">
        <v>1308</v>
      </c>
      <c r="E1" s="10" t="s">
        <v>1309</v>
      </c>
      <c r="F1" s="10" t="s">
        <v>1310</v>
      </c>
      <c r="G1" s="10" t="s">
        <v>1311</v>
      </c>
      <c r="H1" s="10" t="s">
        <v>1312</v>
      </c>
      <c r="I1" s="10" t="s">
        <v>1313</v>
      </c>
      <c r="J1" s="10" t="s">
        <v>1314</v>
      </c>
      <c r="K1" s="10" t="s">
        <v>1315</v>
      </c>
      <c r="L1" s="10" t="s">
        <v>1316</v>
      </c>
      <c r="M1" s="10" t="s">
        <v>1317</v>
      </c>
      <c r="N1" s="10" t="s">
        <v>1318</v>
      </c>
      <c r="O1" s="10" t="s">
        <v>1319</v>
      </c>
      <c r="P1" s="10" t="s">
        <v>1287</v>
      </c>
      <c r="Q1" s="10" t="s">
        <v>1288</v>
      </c>
      <c r="R1" s="10" t="s">
        <v>1289</v>
      </c>
      <c r="S1" s="10" t="s">
        <v>1290</v>
      </c>
      <c r="T1" s="10" t="s">
        <v>1291</v>
      </c>
      <c r="U1" s="10" t="s">
        <v>1292</v>
      </c>
      <c r="V1" s="10" t="s">
        <v>1293</v>
      </c>
      <c r="W1" s="10" t="s">
        <v>1294</v>
      </c>
      <c r="X1" s="10" t="s">
        <v>1295</v>
      </c>
      <c r="Y1" s="10" t="s">
        <v>1296</v>
      </c>
      <c r="Z1" s="10" t="s">
        <v>1297</v>
      </c>
      <c r="AA1" s="10" t="s">
        <v>1298</v>
      </c>
      <c r="AB1" s="10" t="s">
        <v>1299</v>
      </c>
      <c r="AC1" s="10" t="s">
        <v>1300</v>
      </c>
      <c r="AD1" s="10" t="s">
        <v>1320</v>
      </c>
      <c r="AE1" s="10" t="s">
        <v>1321</v>
      </c>
      <c r="AF1" s="10" t="s">
        <v>1322</v>
      </c>
      <c r="AG1" s="10" t="s">
        <v>1323</v>
      </c>
      <c r="AH1" s="10" t="s">
        <v>1324</v>
      </c>
      <c r="AI1" s="10" t="s">
        <v>1325</v>
      </c>
      <c r="AJ1" s="10" t="s">
        <v>1326</v>
      </c>
      <c r="AK1" s="10" t="s">
        <v>1327</v>
      </c>
      <c r="AM1" s="18"/>
      <c r="AN1" s="18"/>
      <c r="AO1" s="18"/>
      <c r="AP1" s="18"/>
    </row>
    <row r="2" spans="1:89" s="183" customFormat="1" ht="12.6" customHeight="1" x14ac:dyDescent="0.25">
      <c r="A2" s="16" t="str">
        <f>RIGHT(data!$C$97,3)</f>
        <v>205</v>
      </c>
      <c r="B2" s="224" t="str">
        <f>RIGHT(data!$C$96,4)</f>
        <v>2022</v>
      </c>
      <c r="C2" s="16" t="str">
        <f>data!C$55</f>
        <v>6010</v>
      </c>
      <c r="D2" s="16" t="s">
        <v>1121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" customHeight="1" x14ac:dyDescent="0.25">
      <c r="A3" s="16" t="str">
        <f>RIGHT(data!$C$97,3)</f>
        <v>205</v>
      </c>
      <c r="B3" s="224" t="str">
        <f>RIGHT(data!$C$96,4)</f>
        <v>2022</v>
      </c>
      <c r="C3" s="16" t="str">
        <f>data!D$55</f>
        <v>6030</v>
      </c>
      <c r="D3" s="16" t="s">
        <v>1121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" customHeight="1" x14ac:dyDescent="0.25">
      <c r="A4" s="16" t="str">
        <f>RIGHT(data!$C$97,3)</f>
        <v>205</v>
      </c>
      <c r="B4" s="224" t="str">
        <f>RIGHT(data!$C$96,4)</f>
        <v>2022</v>
      </c>
      <c r="C4" s="16" t="str">
        <f>data!E$55</f>
        <v>6070</v>
      </c>
      <c r="D4" s="16" t="s">
        <v>1121</v>
      </c>
      <c r="E4" s="222">
        <f>ROUND(data!E59,0)</f>
        <v>2080</v>
      </c>
      <c r="F4" s="212">
        <f>ROUND(data!E60,2)</f>
        <v>18.489999999999998</v>
      </c>
      <c r="G4" s="222">
        <f>ROUND(data!E61,0)</f>
        <v>1541111</v>
      </c>
      <c r="H4" s="222">
        <f>ROUND(data!E62,0)</f>
        <v>479840</v>
      </c>
      <c r="I4" s="222">
        <f>ROUND(data!E63,0)</f>
        <v>2139285</v>
      </c>
      <c r="J4" s="222">
        <f>ROUND(data!E64,0)</f>
        <v>135208</v>
      </c>
      <c r="K4" s="222">
        <f>ROUND(data!E65,0)</f>
        <v>13294</v>
      </c>
      <c r="L4" s="222">
        <f>ROUND(data!E66,0)</f>
        <v>24550</v>
      </c>
      <c r="M4" s="66">
        <f>ROUND(data!E67,0)</f>
        <v>53436</v>
      </c>
      <c r="N4" s="222">
        <f>ROUND(data!E68,0)</f>
        <v>189459</v>
      </c>
      <c r="O4" s="222">
        <f>ROUND(data!E69,0)</f>
        <v>7767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7767</v>
      </c>
      <c r="AD4" s="222">
        <f>ROUND(data!E84,0)</f>
        <v>0</v>
      </c>
      <c r="AE4" s="222">
        <f>ROUND(data!E89,0)</f>
        <v>11366661</v>
      </c>
      <c r="AF4" s="222">
        <f>ROUND(data!E87,0)</f>
        <v>7982453</v>
      </c>
      <c r="AG4" s="222">
        <f>IF(data!E90&gt;0,ROUND(data!E90,0),0)</f>
        <v>6051</v>
      </c>
      <c r="AH4" s="222">
        <f>IF(data!E91&gt;0,ROUND(data!E91,0),0)</f>
        <v>6457</v>
      </c>
      <c r="AI4" s="222">
        <f>IF(data!E92&gt;0,ROUND(data!E92,0),0)</f>
        <v>0</v>
      </c>
      <c r="AJ4" s="222">
        <f>IF(data!E93&gt;0,ROUND(data!E93,0),0)</f>
        <v>50074</v>
      </c>
      <c r="AK4" s="212">
        <f>IF(data!E94&gt;0,ROUND(data!E94,2),0)</f>
        <v>7.96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" customHeight="1" x14ac:dyDescent="0.25">
      <c r="A5" s="16" t="str">
        <f>RIGHT(data!$C$97,3)</f>
        <v>205</v>
      </c>
      <c r="B5" s="224" t="str">
        <f>RIGHT(data!$C$96,4)</f>
        <v>2022</v>
      </c>
      <c r="C5" s="16" t="str">
        <f>data!F$55</f>
        <v>6100</v>
      </c>
      <c r="D5" s="16" t="s">
        <v>1121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" customHeight="1" x14ac:dyDescent="0.25">
      <c r="A6" s="16" t="str">
        <f>RIGHT(data!$C$97,3)</f>
        <v>205</v>
      </c>
      <c r="B6" s="224" t="str">
        <f>RIGHT(data!$C$96,4)</f>
        <v>2022</v>
      </c>
      <c r="C6" s="16" t="str">
        <f>data!G$55</f>
        <v>6120</v>
      </c>
      <c r="D6" s="16" t="s">
        <v>1121</v>
      </c>
      <c r="E6" s="222">
        <f>ROUND(data!G59,0)</f>
        <v>1652</v>
      </c>
      <c r="F6" s="212">
        <f>ROUND(data!G60,2)</f>
        <v>18.97</v>
      </c>
      <c r="G6" s="222">
        <f>ROUND(data!G61,0)</f>
        <v>1563298</v>
      </c>
      <c r="H6" s="222">
        <f>ROUND(data!G62,0)</f>
        <v>483102</v>
      </c>
      <c r="I6" s="222">
        <f>ROUND(data!G63,0)</f>
        <v>22018</v>
      </c>
      <c r="J6" s="222">
        <f>ROUND(data!G64,0)</f>
        <v>24636</v>
      </c>
      <c r="K6" s="222">
        <f>ROUND(data!G65,0)</f>
        <v>16444</v>
      </c>
      <c r="L6" s="222">
        <f>ROUND(data!G66,0)</f>
        <v>71645</v>
      </c>
      <c r="M6" s="66">
        <f>ROUND(data!G67,0)</f>
        <v>3024</v>
      </c>
      <c r="N6" s="222">
        <f>ROUND(data!G68,0)</f>
        <v>229139</v>
      </c>
      <c r="O6" s="222">
        <f>ROUND(data!G69,0)</f>
        <v>21508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4896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16612</v>
      </c>
      <c r="AD6" s="222">
        <f>ROUND(data!G84,0)</f>
        <v>0</v>
      </c>
      <c r="AE6" s="222">
        <f>ROUND(data!G89,0)</f>
        <v>7275286</v>
      </c>
      <c r="AF6" s="222">
        <f>ROUND(data!G87,0)</f>
        <v>7052682</v>
      </c>
      <c r="AG6" s="222">
        <f>IF(data!G90&gt;0,ROUND(data!G90,0),0)</f>
        <v>7308</v>
      </c>
      <c r="AH6" s="222">
        <f>IF(data!G91&gt;0,ROUND(data!G91,0),0)</f>
        <v>5130</v>
      </c>
      <c r="AI6" s="222">
        <f>IF(data!G92&gt;0,ROUND(data!G92,0),0)</f>
        <v>0</v>
      </c>
      <c r="AJ6" s="222">
        <f>IF(data!G93&gt;0,ROUND(data!G93,0),0)</f>
        <v>2114</v>
      </c>
      <c r="AK6" s="212">
        <f>IF(data!G94&gt;0,ROUND(data!G94,2),0)</f>
        <v>3.94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" customHeight="1" x14ac:dyDescent="0.25">
      <c r="A7" s="16" t="str">
        <f>RIGHT(data!$C$97,3)</f>
        <v>205</v>
      </c>
      <c r="B7" s="224" t="str">
        <f>RIGHT(data!$C$96,4)</f>
        <v>2022</v>
      </c>
      <c r="C7" s="16" t="str">
        <f>data!H$55</f>
        <v>6140</v>
      </c>
      <c r="D7" s="16" t="s">
        <v>1121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" customHeight="1" x14ac:dyDescent="0.25">
      <c r="A8" s="16" t="str">
        <f>RIGHT(data!$C$97,3)</f>
        <v>205</v>
      </c>
      <c r="B8" s="224" t="str">
        <f>RIGHT(data!$C$96,4)</f>
        <v>2022</v>
      </c>
      <c r="C8" s="16" t="str">
        <f>data!I$55</f>
        <v>6150</v>
      </c>
      <c r="D8" s="16" t="s">
        <v>1121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" customHeight="1" x14ac:dyDescent="0.25">
      <c r="A9" s="16" t="str">
        <f>RIGHT(data!$C$97,3)</f>
        <v>205</v>
      </c>
      <c r="B9" s="224" t="str">
        <f>RIGHT(data!$C$96,4)</f>
        <v>2022</v>
      </c>
      <c r="C9" s="16" t="str">
        <f>data!J$55</f>
        <v>6170</v>
      </c>
      <c r="D9" s="16" t="s">
        <v>1121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" customHeight="1" x14ac:dyDescent="0.25">
      <c r="A10" s="16" t="str">
        <f>RIGHT(data!$C$97,3)</f>
        <v>205</v>
      </c>
      <c r="B10" s="224" t="str">
        <f>RIGHT(data!$C$96,4)</f>
        <v>2022</v>
      </c>
      <c r="C10" s="16" t="str">
        <f>data!K$55</f>
        <v>6200</v>
      </c>
      <c r="D10" s="16" t="s">
        <v>1121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" customHeight="1" x14ac:dyDescent="0.25">
      <c r="A11" s="16" t="str">
        <f>RIGHT(data!$C$97,3)</f>
        <v>205</v>
      </c>
      <c r="B11" s="224" t="str">
        <f>RIGHT(data!$C$96,4)</f>
        <v>2022</v>
      </c>
      <c r="C11" s="16" t="str">
        <f>data!L$55</f>
        <v>6210</v>
      </c>
      <c r="D11" s="16" t="s">
        <v>1121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" customHeight="1" x14ac:dyDescent="0.25">
      <c r="A12" s="16" t="str">
        <f>RIGHT(data!$C$97,3)</f>
        <v>205</v>
      </c>
      <c r="B12" s="224" t="str">
        <f>RIGHT(data!$C$96,4)</f>
        <v>2022</v>
      </c>
      <c r="C12" s="16" t="str">
        <f>data!M$55</f>
        <v>6330</v>
      </c>
      <c r="D12" s="16" t="s">
        <v>1121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" customHeight="1" x14ac:dyDescent="0.25">
      <c r="A13" s="16" t="str">
        <f>RIGHT(data!$C$97,3)</f>
        <v>205</v>
      </c>
      <c r="B13" s="224" t="str">
        <f>RIGHT(data!$C$96,4)</f>
        <v>2022</v>
      </c>
      <c r="C13" s="16" t="str">
        <f>data!N$55</f>
        <v>6400</v>
      </c>
      <c r="D13" s="16" t="s">
        <v>1121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" customHeight="1" x14ac:dyDescent="0.25">
      <c r="A14" s="16" t="str">
        <f>RIGHT(data!$C$97,3)</f>
        <v>205</v>
      </c>
      <c r="B14" s="224" t="str">
        <f>RIGHT(data!$C$96,4)</f>
        <v>2022</v>
      </c>
      <c r="C14" s="16" t="str">
        <f>data!O$55</f>
        <v>7010</v>
      </c>
      <c r="D14" s="16" t="s">
        <v>1121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" customHeight="1" x14ac:dyDescent="0.25">
      <c r="A15" s="16" t="str">
        <f>RIGHT(data!$C$97,3)</f>
        <v>205</v>
      </c>
      <c r="B15" s="224" t="str">
        <f>RIGHT(data!$C$96,4)</f>
        <v>2022</v>
      </c>
      <c r="C15" s="16" t="str">
        <f>data!P$55</f>
        <v>7020</v>
      </c>
      <c r="D15" s="16" t="s">
        <v>1121</v>
      </c>
      <c r="E15" s="222">
        <f>ROUND(data!P59,0)</f>
        <v>407629</v>
      </c>
      <c r="F15" s="212">
        <f>ROUND(data!P60,2)</f>
        <v>55.99</v>
      </c>
      <c r="G15" s="222">
        <f>ROUND(data!P61,0)</f>
        <v>4772981</v>
      </c>
      <c r="H15" s="222">
        <f>ROUND(data!P62,0)</f>
        <v>1420681</v>
      </c>
      <c r="I15" s="222">
        <f>ROUND(data!P63,0)</f>
        <v>2407165</v>
      </c>
      <c r="J15" s="222">
        <f>ROUND(data!P64,0)</f>
        <v>3607624</v>
      </c>
      <c r="K15" s="222">
        <f>ROUND(data!P65,0)</f>
        <v>42726</v>
      </c>
      <c r="L15" s="222">
        <f>ROUND(data!P66,0)</f>
        <v>476314</v>
      </c>
      <c r="M15" s="66">
        <f>ROUND(data!P67,0)</f>
        <v>353204</v>
      </c>
      <c r="N15" s="222">
        <f>ROUND(data!P68,0)</f>
        <v>602808</v>
      </c>
      <c r="O15" s="222">
        <f>ROUND(data!P69,0)</f>
        <v>226677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178112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48565</v>
      </c>
      <c r="AD15" s="222">
        <f>ROUND(data!P84,0)</f>
        <v>0</v>
      </c>
      <c r="AE15" s="222">
        <f>ROUND(data!P89,0)</f>
        <v>116943952</v>
      </c>
      <c r="AF15" s="222">
        <f>ROUND(data!P87,0)</f>
        <v>1421290</v>
      </c>
      <c r="AG15" s="222">
        <f>IF(data!P90&gt;0,ROUND(data!P90,0),0)</f>
        <v>18338</v>
      </c>
      <c r="AH15" s="222">
        <f>IF(data!P91&gt;0,ROUND(data!P91,0),0)</f>
        <v>0</v>
      </c>
      <c r="AI15" s="222">
        <f>IF(data!P92&gt;0,ROUND(data!P92,0),0)</f>
        <v>0</v>
      </c>
      <c r="AJ15" s="222">
        <f>IF(data!P93&gt;0,ROUND(data!P93,0),0)</f>
        <v>123664</v>
      </c>
      <c r="AK15" s="212">
        <f>IF(data!P94&gt;0,ROUND(data!P94,2),0)</f>
        <v>27.73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" customHeight="1" x14ac:dyDescent="0.25">
      <c r="A16" s="16" t="str">
        <f>RIGHT(data!$C$97,3)</f>
        <v>205</v>
      </c>
      <c r="B16" s="224" t="str">
        <f>RIGHT(data!$C$96,4)</f>
        <v>2022</v>
      </c>
      <c r="C16" s="16" t="str">
        <f>data!Q$55</f>
        <v>7030</v>
      </c>
      <c r="D16" s="16" t="s">
        <v>1121</v>
      </c>
      <c r="E16" s="222">
        <f>ROUND(data!Q59,0)</f>
        <v>170409</v>
      </c>
      <c r="F16" s="212">
        <f>ROUND(data!Q60,2)</f>
        <v>18.399999999999999</v>
      </c>
      <c r="G16" s="222">
        <f>ROUND(data!Q61,0)</f>
        <v>1826004</v>
      </c>
      <c r="H16" s="222">
        <f>ROUND(data!Q62,0)</f>
        <v>422973</v>
      </c>
      <c r="I16" s="222">
        <f>ROUND(data!Q63,0)</f>
        <v>374315</v>
      </c>
      <c r="J16" s="222">
        <f>ROUND(data!Q64,0)</f>
        <v>110779</v>
      </c>
      <c r="K16" s="222">
        <f>ROUND(data!Q65,0)</f>
        <v>14032</v>
      </c>
      <c r="L16" s="222">
        <f>ROUND(data!Q66,0)</f>
        <v>3110</v>
      </c>
      <c r="M16" s="66">
        <f>ROUND(data!Q67,0)</f>
        <v>4111</v>
      </c>
      <c r="N16" s="222">
        <f>ROUND(data!Q68,0)</f>
        <v>186234</v>
      </c>
      <c r="O16" s="222">
        <f>ROUND(data!Q69,0)</f>
        <v>8307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8307</v>
      </c>
      <c r="AD16" s="222">
        <f>ROUND(data!Q84,0)</f>
        <v>0</v>
      </c>
      <c r="AE16" s="222">
        <f>ROUND(data!Q89,0)</f>
        <v>8245428</v>
      </c>
      <c r="AF16" s="222">
        <f>ROUND(data!Q87,0)</f>
        <v>92408</v>
      </c>
      <c r="AG16" s="222">
        <f>IF(data!Q90&gt;0,ROUND(data!Q90,0),0)</f>
        <v>5948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13.59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" customHeight="1" x14ac:dyDescent="0.25">
      <c r="A17" s="16" t="str">
        <f>RIGHT(data!$C$97,3)</f>
        <v>205</v>
      </c>
      <c r="B17" s="224" t="str">
        <f>RIGHT(data!$C$96,4)</f>
        <v>2022</v>
      </c>
      <c r="C17" s="16" t="str">
        <f>data!R$55</f>
        <v>7040</v>
      </c>
      <c r="D17" s="16" t="s">
        <v>1121</v>
      </c>
      <c r="E17" s="222">
        <f>ROUND(data!R59,0)</f>
        <v>404977</v>
      </c>
      <c r="F17" s="212">
        <f>ROUND(data!R60,2)</f>
        <v>0.01</v>
      </c>
      <c r="G17" s="222">
        <f>ROUND(data!R61,0)</f>
        <v>24</v>
      </c>
      <c r="H17" s="222">
        <f>ROUND(data!R62,0)</f>
        <v>206</v>
      </c>
      <c r="I17" s="222">
        <f>ROUND(data!R63,0)</f>
        <v>20144</v>
      </c>
      <c r="J17" s="222">
        <f>ROUND(data!R64,0)</f>
        <v>56900</v>
      </c>
      <c r="K17" s="222">
        <f>ROUND(data!R65,0)</f>
        <v>0</v>
      </c>
      <c r="L17" s="222">
        <f>ROUND(data!R66,0)</f>
        <v>8249</v>
      </c>
      <c r="M17" s="66">
        <f>ROUND(data!R67,0)</f>
        <v>17405</v>
      </c>
      <c r="N17" s="222">
        <f>ROUND(data!R68,0)</f>
        <v>0</v>
      </c>
      <c r="O17" s="222">
        <f>ROUND(data!R69,0)</f>
        <v>234592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217568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17024</v>
      </c>
      <c r="AD17" s="222">
        <f>ROUND(data!R84,0)</f>
        <v>0</v>
      </c>
      <c r="AE17" s="222">
        <f>ROUND(data!R89,0)</f>
        <v>30372005</v>
      </c>
      <c r="AF17" s="222">
        <f>ROUND(data!R87,0)</f>
        <v>48251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" customHeight="1" x14ac:dyDescent="0.25">
      <c r="A18" s="16" t="str">
        <f>RIGHT(data!$C$97,3)</f>
        <v>205</v>
      </c>
      <c r="B18" s="224" t="str">
        <f>RIGHT(data!$C$96,4)</f>
        <v>2022</v>
      </c>
      <c r="C18" s="16" t="str">
        <f>data!S$55</f>
        <v>7050</v>
      </c>
      <c r="D18" s="16" t="s">
        <v>1121</v>
      </c>
      <c r="E18" s="222"/>
      <c r="F18" s="212">
        <f>ROUND(data!S60,2)</f>
        <v>5.94</v>
      </c>
      <c r="G18" s="222">
        <f>ROUND(data!S61,0)</f>
        <v>366431</v>
      </c>
      <c r="H18" s="222">
        <f>ROUND(data!S62,0)</f>
        <v>106347</v>
      </c>
      <c r="I18" s="222">
        <f>ROUND(data!S63,0)</f>
        <v>313380</v>
      </c>
      <c r="J18" s="222">
        <f>ROUND(data!S64,0)</f>
        <v>8842692</v>
      </c>
      <c r="K18" s="222">
        <f>ROUND(data!S65,0)</f>
        <v>2521</v>
      </c>
      <c r="L18" s="222">
        <f>ROUND(data!S66,0)</f>
        <v>14717</v>
      </c>
      <c r="M18" s="66">
        <f>ROUND(data!S67,0)</f>
        <v>47757</v>
      </c>
      <c r="N18" s="222">
        <f>ROUND(data!S68,0)</f>
        <v>42526</v>
      </c>
      <c r="O18" s="222">
        <f>ROUND(data!S69,0)</f>
        <v>2117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2117</v>
      </c>
      <c r="AD18" s="222">
        <f>ROUND(data!S84,0)</f>
        <v>0</v>
      </c>
      <c r="AE18" s="222">
        <f>ROUND(data!S89,0)</f>
        <v>17541301</v>
      </c>
      <c r="AF18" s="222">
        <f>ROUND(data!S87,0)</f>
        <v>422551</v>
      </c>
      <c r="AG18" s="222">
        <f>IF(data!S90&gt;0,ROUND(data!S90,0),0)</f>
        <v>3512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2217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" customHeight="1" x14ac:dyDescent="0.25">
      <c r="A19" s="16" t="str">
        <f>RIGHT(data!$C$97,3)</f>
        <v>205</v>
      </c>
      <c r="B19" s="224" t="str">
        <f>RIGHT(data!$C$96,4)</f>
        <v>2022</v>
      </c>
      <c r="C19" s="16" t="str">
        <f>data!T$55</f>
        <v>7060</v>
      </c>
      <c r="D19" s="16" t="s">
        <v>1121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" customHeight="1" x14ac:dyDescent="0.25">
      <c r="A20" s="16" t="str">
        <f>RIGHT(data!$C$97,3)</f>
        <v>205</v>
      </c>
      <c r="B20" s="224" t="str">
        <f>RIGHT(data!$C$96,4)</f>
        <v>2022</v>
      </c>
      <c r="C20" s="16" t="str">
        <f>data!U$55</f>
        <v>7070</v>
      </c>
      <c r="D20" s="16" t="s">
        <v>1121</v>
      </c>
      <c r="E20" s="222">
        <f>ROUND(data!U59,0)</f>
        <v>11470</v>
      </c>
      <c r="F20" s="212">
        <f>ROUND(data!U60,2)</f>
        <v>15.56</v>
      </c>
      <c r="G20" s="222">
        <f>ROUND(data!U61,0)</f>
        <v>748767</v>
      </c>
      <c r="H20" s="222">
        <f>ROUND(data!U62,0)</f>
        <v>272617</v>
      </c>
      <c r="I20" s="222">
        <f>ROUND(data!U63,0)</f>
        <v>55336</v>
      </c>
      <c r="J20" s="222">
        <f>ROUND(data!U64,0)</f>
        <v>228446</v>
      </c>
      <c r="K20" s="222">
        <f>ROUND(data!U65,0)</f>
        <v>4167</v>
      </c>
      <c r="L20" s="222">
        <f>ROUND(data!U66,0)</f>
        <v>928206</v>
      </c>
      <c r="M20" s="66">
        <f>ROUND(data!U67,0)</f>
        <v>244800</v>
      </c>
      <c r="N20" s="222">
        <f>ROUND(data!U68,0)</f>
        <v>47435</v>
      </c>
      <c r="O20" s="222">
        <f>ROUND(data!U69,0)</f>
        <v>9886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9886</v>
      </c>
      <c r="AD20" s="222">
        <f>ROUND(data!U84,0)</f>
        <v>0</v>
      </c>
      <c r="AE20" s="222">
        <f>ROUND(data!U89,0)</f>
        <v>1886245</v>
      </c>
      <c r="AF20" s="222">
        <f>ROUND(data!U87,0)</f>
        <v>45755</v>
      </c>
      <c r="AG20" s="222">
        <f>IF(data!U90&gt;0,ROUND(data!U90,0),0)</f>
        <v>1515</v>
      </c>
      <c r="AH20" s="222">
        <f>IF(data!U91&gt;0,ROUND(data!U91,0),0)</f>
        <v>0</v>
      </c>
      <c r="AI20" s="222">
        <f>IF(data!U92&gt;0,ROUND(data!U92,0),0)</f>
        <v>0</v>
      </c>
      <c r="AJ20" s="222">
        <f>IF(data!U93&gt;0,ROUND(data!U93,0),0)</f>
        <v>623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" customHeight="1" x14ac:dyDescent="0.25">
      <c r="A21" s="16" t="str">
        <f>RIGHT(data!$C$97,3)</f>
        <v>205</v>
      </c>
      <c r="B21" s="224" t="str">
        <f>RIGHT(data!$C$96,4)</f>
        <v>2022</v>
      </c>
      <c r="C21" s="16" t="str">
        <f>data!V$55</f>
        <v>7110</v>
      </c>
      <c r="D21" s="16" t="s">
        <v>1121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" customHeight="1" x14ac:dyDescent="0.25">
      <c r="A22" s="16" t="str">
        <f>RIGHT(data!$C$97,3)</f>
        <v>205</v>
      </c>
      <c r="B22" s="224" t="str">
        <f>RIGHT(data!$C$96,4)</f>
        <v>2022</v>
      </c>
      <c r="C22" s="16" t="str">
        <f>data!W$55</f>
        <v>7120</v>
      </c>
      <c r="D22" s="16" t="s">
        <v>1121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0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0</v>
      </c>
      <c r="AF22" s="222">
        <f>ROUND(data!W87,0)</f>
        <v>0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" customHeight="1" x14ac:dyDescent="0.25">
      <c r="A23" s="16" t="str">
        <f>RIGHT(data!$C$97,3)</f>
        <v>205</v>
      </c>
      <c r="B23" s="224" t="str">
        <f>RIGHT(data!$C$96,4)</f>
        <v>2022</v>
      </c>
      <c r="C23" s="16" t="str">
        <f>data!X$55</f>
        <v>7130</v>
      </c>
      <c r="D23" s="16" t="s">
        <v>1121</v>
      </c>
      <c r="E23" s="222">
        <f>ROUND(data!X59,0)</f>
        <v>0</v>
      </c>
      <c r="F23" s="212">
        <f>ROUND(data!X60,2)</f>
        <v>5.52</v>
      </c>
      <c r="G23" s="222">
        <f>ROUND(data!X61,0)</f>
        <v>425049</v>
      </c>
      <c r="H23" s="222">
        <f>ROUND(data!X62,0)</f>
        <v>138791</v>
      </c>
      <c r="I23" s="222">
        <f>ROUND(data!X63,0)</f>
        <v>0</v>
      </c>
      <c r="J23" s="222">
        <f>ROUND(data!X64,0)</f>
        <v>124982</v>
      </c>
      <c r="K23" s="222">
        <f>ROUND(data!X65,0)</f>
        <v>1379</v>
      </c>
      <c r="L23" s="222">
        <f>ROUND(data!X66,0)</f>
        <v>587531</v>
      </c>
      <c r="M23" s="66">
        <f>ROUND(data!X67,0)</f>
        <v>23175</v>
      </c>
      <c r="N23" s="222">
        <f>ROUND(data!X68,0)</f>
        <v>18129</v>
      </c>
      <c r="O23" s="222">
        <f>ROUND(data!X69,0)</f>
        <v>250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250</v>
      </c>
      <c r="AD23" s="222">
        <f>ROUND(data!X84,0)</f>
        <v>0</v>
      </c>
      <c r="AE23" s="222">
        <f>ROUND(data!X89,0)</f>
        <v>23872704</v>
      </c>
      <c r="AF23" s="222">
        <f>ROUND(data!X87,0)</f>
        <v>360996</v>
      </c>
      <c r="AG23" s="222">
        <f>IF(data!X90&gt;0,ROUND(data!X90,0),0)</f>
        <v>579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1185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" customHeight="1" x14ac:dyDescent="0.25">
      <c r="A24" s="16" t="str">
        <f>RIGHT(data!$C$97,3)</f>
        <v>205</v>
      </c>
      <c r="B24" s="224" t="str">
        <f>RIGHT(data!$C$96,4)</f>
        <v>2022</v>
      </c>
      <c r="C24" s="16" t="str">
        <f>data!Y$55</f>
        <v>7140</v>
      </c>
      <c r="D24" s="16" t="s">
        <v>1121</v>
      </c>
      <c r="E24" s="222">
        <f>ROUND(data!Y59,0)</f>
        <v>455728</v>
      </c>
      <c r="F24" s="212">
        <f>ROUND(data!Y60,2)</f>
        <v>40</v>
      </c>
      <c r="G24" s="222">
        <f>ROUND(data!Y61,0)</f>
        <v>3370230</v>
      </c>
      <c r="H24" s="222">
        <f>ROUND(data!Y62,0)</f>
        <v>931464</v>
      </c>
      <c r="I24" s="222">
        <f>ROUND(data!Y63,0)</f>
        <v>327175</v>
      </c>
      <c r="J24" s="222">
        <f>ROUND(data!Y64,0)</f>
        <v>279912</v>
      </c>
      <c r="K24" s="222">
        <f>ROUND(data!Y65,0)</f>
        <v>23423</v>
      </c>
      <c r="L24" s="222">
        <f>ROUND(data!Y66,0)</f>
        <v>4863279</v>
      </c>
      <c r="M24" s="66">
        <f>ROUND(data!Y67,0)</f>
        <v>277342</v>
      </c>
      <c r="N24" s="222">
        <f>ROUND(data!Y68,0)</f>
        <v>323467</v>
      </c>
      <c r="O24" s="222">
        <f>ROUND(data!Y69,0)</f>
        <v>195208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102085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93123</v>
      </c>
      <c r="AD24" s="222">
        <f>ROUND(data!Y84,0)</f>
        <v>0</v>
      </c>
      <c r="AE24" s="222">
        <f>ROUND(data!Y89,0)</f>
        <v>43717029</v>
      </c>
      <c r="AF24" s="222">
        <f>ROUND(data!Y87,0)</f>
        <v>265324</v>
      </c>
      <c r="AG24" s="222">
        <f>IF(data!Y90&gt;0,ROUND(data!Y90,0),0)</f>
        <v>10331</v>
      </c>
      <c r="AH24" s="222">
        <f>IF(data!Y91&gt;0,ROUND(data!Y91,0),0)</f>
        <v>0</v>
      </c>
      <c r="AI24" s="222">
        <f>IF(data!Y92&gt;0,ROUND(data!Y92,0),0)</f>
        <v>0</v>
      </c>
      <c r="AJ24" s="222">
        <f>IF(data!Y93&gt;0,ROUND(data!Y93,0),0)</f>
        <v>29746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" customHeight="1" x14ac:dyDescent="0.25">
      <c r="A25" s="16" t="str">
        <f>RIGHT(data!$C$97,3)</f>
        <v>205</v>
      </c>
      <c r="B25" s="224" t="str">
        <f>RIGHT(data!$C$96,4)</f>
        <v>2022</v>
      </c>
      <c r="C25" s="16" t="str">
        <f>data!Z$55</f>
        <v>7150</v>
      </c>
      <c r="D25" s="16" t="s">
        <v>1121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" customHeight="1" x14ac:dyDescent="0.25">
      <c r="A26" s="16" t="str">
        <f>RIGHT(data!$C$97,3)</f>
        <v>205</v>
      </c>
      <c r="B26" s="224" t="str">
        <f>RIGHT(data!$C$96,4)</f>
        <v>2022</v>
      </c>
      <c r="C26" s="16" t="str">
        <f>data!AA$55</f>
        <v>7160</v>
      </c>
      <c r="D26" s="16" t="s">
        <v>1121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40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190747</v>
      </c>
      <c r="AF26" s="222">
        <f>ROUND(data!AA87,0)</f>
        <v>2466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48897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" customHeight="1" x14ac:dyDescent="0.25">
      <c r="A27" s="16" t="str">
        <f>RIGHT(data!$C$97,3)</f>
        <v>205</v>
      </c>
      <c r="B27" s="224" t="str">
        <f>RIGHT(data!$C$96,4)</f>
        <v>2022</v>
      </c>
      <c r="C27" s="16" t="str">
        <f>data!AB$55</f>
        <v>7170</v>
      </c>
      <c r="D27" s="16" t="s">
        <v>1121</v>
      </c>
      <c r="E27" s="222"/>
      <c r="F27" s="212">
        <f>ROUND(data!AB60,2)</f>
        <v>29.58</v>
      </c>
      <c r="G27" s="222">
        <f>ROUND(data!AB61,0)</f>
        <v>2981161</v>
      </c>
      <c r="H27" s="222">
        <f>ROUND(data!AB62,0)</f>
        <v>807167</v>
      </c>
      <c r="I27" s="222">
        <f>ROUND(data!AB63,0)</f>
        <v>0</v>
      </c>
      <c r="J27" s="222">
        <f>ROUND(data!AB64,0)</f>
        <v>1996187</v>
      </c>
      <c r="K27" s="222">
        <f>ROUND(data!AB65,0)</f>
        <v>9102</v>
      </c>
      <c r="L27" s="222">
        <f>ROUND(data!AB66,0)</f>
        <v>189570</v>
      </c>
      <c r="M27" s="66">
        <f>ROUND(data!AB67,0)</f>
        <v>173962</v>
      </c>
      <c r="N27" s="222">
        <f>ROUND(data!AB68,0)</f>
        <v>111999</v>
      </c>
      <c r="O27" s="222">
        <f>ROUND(data!AB69,0)</f>
        <v>26896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3085</v>
      </c>
      <c r="AB27" s="222">
        <f>ROUND(data!AB82,0)</f>
        <v>0</v>
      </c>
      <c r="AC27" s="222">
        <f>ROUND(data!AB83,0)</f>
        <v>23811</v>
      </c>
      <c r="AD27" s="222">
        <f>ROUND(data!AB84,0)</f>
        <v>0</v>
      </c>
      <c r="AE27" s="222">
        <f>ROUND(data!AB89,0)</f>
        <v>7632110</v>
      </c>
      <c r="AF27" s="222">
        <f>ROUND(data!AB87,0)</f>
        <v>615692</v>
      </c>
      <c r="AG27" s="222">
        <f>IF(data!AB90&gt;0,ROUND(data!AB90,0),0)</f>
        <v>3835</v>
      </c>
      <c r="AH27" s="222">
        <f>IF(data!AB91&gt;0,ROUND(data!AB91,0),0)</f>
        <v>0</v>
      </c>
      <c r="AI27" s="222">
        <f>IF(data!AB92&gt;0,ROUND(data!AB92,0),0)</f>
        <v>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" customHeight="1" x14ac:dyDescent="0.25">
      <c r="A28" s="16" t="str">
        <f>RIGHT(data!$C$97,3)</f>
        <v>205</v>
      </c>
      <c r="B28" s="224" t="str">
        <f>RIGHT(data!$C$96,4)</f>
        <v>2022</v>
      </c>
      <c r="C28" s="16" t="str">
        <f>data!AC$55</f>
        <v>7180</v>
      </c>
      <c r="D28" s="16" t="s">
        <v>1121</v>
      </c>
      <c r="E28" s="222">
        <f>ROUND(data!AC59,0)</f>
        <v>0</v>
      </c>
      <c r="F28" s="212">
        <f>ROUND(data!AC60,2)</f>
        <v>0.95</v>
      </c>
      <c r="G28" s="222">
        <f>ROUND(data!AC61,0)</f>
        <v>95561</v>
      </c>
      <c r="H28" s="222">
        <f>ROUND(data!AC62,0)</f>
        <v>21833</v>
      </c>
      <c r="I28" s="222">
        <f>ROUND(data!AC63,0)</f>
        <v>1077317</v>
      </c>
      <c r="J28" s="222">
        <f>ROUND(data!AC64,0)</f>
        <v>2709</v>
      </c>
      <c r="K28" s="222">
        <f>ROUND(data!AC65,0)</f>
        <v>0</v>
      </c>
      <c r="L28" s="222">
        <f>ROUND(data!AC66,0)</f>
        <v>326</v>
      </c>
      <c r="M28" s="66">
        <f>ROUND(data!AC67,0)</f>
        <v>0</v>
      </c>
      <c r="N28" s="222">
        <f>ROUND(data!AC68,0)</f>
        <v>0</v>
      </c>
      <c r="O28" s="222">
        <f>ROUND(data!AC69,0)</f>
        <v>2267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2267</v>
      </c>
      <c r="AD28" s="222">
        <f>ROUND(data!AC84,0)</f>
        <v>0</v>
      </c>
      <c r="AE28" s="222">
        <f>ROUND(data!AC89,0)</f>
        <v>811551</v>
      </c>
      <c r="AF28" s="222">
        <f>ROUND(data!AC87,0)</f>
        <v>476633</v>
      </c>
      <c r="AG28" s="222">
        <f>IF(data!AC90&gt;0,ROUND(data!AC90,0),0)</f>
        <v>0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" customHeight="1" x14ac:dyDescent="0.25">
      <c r="A29" s="16" t="str">
        <f>RIGHT(data!$C$97,3)</f>
        <v>205</v>
      </c>
      <c r="B29" s="224" t="str">
        <f>RIGHT(data!$C$96,4)</f>
        <v>2022</v>
      </c>
      <c r="C29" s="16" t="str">
        <f>data!AD$55</f>
        <v>7190</v>
      </c>
      <c r="D29" s="16" t="s">
        <v>1121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" customHeight="1" x14ac:dyDescent="0.25">
      <c r="A30" s="16" t="str">
        <f>RIGHT(data!$C$97,3)</f>
        <v>205</v>
      </c>
      <c r="B30" s="224" t="str">
        <f>RIGHT(data!$C$96,4)</f>
        <v>2022</v>
      </c>
      <c r="C30" s="16" t="str">
        <f>data!AE$55</f>
        <v>7200</v>
      </c>
      <c r="D30" s="16" t="s">
        <v>1121</v>
      </c>
      <c r="E30" s="222">
        <f>ROUND(data!AE59,0)</f>
        <v>20629</v>
      </c>
      <c r="F30" s="212">
        <f>ROUND(data!AE60,2)</f>
        <v>23.87</v>
      </c>
      <c r="G30" s="222">
        <f>ROUND(data!AE61,0)</f>
        <v>1983092</v>
      </c>
      <c r="H30" s="222">
        <f>ROUND(data!AE62,0)</f>
        <v>667633</v>
      </c>
      <c r="I30" s="222">
        <f>ROUND(data!AE63,0)</f>
        <v>0</v>
      </c>
      <c r="J30" s="222">
        <f>ROUND(data!AE64,0)</f>
        <v>55562</v>
      </c>
      <c r="K30" s="222">
        <f>ROUND(data!AE65,0)</f>
        <v>21521</v>
      </c>
      <c r="L30" s="222">
        <f>ROUND(data!AE66,0)</f>
        <v>6716</v>
      </c>
      <c r="M30" s="66">
        <f>ROUND(data!AE67,0)</f>
        <v>22438</v>
      </c>
      <c r="N30" s="222">
        <f>ROUND(data!AE68,0)</f>
        <v>216915</v>
      </c>
      <c r="O30" s="222">
        <f>ROUND(data!AE69,0)</f>
        <v>11078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11078</v>
      </c>
      <c r="AD30" s="222">
        <f>ROUND(data!AE84,0)</f>
        <v>0</v>
      </c>
      <c r="AE30" s="222">
        <f>ROUND(data!AE89,0)</f>
        <v>6025062</v>
      </c>
      <c r="AF30" s="222">
        <f>ROUND(data!AE87,0)</f>
        <v>0</v>
      </c>
      <c r="AG30" s="222">
        <f>IF(data!AE90&gt;0,ROUND(data!AE90,0),0)</f>
        <v>9494</v>
      </c>
      <c r="AH30" s="222">
        <f>IF(data!AE91&gt;0,ROUND(data!AE91,0),0)</f>
        <v>0</v>
      </c>
      <c r="AI30" s="222">
        <f>IF(data!AE92&gt;0,ROUND(data!AE92,0),0)</f>
        <v>0</v>
      </c>
      <c r="AJ30" s="222">
        <f>IF(data!AE93&gt;0,ROUND(data!AE93,0),0)</f>
        <v>38010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" customHeight="1" x14ac:dyDescent="0.25">
      <c r="A31" s="16" t="str">
        <f>RIGHT(data!$C$97,3)</f>
        <v>205</v>
      </c>
      <c r="B31" s="224" t="str">
        <f>RIGHT(data!$C$96,4)</f>
        <v>2022</v>
      </c>
      <c r="C31" s="16" t="str">
        <f>data!AF$55</f>
        <v>7220</v>
      </c>
      <c r="D31" s="16" t="s">
        <v>1121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" customHeight="1" x14ac:dyDescent="0.25">
      <c r="A32" s="16" t="str">
        <f>RIGHT(data!$C$97,3)</f>
        <v>205</v>
      </c>
      <c r="B32" s="224" t="str">
        <f>RIGHT(data!$C$96,4)</f>
        <v>2022</v>
      </c>
      <c r="C32" s="16" t="str">
        <f>data!AG$55</f>
        <v>7230</v>
      </c>
      <c r="D32" s="16" t="s">
        <v>1121</v>
      </c>
      <c r="E32" s="222">
        <f>ROUND(data!AG59,0)</f>
        <v>18478</v>
      </c>
      <c r="F32" s="212">
        <f>ROUND(data!AG60,2)</f>
        <v>24.4</v>
      </c>
      <c r="G32" s="222">
        <f>ROUND(data!AG61,0)</f>
        <v>2297288</v>
      </c>
      <c r="H32" s="222">
        <f>ROUND(data!AG62,0)</f>
        <v>557081</v>
      </c>
      <c r="I32" s="222">
        <f>ROUND(data!AG63,0)</f>
        <v>5838731</v>
      </c>
      <c r="J32" s="222">
        <f>ROUND(data!AG64,0)</f>
        <v>249753</v>
      </c>
      <c r="K32" s="222">
        <f>ROUND(data!AG65,0)</f>
        <v>16586</v>
      </c>
      <c r="L32" s="222">
        <f>ROUND(data!AG66,0)</f>
        <v>77092</v>
      </c>
      <c r="M32" s="66">
        <f>ROUND(data!AG67,0)</f>
        <v>44891</v>
      </c>
      <c r="N32" s="222">
        <f>ROUND(data!AG68,0)</f>
        <v>194966</v>
      </c>
      <c r="O32" s="222">
        <f>ROUND(data!AG69,0)</f>
        <v>11580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11580</v>
      </c>
      <c r="AD32" s="222">
        <f>ROUND(data!AG84,0)</f>
        <v>0</v>
      </c>
      <c r="AE32" s="222">
        <f>ROUND(data!AG89,0)</f>
        <v>29728257</v>
      </c>
      <c r="AF32" s="222">
        <f>ROUND(data!AG87,0)</f>
        <v>356914</v>
      </c>
      <c r="AG32" s="222">
        <f>IF(data!AG90&gt;0,ROUND(data!AG90,0),0)</f>
        <v>7517</v>
      </c>
      <c r="AH32" s="222">
        <f>IF(data!AG91&gt;0,ROUND(data!AG91,0),0)</f>
        <v>0</v>
      </c>
      <c r="AI32" s="222">
        <f>IF(data!AG92&gt;0,ROUND(data!AG92,0),0)</f>
        <v>0</v>
      </c>
      <c r="AJ32" s="222">
        <f>IF(data!AG93&gt;0,ROUND(data!AG93,0),0)</f>
        <v>46850</v>
      </c>
      <c r="AK32" s="212">
        <f>IF(data!AG94&gt;0,ROUND(data!AG94,2),0)</f>
        <v>14.63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" customHeight="1" x14ac:dyDescent="0.25">
      <c r="A33" s="16" t="str">
        <f>RIGHT(data!$C$97,3)</f>
        <v>205</v>
      </c>
      <c r="B33" s="224" t="str">
        <f>RIGHT(data!$C$96,4)</f>
        <v>2022</v>
      </c>
      <c r="C33" s="16" t="str">
        <f>data!AH$55</f>
        <v>7240</v>
      </c>
      <c r="D33" s="16" t="s">
        <v>1121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" customHeight="1" x14ac:dyDescent="0.25">
      <c r="A34" s="16" t="str">
        <f>RIGHT(data!$C$97,3)</f>
        <v>205</v>
      </c>
      <c r="B34" s="224" t="str">
        <f>RIGHT(data!$C$96,4)</f>
        <v>2022</v>
      </c>
      <c r="C34" s="16" t="str">
        <f>data!AI$55</f>
        <v>7250</v>
      </c>
      <c r="D34" s="16" t="s">
        <v>1121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" customHeight="1" x14ac:dyDescent="0.25">
      <c r="A35" s="16" t="str">
        <f>RIGHT(data!$C$97,3)</f>
        <v>205</v>
      </c>
      <c r="B35" s="224" t="str">
        <f>RIGHT(data!$C$96,4)</f>
        <v>2022</v>
      </c>
      <c r="C35" s="16" t="str">
        <f>data!AJ$55</f>
        <v>7260</v>
      </c>
      <c r="D35" s="16" t="s">
        <v>1121</v>
      </c>
      <c r="E35" s="222">
        <f>ROUND(data!AJ59,0)</f>
        <v>146231</v>
      </c>
      <c r="F35" s="212">
        <f>ROUND(data!AJ60,2)</f>
        <v>181.45</v>
      </c>
      <c r="G35" s="222">
        <f>ROUND(data!AJ61,0)</f>
        <v>12466253</v>
      </c>
      <c r="H35" s="222">
        <f>ROUND(data!AJ62,0)</f>
        <v>4056764</v>
      </c>
      <c r="I35" s="222">
        <f>ROUND(data!AJ63,0)</f>
        <v>548084</v>
      </c>
      <c r="J35" s="222">
        <f>ROUND(data!AJ64,0)</f>
        <v>3106533</v>
      </c>
      <c r="K35" s="222">
        <f>ROUND(data!AJ65,0)</f>
        <v>128790</v>
      </c>
      <c r="L35" s="222">
        <f>ROUND(data!AJ66,0)</f>
        <v>225323</v>
      </c>
      <c r="M35" s="66">
        <f>ROUND(data!AJ67,0)</f>
        <v>378927</v>
      </c>
      <c r="N35" s="222">
        <f>ROUND(data!AJ68,0)</f>
        <v>1450351</v>
      </c>
      <c r="O35" s="222">
        <f>ROUND(data!AJ69,0)</f>
        <v>1046671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716986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6298</v>
      </c>
      <c r="AB35" s="222">
        <f>ROUND(data!AJ82,0)</f>
        <v>0</v>
      </c>
      <c r="AC35" s="222">
        <f>ROUND(data!AJ83,0)</f>
        <v>323387</v>
      </c>
      <c r="AD35" s="222">
        <f>ROUND(data!AJ84,0)</f>
        <v>0</v>
      </c>
      <c r="AE35" s="222">
        <f>ROUND(data!AJ89,0)</f>
        <v>103120389</v>
      </c>
      <c r="AF35" s="222">
        <f>ROUND(data!AJ87,0)</f>
        <v>2371</v>
      </c>
      <c r="AG35" s="222">
        <f>IF(data!AJ90&gt;0,ROUND(data!AJ90,0),0)</f>
        <v>59771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97573</v>
      </c>
      <c r="AK35" s="212">
        <f>IF(data!AJ94&gt;0,ROUND(data!AJ94,2),0)</f>
        <v>19.86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" customHeight="1" x14ac:dyDescent="0.25">
      <c r="A36" s="16" t="str">
        <f>RIGHT(data!$C$97,3)</f>
        <v>205</v>
      </c>
      <c r="B36" s="224" t="str">
        <f>RIGHT(data!$C$96,4)</f>
        <v>2022</v>
      </c>
      <c r="C36" s="16" t="str">
        <f>data!AK$55</f>
        <v>7310</v>
      </c>
      <c r="D36" s="16" t="s">
        <v>1121</v>
      </c>
      <c r="E36" s="222">
        <f>ROUND(data!AK59,0)</f>
        <v>8623</v>
      </c>
      <c r="F36" s="212">
        <f>ROUND(data!AK60,2)</f>
        <v>15.74</v>
      </c>
      <c r="G36" s="222">
        <f>ROUND(data!AK61,0)</f>
        <v>1301553</v>
      </c>
      <c r="H36" s="222">
        <f>ROUND(data!AK62,0)</f>
        <v>426760</v>
      </c>
      <c r="I36" s="222">
        <f>ROUND(data!AK63,0)</f>
        <v>1790</v>
      </c>
      <c r="J36" s="222">
        <f>ROUND(data!AK64,0)</f>
        <v>39647</v>
      </c>
      <c r="K36" s="222">
        <f>ROUND(data!AK65,0)</f>
        <v>324</v>
      </c>
      <c r="L36" s="222">
        <f>ROUND(data!AK66,0)</f>
        <v>57043</v>
      </c>
      <c r="M36" s="66">
        <f>ROUND(data!AK67,0)</f>
        <v>30465</v>
      </c>
      <c r="N36" s="222">
        <f>ROUND(data!AK68,0)</f>
        <v>73364</v>
      </c>
      <c r="O36" s="222">
        <f>ROUND(data!AK69,0)</f>
        <v>39049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18634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20415</v>
      </c>
      <c r="AD36" s="222">
        <f>ROUND(data!AK84,0)</f>
        <v>0</v>
      </c>
      <c r="AE36" s="222">
        <f>ROUND(data!AK89,0)</f>
        <v>4774380</v>
      </c>
      <c r="AF36" s="222">
        <f>ROUND(data!AK87,0)</f>
        <v>1332997</v>
      </c>
      <c r="AG36" s="222">
        <f>IF(data!AK90&gt;0,ROUND(data!AK90,0),0)</f>
        <v>5053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0.98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" customHeight="1" x14ac:dyDescent="0.25">
      <c r="A37" s="16" t="str">
        <f>RIGHT(data!$C$97,3)</f>
        <v>205</v>
      </c>
      <c r="B37" s="224" t="str">
        <f>RIGHT(data!$C$96,4)</f>
        <v>2022</v>
      </c>
      <c r="C37" s="16" t="str">
        <f>data!AL$55</f>
        <v>7320</v>
      </c>
      <c r="D37" s="16" t="s">
        <v>1121</v>
      </c>
      <c r="E37" s="222">
        <f>ROUND(data!AL59,0)</f>
        <v>1266</v>
      </c>
      <c r="F37" s="212">
        <f>ROUND(data!AL60,2)</f>
        <v>1.31</v>
      </c>
      <c r="G37" s="222">
        <f>ROUND(data!AL61,0)</f>
        <v>127528</v>
      </c>
      <c r="H37" s="222">
        <f>ROUND(data!AL62,0)</f>
        <v>30491</v>
      </c>
      <c r="I37" s="222">
        <f>ROUND(data!AL63,0)</f>
        <v>0</v>
      </c>
      <c r="J37" s="222">
        <f>ROUND(data!AL64,0)</f>
        <v>3509</v>
      </c>
      <c r="K37" s="222">
        <f>ROUND(data!AL65,0)</f>
        <v>0</v>
      </c>
      <c r="L37" s="222">
        <f>ROUND(data!AL66,0)</f>
        <v>2796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680533</v>
      </c>
      <c r="AF37" s="222">
        <f>ROUND(data!AL87,0)</f>
        <v>677156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" customHeight="1" x14ac:dyDescent="0.25">
      <c r="A38" s="16" t="str">
        <f>RIGHT(data!$C$97,3)</f>
        <v>205</v>
      </c>
      <c r="B38" s="224" t="str">
        <f>RIGHT(data!$C$96,4)</f>
        <v>2022</v>
      </c>
      <c r="C38" s="16" t="str">
        <f>data!AM$55</f>
        <v>7330</v>
      </c>
      <c r="D38" s="16" t="s">
        <v>1121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" customHeight="1" x14ac:dyDescent="0.25">
      <c r="A39" s="16" t="str">
        <f>RIGHT(data!$C$97,3)</f>
        <v>205</v>
      </c>
      <c r="B39" s="224" t="str">
        <f>RIGHT(data!$C$96,4)</f>
        <v>2022</v>
      </c>
      <c r="C39" s="16" t="str">
        <f>data!AN$55</f>
        <v>7340</v>
      </c>
      <c r="D39" s="16" t="s">
        <v>1121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" customHeight="1" x14ac:dyDescent="0.25">
      <c r="A40" s="16" t="str">
        <f>RIGHT(data!$C$97,3)</f>
        <v>205</v>
      </c>
      <c r="B40" s="224" t="str">
        <f>RIGHT(data!$C$96,4)</f>
        <v>2022</v>
      </c>
      <c r="C40" s="16" t="str">
        <f>data!AO$55</f>
        <v>7350</v>
      </c>
      <c r="D40" s="16" t="s">
        <v>1121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" customHeight="1" x14ac:dyDescent="0.25">
      <c r="A41" s="16" t="str">
        <f>RIGHT(data!$C$97,3)</f>
        <v>205</v>
      </c>
      <c r="B41" s="224" t="str">
        <f>RIGHT(data!$C$96,4)</f>
        <v>2022</v>
      </c>
      <c r="C41" s="16" t="str">
        <f>data!AP$55</f>
        <v>7380</v>
      </c>
      <c r="D41" s="16" t="s">
        <v>1121</v>
      </c>
      <c r="E41" s="222">
        <f>ROUND(data!AP59,0)</f>
        <v>446126</v>
      </c>
      <c r="F41" s="212">
        <f>ROUND(data!AP60,2)</f>
        <v>491.64</v>
      </c>
      <c r="G41" s="222">
        <f>ROUND(data!AP61,0)</f>
        <v>37650302</v>
      </c>
      <c r="H41" s="222">
        <f>ROUND(data!AP62,0)</f>
        <v>12110373</v>
      </c>
      <c r="I41" s="222">
        <f>ROUND(data!AP63,0)</f>
        <v>2294897</v>
      </c>
      <c r="J41" s="222">
        <f>ROUND(data!AP64,0)</f>
        <v>7071530</v>
      </c>
      <c r="K41" s="222">
        <f>ROUND(data!AP65,0)</f>
        <v>603591</v>
      </c>
      <c r="L41" s="222">
        <f>ROUND(data!AP66,0)</f>
        <v>1916905</v>
      </c>
      <c r="M41" s="66">
        <f>ROUND(data!AP67,0)</f>
        <v>1024711</v>
      </c>
      <c r="N41" s="222">
        <f>ROUND(data!AP68,0)</f>
        <v>4167323</v>
      </c>
      <c r="O41" s="222">
        <f>ROUND(data!AP69,0)</f>
        <v>2490193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995599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30629</v>
      </c>
      <c r="AB41" s="222">
        <f>ROUND(data!AP82,0)</f>
        <v>0</v>
      </c>
      <c r="AC41" s="222">
        <f>ROUND(data!AP83,0)</f>
        <v>1463965</v>
      </c>
      <c r="AD41" s="222">
        <f>ROUND(data!AP84,0)</f>
        <v>0</v>
      </c>
      <c r="AE41" s="222">
        <f>ROUND(data!AP89,0)</f>
        <v>194240136</v>
      </c>
      <c r="AF41" s="222">
        <f>ROUND(data!AP87,0)</f>
        <v>625</v>
      </c>
      <c r="AG41" s="222">
        <f>IF(data!AP90&gt;0,ROUND(data!AP90,0),0)</f>
        <v>141838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50432</v>
      </c>
      <c r="AK41" s="212">
        <f>IF(data!AP94&gt;0,ROUND(data!AP94,2),0)</f>
        <v>87.46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" customHeight="1" x14ac:dyDescent="0.25">
      <c r="A42" s="16" t="str">
        <f>RIGHT(data!$C$97,3)</f>
        <v>205</v>
      </c>
      <c r="B42" s="224" t="str">
        <f>RIGHT(data!$C$96,4)</f>
        <v>2022</v>
      </c>
      <c r="C42" s="16" t="str">
        <f>data!AQ$55</f>
        <v>7390</v>
      </c>
      <c r="D42" s="16" t="s">
        <v>1121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" customHeight="1" x14ac:dyDescent="0.25">
      <c r="A43" s="16" t="str">
        <f>RIGHT(data!$C$97,3)</f>
        <v>205</v>
      </c>
      <c r="B43" s="224" t="str">
        <f>RIGHT(data!$C$96,4)</f>
        <v>2022</v>
      </c>
      <c r="C43" s="16" t="str">
        <f>data!AR$55</f>
        <v>7400</v>
      </c>
      <c r="D43" s="16" t="s">
        <v>1121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" customHeight="1" x14ac:dyDescent="0.25">
      <c r="A44" s="16" t="str">
        <f>RIGHT(data!$C$97,3)</f>
        <v>205</v>
      </c>
      <c r="B44" s="224" t="str">
        <f>RIGHT(data!$C$96,4)</f>
        <v>2022</v>
      </c>
      <c r="C44" s="16" t="str">
        <f>data!AS$55</f>
        <v>7410</v>
      </c>
      <c r="D44" s="16" t="s">
        <v>1121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" customHeight="1" x14ac:dyDescent="0.25">
      <c r="A45" s="16" t="str">
        <f>RIGHT(data!$C$97,3)</f>
        <v>205</v>
      </c>
      <c r="B45" s="224" t="str">
        <f>RIGHT(data!$C$96,4)</f>
        <v>2022</v>
      </c>
      <c r="C45" s="16" t="str">
        <f>data!AT$55</f>
        <v>7420</v>
      </c>
      <c r="D45" s="16" t="s">
        <v>1121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" customHeight="1" x14ac:dyDescent="0.25">
      <c r="A46" s="16" t="str">
        <f>RIGHT(data!$C$97,3)</f>
        <v>205</v>
      </c>
      <c r="B46" s="224" t="str">
        <f>RIGHT(data!$C$96,4)</f>
        <v>2022</v>
      </c>
      <c r="C46" s="16" t="str">
        <f>data!AU$55</f>
        <v>7430</v>
      </c>
      <c r="D46" s="16" t="s">
        <v>1121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" customHeight="1" x14ac:dyDescent="0.25">
      <c r="A47" s="16" t="str">
        <f>RIGHT(data!$C$97,3)</f>
        <v>205</v>
      </c>
      <c r="B47" s="224" t="str">
        <f>RIGHT(data!$C$96,4)</f>
        <v>2022</v>
      </c>
      <c r="C47" s="16" t="str">
        <f>data!AV$55</f>
        <v>7490</v>
      </c>
      <c r="D47" s="16" t="s">
        <v>1121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6035161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12319968</v>
      </c>
      <c r="AF47" s="222">
        <f>ROUND(data!AV87,0)</f>
        <v>1379513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" customHeight="1" x14ac:dyDescent="0.25">
      <c r="A48" s="16" t="str">
        <f>RIGHT(data!$C$97,3)</f>
        <v>205</v>
      </c>
      <c r="B48" s="224" t="str">
        <f>RIGHT(data!$C$96,4)</f>
        <v>2022</v>
      </c>
      <c r="C48" s="16" t="str">
        <f>data!AW$55</f>
        <v>8200</v>
      </c>
      <c r="D48" s="16" t="s">
        <v>1121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" customHeight="1" x14ac:dyDescent="0.25">
      <c r="A49" s="16" t="str">
        <f>RIGHT(data!$C$97,3)</f>
        <v>205</v>
      </c>
      <c r="B49" s="224" t="str">
        <f>RIGHT(data!$C$96,4)</f>
        <v>2022</v>
      </c>
      <c r="C49" s="16" t="str">
        <f>data!AX$55</f>
        <v>8310</v>
      </c>
      <c r="D49" s="16" t="s">
        <v>1121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" customHeight="1" x14ac:dyDescent="0.25">
      <c r="A50" s="16" t="str">
        <f>RIGHT(data!$C$97,3)</f>
        <v>205</v>
      </c>
      <c r="B50" s="224" t="str">
        <f>RIGHT(data!$C$96,4)</f>
        <v>2022</v>
      </c>
      <c r="C50" s="16" t="str">
        <f>data!AY$55</f>
        <v>8320</v>
      </c>
      <c r="D50" s="16" t="s">
        <v>1121</v>
      </c>
      <c r="E50" s="222">
        <f>ROUND(data!AY59,0)</f>
        <v>0</v>
      </c>
      <c r="F50" s="212">
        <f>ROUND(data!AY60,2)</f>
        <v>0</v>
      </c>
      <c r="G50" s="222">
        <f>ROUND(data!AY61,0)</f>
        <v>0</v>
      </c>
      <c r="H50" s="222">
        <f>ROUND(data!AY62,0)</f>
        <v>0</v>
      </c>
      <c r="I50" s="222">
        <f>ROUND(data!AY63,0)</f>
        <v>0</v>
      </c>
      <c r="J50" s="222">
        <f>ROUND(data!AY64,0)</f>
        <v>0</v>
      </c>
      <c r="K50" s="222">
        <f>ROUND(data!AY65,0)</f>
        <v>0</v>
      </c>
      <c r="L50" s="222">
        <f>ROUND(data!AY66,0)</f>
        <v>0</v>
      </c>
      <c r="M50" s="66">
        <f>ROUND(data!AY67,0)</f>
        <v>0</v>
      </c>
      <c r="N50" s="222">
        <f>ROUND(data!AY68,0)</f>
        <v>0</v>
      </c>
      <c r="O50" s="222">
        <f>ROUND(data!AY69,0)</f>
        <v>0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0</v>
      </c>
      <c r="AD50" s="222">
        <f>ROUND(data!AY84,0)</f>
        <v>0</v>
      </c>
      <c r="AE50" s="222"/>
      <c r="AF50" s="222"/>
      <c r="AG50" s="222">
        <f>IF(data!AY90&gt;0,ROUND(data!AY90,0),0)</f>
        <v>0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" customHeight="1" x14ac:dyDescent="0.25">
      <c r="A51" s="16" t="str">
        <f>RIGHT(data!$C$97,3)</f>
        <v>205</v>
      </c>
      <c r="B51" s="224" t="str">
        <f>RIGHT(data!$C$96,4)</f>
        <v>2022</v>
      </c>
      <c r="C51" s="16" t="str">
        <f>data!AZ$55</f>
        <v>8330</v>
      </c>
      <c r="D51" s="16" t="s">
        <v>1121</v>
      </c>
      <c r="E51" s="222">
        <f>ROUND(data!AZ59,0)</f>
        <v>11587</v>
      </c>
      <c r="F51" s="212">
        <f>ROUND(data!AZ60,2)</f>
        <v>9.7899999999999991</v>
      </c>
      <c r="G51" s="222">
        <f>ROUND(data!AZ61,0)</f>
        <v>430578</v>
      </c>
      <c r="H51" s="222">
        <f>ROUND(data!AZ62,0)</f>
        <v>168280</v>
      </c>
      <c r="I51" s="222">
        <f>ROUND(data!AZ63,0)</f>
        <v>0</v>
      </c>
      <c r="J51" s="222">
        <f>ROUND(data!AZ64,0)</f>
        <v>450044</v>
      </c>
      <c r="K51" s="222">
        <f>ROUND(data!AZ65,0)</f>
        <v>4246</v>
      </c>
      <c r="L51" s="222">
        <f>ROUND(data!AZ66,0)</f>
        <v>36235</v>
      </c>
      <c r="M51" s="66">
        <f>ROUND(data!AZ67,0)</f>
        <v>235</v>
      </c>
      <c r="N51" s="222">
        <f>ROUND(data!AZ68,0)</f>
        <v>46903</v>
      </c>
      <c r="O51" s="222">
        <f>ROUND(data!AZ69,0)</f>
        <v>4693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4693</v>
      </c>
      <c r="AD51" s="222">
        <f>ROUND(data!AZ84,0)</f>
        <v>0</v>
      </c>
      <c r="AE51" s="222"/>
      <c r="AF51" s="222"/>
      <c r="AG51" s="222">
        <f>IF(data!AZ90&gt;0,ROUND(data!AZ90,0),0)</f>
        <v>1498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" customHeight="1" x14ac:dyDescent="0.25">
      <c r="A52" s="16" t="str">
        <f>RIGHT(data!$C$97,3)</f>
        <v>205</v>
      </c>
      <c r="B52" s="224" t="str">
        <f>RIGHT(data!$C$96,4)</f>
        <v>2022</v>
      </c>
      <c r="C52" s="16" t="str">
        <f>data!BA$55</f>
        <v>8350</v>
      </c>
      <c r="D52" s="16" t="s">
        <v>1121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37109</v>
      </c>
      <c r="K52" s="222">
        <f>ROUND(data!BA65,0)</f>
        <v>5820</v>
      </c>
      <c r="L52" s="222">
        <f>ROUND(data!BA66,0)</f>
        <v>650</v>
      </c>
      <c r="M52" s="66">
        <f>ROUND(data!BA67,0)</f>
        <v>0</v>
      </c>
      <c r="N52" s="222">
        <f>ROUND(data!BA68,0)</f>
        <v>134726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10065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" customHeight="1" x14ac:dyDescent="0.25">
      <c r="A53" s="16" t="str">
        <f>RIGHT(data!$C$97,3)</f>
        <v>205</v>
      </c>
      <c r="B53" s="224" t="str">
        <f>RIGHT(data!$C$96,4)</f>
        <v>2022</v>
      </c>
      <c r="C53" s="16" t="str">
        <f>data!BB$55</f>
        <v>8360</v>
      </c>
      <c r="D53" s="16" t="s">
        <v>1121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" customHeight="1" x14ac:dyDescent="0.25">
      <c r="A54" s="16" t="str">
        <f>RIGHT(data!$C$97,3)</f>
        <v>205</v>
      </c>
      <c r="B54" s="224" t="str">
        <f>RIGHT(data!$C$96,4)</f>
        <v>2022</v>
      </c>
      <c r="C54" s="16" t="str">
        <f>data!BC$55</f>
        <v>8370</v>
      </c>
      <c r="D54" s="16" t="s">
        <v>1121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" customHeight="1" x14ac:dyDescent="0.25">
      <c r="A55" s="16" t="str">
        <f>RIGHT(data!$C$97,3)</f>
        <v>205</v>
      </c>
      <c r="B55" s="224" t="str">
        <f>RIGHT(data!$C$96,4)</f>
        <v>2022</v>
      </c>
      <c r="C55" s="16" t="str">
        <f>data!BD$55</f>
        <v>8420</v>
      </c>
      <c r="D55" s="16" t="s">
        <v>1121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0</v>
      </c>
      <c r="K55" s="222">
        <f>ROUND(data!BD65,0)</f>
        <v>0</v>
      </c>
      <c r="L55" s="222">
        <f>ROUND(data!BD66,0)</f>
        <v>0</v>
      </c>
      <c r="M55" s="66">
        <f>ROUND(data!BD67,0)</f>
        <v>0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" customHeight="1" x14ac:dyDescent="0.25">
      <c r="A56" s="16" t="str">
        <f>RIGHT(data!$C$97,3)</f>
        <v>205</v>
      </c>
      <c r="B56" s="224" t="str">
        <f>RIGHT(data!$C$96,4)</f>
        <v>2022</v>
      </c>
      <c r="C56" s="16" t="str">
        <f>data!BE$55</f>
        <v>8430</v>
      </c>
      <c r="D56" s="16" t="s">
        <v>1121</v>
      </c>
      <c r="E56" s="222">
        <f>ROUND(data!BE59,0)</f>
        <v>343255</v>
      </c>
      <c r="F56" s="212">
        <f>ROUND(data!BE60,2)</f>
        <v>0.85</v>
      </c>
      <c r="G56" s="222">
        <f>ROUND(data!BE61,0)</f>
        <v>45114</v>
      </c>
      <c r="H56" s="222">
        <f>ROUND(data!BE62,0)</f>
        <v>18647</v>
      </c>
      <c r="I56" s="222">
        <f>ROUND(data!BE63,0)</f>
        <v>0</v>
      </c>
      <c r="J56" s="222">
        <f>ROUND(data!BE64,0)</f>
        <v>70506</v>
      </c>
      <c r="K56" s="222">
        <f>ROUND(data!BE65,0)</f>
        <v>14175</v>
      </c>
      <c r="L56" s="222">
        <f>ROUND(data!BE66,0)</f>
        <v>1276866</v>
      </c>
      <c r="M56" s="66">
        <f>ROUND(data!BE67,0)</f>
        <v>203037</v>
      </c>
      <c r="N56" s="222">
        <f>ROUND(data!BE68,0)</f>
        <v>109119</v>
      </c>
      <c r="O56" s="222">
        <f>ROUND(data!BE69,0)</f>
        <v>19352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19352</v>
      </c>
      <c r="AD56" s="222">
        <f>ROUND(data!BE84,0)</f>
        <v>0</v>
      </c>
      <c r="AE56" s="222"/>
      <c r="AF56" s="222"/>
      <c r="AG56" s="222">
        <f>IF(data!BE90&gt;0,ROUND(data!BE90,0),0)</f>
        <v>9266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" customHeight="1" x14ac:dyDescent="0.25">
      <c r="A57" s="16" t="str">
        <f>RIGHT(data!$C$97,3)</f>
        <v>205</v>
      </c>
      <c r="B57" s="224" t="str">
        <f>RIGHT(data!$C$96,4)</f>
        <v>2022</v>
      </c>
      <c r="C57" s="16" t="str">
        <f>data!BF$55</f>
        <v>8460</v>
      </c>
      <c r="D57" s="16" t="s">
        <v>1121</v>
      </c>
      <c r="E57" s="222"/>
      <c r="F57" s="212">
        <f>ROUND(data!BF60,2)</f>
        <v>2.42</v>
      </c>
      <c r="G57" s="222">
        <f>ROUND(data!BF61,0)</f>
        <v>70103</v>
      </c>
      <c r="H57" s="222">
        <f>ROUND(data!BF62,0)</f>
        <v>46114</v>
      </c>
      <c r="I57" s="222">
        <f>ROUND(data!BF63,0)</f>
        <v>0</v>
      </c>
      <c r="J57" s="222">
        <f>ROUND(data!BF64,0)</f>
        <v>585474</v>
      </c>
      <c r="K57" s="222">
        <f>ROUND(data!BF65,0)</f>
        <v>271387</v>
      </c>
      <c r="L57" s="222">
        <f>ROUND(data!BF66,0)</f>
        <v>246802</v>
      </c>
      <c r="M57" s="66">
        <f>ROUND(data!BF67,0)</f>
        <v>0</v>
      </c>
      <c r="N57" s="222">
        <f>ROUND(data!BF68,0)</f>
        <v>85415</v>
      </c>
      <c r="O57" s="222">
        <f>ROUND(data!BF69,0)</f>
        <v>8099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8099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" customHeight="1" x14ac:dyDescent="0.25">
      <c r="A58" s="16" t="str">
        <f>RIGHT(data!$C$97,3)</f>
        <v>205</v>
      </c>
      <c r="B58" s="224" t="str">
        <f>RIGHT(data!$C$96,4)</f>
        <v>2022</v>
      </c>
      <c r="C58" s="16" t="str">
        <f>data!BG$55</f>
        <v>8470</v>
      </c>
      <c r="D58" s="16" t="s">
        <v>1121</v>
      </c>
      <c r="E58" s="222"/>
      <c r="F58" s="212">
        <f>ROUND(data!BG60,2)</f>
        <v>45.04</v>
      </c>
      <c r="G58" s="222">
        <f>ROUND(data!BG61,0)</f>
        <v>2182237</v>
      </c>
      <c r="H58" s="222">
        <f>ROUND(data!BG62,0)</f>
        <v>775389</v>
      </c>
      <c r="I58" s="222">
        <f>ROUND(data!BG63,0)</f>
        <v>0</v>
      </c>
      <c r="J58" s="222">
        <f>ROUND(data!BG64,0)</f>
        <v>4278</v>
      </c>
      <c r="K58" s="222">
        <f>ROUND(data!BG65,0)</f>
        <v>7231</v>
      </c>
      <c r="L58" s="222">
        <f>ROUND(data!BG66,0)</f>
        <v>85237</v>
      </c>
      <c r="M58" s="66">
        <f>ROUND(data!BG67,0)</f>
        <v>38301</v>
      </c>
      <c r="N58" s="222">
        <f>ROUND(data!BG68,0)</f>
        <v>60172</v>
      </c>
      <c r="O58" s="222">
        <f>ROUND(data!BG69,0)</f>
        <v>2160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2160</v>
      </c>
      <c r="AD58" s="222">
        <f>ROUND(data!BG84,0)</f>
        <v>0</v>
      </c>
      <c r="AE58" s="222"/>
      <c r="AF58" s="222"/>
      <c r="AG58" s="222">
        <f>IF(data!BG90&gt;0,ROUND(data!BG90,0),0)</f>
        <v>2337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" customHeight="1" x14ac:dyDescent="0.25">
      <c r="A59" s="16" t="str">
        <f>RIGHT(data!$C$97,3)</f>
        <v>205</v>
      </c>
      <c r="B59" s="224" t="str">
        <f>RIGHT(data!$C$96,4)</f>
        <v>2022</v>
      </c>
      <c r="C59" s="16" t="str">
        <f>data!BH$55</f>
        <v>8480</v>
      </c>
      <c r="D59" s="16" t="s">
        <v>1121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955</v>
      </c>
      <c r="L59" s="222">
        <f>ROUND(data!BH66,0)</f>
        <v>0</v>
      </c>
      <c r="M59" s="66">
        <f>ROUND(data!BH67,0)</f>
        <v>94027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624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" customHeight="1" x14ac:dyDescent="0.25">
      <c r="A60" s="16" t="str">
        <f>RIGHT(data!$C$97,3)</f>
        <v>205</v>
      </c>
      <c r="B60" s="224" t="str">
        <f>RIGHT(data!$C$96,4)</f>
        <v>2022</v>
      </c>
      <c r="C60" s="16" t="str">
        <f>data!BI$55</f>
        <v>8490</v>
      </c>
      <c r="D60" s="16" t="s">
        <v>1121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" customHeight="1" x14ac:dyDescent="0.25">
      <c r="A61" s="16" t="str">
        <f>RIGHT(data!$C$97,3)</f>
        <v>205</v>
      </c>
      <c r="B61" s="224" t="str">
        <f>RIGHT(data!$C$96,4)</f>
        <v>2022</v>
      </c>
      <c r="C61" s="16" t="str">
        <f>data!BJ$55</f>
        <v>8510</v>
      </c>
      <c r="D61" s="16" t="s">
        <v>1121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" customHeight="1" x14ac:dyDescent="0.25">
      <c r="A62" s="16" t="str">
        <f>RIGHT(data!$C$97,3)</f>
        <v>205</v>
      </c>
      <c r="B62" s="224" t="str">
        <f>RIGHT(data!$C$96,4)</f>
        <v>2022</v>
      </c>
      <c r="C62" s="16" t="str">
        <f>data!BK$55</f>
        <v>8530</v>
      </c>
      <c r="D62" s="16" t="s">
        <v>1121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" customHeight="1" x14ac:dyDescent="0.25">
      <c r="A63" s="16" t="str">
        <f>RIGHT(data!$C$97,3)</f>
        <v>205</v>
      </c>
      <c r="B63" s="224" t="str">
        <f>RIGHT(data!$C$96,4)</f>
        <v>2022</v>
      </c>
      <c r="C63" s="16" t="str">
        <f>data!BL$55</f>
        <v>8560</v>
      </c>
      <c r="D63" s="16" t="s">
        <v>1121</v>
      </c>
      <c r="E63" s="222"/>
      <c r="F63" s="212">
        <f>ROUND(data!BL60,2)</f>
        <v>0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0</v>
      </c>
      <c r="K63" s="222">
        <f>ROUND(data!BL65,0)</f>
        <v>0</v>
      </c>
      <c r="L63" s="222">
        <f>ROUND(data!BL66,0)</f>
        <v>0</v>
      </c>
      <c r="M63" s="66">
        <f>ROUND(data!BL67,0)</f>
        <v>0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" customHeight="1" x14ac:dyDescent="0.25">
      <c r="A64" s="16" t="str">
        <f>RIGHT(data!$C$97,3)</f>
        <v>205</v>
      </c>
      <c r="B64" s="224" t="str">
        <f>RIGHT(data!$C$96,4)</f>
        <v>2022</v>
      </c>
      <c r="C64" s="16" t="str">
        <f>data!BM$55</f>
        <v>8590</v>
      </c>
      <c r="D64" s="16" t="s">
        <v>1121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" customHeight="1" x14ac:dyDescent="0.25">
      <c r="A65" s="16" t="str">
        <f>RIGHT(data!$C$97,3)</f>
        <v>205</v>
      </c>
      <c r="B65" s="224" t="str">
        <f>RIGHT(data!$C$96,4)</f>
        <v>2022</v>
      </c>
      <c r="C65" s="16" t="str">
        <f>data!BN$55</f>
        <v>8610</v>
      </c>
      <c r="D65" s="16" t="s">
        <v>1121</v>
      </c>
      <c r="E65" s="222"/>
      <c r="F65" s="212">
        <f>ROUND(data!BN60,2)</f>
        <v>1.17</v>
      </c>
      <c r="G65" s="222">
        <f>ROUND(data!BN61,0)</f>
        <v>479327</v>
      </c>
      <c r="H65" s="222">
        <f>ROUND(data!BN62,0)</f>
        <v>1429105</v>
      </c>
      <c r="I65" s="222">
        <f>ROUND(data!BN63,0)</f>
        <v>108615177</v>
      </c>
      <c r="J65" s="222">
        <f>ROUND(data!BN64,0)</f>
        <v>-141745</v>
      </c>
      <c r="K65" s="222">
        <f>ROUND(data!BN65,0)</f>
        <v>28251</v>
      </c>
      <c r="L65" s="222">
        <f>ROUND(data!BN66,0)</f>
        <v>102888</v>
      </c>
      <c r="M65" s="66">
        <f>ROUND(data!BN67,0)</f>
        <v>-245585</v>
      </c>
      <c r="N65" s="222">
        <f>ROUND(data!BN68,0)</f>
        <v>-79838</v>
      </c>
      <c r="O65" s="222">
        <f>ROUND(data!BN69,0)</f>
        <v>3229366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-953458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2654908</v>
      </c>
      <c r="AB65" s="222">
        <f>ROUND(data!BN82,0)</f>
        <v>0</v>
      </c>
      <c r="AC65" s="222">
        <f>ROUND(data!BN83,0)</f>
        <v>1527916</v>
      </c>
      <c r="AD65" s="222">
        <f>ROUND(data!BN84,0)</f>
        <v>0</v>
      </c>
      <c r="AE65" s="222"/>
      <c r="AF65" s="222"/>
      <c r="AG65" s="222">
        <f>IF(data!BN90&gt;0,ROUND(data!BN90,0),0)</f>
        <v>11510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" customHeight="1" x14ac:dyDescent="0.25">
      <c r="A66" s="16" t="str">
        <f>RIGHT(data!$C$97,3)</f>
        <v>205</v>
      </c>
      <c r="B66" s="224" t="str">
        <f>RIGHT(data!$C$96,4)</f>
        <v>2022</v>
      </c>
      <c r="C66" s="16" t="str">
        <f>data!BO$55</f>
        <v>8620</v>
      </c>
      <c r="D66" s="16" t="s">
        <v>1121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" customHeight="1" x14ac:dyDescent="0.25">
      <c r="A67" s="16" t="str">
        <f>RIGHT(data!$C$97,3)</f>
        <v>205</v>
      </c>
      <c r="B67" s="224" t="str">
        <f>RIGHT(data!$C$96,4)</f>
        <v>2022</v>
      </c>
      <c r="C67" s="16" t="str">
        <f>data!BP$55</f>
        <v>8630</v>
      </c>
      <c r="D67" s="16" t="s">
        <v>1121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266029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266029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" customHeight="1" x14ac:dyDescent="0.25">
      <c r="A68" s="16" t="str">
        <f>RIGHT(data!$C$97,3)</f>
        <v>205</v>
      </c>
      <c r="B68" s="224" t="str">
        <f>RIGHT(data!$C$96,4)</f>
        <v>2022</v>
      </c>
      <c r="C68" s="16" t="str">
        <f>data!BQ$55</f>
        <v>8640</v>
      </c>
      <c r="D68" s="16" t="s">
        <v>1121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" customHeight="1" x14ac:dyDescent="0.25">
      <c r="A69" s="16" t="str">
        <f>RIGHT(data!$C$97,3)</f>
        <v>205</v>
      </c>
      <c r="B69" s="224" t="str">
        <f>RIGHT(data!$C$96,4)</f>
        <v>2022</v>
      </c>
      <c r="C69" s="16" t="str">
        <f>data!BR$55</f>
        <v>8650</v>
      </c>
      <c r="D69" s="16" t="s">
        <v>1121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" customHeight="1" x14ac:dyDescent="0.25">
      <c r="A70" s="16" t="str">
        <f>RIGHT(data!$C$97,3)</f>
        <v>205</v>
      </c>
      <c r="B70" s="224" t="str">
        <f>RIGHT(data!$C$96,4)</f>
        <v>2022</v>
      </c>
      <c r="C70" s="16" t="str">
        <f>data!BS$55</f>
        <v>8660</v>
      </c>
      <c r="D70" s="16" t="s">
        <v>1121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" customHeight="1" x14ac:dyDescent="0.25">
      <c r="A71" s="16" t="str">
        <f>RIGHT(data!$C$97,3)</f>
        <v>205</v>
      </c>
      <c r="B71" s="224" t="str">
        <f>RIGHT(data!$C$96,4)</f>
        <v>2022</v>
      </c>
      <c r="C71" s="16" t="str">
        <f>data!BT$55</f>
        <v>8670</v>
      </c>
      <c r="D71" s="16" t="s">
        <v>1121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" customHeight="1" x14ac:dyDescent="0.25">
      <c r="A72" s="16" t="str">
        <f>RIGHT(data!$C$97,3)</f>
        <v>205</v>
      </c>
      <c r="B72" s="224" t="str">
        <f>RIGHT(data!$C$96,4)</f>
        <v>2022</v>
      </c>
      <c r="C72" s="16" t="str">
        <f>data!BU$55</f>
        <v>8680</v>
      </c>
      <c r="D72" s="16" t="s">
        <v>1121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" customHeight="1" x14ac:dyDescent="0.25">
      <c r="A73" s="16" t="str">
        <f>RIGHT(data!$C$97,3)</f>
        <v>205</v>
      </c>
      <c r="B73" s="224" t="str">
        <f>RIGHT(data!$C$96,4)</f>
        <v>2022</v>
      </c>
      <c r="C73" s="16" t="str">
        <f>data!BV$55</f>
        <v>8690</v>
      </c>
      <c r="D73" s="16" t="s">
        <v>1121</v>
      </c>
      <c r="E73" s="222"/>
      <c r="F73" s="212">
        <f>ROUND(data!BV60,2)</f>
        <v>16.48</v>
      </c>
      <c r="G73" s="222">
        <f>ROUND(data!BV61,0)</f>
        <v>722478</v>
      </c>
      <c r="H73" s="222">
        <f>ROUND(data!BV62,0)</f>
        <v>304931</v>
      </c>
      <c r="I73" s="222">
        <f>ROUND(data!BV63,0)</f>
        <v>0</v>
      </c>
      <c r="J73" s="222">
        <f>ROUND(data!BV64,0)</f>
        <v>2054</v>
      </c>
      <c r="K73" s="222">
        <f>ROUND(data!BV65,0)</f>
        <v>7610</v>
      </c>
      <c r="L73" s="222">
        <f>ROUND(data!BV66,0)</f>
        <v>525</v>
      </c>
      <c r="M73" s="66">
        <f>ROUND(data!BV67,0)</f>
        <v>0</v>
      </c>
      <c r="N73" s="222">
        <f>ROUND(data!BV68,0)</f>
        <v>104089</v>
      </c>
      <c r="O73" s="222">
        <f>ROUND(data!BV69,0)</f>
        <v>3370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3370</v>
      </c>
      <c r="AD73" s="222">
        <f>ROUND(data!BV84,0)</f>
        <v>0</v>
      </c>
      <c r="AE73" s="222"/>
      <c r="AF73" s="222"/>
      <c r="AG73" s="222">
        <f>IF(data!BV90&gt;0,ROUND(data!BV90,0),0)</f>
        <v>17271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" customHeight="1" x14ac:dyDescent="0.25">
      <c r="A74" s="16" t="str">
        <f>RIGHT(data!$C$97,3)</f>
        <v>205</v>
      </c>
      <c r="B74" s="224" t="str">
        <f>RIGHT(data!$C$96,4)</f>
        <v>2022</v>
      </c>
      <c r="C74" s="16" t="str">
        <f>data!BW$55</f>
        <v>8700</v>
      </c>
      <c r="D74" s="16" t="s">
        <v>1121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" customHeight="1" x14ac:dyDescent="0.25">
      <c r="A75" s="16" t="str">
        <f>RIGHT(data!$C$97,3)</f>
        <v>205</v>
      </c>
      <c r="B75" s="224" t="str">
        <f>RIGHT(data!$C$96,4)</f>
        <v>2022</v>
      </c>
      <c r="C75" s="16" t="str">
        <f>data!BX$55</f>
        <v>8710</v>
      </c>
      <c r="D75" s="16" t="s">
        <v>1121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" customHeight="1" x14ac:dyDescent="0.25">
      <c r="A76" s="16" t="str">
        <f>RIGHT(data!$C$97,3)</f>
        <v>205</v>
      </c>
      <c r="B76" s="224" t="str">
        <f>RIGHT(data!$C$96,4)</f>
        <v>2022</v>
      </c>
      <c r="C76" s="16" t="str">
        <f>data!BY$55</f>
        <v>8720</v>
      </c>
      <c r="D76" s="16" t="s">
        <v>1121</v>
      </c>
      <c r="E76" s="222"/>
      <c r="F76" s="212">
        <f>ROUND(data!BY60,2)</f>
        <v>0</v>
      </c>
      <c r="G76" s="222">
        <f>ROUND(data!BY61,0)</f>
        <v>0</v>
      </c>
      <c r="H76" s="222">
        <f>ROUND(data!BY62,0)</f>
        <v>0</v>
      </c>
      <c r="I76" s="222">
        <f>ROUND(data!BY63,0)</f>
        <v>0</v>
      </c>
      <c r="J76" s="222">
        <f>ROUND(data!BY64,0)</f>
        <v>0</v>
      </c>
      <c r="K76" s="222">
        <f>ROUND(data!BY65,0)</f>
        <v>0</v>
      </c>
      <c r="L76" s="222">
        <f>ROUND(data!BY66,0)</f>
        <v>0</v>
      </c>
      <c r="M76" s="66">
        <f>ROUND(data!BY67,0)</f>
        <v>0</v>
      </c>
      <c r="N76" s="222">
        <f>ROUND(data!BY68,0)</f>
        <v>0</v>
      </c>
      <c r="O76" s="222">
        <f>ROUND(data!BY69,0)</f>
        <v>0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0</v>
      </c>
      <c r="AD76" s="222">
        <f>ROUND(data!BY84,0)</f>
        <v>0</v>
      </c>
      <c r="AE76" s="222"/>
      <c r="AF76" s="222"/>
      <c r="AG76" s="222">
        <f>IF(data!BY90&gt;0,ROUND(data!BY90,0),0)</f>
        <v>0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" customHeight="1" x14ac:dyDescent="0.25">
      <c r="A77" s="16" t="str">
        <f>RIGHT(data!$C$97,3)</f>
        <v>205</v>
      </c>
      <c r="B77" s="224" t="str">
        <f>RIGHT(data!$C$96,4)</f>
        <v>2022</v>
      </c>
      <c r="C77" s="16" t="str">
        <f>data!BZ$55</f>
        <v>8730</v>
      </c>
      <c r="D77" s="16" t="s">
        <v>1121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" customHeight="1" x14ac:dyDescent="0.25">
      <c r="A78" s="16" t="str">
        <f>RIGHT(data!$C$97,3)</f>
        <v>205</v>
      </c>
      <c r="B78" s="224" t="str">
        <f>RIGHT(data!$C$96,4)</f>
        <v>2022</v>
      </c>
      <c r="C78" s="16" t="str">
        <f>data!CA$55</f>
        <v>8740</v>
      </c>
      <c r="D78" s="16" t="s">
        <v>1121</v>
      </c>
      <c r="E78" s="222"/>
      <c r="F78" s="212">
        <f>ROUND(data!CA60,2)</f>
        <v>16.079999999999998</v>
      </c>
      <c r="G78" s="222">
        <f>ROUND(data!CA61,0)</f>
        <v>646823</v>
      </c>
      <c r="H78" s="222">
        <f>ROUND(data!CA62,0)</f>
        <v>262977</v>
      </c>
      <c r="I78" s="222">
        <f>ROUND(data!CA63,0)</f>
        <v>0</v>
      </c>
      <c r="J78" s="222">
        <f>ROUND(data!CA64,0)</f>
        <v>2441</v>
      </c>
      <c r="K78" s="222">
        <f>ROUND(data!CA65,0)</f>
        <v>480</v>
      </c>
      <c r="L78" s="222">
        <f>ROUND(data!CA66,0)</f>
        <v>370</v>
      </c>
      <c r="M78" s="66">
        <f>ROUND(data!CA67,0)</f>
        <v>0</v>
      </c>
      <c r="N78" s="222">
        <f>ROUND(data!CA68,0)</f>
        <v>19372</v>
      </c>
      <c r="O78" s="222">
        <f>ROUND(data!CA69,0)</f>
        <v>92309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92309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" customHeight="1" x14ac:dyDescent="0.25">
      <c r="A79" s="16" t="str">
        <f>RIGHT(data!$C$97,3)</f>
        <v>205</v>
      </c>
      <c r="B79" s="224" t="str">
        <f>RIGHT(data!$C$96,4)</f>
        <v>2022</v>
      </c>
      <c r="C79" s="16" t="str">
        <f>data!CB$55</f>
        <v>8770</v>
      </c>
      <c r="D79" s="16" t="s">
        <v>1121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" customHeight="1" x14ac:dyDescent="0.25">
      <c r="A80" s="16" t="str">
        <f>RIGHT(data!$C$97,3)</f>
        <v>205</v>
      </c>
      <c r="B80" s="224" t="str">
        <f>RIGHT(data!$C$96,4)</f>
        <v>2022</v>
      </c>
      <c r="C80" s="16" t="str">
        <f>data!CC$55</f>
        <v>8790</v>
      </c>
      <c r="D80" s="16" t="s">
        <v>1121</v>
      </c>
      <c r="E80" s="222"/>
      <c r="F80" s="212">
        <f>ROUND(data!CC60,2)</f>
        <v>5.16</v>
      </c>
      <c r="G80" s="222">
        <f>ROUND(data!CC61,0)</f>
        <v>382020</v>
      </c>
      <c r="H80" s="222">
        <f>ROUND(data!CC62,0)</f>
        <v>116801</v>
      </c>
      <c r="I80" s="222">
        <f>ROUND(data!CC63,0)</f>
        <v>6793</v>
      </c>
      <c r="J80" s="222">
        <f>ROUND(data!CC64,0)</f>
        <v>772419</v>
      </c>
      <c r="K80" s="222">
        <f>ROUND(data!CC65,0)</f>
        <v>46051</v>
      </c>
      <c r="L80" s="222">
        <f>ROUND(data!CC66,0)</f>
        <v>17776</v>
      </c>
      <c r="M80" s="66">
        <f>ROUND(data!CC67,0)</f>
        <v>0</v>
      </c>
      <c r="N80" s="222">
        <f>ROUND(data!CC68,0)</f>
        <v>0</v>
      </c>
      <c r="O80" s="222">
        <f>ROUND(data!CC69,0)</f>
        <v>12791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12791</v>
      </c>
      <c r="AD80" s="222">
        <f>ROUND(data!CC84,0)</f>
        <v>0</v>
      </c>
      <c r="AE80" s="222"/>
      <c r="AF80" s="222"/>
      <c r="AG80" s="222">
        <f>IF(data!CC90&gt;0,ROUND(data!CC90,0),0)</f>
        <v>9594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6" workbookViewId="0">
      <selection activeCell="B28" sqref="B28"/>
    </sheetView>
  </sheetViews>
  <sheetFormatPr defaultColWidth="10.77734375" defaultRowHeight="15" x14ac:dyDescent="0.25"/>
  <cols>
    <col min="1" max="1" width="2.77734375" style="12" customWidth="1"/>
    <col min="2" max="3" width="10.77734375" style="12" customWidth="1"/>
    <col min="4" max="4" width="2.77734375" style="12" customWidth="1"/>
    <col min="5" max="6" width="10.77734375" style="12" customWidth="1"/>
    <col min="7" max="7" width="2.77734375" style="12" customWidth="1"/>
    <col min="8" max="8" width="10.77734375" style="12" customWidth="1"/>
    <col min="9" max="10" width="8.77734375" style="12" customWidth="1"/>
    <col min="11" max="11" width="2.77734375" style="12" customWidth="1"/>
    <col min="12" max="13" width="10.77734375" style="12" customWidth="1"/>
    <col min="14" max="16384" width="10.77734375" style="12"/>
  </cols>
  <sheetData>
    <row r="1" spans="2:10" x14ac:dyDescent="0.25">
      <c r="J1" s="108" t="s">
        <v>671</v>
      </c>
    </row>
    <row r="2" spans="2:10" x14ac:dyDescent="0.2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25">
      <c r="B3" s="112"/>
      <c r="F3" s="10" t="s">
        <v>672</v>
      </c>
      <c r="G3" s="10"/>
      <c r="J3" s="113"/>
    </row>
    <row r="4" spans="2:10" x14ac:dyDescent="0.25">
      <c r="B4" s="112"/>
      <c r="F4" s="10" t="s">
        <v>673</v>
      </c>
      <c r="G4" s="10"/>
      <c r="J4" s="113"/>
    </row>
    <row r="5" spans="2:10" x14ac:dyDescent="0.25">
      <c r="B5" s="112"/>
      <c r="J5" s="113"/>
    </row>
    <row r="6" spans="2:10" x14ac:dyDescent="0.2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25">
      <c r="B7" s="112"/>
      <c r="J7" s="113"/>
    </row>
    <row r="8" spans="2:10" x14ac:dyDescent="0.25">
      <c r="B8" s="112"/>
      <c r="F8" s="10" t="s">
        <v>674</v>
      </c>
      <c r="G8" s="10"/>
      <c r="J8" s="113"/>
    </row>
    <row r="9" spans="2:10" x14ac:dyDescent="0.2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25">
      <c r="B10" s="112"/>
      <c r="F10" s="10" t="s">
        <v>676</v>
      </c>
      <c r="G10" s="10"/>
      <c r="J10" s="113"/>
    </row>
    <row r="11" spans="2:10" x14ac:dyDescent="0.25">
      <c r="B11" s="112"/>
      <c r="F11" s="10"/>
      <c r="G11" s="10"/>
      <c r="J11" s="113"/>
    </row>
    <row r="12" spans="2:10" x14ac:dyDescent="0.25">
      <c r="B12" s="112"/>
      <c r="F12" s="10" t="s">
        <v>677</v>
      </c>
      <c r="G12" s="10"/>
      <c r="J12" s="113"/>
    </row>
    <row r="13" spans="2:10" x14ac:dyDescent="0.25">
      <c r="B13" s="112"/>
      <c r="F13" s="10" t="s">
        <v>678</v>
      </c>
      <c r="G13" s="10"/>
      <c r="J13" s="113"/>
    </row>
    <row r="14" spans="2:10" x14ac:dyDescent="0.2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25">
      <c r="B15" s="112"/>
      <c r="J15" s="113"/>
    </row>
    <row r="16" spans="2:10" x14ac:dyDescent="0.25">
      <c r="B16" s="112"/>
      <c r="F16" s="12" t="s">
        <v>679</v>
      </c>
      <c r="J16" s="113"/>
    </row>
    <row r="17" spans="2:10" x14ac:dyDescent="0.25">
      <c r="B17" s="109"/>
      <c r="C17" s="118" t="s">
        <v>680</v>
      </c>
      <c r="D17" s="118"/>
      <c r="E17" s="110" t="str">
        <f>+data!C98</f>
        <v>Confluence Health: Wenatchee Valley Hospital</v>
      </c>
      <c r="F17" s="117"/>
      <c r="G17" s="117"/>
      <c r="H17" s="110"/>
      <c r="I17" s="110"/>
      <c r="J17" s="111"/>
    </row>
    <row r="18" spans="2:10" x14ac:dyDescent="0.25">
      <c r="B18" s="112"/>
      <c r="C18" s="66" t="s">
        <v>681</v>
      </c>
      <c r="D18" s="66"/>
      <c r="E18" s="12" t="str">
        <f>+"H-"&amp;data!C97</f>
        <v>H-205</v>
      </c>
      <c r="F18" s="10"/>
      <c r="G18" s="10"/>
      <c r="J18" s="113"/>
    </row>
    <row r="19" spans="2:10" x14ac:dyDescent="0.25">
      <c r="B19" s="112"/>
      <c r="C19" s="66" t="s">
        <v>682</v>
      </c>
      <c r="D19" s="66"/>
      <c r="E19" s="12" t="str">
        <f>+data!C99</f>
        <v>1201 S. Miller St</v>
      </c>
      <c r="F19" s="10"/>
      <c r="G19" s="10"/>
      <c r="J19" s="113"/>
    </row>
    <row r="20" spans="2:10" x14ac:dyDescent="0.25">
      <c r="B20" s="112"/>
      <c r="C20" s="66" t="s">
        <v>683</v>
      </c>
      <c r="D20" s="66"/>
      <c r="E20" s="12" t="str">
        <f>+data!C100</f>
        <v>Wenatchee</v>
      </c>
      <c r="F20" s="10"/>
      <c r="G20" s="10"/>
      <c r="J20" s="113"/>
    </row>
    <row r="21" spans="2:10" x14ac:dyDescent="0.25">
      <c r="B21" s="112"/>
      <c r="C21" s="66" t="s">
        <v>684</v>
      </c>
      <c r="D21" s="66"/>
      <c r="E21" s="12" t="str">
        <f>+data!C101</f>
        <v xml:space="preserve">WA </v>
      </c>
      <c r="F21" s="10"/>
      <c r="G21" s="10"/>
      <c r="J21" s="113"/>
    </row>
    <row r="22" spans="2:10" x14ac:dyDescent="0.2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25">
      <c r="B23" s="112"/>
      <c r="J23" s="113"/>
    </row>
    <row r="24" spans="2:10" x14ac:dyDescent="0.25">
      <c r="B24" s="112"/>
      <c r="J24" s="113"/>
    </row>
    <row r="25" spans="2:10" x14ac:dyDescent="0.25">
      <c r="B25" s="112"/>
      <c r="J25" s="113"/>
    </row>
    <row r="26" spans="2:10" x14ac:dyDescent="0.2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2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2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25">
      <c r="B29" s="112" t="s">
        <v>687</v>
      </c>
      <c r="J29" s="113"/>
    </row>
    <row r="30" spans="2:10" x14ac:dyDescent="0.2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2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25">
      <c r="B32" s="112"/>
      <c r="J32" s="113"/>
    </row>
    <row r="33" spans="2:10" x14ac:dyDescent="0.2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2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2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2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2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25">
      <c r="B38" s="112"/>
      <c r="J38" s="113"/>
    </row>
    <row r="39" spans="2:10" x14ac:dyDescent="0.2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2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2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2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topLeftCell="A64" zoomScaleNormal="100" workbookViewId="0">
      <selection activeCell="I54" sqref="I54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2" width="8.6640625" style="1" customWidth="1"/>
    <col min="13" max="16384" width="8.6640625" style="1"/>
  </cols>
  <sheetData>
    <row r="2" spans="1:13" x14ac:dyDescent="0.25">
      <c r="A2" s="67" t="s">
        <v>693</v>
      </c>
    </row>
    <row r="3" spans="1:13" x14ac:dyDescent="0.25">
      <c r="A3" s="67"/>
    </row>
    <row r="4" spans="1:13" x14ac:dyDescent="0.25">
      <c r="A4" s="163" t="s">
        <v>694</v>
      </c>
    </row>
    <row r="5" spans="1:13" x14ac:dyDescent="0.25">
      <c r="A5" s="163" t="s">
        <v>695</v>
      </c>
    </row>
    <row r="6" spans="1:13" x14ac:dyDescent="0.25">
      <c r="A6" s="163" t="s">
        <v>696</v>
      </c>
    </row>
    <row r="7" spans="1:13" x14ac:dyDescent="0.25">
      <c r="A7" s="163"/>
    </row>
    <row r="8" spans="1:13" x14ac:dyDescent="0.25">
      <c r="A8" s="2" t="s">
        <v>697</v>
      </c>
    </row>
    <row r="9" spans="1:13" x14ac:dyDescent="0.25">
      <c r="A9" s="163" t="s">
        <v>17</v>
      </c>
    </row>
    <row r="12" spans="1:13" x14ac:dyDescent="0.25">
      <c r="A12" s="1" t="str">
        <f>data!C97</f>
        <v>205</v>
      </c>
      <c r="B12" s="274" t="str">
        <f>RIGHT('Prior Year'!C97,4)</f>
        <v>2021</v>
      </c>
      <c r="C12" s="274" t="str">
        <f>RIGHT(data!C96,4)</f>
        <v>2022</v>
      </c>
      <c r="D12" s="1" t="str">
        <f>RIGHT('Prior Year'!C97,4)</f>
        <v>2021</v>
      </c>
      <c r="E12" s="274" t="str">
        <f>RIGHT(data!C96,4)</f>
        <v>2022</v>
      </c>
      <c r="F12" s="1" t="str">
        <f>RIGHT('Prior Year'!C97,4)</f>
        <v>2021</v>
      </c>
      <c r="G12" s="274" t="str">
        <f>RIGHT(data!C96,4)</f>
        <v>2022</v>
      </c>
      <c r="H12" s="3"/>
    </row>
    <row r="13" spans="1:13" x14ac:dyDescent="0.25">
      <c r="A13" s="2"/>
      <c r="B13" s="274" t="s">
        <v>698</v>
      </c>
      <c r="C13" s="274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25">
      <c r="A14" s="1" t="s">
        <v>702</v>
      </c>
      <c r="B14" s="274" t="s">
        <v>337</v>
      </c>
      <c r="C14" s="274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25">
      <c r="A15" s="1" t="s">
        <v>708</v>
      </c>
      <c r="B15" s="274">
        <f>'Prior Year'!C86</f>
        <v>0</v>
      </c>
      <c r="C15" s="274">
        <f>data!C85</f>
        <v>0</v>
      </c>
      <c r="D15" s="274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4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25">
      <c r="A16" s="1" t="s">
        <v>709</v>
      </c>
      <c r="B16" s="274">
        <f>'Prior Year'!D86</f>
        <v>0</v>
      </c>
      <c r="C16" s="274">
        <f>data!D85</f>
        <v>0</v>
      </c>
      <c r="D16" s="274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4" t="str">
        <f t="shared" si="3"/>
        <v>Please provide explanation for the fluctuation noted here</v>
      </c>
      <c r="M16" s="7"/>
    </row>
    <row r="17" spans="1:13" x14ac:dyDescent="0.25">
      <c r="A17" s="1" t="s">
        <v>710</v>
      </c>
      <c r="B17" s="274">
        <f>'Prior Year'!E86</f>
        <v>2548875</v>
      </c>
      <c r="C17" s="274">
        <f>data!E85</f>
        <v>4583950</v>
      </c>
      <c r="D17" s="274">
        <f>'Prior Year'!E60</f>
        <v>1084</v>
      </c>
      <c r="E17" s="1">
        <f>data!E59</f>
        <v>2080</v>
      </c>
      <c r="F17" s="238">
        <f t="shared" si="0"/>
        <v>2351.3607011070112</v>
      </c>
      <c r="G17" s="238">
        <f t="shared" si="1"/>
        <v>2203.8221153846152</v>
      </c>
      <c r="H17" s="6" t="str">
        <f t="shared" si="2"/>
        <v/>
      </c>
      <c r="I17" s="274" t="str">
        <f t="shared" si="3"/>
        <v>Please provide explanation for the fluctuation noted here</v>
      </c>
      <c r="M17" s="7"/>
    </row>
    <row r="18" spans="1:13" x14ac:dyDescent="0.25">
      <c r="A18" s="1" t="s">
        <v>711</v>
      </c>
      <c r="B18" s="274">
        <f>'Prior Year'!F86</f>
        <v>0</v>
      </c>
      <c r="C18" s="274">
        <f>data!F85</f>
        <v>0</v>
      </c>
      <c r="D18" s="274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4" t="str">
        <f t="shared" si="3"/>
        <v>Please provide explanation for the fluctuation noted here</v>
      </c>
      <c r="M18" s="7"/>
    </row>
    <row r="19" spans="1:13" x14ac:dyDescent="0.25">
      <c r="A19" s="1" t="s">
        <v>712</v>
      </c>
      <c r="B19" s="274">
        <f>'Prior Year'!G86</f>
        <v>2548145</v>
      </c>
      <c r="C19" s="274">
        <f>data!G85</f>
        <v>2434814</v>
      </c>
      <c r="D19" s="274">
        <f>'Prior Year'!G60</f>
        <v>1422</v>
      </c>
      <c r="E19" s="1">
        <f>data!G59</f>
        <v>1652</v>
      </c>
      <c r="F19" s="238">
        <f t="shared" si="0"/>
        <v>1791.9444444444443</v>
      </c>
      <c r="G19" s="238">
        <f t="shared" si="1"/>
        <v>1473.858353510896</v>
      </c>
      <c r="H19" s="6" t="str">
        <f t="shared" si="2"/>
        <v/>
      </c>
      <c r="I19" s="274" t="str">
        <f t="shared" si="3"/>
        <v>Please provide explanation for the fluctuation noted here</v>
      </c>
      <c r="M19" s="7"/>
    </row>
    <row r="20" spans="1:13" x14ac:dyDescent="0.25">
      <c r="A20" s="1" t="s">
        <v>713</v>
      </c>
      <c r="B20" s="274">
        <f>'Prior Year'!H86</f>
        <v>0</v>
      </c>
      <c r="C20" s="274">
        <f>data!H85</f>
        <v>0</v>
      </c>
      <c r="D20" s="274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4" t="str">
        <f t="shared" si="3"/>
        <v>Please provide explanation for the fluctuation noted here</v>
      </c>
      <c r="M20" s="7"/>
    </row>
    <row r="21" spans="1:13" x14ac:dyDescent="0.25">
      <c r="A21" s="1" t="s">
        <v>714</v>
      </c>
      <c r="B21" s="274">
        <f>'Prior Year'!I86</f>
        <v>0</v>
      </c>
      <c r="C21" s="274">
        <f>data!I85</f>
        <v>0</v>
      </c>
      <c r="D21" s="274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4" t="str">
        <f t="shared" si="3"/>
        <v>Please provide explanation for the fluctuation noted here</v>
      </c>
      <c r="M21" s="7"/>
    </row>
    <row r="22" spans="1:13" x14ac:dyDescent="0.25">
      <c r="A22" s="1" t="s">
        <v>715</v>
      </c>
      <c r="B22" s="274">
        <f>'Prior Year'!J86</f>
        <v>0</v>
      </c>
      <c r="C22" s="274">
        <f>data!J85</f>
        <v>0</v>
      </c>
      <c r="D22" s="274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4" t="str">
        <f t="shared" si="3"/>
        <v>Please provide explanation for the fluctuation noted here</v>
      </c>
      <c r="M22" s="7"/>
    </row>
    <row r="23" spans="1:13" x14ac:dyDescent="0.25">
      <c r="A23" s="1" t="s">
        <v>716</v>
      </c>
      <c r="B23" s="274">
        <f>'Prior Year'!K86</f>
        <v>0</v>
      </c>
      <c r="C23" s="274">
        <f>data!K85</f>
        <v>0</v>
      </c>
      <c r="D23" s="274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4" t="str">
        <f t="shared" si="3"/>
        <v>Please provide explanation for the fluctuation noted here</v>
      </c>
      <c r="M23" s="7"/>
    </row>
    <row r="24" spans="1:13" x14ac:dyDescent="0.25">
      <c r="A24" s="1" t="s">
        <v>717</v>
      </c>
      <c r="B24" s="274">
        <f>'Prior Year'!L86</f>
        <v>0</v>
      </c>
      <c r="C24" s="274">
        <f>data!L85</f>
        <v>0</v>
      </c>
      <c r="D24" s="274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4" t="str">
        <f t="shared" si="3"/>
        <v>Please provide explanation for the fluctuation noted here</v>
      </c>
      <c r="M24" s="7"/>
    </row>
    <row r="25" spans="1:13" x14ac:dyDescent="0.25">
      <c r="A25" s="1" t="s">
        <v>718</v>
      </c>
      <c r="B25" s="274">
        <f>'Prior Year'!M86</f>
        <v>0</v>
      </c>
      <c r="C25" s="274">
        <f>data!M85</f>
        <v>0</v>
      </c>
      <c r="D25" s="274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4" t="str">
        <f t="shared" si="3"/>
        <v>Please provide explanation for the fluctuation noted here</v>
      </c>
      <c r="M25" s="7"/>
    </row>
    <row r="26" spans="1:13" x14ac:dyDescent="0.25">
      <c r="A26" s="1" t="s">
        <v>719</v>
      </c>
      <c r="B26" s="1">
        <f>'Prior Year'!N86</f>
        <v>0</v>
      </c>
      <c r="C26" s="274">
        <f>data!N85</f>
        <v>0</v>
      </c>
      <c r="D26" s="274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4" t="str">
        <f t="shared" si="3"/>
        <v>Please provide explanation for the fluctuation noted here</v>
      </c>
      <c r="M26" s="7"/>
    </row>
    <row r="27" spans="1:13" x14ac:dyDescent="0.25">
      <c r="A27" s="1" t="s">
        <v>720</v>
      </c>
      <c r="B27" s="274">
        <f>'Prior Year'!O86</f>
        <v>0</v>
      </c>
      <c r="C27" s="274">
        <f>data!O85</f>
        <v>0</v>
      </c>
      <c r="D27" s="274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4" t="str">
        <f t="shared" si="3"/>
        <v>Please provide explanation for the fluctuation noted here</v>
      </c>
      <c r="M27" s="7"/>
    </row>
    <row r="28" spans="1:13" x14ac:dyDescent="0.25">
      <c r="A28" s="1" t="s">
        <v>721</v>
      </c>
      <c r="B28" s="274">
        <f>'Prior Year'!P86</f>
        <v>10849718</v>
      </c>
      <c r="C28" s="274">
        <f>data!P85</f>
        <v>13910180</v>
      </c>
      <c r="D28" s="274">
        <f>'Prior Year'!P60</f>
        <v>362903</v>
      </c>
      <c r="E28" s="1">
        <f>data!P59</f>
        <v>407629</v>
      </c>
      <c r="F28" s="238">
        <f t="shared" si="0"/>
        <v>29.897019313700905</v>
      </c>
      <c r="G28" s="238">
        <f t="shared" si="1"/>
        <v>34.124608406173259</v>
      </c>
      <c r="H28" s="6" t="str">
        <f t="shared" si="2"/>
        <v/>
      </c>
      <c r="I28" s="274" t="str">
        <f t="shared" si="3"/>
        <v>Please provide explanation for the fluctuation noted here</v>
      </c>
      <c r="M28" s="7"/>
    </row>
    <row r="29" spans="1:13" x14ac:dyDescent="0.25">
      <c r="A29" s="1" t="s">
        <v>722</v>
      </c>
      <c r="B29" s="274">
        <f>'Prior Year'!Q86</f>
        <v>2247697</v>
      </c>
      <c r="C29" s="274">
        <f>data!Q85</f>
        <v>2949865</v>
      </c>
      <c r="D29" s="274">
        <f>'Prior Year'!Q60</f>
        <v>159690</v>
      </c>
      <c r="E29" s="1">
        <f>data!Q59</f>
        <v>170409</v>
      </c>
      <c r="F29" s="238">
        <f t="shared" si="0"/>
        <v>14.075377293506168</v>
      </c>
      <c r="G29" s="238">
        <f t="shared" si="1"/>
        <v>17.310500032275289</v>
      </c>
      <c r="H29" s="6" t="str">
        <f t="shared" si="2"/>
        <v/>
      </c>
      <c r="I29" s="274" t="str">
        <f t="shared" si="3"/>
        <v>Please provide explanation for the fluctuation noted here</v>
      </c>
      <c r="M29" s="7"/>
    </row>
    <row r="30" spans="1:13" x14ac:dyDescent="0.25">
      <c r="A30" s="1" t="s">
        <v>723</v>
      </c>
      <c r="B30" s="274">
        <f>'Prior Year'!R86</f>
        <v>256913</v>
      </c>
      <c r="C30" s="274">
        <f>data!R85</f>
        <v>337520</v>
      </c>
      <c r="D30" s="274">
        <f>'Prior Year'!R60</f>
        <v>364397</v>
      </c>
      <c r="E30" s="1">
        <f>data!R59</f>
        <v>404977</v>
      </c>
      <c r="F30" s="238">
        <f t="shared" si="0"/>
        <v>0.70503599096589709</v>
      </c>
      <c r="G30" s="238">
        <f>IFERROR(IF(C30=0,"",IF(E30=0,"",C30/E30)),"")</f>
        <v>0.83343004664462428</v>
      </c>
      <c r="H30" s="6" t="str">
        <f t="shared" si="2"/>
        <v/>
      </c>
      <c r="I30" s="274" t="str">
        <f t="shared" si="3"/>
        <v>Please provide explanation for the fluctuation noted here</v>
      </c>
      <c r="M30" s="7"/>
    </row>
    <row r="31" spans="1:13" x14ac:dyDescent="0.25">
      <c r="A31" s="1" t="s">
        <v>724</v>
      </c>
      <c r="B31" s="274">
        <f>'Prior Year'!S86</f>
        <v>7756531</v>
      </c>
      <c r="C31" s="274">
        <f>data!S85</f>
        <v>9738488</v>
      </c>
      <c r="D31" s="274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4" t="e">
        <f t="shared" si="3"/>
        <v>#VALUE!</v>
      </c>
      <c r="M31" s="7"/>
    </row>
    <row r="32" spans="1:13" x14ac:dyDescent="0.25">
      <c r="A32" s="1" t="s">
        <v>726</v>
      </c>
      <c r="B32" s="274">
        <f>'Prior Year'!T86</f>
        <v>0</v>
      </c>
      <c r="C32" s="274">
        <f>data!T85</f>
        <v>0</v>
      </c>
      <c r="D32" s="274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4" t="str">
        <f t="shared" si="3"/>
        <v>Please provide explanation for the fluctuation noted here</v>
      </c>
      <c r="M32" s="7"/>
    </row>
    <row r="33" spans="1:13" x14ac:dyDescent="0.25">
      <c r="A33" s="1" t="s">
        <v>727</v>
      </c>
      <c r="B33" s="274">
        <f>'Prior Year'!U86</f>
        <v>2864034</v>
      </c>
      <c r="C33" s="274">
        <f>data!U85</f>
        <v>2539660</v>
      </c>
      <c r="D33" s="274">
        <f>'Prior Year'!U60</f>
        <v>26896</v>
      </c>
      <c r="E33" s="1">
        <f>data!U59</f>
        <v>11470</v>
      </c>
      <c r="F33" s="238">
        <f t="shared" si="0"/>
        <v>106.485499702558</v>
      </c>
      <c r="G33" s="238">
        <f t="shared" ref="G33:G69" si="5">IF(C33=0,"",IF(E33=0,"",C33/E33))</f>
        <v>221.41761115954665</v>
      </c>
      <c r="H33" s="6">
        <f t="shared" si="2"/>
        <v>1.0793217083830591</v>
      </c>
      <c r="I33" s="274" t="s">
        <v>1376</v>
      </c>
      <c r="M33" s="7"/>
    </row>
    <row r="34" spans="1:13" x14ac:dyDescent="0.25">
      <c r="A34" s="1" t="s">
        <v>728</v>
      </c>
      <c r="B34" s="274">
        <f>'Prior Year'!V86</f>
        <v>0</v>
      </c>
      <c r="C34" s="274">
        <f>data!V85</f>
        <v>0</v>
      </c>
      <c r="D34" s="274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274" t="str">
        <f t="shared" si="3"/>
        <v>Please provide explanation for the fluctuation noted here</v>
      </c>
      <c r="M34" s="7"/>
    </row>
    <row r="35" spans="1:13" x14ac:dyDescent="0.25">
      <c r="A35" s="1" t="s">
        <v>729</v>
      </c>
      <c r="B35" s="274">
        <f>'Prior Year'!W86</f>
        <v>0</v>
      </c>
      <c r="C35" s="274">
        <f>data!W85</f>
        <v>0</v>
      </c>
      <c r="D35" s="274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5"/>
        <v/>
      </c>
      <c r="H35" s="6" t="str">
        <f t="shared" si="2"/>
        <v/>
      </c>
      <c r="I35" s="274" t="str">
        <f t="shared" si="3"/>
        <v>Please provide explanation for the fluctuation noted here</v>
      </c>
      <c r="M35" s="7"/>
    </row>
    <row r="36" spans="1:13" x14ac:dyDescent="0.25">
      <c r="A36" s="1" t="s">
        <v>730</v>
      </c>
      <c r="B36" s="274">
        <f>'Prior Year'!X86</f>
        <v>1208982</v>
      </c>
      <c r="C36" s="274">
        <f>data!X85</f>
        <v>1319286</v>
      </c>
      <c r="D36" s="274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5"/>
        <v/>
      </c>
      <c r="H36" s="6" t="str">
        <f t="shared" si="2"/>
        <v/>
      </c>
      <c r="I36" s="274" t="str">
        <f t="shared" si="3"/>
        <v>Please provide explanation for the fluctuation noted here</v>
      </c>
      <c r="M36" s="7"/>
    </row>
    <row r="37" spans="1:13" x14ac:dyDescent="0.25">
      <c r="A37" s="1" t="s">
        <v>731</v>
      </c>
      <c r="B37" s="274">
        <f>'Prior Year'!Y86</f>
        <v>9606024</v>
      </c>
      <c r="C37" s="274">
        <f>data!Y85</f>
        <v>10591500</v>
      </c>
      <c r="D37" s="274">
        <f>'Prior Year'!Y60</f>
        <v>449821</v>
      </c>
      <c r="E37" s="1">
        <f>data!Y59</f>
        <v>455728</v>
      </c>
      <c r="F37" s="238">
        <f t="shared" si="0"/>
        <v>21.355214629819418</v>
      </c>
      <c r="G37" s="238">
        <f t="shared" si="5"/>
        <v>23.240836639398939</v>
      </c>
      <c r="H37" s="6" t="str">
        <f t="shared" si="2"/>
        <v/>
      </c>
      <c r="I37" s="274" t="str">
        <f t="shared" si="3"/>
        <v>Please provide explanation for the fluctuation noted here</v>
      </c>
      <c r="M37" s="7"/>
    </row>
    <row r="38" spans="1:13" x14ac:dyDescent="0.25">
      <c r="A38" s="1" t="s">
        <v>732</v>
      </c>
      <c r="B38" s="274">
        <f>'Prior Year'!Z86</f>
        <v>0</v>
      </c>
      <c r="C38" s="274">
        <f>data!Z85</f>
        <v>0</v>
      </c>
      <c r="D38" s="274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4" t="str">
        <f t="shared" si="3"/>
        <v>Please provide explanation for the fluctuation noted here</v>
      </c>
      <c r="M38" s="7"/>
    </row>
    <row r="39" spans="1:13" x14ac:dyDescent="0.25">
      <c r="A39" s="1" t="s">
        <v>733</v>
      </c>
      <c r="B39" s="274">
        <f>'Prior Year'!AA86</f>
        <v>18543</v>
      </c>
      <c r="C39" s="274">
        <f>data!AA85</f>
        <v>40</v>
      </c>
      <c r="D39" s="274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5"/>
        <v/>
      </c>
      <c r="H39" s="6" t="str">
        <f t="shared" si="2"/>
        <v/>
      </c>
      <c r="I39" s="274" t="str">
        <f t="shared" si="3"/>
        <v>Please provide explanation for the fluctuation noted here</v>
      </c>
      <c r="M39" s="7"/>
    </row>
    <row r="40" spans="1:13" x14ac:dyDescent="0.25">
      <c r="A40" s="1" t="s">
        <v>734</v>
      </c>
      <c r="B40" s="274">
        <f>'Prior Year'!AB86</f>
        <v>5876351</v>
      </c>
      <c r="C40" s="274">
        <f>data!AB85</f>
        <v>6296044</v>
      </c>
      <c r="D40" s="274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4" t="e">
        <f t="shared" si="3"/>
        <v>#VALUE!</v>
      </c>
      <c r="M40" s="7"/>
    </row>
    <row r="41" spans="1:13" x14ac:dyDescent="0.25">
      <c r="A41" s="1" t="s">
        <v>735</v>
      </c>
      <c r="B41" s="274">
        <f>'Prior Year'!AC86</f>
        <v>785506</v>
      </c>
      <c r="C41" s="274">
        <f>data!AC85</f>
        <v>1200013</v>
      </c>
      <c r="D41" s="274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5"/>
        <v/>
      </c>
      <c r="H41" s="6" t="str">
        <f t="shared" si="2"/>
        <v/>
      </c>
      <c r="I41" s="274" t="str">
        <f t="shared" si="3"/>
        <v>Please provide explanation for the fluctuation noted here</v>
      </c>
      <c r="M41" s="7"/>
    </row>
    <row r="42" spans="1:13" x14ac:dyDescent="0.25">
      <c r="A42" s="1" t="s">
        <v>736</v>
      </c>
      <c r="B42" s="274">
        <f>'Prior Year'!AD86</f>
        <v>0</v>
      </c>
      <c r="C42" s="274">
        <f>data!AD85</f>
        <v>0</v>
      </c>
      <c r="D42" s="274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4" t="str">
        <f t="shared" si="3"/>
        <v>Please provide explanation for the fluctuation noted here</v>
      </c>
      <c r="M42" s="7"/>
    </row>
    <row r="43" spans="1:13" x14ac:dyDescent="0.25">
      <c r="A43" s="1" t="s">
        <v>737</v>
      </c>
      <c r="B43" s="274">
        <f>'Prior Year'!AE86</f>
        <v>2739904</v>
      </c>
      <c r="C43" s="274">
        <f>data!AE85</f>
        <v>2984955</v>
      </c>
      <c r="D43" s="274">
        <f>'Prior Year'!AE60</f>
        <v>21146</v>
      </c>
      <c r="E43" s="1">
        <f>data!AE59</f>
        <v>20629</v>
      </c>
      <c r="F43" s="238">
        <f t="shared" si="0"/>
        <v>129.57079353069139</v>
      </c>
      <c r="G43" s="238">
        <f t="shared" si="5"/>
        <v>144.69702845508749</v>
      </c>
      <c r="H43" s="6" t="str">
        <f t="shared" si="2"/>
        <v/>
      </c>
      <c r="I43" s="274" t="str">
        <f t="shared" si="3"/>
        <v>Please provide explanation for the fluctuation noted here</v>
      </c>
      <c r="M43" s="7"/>
    </row>
    <row r="44" spans="1:13" x14ac:dyDescent="0.25">
      <c r="A44" s="1" t="s">
        <v>738</v>
      </c>
      <c r="B44" s="274">
        <f>'Prior Year'!AF86</f>
        <v>0</v>
      </c>
      <c r="C44" s="274">
        <f>data!AF85</f>
        <v>0</v>
      </c>
      <c r="D44" s="274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4" t="str">
        <f t="shared" si="3"/>
        <v>Please provide explanation for the fluctuation noted here</v>
      </c>
      <c r="M44" s="7"/>
    </row>
    <row r="45" spans="1:13" x14ac:dyDescent="0.25">
      <c r="A45" s="1" t="s">
        <v>739</v>
      </c>
      <c r="B45" s="274">
        <f>'Prior Year'!AG86</f>
        <v>6752721</v>
      </c>
      <c r="C45" s="274">
        <f>data!AG85</f>
        <v>9287968</v>
      </c>
      <c r="D45" s="274">
        <f>'Prior Year'!AG60</f>
        <v>14078</v>
      </c>
      <c r="E45" s="1">
        <f>data!AG59</f>
        <v>18478</v>
      </c>
      <c r="F45" s="238">
        <f t="shared" si="0"/>
        <v>479.66479613581475</v>
      </c>
      <c r="G45" s="238">
        <f t="shared" si="5"/>
        <v>502.65007035393438</v>
      </c>
      <c r="H45" s="6" t="str">
        <f t="shared" si="2"/>
        <v/>
      </c>
      <c r="I45" s="274" t="str">
        <f t="shared" si="3"/>
        <v>Please provide explanation for the fluctuation noted here</v>
      </c>
      <c r="M45" s="7"/>
    </row>
    <row r="46" spans="1:13" x14ac:dyDescent="0.25">
      <c r="A46" s="1" t="s">
        <v>740</v>
      </c>
      <c r="B46" s="274">
        <f>'Prior Year'!AH86</f>
        <v>0</v>
      </c>
      <c r="C46" s="274">
        <f>data!AH85</f>
        <v>0</v>
      </c>
      <c r="D46" s="274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4" t="str">
        <f t="shared" si="3"/>
        <v>Please provide explanation for the fluctuation noted here</v>
      </c>
      <c r="M46" s="7"/>
    </row>
    <row r="47" spans="1:13" x14ac:dyDescent="0.25">
      <c r="A47" s="1" t="s">
        <v>741</v>
      </c>
      <c r="B47" s="274">
        <f>'Prior Year'!AI86</f>
        <v>0</v>
      </c>
      <c r="C47" s="274">
        <f>data!AI85</f>
        <v>0</v>
      </c>
      <c r="D47" s="274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4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25">
      <c r="A48" s="1" t="s">
        <v>742</v>
      </c>
      <c r="B48" s="274">
        <f>'Prior Year'!AJ86</f>
        <v>23252020</v>
      </c>
      <c r="C48" s="274">
        <f>data!AJ85</f>
        <v>23407696</v>
      </c>
      <c r="D48" s="274">
        <f>'Prior Year'!AJ60</f>
        <v>217514</v>
      </c>
      <c r="E48" s="1">
        <f>data!AJ59</f>
        <v>146231</v>
      </c>
      <c r="F48" s="238">
        <f t="shared" si="0"/>
        <v>106.89895822797612</v>
      </c>
      <c r="G48" s="238">
        <f t="shared" si="5"/>
        <v>160.07341808508457</v>
      </c>
      <c r="H48" s="6">
        <f t="shared" si="2"/>
        <v>0.49742729712769407</v>
      </c>
      <c r="I48" s="274" t="s">
        <v>1377</v>
      </c>
      <c r="M48" s="7"/>
    </row>
    <row r="49" spans="1:13" x14ac:dyDescent="0.25">
      <c r="A49" s="1" t="s">
        <v>743</v>
      </c>
      <c r="B49" s="274">
        <f>'Prior Year'!AK86</f>
        <v>1554343</v>
      </c>
      <c r="C49" s="274">
        <f>data!AK85</f>
        <v>1969995</v>
      </c>
      <c r="D49" s="274">
        <f>'Prior Year'!AK60</f>
        <v>8689</v>
      </c>
      <c r="E49" s="1">
        <f>data!AK59</f>
        <v>8623</v>
      </c>
      <c r="F49" s="238">
        <f t="shared" si="0"/>
        <v>178.88629301415583</v>
      </c>
      <c r="G49" s="238">
        <f t="shared" si="5"/>
        <v>228.45819320422126</v>
      </c>
      <c r="H49" s="6">
        <f t="shared" si="2"/>
        <v>0.27711402229204141</v>
      </c>
      <c r="I49" s="274" t="str">
        <f t="shared" si="6"/>
        <v>Please provide explanation for the fluctuation noted here</v>
      </c>
      <c r="M49" s="7"/>
    </row>
    <row r="50" spans="1:13" x14ac:dyDescent="0.25">
      <c r="A50" s="1" t="s">
        <v>744</v>
      </c>
      <c r="B50" s="274">
        <f>'Prior Year'!AL86</f>
        <v>138337</v>
      </c>
      <c r="C50" s="274">
        <f>data!AL85</f>
        <v>164324</v>
      </c>
      <c r="D50" s="274">
        <f>'Prior Year'!AL60</f>
        <v>1114</v>
      </c>
      <c r="E50" s="1">
        <f>data!AL59</f>
        <v>1266</v>
      </c>
      <c r="F50" s="238">
        <f t="shared" si="0"/>
        <v>124.18043087971274</v>
      </c>
      <c r="G50" s="238">
        <f t="shared" si="5"/>
        <v>129.79778830963664</v>
      </c>
      <c r="H50" s="6" t="str">
        <f t="shared" si="2"/>
        <v/>
      </c>
      <c r="I50" s="274" t="str">
        <f t="shared" si="6"/>
        <v>Please provide explanation for the fluctuation noted here</v>
      </c>
      <c r="M50" s="7"/>
    </row>
    <row r="51" spans="1:13" x14ac:dyDescent="0.25">
      <c r="A51" s="1" t="s">
        <v>745</v>
      </c>
      <c r="B51" s="274">
        <f>'Prior Year'!AM86</f>
        <v>0</v>
      </c>
      <c r="C51" s="274">
        <f>data!AM85</f>
        <v>0</v>
      </c>
      <c r="D51" s="274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4" t="str">
        <f t="shared" si="6"/>
        <v>Please provide explanation for the fluctuation noted here</v>
      </c>
      <c r="M51" s="7"/>
    </row>
    <row r="52" spans="1:13" x14ac:dyDescent="0.25">
      <c r="A52" s="1" t="s">
        <v>746</v>
      </c>
      <c r="B52" s="274">
        <f>'Prior Year'!AN86</f>
        <v>0</v>
      </c>
      <c r="C52" s="274">
        <f>data!AN85</f>
        <v>0</v>
      </c>
      <c r="D52" s="274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4" t="str">
        <f t="shared" si="6"/>
        <v>Please provide explanation for the fluctuation noted here</v>
      </c>
      <c r="M52" s="7"/>
    </row>
    <row r="53" spans="1:13" x14ac:dyDescent="0.25">
      <c r="A53" s="1" t="s">
        <v>747</v>
      </c>
      <c r="B53" s="274">
        <f>'Prior Year'!AO86</f>
        <v>0</v>
      </c>
      <c r="C53" s="274">
        <f>data!AO85</f>
        <v>0</v>
      </c>
      <c r="D53" s="274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4" t="str">
        <f t="shared" si="6"/>
        <v>Please provide explanation for the fluctuation noted here</v>
      </c>
      <c r="M53" s="7"/>
    </row>
    <row r="54" spans="1:13" x14ac:dyDescent="0.25">
      <c r="A54" s="1" t="s">
        <v>748</v>
      </c>
      <c r="B54" s="274">
        <f>'Prior Year'!AP86</f>
        <v>63626195</v>
      </c>
      <c r="C54" s="274">
        <f>data!AP85</f>
        <v>69329825</v>
      </c>
      <c r="D54" s="274">
        <f>'Prior Year'!AP60</f>
        <v>553829</v>
      </c>
      <c r="E54" s="1">
        <f>data!AP59</f>
        <v>446126</v>
      </c>
      <c r="F54" s="238">
        <f t="shared" si="0"/>
        <v>114.88418807971414</v>
      </c>
      <c r="G54" s="238">
        <f t="shared" si="5"/>
        <v>155.40413470633857</v>
      </c>
      <c r="H54" s="6">
        <f t="shared" si="2"/>
        <v>0.35270255466756706</v>
      </c>
      <c r="I54" s="274" t="s">
        <v>1377</v>
      </c>
      <c r="M54" s="7"/>
    </row>
    <row r="55" spans="1:13" x14ac:dyDescent="0.25">
      <c r="A55" s="1" t="s">
        <v>749</v>
      </c>
      <c r="B55" s="274">
        <f>'Prior Year'!AQ86</f>
        <v>0</v>
      </c>
      <c r="C55" s="274">
        <f>data!AQ85</f>
        <v>0</v>
      </c>
      <c r="D55" s="274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4" t="str">
        <f t="shared" si="6"/>
        <v>Please provide explanation for the fluctuation noted here</v>
      </c>
      <c r="M55" s="7"/>
    </row>
    <row r="56" spans="1:13" x14ac:dyDescent="0.25">
      <c r="A56" s="1" t="s">
        <v>750</v>
      </c>
      <c r="B56" s="274">
        <f>'Prior Year'!AR86</f>
        <v>0</v>
      </c>
      <c r="C56" s="274">
        <f>data!AR85</f>
        <v>0</v>
      </c>
      <c r="D56" s="274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4" t="str">
        <f t="shared" si="6"/>
        <v>Please provide explanation for the fluctuation noted here</v>
      </c>
      <c r="M56" s="7"/>
    </row>
    <row r="57" spans="1:13" x14ac:dyDescent="0.25">
      <c r="A57" s="1" t="s">
        <v>751</v>
      </c>
      <c r="B57" s="274">
        <f>'Prior Year'!AS86</f>
        <v>0</v>
      </c>
      <c r="C57" s="274">
        <f>data!AS85</f>
        <v>0</v>
      </c>
      <c r="D57" s="274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4" t="str">
        <f t="shared" si="6"/>
        <v>Please provide explanation for the fluctuation noted here</v>
      </c>
      <c r="M57" s="7"/>
    </row>
    <row r="58" spans="1:13" x14ac:dyDescent="0.25">
      <c r="A58" s="1" t="s">
        <v>752</v>
      </c>
      <c r="B58" s="274">
        <f>'Prior Year'!AT86</f>
        <v>0</v>
      </c>
      <c r="C58" s="274">
        <f>data!AT85</f>
        <v>0</v>
      </c>
      <c r="D58" s="274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4" t="str">
        <f t="shared" si="6"/>
        <v>Please provide explanation for the fluctuation noted here</v>
      </c>
      <c r="M58" s="7"/>
    </row>
    <row r="59" spans="1:13" x14ac:dyDescent="0.25">
      <c r="A59" s="1" t="s">
        <v>753</v>
      </c>
      <c r="B59" s="274">
        <f>'Prior Year'!AU86</f>
        <v>0</v>
      </c>
      <c r="C59" s="274">
        <f>data!AU85</f>
        <v>0</v>
      </c>
      <c r="D59" s="274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4" t="str">
        <f t="shared" si="6"/>
        <v>Please provide explanation for the fluctuation noted here</v>
      </c>
      <c r="M59" s="7"/>
    </row>
    <row r="60" spans="1:13" x14ac:dyDescent="0.25">
      <c r="A60" s="1" t="s">
        <v>754</v>
      </c>
      <c r="B60" s="274">
        <f>'Prior Year'!AV86</f>
        <v>4402737</v>
      </c>
      <c r="C60" s="274">
        <f>data!AV85</f>
        <v>6035161</v>
      </c>
      <c r="D60" s="274" t="s">
        <v>725</v>
      </c>
      <c r="E60" s="4" t="s">
        <v>725</v>
      </c>
      <c r="F60" s="238"/>
      <c r="G60" s="238"/>
      <c r="H60" s="6"/>
      <c r="I60" s="274" t="str">
        <f t="shared" si="6"/>
        <v/>
      </c>
      <c r="M60" s="7"/>
    </row>
    <row r="61" spans="1:13" x14ac:dyDescent="0.25">
      <c r="A61" s="1" t="s">
        <v>755</v>
      </c>
      <c r="B61" s="274">
        <f>'Prior Year'!AW86</f>
        <v>0</v>
      </c>
      <c r="C61" s="274">
        <f>data!AW85</f>
        <v>0</v>
      </c>
      <c r="D61" s="274" t="s">
        <v>725</v>
      </c>
      <c r="E61" s="4" t="s">
        <v>725</v>
      </c>
      <c r="F61" s="238"/>
      <c r="G61" s="238"/>
      <c r="H61" s="6"/>
      <c r="I61" s="274" t="str">
        <f t="shared" si="6"/>
        <v/>
      </c>
      <c r="M61" s="7"/>
    </row>
    <row r="62" spans="1:13" x14ac:dyDescent="0.25">
      <c r="A62" s="1" t="s">
        <v>756</v>
      </c>
      <c r="B62" s="274">
        <f>'Prior Year'!AX86</f>
        <v>0</v>
      </c>
      <c r="C62" s="274">
        <f>data!AX85</f>
        <v>0</v>
      </c>
      <c r="D62" s="274" t="s">
        <v>725</v>
      </c>
      <c r="E62" s="4" t="s">
        <v>725</v>
      </c>
      <c r="F62" s="238"/>
      <c r="G62" s="238"/>
      <c r="H62" s="6"/>
      <c r="I62" s="274" t="str">
        <f t="shared" si="6"/>
        <v/>
      </c>
      <c r="M62" s="7"/>
    </row>
    <row r="63" spans="1:13" x14ac:dyDescent="0.25">
      <c r="A63" s="1" t="s">
        <v>757</v>
      </c>
      <c r="B63" s="274">
        <f>'Prior Year'!AY86</f>
        <v>0</v>
      </c>
      <c r="C63" s="274">
        <f>data!AY85</f>
        <v>0</v>
      </c>
      <c r="D63" s="274">
        <f>'Prior Year'!AY60</f>
        <v>0</v>
      </c>
      <c r="E63" s="1">
        <f>data!AY59</f>
        <v>0</v>
      </c>
      <c r="F63" s="238" t="str">
        <f>IF(B63=0,"",IF(D63=0,"",B63/D63))</f>
        <v/>
      </c>
      <c r="G63" s="238" t="str">
        <f t="shared" si="5"/>
        <v/>
      </c>
      <c r="H63" s="6" t="str">
        <f>IF(B63=0,"",IF(C63=0,"",IF(D63=0,"",IF(E63=0,"",IF(G63/F63-1&lt;-0.25,G63/F63-1,IF(G63/F63-1&gt;0.25,G63/F63-1,""))))))</f>
        <v/>
      </c>
      <c r="I63" s="274" t="str">
        <f t="shared" si="6"/>
        <v>Please provide explanation for the fluctuation noted here</v>
      </c>
      <c r="M63" s="7"/>
    </row>
    <row r="64" spans="1:13" x14ac:dyDescent="0.25">
      <c r="A64" s="1" t="s">
        <v>758</v>
      </c>
      <c r="B64" s="274">
        <f>'Prior Year'!AZ86</f>
        <v>964272</v>
      </c>
      <c r="C64" s="274">
        <f>data!AZ85</f>
        <v>1141214</v>
      </c>
      <c r="D64" s="274">
        <f>'Prior Year'!AZ60</f>
        <v>0</v>
      </c>
      <c r="E64" s="1">
        <f>data!AZ59</f>
        <v>11587</v>
      </c>
      <c r="F64" s="238" t="str">
        <f>IF(B64=0,"",IF(D64=0,"",B64/D64))</f>
        <v/>
      </c>
      <c r="G64" s="238">
        <f t="shared" si="5"/>
        <v>98.490894968499177</v>
      </c>
      <c r="H64" s="6" t="str">
        <f>IF(B64=0,"",IF(C64=0,"",IF(D64=0,"",IF(E64=0,"",IF(G64/F64-1&lt;-0.25,G64/F64-1,IF(G64/F64-1&gt;0.25,G64/F64-1,""))))))</f>
        <v/>
      </c>
      <c r="I64" s="274" t="str">
        <f t="shared" si="6"/>
        <v>Please provide explanation for the fluctuation noted here</v>
      </c>
      <c r="M64" s="7"/>
    </row>
    <row r="65" spans="1:13" x14ac:dyDescent="0.25">
      <c r="A65" s="1" t="s">
        <v>759</v>
      </c>
      <c r="B65" s="274">
        <f>'Prior Year'!BA86</f>
        <v>131099</v>
      </c>
      <c r="C65" s="274">
        <f>data!BA85</f>
        <v>178305</v>
      </c>
      <c r="D65" s="274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4" t="str">
        <f t="shared" si="6"/>
        <v>Please provide explanation for the fluctuation noted here</v>
      </c>
      <c r="M65" s="7"/>
    </row>
    <row r="66" spans="1:13" x14ac:dyDescent="0.25">
      <c r="A66" s="1" t="s">
        <v>760</v>
      </c>
      <c r="B66" s="274">
        <f>'Prior Year'!BB86</f>
        <v>0</v>
      </c>
      <c r="C66" s="274">
        <f>data!BB85</f>
        <v>0</v>
      </c>
      <c r="D66" s="274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4" t="str">
        <f t="shared" si="6"/>
        <v/>
      </c>
      <c r="M66" s="7"/>
    </row>
    <row r="67" spans="1:13" x14ac:dyDescent="0.25">
      <c r="A67" s="1" t="s">
        <v>761</v>
      </c>
      <c r="B67" s="274">
        <f>'Prior Year'!BC86</f>
        <v>0</v>
      </c>
      <c r="C67" s="274">
        <f>data!BC85</f>
        <v>0</v>
      </c>
      <c r="D67" s="274" t="s">
        <v>725</v>
      </c>
      <c r="E67" s="4" t="s">
        <v>725</v>
      </c>
      <c r="F67" s="238"/>
      <c r="G67" s="238" t="str">
        <f t="shared" si="7"/>
        <v/>
      </c>
      <c r="H67" s="6"/>
      <c r="I67" s="274" t="str">
        <f t="shared" si="6"/>
        <v/>
      </c>
      <c r="M67" s="7"/>
    </row>
    <row r="68" spans="1:13" x14ac:dyDescent="0.25">
      <c r="A68" s="1" t="s">
        <v>762</v>
      </c>
      <c r="B68" s="274">
        <f>'Prior Year'!BD86</f>
        <v>0</v>
      </c>
      <c r="C68" s="274">
        <f>data!BD85</f>
        <v>0</v>
      </c>
      <c r="D68" s="274" t="s">
        <v>725</v>
      </c>
      <c r="E68" s="4" t="s">
        <v>725</v>
      </c>
      <c r="F68" s="238"/>
      <c r="G68" s="238" t="str">
        <f t="shared" si="7"/>
        <v/>
      </c>
      <c r="H68" s="6"/>
      <c r="I68" s="274" t="str">
        <f t="shared" si="6"/>
        <v/>
      </c>
      <c r="M68" s="7"/>
    </row>
    <row r="69" spans="1:13" x14ac:dyDescent="0.25">
      <c r="A69" s="1" t="s">
        <v>763</v>
      </c>
      <c r="B69" s="274">
        <f>'Prior Year'!BE86</f>
        <v>2447928</v>
      </c>
      <c r="C69" s="274">
        <f>data!BE85</f>
        <v>1756816</v>
      </c>
      <c r="D69" s="274">
        <f>'Prior Year'!BE60</f>
        <v>375361</v>
      </c>
      <c r="E69" s="1">
        <f>data!BE59</f>
        <v>343255</v>
      </c>
      <c r="F69" s="238">
        <f>IF(B69=0,"",IF(D69=0,"",B69/D69))</f>
        <v>6.521529940510602</v>
      </c>
      <c r="G69" s="238">
        <f t="shared" si="5"/>
        <v>5.1181075293877729</v>
      </c>
      <c r="H69" s="6" t="str">
        <f>IF(B69=0,"",IF(C69=0,"",IF(D69=0,"",IF(E69=0,"",IF(G69/F69-1&lt;-0.25,G69/F69-1,IF(G69/F69-1&gt;0.25,G69/F69-1,""))))))</f>
        <v/>
      </c>
      <c r="I69" s="274" t="str">
        <f t="shared" si="6"/>
        <v>Please provide explanation for the fluctuation noted here</v>
      </c>
      <c r="M69" s="7"/>
    </row>
    <row r="70" spans="1:13" x14ac:dyDescent="0.25">
      <c r="A70" s="1" t="s">
        <v>764</v>
      </c>
      <c r="B70" s="274">
        <f>'Prior Year'!BF86</f>
        <v>3100037</v>
      </c>
      <c r="C70" s="274">
        <f>data!BF85</f>
        <v>1313394</v>
      </c>
      <c r="D70" s="274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4" t="str">
        <f t="shared" si="6"/>
        <v>Please provide explanation for the fluctuation noted here</v>
      </c>
      <c r="M70" s="7"/>
    </row>
    <row r="71" spans="1:13" x14ac:dyDescent="0.25">
      <c r="A71" s="1" t="s">
        <v>765</v>
      </c>
      <c r="B71" s="274">
        <f>'Prior Year'!BG86</f>
        <v>2980227</v>
      </c>
      <c r="C71" s="274">
        <f>data!BG85</f>
        <v>3155005</v>
      </c>
      <c r="D71" s="274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4" t="str">
        <f t="shared" si="6"/>
        <v>Please provide explanation for the fluctuation noted here</v>
      </c>
      <c r="M71" s="7"/>
    </row>
    <row r="72" spans="1:13" x14ac:dyDescent="0.25">
      <c r="A72" s="1" t="s">
        <v>766</v>
      </c>
      <c r="B72" s="274">
        <f>'Prior Year'!BH86</f>
        <v>148663</v>
      </c>
      <c r="C72" s="274">
        <f>data!BH85</f>
        <v>94982</v>
      </c>
      <c r="D72" s="274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4" t="str">
        <f t="shared" si="6"/>
        <v>Please provide explanation for the fluctuation noted here</v>
      </c>
      <c r="M72" s="7"/>
    </row>
    <row r="73" spans="1:13" x14ac:dyDescent="0.25">
      <c r="A73" s="1" t="s">
        <v>767</v>
      </c>
      <c r="B73" s="274">
        <f>'Prior Year'!BI86</f>
        <v>0</v>
      </c>
      <c r="C73" s="274">
        <f>data!BI85</f>
        <v>0</v>
      </c>
      <c r="D73" s="274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4" t="str">
        <f t="shared" si="6"/>
        <v>Please provide explanation for the fluctuation noted here</v>
      </c>
      <c r="M73" s="7"/>
    </row>
    <row r="74" spans="1:13" x14ac:dyDescent="0.25">
      <c r="A74" s="1" t="s">
        <v>768</v>
      </c>
      <c r="B74" s="274">
        <f>'Prior Year'!BJ86</f>
        <v>0</v>
      </c>
      <c r="C74" s="274">
        <f>data!BJ85</f>
        <v>0</v>
      </c>
      <c r="D74" s="274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4" t="str">
        <f t="shared" si="6"/>
        <v>Please provide explanation for the fluctuation noted here</v>
      </c>
      <c r="M74" s="7"/>
    </row>
    <row r="75" spans="1:13" x14ac:dyDescent="0.25">
      <c r="A75" s="1" t="s">
        <v>769</v>
      </c>
      <c r="B75" s="274">
        <f>'Prior Year'!BK86</f>
        <v>0</v>
      </c>
      <c r="C75" s="274">
        <f>data!BK85</f>
        <v>0</v>
      </c>
      <c r="D75" s="274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4" t="str">
        <f t="shared" si="6"/>
        <v>Please provide explanation for the fluctuation noted here</v>
      </c>
      <c r="M75" s="7"/>
    </row>
    <row r="76" spans="1:13" x14ac:dyDescent="0.25">
      <c r="A76" s="1" t="s">
        <v>770</v>
      </c>
      <c r="B76" s="274">
        <f>'Prior Year'!BL86</f>
        <v>0</v>
      </c>
      <c r="C76" s="274">
        <f>data!BL85</f>
        <v>0</v>
      </c>
      <c r="D76" s="274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4" t="str">
        <f t="shared" si="6"/>
        <v>Please provide explanation for the fluctuation noted here</v>
      </c>
      <c r="M76" s="7"/>
    </row>
    <row r="77" spans="1:13" x14ac:dyDescent="0.25">
      <c r="A77" s="1" t="s">
        <v>771</v>
      </c>
      <c r="B77" s="274">
        <f>'Prior Year'!BM86</f>
        <v>0</v>
      </c>
      <c r="C77" s="274">
        <f>data!BM85</f>
        <v>0</v>
      </c>
      <c r="D77" s="274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4" t="str">
        <f t="shared" si="6"/>
        <v>Please provide explanation for the fluctuation noted here</v>
      </c>
      <c r="M77" s="7"/>
    </row>
    <row r="78" spans="1:13" x14ac:dyDescent="0.25">
      <c r="A78" s="1" t="s">
        <v>772</v>
      </c>
      <c r="B78" s="274">
        <f>'Prior Year'!BN86</f>
        <v>114220956</v>
      </c>
      <c r="C78" s="274">
        <f>data!BN85</f>
        <v>113416946</v>
      </c>
      <c r="D78" s="274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4" t="str">
        <f t="shared" si="6"/>
        <v>Please provide explanation for the fluctuation noted here</v>
      </c>
      <c r="M78" s="7"/>
    </row>
    <row r="79" spans="1:13" x14ac:dyDescent="0.25">
      <c r="A79" s="1" t="s">
        <v>773</v>
      </c>
      <c r="B79" s="274">
        <f>'Prior Year'!BO86</f>
        <v>139</v>
      </c>
      <c r="C79" s="274">
        <f>data!BO85</f>
        <v>0</v>
      </c>
      <c r="D79" s="274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4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25">
      <c r="A80" s="1" t="s">
        <v>774</v>
      </c>
      <c r="B80" s="274">
        <f>'Prior Year'!BP86</f>
        <v>270365</v>
      </c>
      <c r="C80" s="274">
        <f>data!BP85</f>
        <v>266029</v>
      </c>
      <c r="D80" s="274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4" t="str">
        <f t="shared" si="11"/>
        <v>Please provide explanation for the fluctuation noted here</v>
      </c>
      <c r="M80" s="7"/>
    </row>
    <row r="81" spans="1:13" x14ac:dyDescent="0.25">
      <c r="A81" s="1" t="s">
        <v>775</v>
      </c>
      <c r="B81" s="274">
        <f>'Prior Year'!BQ86</f>
        <v>0</v>
      </c>
      <c r="C81" s="274">
        <f>data!BQ85</f>
        <v>0</v>
      </c>
      <c r="D81" s="274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4" t="str">
        <f t="shared" si="11"/>
        <v>Please provide explanation for the fluctuation noted here</v>
      </c>
      <c r="M81" s="7"/>
    </row>
    <row r="82" spans="1:13" x14ac:dyDescent="0.25">
      <c r="A82" s="1" t="s">
        <v>776</v>
      </c>
      <c r="B82" s="274">
        <f>'Prior Year'!BR86</f>
        <v>3</v>
      </c>
      <c r="C82" s="274">
        <f>data!BR85</f>
        <v>0</v>
      </c>
      <c r="D82" s="274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4" t="str">
        <f t="shared" si="11"/>
        <v>Please provide explanation for the fluctuation noted here</v>
      </c>
      <c r="M82" s="7"/>
    </row>
    <row r="83" spans="1:13" x14ac:dyDescent="0.25">
      <c r="A83" s="1" t="s">
        <v>777</v>
      </c>
      <c r="B83" s="274">
        <f>'Prior Year'!BS86</f>
        <v>0</v>
      </c>
      <c r="C83" s="274">
        <f>data!BS85</f>
        <v>0</v>
      </c>
      <c r="D83" s="274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4" t="str">
        <f t="shared" si="11"/>
        <v>Please provide explanation for the fluctuation noted here</v>
      </c>
      <c r="M83" s="7"/>
    </row>
    <row r="84" spans="1:13" x14ac:dyDescent="0.25">
      <c r="A84" s="1" t="s">
        <v>778</v>
      </c>
      <c r="B84" s="274">
        <f>'Prior Year'!BT86</f>
        <v>0</v>
      </c>
      <c r="C84" s="274">
        <f>data!BT85</f>
        <v>0</v>
      </c>
      <c r="D84" s="274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4" t="str">
        <f t="shared" si="11"/>
        <v>Please provide explanation for the fluctuation noted here</v>
      </c>
      <c r="M84" s="7"/>
    </row>
    <row r="85" spans="1:13" x14ac:dyDescent="0.25">
      <c r="A85" s="1" t="s">
        <v>779</v>
      </c>
      <c r="B85" s="274">
        <f>'Prior Year'!BU86</f>
        <v>0</v>
      </c>
      <c r="C85" s="274">
        <f>data!BU85</f>
        <v>0</v>
      </c>
      <c r="D85" s="274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4" t="str">
        <f t="shared" si="11"/>
        <v>Please provide explanation for the fluctuation noted here</v>
      </c>
      <c r="M85" s="7"/>
    </row>
    <row r="86" spans="1:13" x14ac:dyDescent="0.25">
      <c r="A86" s="1" t="s">
        <v>780</v>
      </c>
      <c r="B86" s="274">
        <f>'Prior Year'!BV86</f>
        <v>1000645</v>
      </c>
      <c r="C86" s="274">
        <f>data!BV85</f>
        <v>1145057</v>
      </c>
      <c r="D86" s="274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4" t="str">
        <f t="shared" si="11"/>
        <v>Please provide explanation for the fluctuation noted here</v>
      </c>
      <c r="M86" s="7"/>
    </row>
    <row r="87" spans="1:13" x14ac:dyDescent="0.25">
      <c r="A87" s="1" t="s">
        <v>781</v>
      </c>
      <c r="B87" s="274">
        <f>'Prior Year'!BW86</f>
        <v>0</v>
      </c>
      <c r="C87" s="274">
        <f>data!BW85</f>
        <v>0</v>
      </c>
      <c r="D87" s="274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4" t="str">
        <f t="shared" si="11"/>
        <v>Please provide explanation for the fluctuation noted here</v>
      </c>
      <c r="M87" s="7"/>
    </row>
    <row r="88" spans="1:13" x14ac:dyDescent="0.25">
      <c r="A88" s="1" t="s">
        <v>782</v>
      </c>
      <c r="B88" s="274">
        <f>'Prior Year'!BX86</f>
        <v>0</v>
      </c>
      <c r="C88" s="274">
        <f>data!BX85</f>
        <v>0</v>
      </c>
      <c r="D88" s="274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4" t="str">
        <f t="shared" si="11"/>
        <v>Please provide explanation for the fluctuation noted here</v>
      </c>
      <c r="M88" s="7"/>
    </row>
    <row r="89" spans="1:13" x14ac:dyDescent="0.25">
      <c r="A89" s="1" t="s">
        <v>783</v>
      </c>
      <c r="B89" s="274">
        <f>'Prior Year'!BY86</f>
        <v>0</v>
      </c>
      <c r="C89" s="274">
        <f>data!BY85</f>
        <v>0</v>
      </c>
      <c r="D89" s="274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4" t="str">
        <f t="shared" si="11"/>
        <v>Please provide explanation for the fluctuation noted here</v>
      </c>
      <c r="M89" s="7"/>
    </row>
    <row r="90" spans="1:13" x14ac:dyDescent="0.25">
      <c r="A90" s="1" t="s">
        <v>784</v>
      </c>
      <c r="B90" s="274">
        <f>'Prior Year'!BZ86</f>
        <v>0</v>
      </c>
      <c r="C90" s="274">
        <f>data!BZ85</f>
        <v>0</v>
      </c>
      <c r="D90" s="274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4" t="str">
        <f t="shared" si="11"/>
        <v>Please provide explanation for the fluctuation noted here</v>
      </c>
      <c r="M90" s="7"/>
    </row>
    <row r="91" spans="1:13" x14ac:dyDescent="0.25">
      <c r="A91" s="1" t="s">
        <v>785</v>
      </c>
      <c r="B91" s="274">
        <f>'Prior Year'!CA86</f>
        <v>52259</v>
      </c>
      <c r="C91" s="274">
        <f>data!CA85</f>
        <v>1024772</v>
      </c>
      <c r="D91" s="274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4" t="str">
        <f t="shared" si="11"/>
        <v>Please provide explanation for the fluctuation noted here</v>
      </c>
      <c r="M91" s="7"/>
    </row>
    <row r="92" spans="1:13" x14ac:dyDescent="0.25">
      <c r="A92" s="1" t="s">
        <v>786</v>
      </c>
      <c r="B92" s="274">
        <f>'Prior Year'!CB86</f>
        <v>0</v>
      </c>
      <c r="C92" s="274">
        <f>data!CB85</f>
        <v>0</v>
      </c>
      <c r="D92" s="274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4" t="str">
        <f t="shared" si="11"/>
        <v>Please provide explanation for the fluctuation noted here</v>
      </c>
      <c r="M92" s="7"/>
    </row>
    <row r="93" spans="1:13" x14ac:dyDescent="0.25">
      <c r="A93" s="1" t="s">
        <v>787</v>
      </c>
      <c r="B93" s="274">
        <f>'Prior Year'!CC86</f>
        <v>2414443</v>
      </c>
      <c r="C93" s="274">
        <f>data!CC85</f>
        <v>1354651</v>
      </c>
      <c r="D93" s="274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4" t="str">
        <f t="shared" si="11"/>
        <v>Please provide explanation for the fluctuation noted here</v>
      </c>
      <c r="M93" s="7"/>
    </row>
    <row r="94" spans="1:13" x14ac:dyDescent="0.25">
      <c r="A94" s="1" t="s">
        <v>788</v>
      </c>
      <c r="B94" s="274">
        <f>'Prior Year'!CD86</f>
        <v>0</v>
      </c>
      <c r="C94" s="274">
        <f>data!CD85</f>
        <v>0</v>
      </c>
      <c r="D94" s="274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4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7"/>
  <sheetViews>
    <sheetView topLeftCell="A4" workbookViewId="0">
      <selection activeCell="D15" sqref="D15:D21"/>
    </sheetView>
  </sheetViews>
  <sheetFormatPr defaultColWidth="8.6640625" defaultRowHeight="15" x14ac:dyDescent="0.2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25">
      <c r="A1" s="326" t="s">
        <v>1346</v>
      </c>
    </row>
    <row r="3" spans="1:4" x14ac:dyDescent="0.25">
      <c r="A3" s="11" t="s">
        <v>789</v>
      </c>
    </row>
    <row r="4" spans="1:4" x14ac:dyDescent="0.25">
      <c r="A4" s="324" t="s">
        <v>1344</v>
      </c>
    </row>
    <row r="5" spans="1:4" x14ac:dyDescent="0.25">
      <c r="A5" s="325" t="s">
        <v>1342</v>
      </c>
    </row>
    <row r="6" spans="1:4" x14ac:dyDescent="0.25">
      <c r="A6" s="323"/>
    </row>
    <row r="7" spans="1:4" x14ac:dyDescent="0.25">
      <c r="A7" s="324" t="s">
        <v>1345</v>
      </c>
    </row>
    <row r="8" spans="1:4" x14ac:dyDescent="0.25">
      <c r="A8" s="325" t="s">
        <v>1343</v>
      </c>
    </row>
    <row r="11" spans="1:4" x14ac:dyDescent="0.25">
      <c r="A11" s="13" t="s">
        <v>790</v>
      </c>
      <c r="D11" s="275">
        <f>data!C380</f>
        <v>5586476</v>
      </c>
    </row>
    <row r="12" spans="1:4" x14ac:dyDescent="0.25">
      <c r="A12" s="13" t="s">
        <v>791</v>
      </c>
      <c r="D12" s="275" t="str">
        <f>IF(OR(data!C380&gt;1000000,data!C380/(data!D360+data!D383)&gt;0.01),"Yes","No")</f>
        <v>Yes</v>
      </c>
    </row>
    <row r="14" spans="1:4" x14ac:dyDescent="0.25">
      <c r="A14" s="13" t="s">
        <v>792</v>
      </c>
      <c r="D14" s="14" t="s">
        <v>793</v>
      </c>
    </row>
    <row r="15" spans="1:4" x14ac:dyDescent="0.25">
      <c r="A15" s="12" t="s">
        <v>1387</v>
      </c>
      <c r="D15" s="15">
        <v>2805303</v>
      </c>
    </row>
    <row r="16" spans="1:4" x14ac:dyDescent="0.25">
      <c r="A16" s="12" t="s">
        <v>1388</v>
      </c>
      <c r="D16" s="15">
        <v>1792796</v>
      </c>
    </row>
    <row r="17" spans="1:4" x14ac:dyDescent="0.25">
      <c r="A17" s="12" t="s">
        <v>1389</v>
      </c>
      <c r="D17" s="15">
        <v>766096</v>
      </c>
    </row>
    <row r="18" spans="1:4" x14ac:dyDescent="0.25">
      <c r="A18" s="12" t="s">
        <v>1390</v>
      </c>
      <c r="D18" s="15">
        <v>132543</v>
      </c>
    </row>
    <row r="19" spans="1:4" x14ac:dyDescent="0.25">
      <c r="A19" s="12" t="s">
        <v>1391</v>
      </c>
      <c r="D19" s="15">
        <v>70698</v>
      </c>
    </row>
    <row r="20" spans="1:4" x14ac:dyDescent="0.25">
      <c r="A20" s="12" t="s">
        <v>1392</v>
      </c>
      <c r="D20" s="15">
        <v>12836</v>
      </c>
    </row>
    <row r="21" spans="1:4" x14ac:dyDescent="0.25">
      <c r="A21" s="12" t="s">
        <v>1393</v>
      </c>
      <c r="D21" s="15">
        <v>6204</v>
      </c>
    </row>
    <row r="25" spans="1:4" x14ac:dyDescent="0.25">
      <c r="A25" s="13" t="s">
        <v>794</v>
      </c>
      <c r="D25" s="276">
        <f>data!C414</f>
        <v>1077109</v>
      </c>
    </row>
    <row r="26" spans="1:4" x14ac:dyDescent="0.25">
      <c r="A26" s="13" t="s">
        <v>791</v>
      </c>
      <c r="D26" s="276" t="str">
        <f>IF(OR(data!C414&gt;1000000,data!C414/(data!D416)&gt;0.01),"Yes","No")</f>
        <v>Yes</v>
      </c>
    </row>
    <row r="28" spans="1:4" x14ac:dyDescent="0.25">
      <c r="A28" s="13" t="s">
        <v>792</v>
      </c>
      <c r="D28" s="14" t="s">
        <v>793</v>
      </c>
    </row>
    <row r="29" spans="1:4" x14ac:dyDescent="0.25">
      <c r="A29" s="12" t="s">
        <v>1378</v>
      </c>
      <c r="D29" s="15">
        <v>8238</v>
      </c>
    </row>
    <row r="30" spans="1:4" x14ac:dyDescent="0.25">
      <c r="A30" s="12" t="s">
        <v>1379</v>
      </c>
      <c r="D30" s="15">
        <v>230876</v>
      </c>
    </row>
    <row r="31" spans="1:4" x14ac:dyDescent="0.25">
      <c r="A31" s="12" t="s">
        <v>1380</v>
      </c>
      <c r="D31" s="15">
        <v>516988</v>
      </c>
    </row>
    <row r="32" spans="1:4" x14ac:dyDescent="0.25">
      <c r="A32" s="12" t="s">
        <v>1381</v>
      </c>
      <c r="D32" s="15">
        <v>266029</v>
      </c>
    </row>
    <row r="33" spans="1:4" x14ac:dyDescent="0.25">
      <c r="A33" s="12" t="s">
        <v>1382</v>
      </c>
      <c r="D33" s="15">
        <v>19405</v>
      </c>
    </row>
    <row r="34" spans="1:4" x14ac:dyDescent="0.25">
      <c r="A34" s="12" t="s">
        <v>1383</v>
      </c>
      <c r="D34" s="15">
        <v>22628</v>
      </c>
    </row>
    <row r="35" spans="1:4" x14ac:dyDescent="0.25">
      <c r="A35" s="12" t="s">
        <v>1384</v>
      </c>
      <c r="D35" s="15">
        <v>124020</v>
      </c>
    </row>
    <row r="36" spans="1:4" x14ac:dyDescent="0.25">
      <c r="A36" s="12" t="s">
        <v>1385</v>
      </c>
      <c r="D36" s="12">
        <v>-115861</v>
      </c>
    </row>
    <row r="37" spans="1:4" x14ac:dyDescent="0.25">
      <c r="A37" s="12" t="s">
        <v>1386</v>
      </c>
      <c r="D37" s="15">
        <v>4933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topLeftCell="A23" workbookViewId="0">
      <selection activeCell="D10" sqref="D10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9" width="8.77734375" style="1" customWidth="1"/>
    <col min="10" max="16384" width="8.77734375" style="1"/>
  </cols>
  <sheetData>
    <row r="1" spans="1:7" ht="20.100000000000001" customHeight="1" x14ac:dyDescent="0.25">
      <c r="G1" s="75" t="s">
        <v>795</v>
      </c>
    </row>
    <row r="2" spans="1:7" ht="20.100000000000001" customHeight="1" x14ac:dyDescent="0.25">
      <c r="A2" s="76" t="s">
        <v>796</v>
      </c>
      <c r="B2" s="76"/>
      <c r="C2" s="76"/>
      <c r="D2" s="76"/>
      <c r="E2" s="76"/>
      <c r="F2" s="76"/>
    </row>
    <row r="3" spans="1:7" ht="20.100000000000001" customHeight="1" x14ac:dyDescent="0.25">
      <c r="B3" s="76"/>
      <c r="C3" s="76"/>
      <c r="D3" s="76"/>
      <c r="E3" s="76"/>
      <c r="F3" s="76"/>
      <c r="G3" s="76"/>
    </row>
    <row r="4" spans="1:7" ht="20.100000000000001" customHeight="1" x14ac:dyDescent="0.2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H-205</v>
      </c>
      <c r="G4" s="81"/>
    </row>
    <row r="5" spans="1:7" ht="20.100000000000001" customHeight="1" x14ac:dyDescent="0.25">
      <c r="A5" s="77">
        <v>2</v>
      </c>
      <c r="B5" s="78" t="s">
        <v>285</v>
      </c>
      <c r="C5" s="81"/>
      <c r="D5" s="78" t="str">
        <f>"  "&amp;data!C98</f>
        <v xml:space="preserve">  Confluence Health: Wenatchee Valley Hospital</v>
      </c>
      <c r="E5" s="80"/>
      <c r="F5" s="80"/>
      <c r="G5" s="81"/>
    </row>
    <row r="6" spans="1:7" ht="20.100000000000001" customHeight="1" x14ac:dyDescent="0.25">
      <c r="A6" s="77">
        <v>3</v>
      </c>
      <c r="B6" s="78" t="s">
        <v>290</v>
      </c>
      <c r="C6" s="81"/>
      <c r="D6" s="78" t="str">
        <f>"  "&amp;data!C103</f>
        <v xml:space="preserve">  Chelan</v>
      </c>
      <c r="E6" s="80"/>
      <c r="F6" s="80"/>
      <c r="G6" s="81"/>
    </row>
    <row r="7" spans="1:7" ht="20.100000000000001" customHeight="1" x14ac:dyDescent="0.25">
      <c r="A7" s="77">
        <v>4</v>
      </c>
      <c r="B7" s="78" t="s">
        <v>797</v>
      </c>
      <c r="C7" s="81"/>
      <c r="D7" s="78" t="str">
        <f>"  "&amp;data!C104</f>
        <v xml:space="preserve">  Andrew Jones</v>
      </c>
      <c r="E7" s="80"/>
      <c r="F7" s="80"/>
      <c r="G7" s="81"/>
    </row>
    <row r="8" spans="1:7" ht="20.100000000000001" customHeight="1" x14ac:dyDescent="0.25">
      <c r="A8" s="77">
        <v>5</v>
      </c>
      <c r="B8" s="78" t="s">
        <v>798</v>
      </c>
      <c r="C8" s="81"/>
      <c r="D8" s="78" t="str">
        <f>"  "&amp;data!C105</f>
        <v xml:space="preserve">  Tom Legal</v>
      </c>
      <c r="E8" s="80"/>
      <c r="F8" s="80"/>
      <c r="G8" s="81"/>
    </row>
    <row r="9" spans="1:7" ht="20.100000000000001" customHeight="1" x14ac:dyDescent="0.25">
      <c r="A9" s="77">
        <v>6</v>
      </c>
      <c r="B9" s="78" t="s">
        <v>799</v>
      </c>
      <c r="C9" s="81"/>
      <c r="D9" s="78" t="str">
        <f>"  "&amp;data!C106</f>
        <v xml:space="preserve">  Doug Shae</v>
      </c>
      <c r="E9" s="80"/>
      <c r="F9" s="80"/>
      <c r="G9" s="81"/>
    </row>
    <row r="10" spans="1:7" ht="20.100000000000001" customHeight="1" x14ac:dyDescent="0.25">
      <c r="A10" s="77">
        <v>7</v>
      </c>
      <c r="B10" s="78" t="s">
        <v>800</v>
      </c>
      <c r="C10" s="81"/>
      <c r="D10" s="78" t="str">
        <f>"  "&amp;data!C107</f>
        <v xml:space="preserve">  509-663-8711</v>
      </c>
      <c r="E10" s="80"/>
      <c r="F10" s="80"/>
      <c r="G10" s="81"/>
    </row>
    <row r="11" spans="1:7" ht="20.100000000000001" customHeight="1" x14ac:dyDescent="0.25">
      <c r="A11" s="77">
        <v>8</v>
      </c>
      <c r="B11" s="78" t="s">
        <v>801</v>
      </c>
      <c r="C11" s="81"/>
      <c r="D11" s="78" t="str">
        <f>"  "&amp;data!C108</f>
        <v xml:space="preserve">  </v>
      </c>
      <c r="E11" s="80"/>
      <c r="F11" s="80"/>
      <c r="G11" s="81"/>
    </row>
    <row r="12" spans="1:7" ht="20.100000000000001" customHeight="1" x14ac:dyDescent="0.25">
      <c r="A12" s="82"/>
      <c r="B12" s="83"/>
      <c r="C12" s="83"/>
      <c r="D12" s="83"/>
      <c r="E12" s="83"/>
      <c r="F12" s="83"/>
      <c r="G12" s="84"/>
    </row>
    <row r="13" spans="1:7" ht="20.100000000000001" customHeight="1" x14ac:dyDescent="0.25">
      <c r="A13" s="85"/>
      <c r="G13" s="86"/>
    </row>
    <row r="14" spans="1:7" ht="20.100000000000001" customHeight="1" x14ac:dyDescent="0.25">
      <c r="A14" s="77">
        <v>9</v>
      </c>
      <c r="B14" s="78" t="s">
        <v>802</v>
      </c>
      <c r="C14" s="78"/>
      <c r="D14" s="78"/>
      <c r="E14" s="78"/>
      <c r="F14" s="78"/>
      <c r="G14" s="84"/>
    </row>
    <row r="15" spans="1:7" ht="20.100000000000001" customHeight="1" x14ac:dyDescent="0.2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00000000000001" customHeight="1" x14ac:dyDescent="0.2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803</v>
      </c>
      <c r="E16" s="277" t="str">
        <f>IF(data!C120&gt;0," X","")</f>
        <v/>
      </c>
      <c r="F16" s="95" t="s">
        <v>304</v>
      </c>
      <c r="G16" s="81"/>
    </row>
    <row r="17" spans="1:7" ht="20.100000000000001" customHeight="1" x14ac:dyDescent="0.25">
      <c r="A17" s="92" t="str">
        <f>IF(data!C114&gt;0," X","")</f>
        <v/>
      </c>
      <c r="B17" s="81" t="s">
        <v>290</v>
      </c>
      <c r="C17" s="93" t="str">
        <f>IF(data!C118&gt;0," X","")</f>
        <v xml:space="preserve"> X</v>
      </c>
      <c r="D17" s="94" t="s">
        <v>384</v>
      </c>
      <c r="E17" s="277" t="str">
        <f>IF(data!C121&gt;0," X","")</f>
        <v/>
      </c>
      <c r="F17" s="95" t="s">
        <v>305</v>
      </c>
      <c r="G17" s="81"/>
    </row>
    <row r="18" spans="1:7" ht="20.100000000000001" customHeight="1" x14ac:dyDescent="0.25">
      <c r="A18" s="77"/>
      <c r="B18" s="81" t="s">
        <v>804</v>
      </c>
      <c r="C18" s="81"/>
      <c r="D18" s="81"/>
      <c r="E18" s="277" t="str">
        <f>IF(data!C122&gt;0," X","")</f>
        <v/>
      </c>
      <c r="F18" s="95" t="s">
        <v>306</v>
      </c>
      <c r="G18" s="81"/>
    </row>
    <row r="19" spans="1:7" ht="20.100000000000001" customHeight="1" x14ac:dyDescent="0.25">
      <c r="A19" s="92" t="str">
        <f>IF(data!C115&gt;0," X","")</f>
        <v/>
      </c>
      <c r="B19" s="94" t="s">
        <v>805</v>
      </c>
      <c r="C19" s="81"/>
      <c r="D19" s="81"/>
      <c r="E19" s="81"/>
      <c r="F19" s="95"/>
      <c r="G19" s="81"/>
    </row>
    <row r="20" spans="1:7" ht="20.100000000000001" customHeight="1" x14ac:dyDescent="0.25">
      <c r="A20" s="82"/>
      <c r="B20" s="83"/>
      <c r="C20" s="83"/>
      <c r="D20" s="83"/>
      <c r="E20" s="83"/>
      <c r="F20" s="83"/>
      <c r="G20" s="84"/>
    </row>
    <row r="21" spans="1:7" ht="20.100000000000001" customHeight="1" x14ac:dyDescent="0.25">
      <c r="A21" s="85"/>
      <c r="G21" s="96"/>
    </row>
    <row r="22" spans="1:7" ht="20.100000000000001" customHeight="1" x14ac:dyDescent="0.25">
      <c r="A22" s="77">
        <v>10</v>
      </c>
      <c r="B22" s="78" t="s">
        <v>806</v>
      </c>
      <c r="C22" s="78"/>
      <c r="D22" s="78"/>
      <c r="E22" s="78"/>
      <c r="F22" s="92" t="s">
        <v>309</v>
      </c>
      <c r="G22" s="93" t="s">
        <v>227</v>
      </c>
    </row>
    <row r="23" spans="1:7" ht="20.100000000000001" customHeight="1" x14ac:dyDescent="0.25">
      <c r="A23" s="77"/>
      <c r="B23" s="78" t="s">
        <v>807</v>
      </c>
      <c r="C23" s="78"/>
      <c r="D23" s="78"/>
      <c r="E23" s="78"/>
      <c r="F23" s="77">
        <f>data!C127</f>
        <v>448</v>
      </c>
      <c r="G23" s="81">
        <f>data!D127</f>
        <v>3662</v>
      </c>
    </row>
    <row r="24" spans="1:7" ht="20.100000000000001" customHeight="1" x14ac:dyDescent="0.25">
      <c r="A24" s="77"/>
      <c r="B24" s="78" t="s">
        <v>808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00000000000001" customHeight="1" x14ac:dyDescent="0.25">
      <c r="A25" s="77"/>
      <c r="B25" s="78" t="s">
        <v>809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00000000000001" customHeight="1" x14ac:dyDescent="0.2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00000000000001" customHeight="1" x14ac:dyDescent="0.25">
      <c r="A27" s="82"/>
      <c r="B27" s="83"/>
      <c r="C27" s="83"/>
      <c r="D27" s="83"/>
      <c r="E27" s="83"/>
      <c r="F27" s="83"/>
      <c r="G27" s="84"/>
    </row>
    <row r="28" spans="1:7" ht="20.100000000000001" customHeight="1" x14ac:dyDescent="0.25">
      <c r="A28" s="85"/>
      <c r="G28" s="96"/>
    </row>
    <row r="29" spans="1:7" ht="20.100000000000001" customHeight="1" x14ac:dyDescent="0.25">
      <c r="A29" s="77">
        <v>12</v>
      </c>
      <c r="B29" s="97" t="s">
        <v>810</v>
      </c>
      <c r="C29" s="81"/>
      <c r="D29" s="93" t="s">
        <v>179</v>
      </c>
      <c r="E29" s="97" t="s">
        <v>810</v>
      </c>
      <c r="F29" s="81"/>
      <c r="G29" s="93" t="s">
        <v>179</v>
      </c>
    </row>
    <row r="30" spans="1:7" ht="20.100000000000001" customHeight="1" x14ac:dyDescent="0.2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0</v>
      </c>
    </row>
    <row r="31" spans="1:7" ht="20.100000000000001" customHeight="1" x14ac:dyDescent="0.25">
      <c r="A31" s="77"/>
      <c r="B31" s="97" t="s">
        <v>811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00000000000001" customHeight="1" x14ac:dyDescent="0.25">
      <c r="A32" s="77"/>
      <c r="B32" s="97" t="s">
        <v>812</v>
      </c>
      <c r="C32" s="81"/>
      <c r="D32" s="81">
        <f>data!C134</f>
        <v>11</v>
      </c>
      <c r="E32" s="78" t="s">
        <v>813</v>
      </c>
      <c r="F32" s="81"/>
      <c r="G32" s="81">
        <f>data!C141</f>
        <v>0</v>
      </c>
    </row>
    <row r="33" spans="1:7" ht="20.100000000000001" customHeight="1" x14ac:dyDescent="0.25">
      <c r="A33" s="77"/>
      <c r="B33" s="97" t="s">
        <v>814</v>
      </c>
      <c r="C33" s="81"/>
      <c r="D33" s="81">
        <f>data!C135</f>
        <v>0</v>
      </c>
      <c r="E33" s="78" t="s">
        <v>815</v>
      </c>
      <c r="F33" s="81"/>
      <c r="G33" s="81">
        <f>data!C142</f>
        <v>0</v>
      </c>
    </row>
    <row r="34" spans="1:7" ht="20.100000000000001" customHeight="1" x14ac:dyDescent="0.25">
      <c r="A34" s="77"/>
      <c r="B34" s="97" t="s">
        <v>816</v>
      </c>
      <c r="C34" s="81"/>
      <c r="D34" s="81">
        <f>data!C136</f>
        <v>0</v>
      </c>
      <c r="E34" s="78" t="s">
        <v>324</v>
      </c>
      <c r="F34" s="81"/>
      <c r="G34" s="81">
        <f>data!E143</f>
        <v>20</v>
      </c>
    </row>
    <row r="35" spans="1:7" ht="20.100000000000001" customHeight="1" x14ac:dyDescent="0.25">
      <c r="A35" s="77"/>
      <c r="B35" s="97" t="s">
        <v>817</v>
      </c>
      <c r="C35" s="81"/>
      <c r="D35" s="81">
        <f>data!C137</f>
        <v>9</v>
      </c>
      <c r="E35" s="78" t="s">
        <v>818</v>
      </c>
      <c r="F35" s="98"/>
      <c r="G35" s="81"/>
    </row>
    <row r="36" spans="1:7" ht="20.100000000000001" customHeight="1" x14ac:dyDescent="0.2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20</v>
      </c>
    </row>
    <row r="37" spans="1:7" ht="20.100000000000001" customHeight="1" x14ac:dyDescent="0.25">
      <c r="A37" s="77"/>
      <c r="E37" s="78" t="s">
        <v>326</v>
      </c>
      <c r="F37" s="81"/>
      <c r="G37" s="81">
        <f>data!C145</f>
        <v>0</v>
      </c>
    </row>
    <row r="38" spans="1:7" ht="20.100000000000001" customHeight="1" x14ac:dyDescent="0.25">
      <c r="A38" s="77"/>
      <c r="B38" s="78"/>
      <c r="C38" s="78"/>
      <c r="D38" s="78"/>
      <c r="E38" s="78"/>
      <c r="F38" s="78"/>
      <c r="G38" s="81"/>
    </row>
    <row r="39" spans="1:7" ht="20.100000000000001" customHeight="1" x14ac:dyDescent="0.2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00000000000001" customHeight="1" x14ac:dyDescent="0.25">
      <c r="A40" s="103"/>
      <c r="B40" s="104" t="s">
        <v>819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7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9" width="8.77734375" style="1" customWidth="1"/>
    <col min="10" max="16384" width="8.77734375" style="1"/>
  </cols>
  <sheetData>
    <row r="1" spans="1:7" ht="20.100000000000001" customHeight="1" x14ac:dyDescent="0.25">
      <c r="A1" s="134" t="s">
        <v>820</v>
      </c>
      <c r="G1" s="75" t="s">
        <v>821</v>
      </c>
    </row>
    <row r="2" spans="1:7" ht="20.100000000000001" customHeight="1" x14ac:dyDescent="0.25">
      <c r="A2" s="1" t="str">
        <f>"Hospital: "&amp;data!C98</f>
        <v>Hospital: Confluence Health: Wenatchee Valley Hospital</v>
      </c>
      <c r="G2" s="4" t="s">
        <v>822</v>
      </c>
    </row>
    <row r="3" spans="1:7" ht="20.100000000000001" customHeight="1" x14ac:dyDescent="0.25">
      <c r="G3" s="4" t="str">
        <f>"FYE: "&amp;data!C96</f>
        <v>FYE: 12/31/2022</v>
      </c>
    </row>
    <row r="4" spans="1:7" ht="20.100000000000001" customHeight="1" x14ac:dyDescent="0.25">
      <c r="A4" s="135" t="s">
        <v>823</v>
      </c>
      <c r="B4" s="136"/>
      <c r="C4" s="136"/>
      <c r="D4" s="136"/>
      <c r="E4" s="136"/>
      <c r="F4" s="136"/>
      <c r="G4" s="137"/>
    </row>
    <row r="5" spans="1:7" ht="20.100000000000001" customHeight="1" x14ac:dyDescent="0.25">
      <c r="A5" s="138"/>
      <c r="B5" s="88" t="s">
        <v>824</v>
      </c>
      <c r="C5" s="88"/>
      <c r="D5" s="88"/>
      <c r="E5" s="139" t="s">
        <v>336</v>
      </c>
      <c r="F5" s="88"/>
      <c r="G5" s="88"/>
    </row>
    <row r="6" spans="1:7" ht="20.100000000000001" customHeight="1" x14ac:dyDescent="0.25">
      <c r="A6" s="140" t="s">
        <v>825</v>
      </c>
      <c r="B6" s="93" t="s">
        <v>309</v>
      </c>
      <c r="C6" s="93" t="s">
        <v>826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00000000000001" customHeight="1" x14ac:dyDescent="0.25">
      <c r="A7" s="77" t="s">
        <v>330</v>
      </c>
      <c r="B7" s="141">
        <f>data!B154</f>
        <v>267</v>
      </c>
      <c r="C7" s="141">
        <f>data!B155</f>
        <v>2218</v>
      </c>
      <c r="D7" s="141">
        <f>data!B156</f>
        <v>0</v>
      </c>
      <c r="E7" s="141">
        <f>data!B157</f>
        <v>14582280</v>
      </c>
      <c r="F7" s="141">
        <f>data!B158</f>
        <v>253468924</v>
      </c>
      <c r="G7" s="141">
        <f>data!B157+data!B158</f>
        <v>268051204</v>
      </c>
    </row>
    <row r="8" spans="1:7" ht="20.100000000000001" customHeight="1" x14ac:dyDescent="0.25">
      <c r="A8" s="77" t="s">
        <v>331</v>
      </c>
      <c r="B8" s="141">
        <f>data!C154</f>
        <v>65</v>
      </c>
      <c r="C8" s="141">
        <f>data!C155</f>
        <v>764</v>
      </c>
      <c r="D8" s="141">
        <f>data!C156</f>
        <v>0</v>
      </c>
      <c r="E8" s="141">
        <f>data!C157</f>
        <v>3806112</v>
      </c>
      <c r="F8" s="141">
        <f>data!C158</f>
        <v>115664705</v>
      </c>
      <c r="G8" s="141">
        <f>data!C157+data!C158</f>
        <v>119470817</v>
      </c>
    </row>
    <row r="9" spans="1:7" ht="20.100000000000001" customHeight="1" x14ac:dyDescent="0.25">
      <c r="A9" s="77" t="s">
        <v>827</v>
      </c>
      <c r="B9" s="141">
        <f>data!D154</f>
        <v>116</v>
      </c>
      <c r="C9" s="141">
        <f>data!D155</f>
        <v>680</v>
      </c>
      <c r="D9" s="141">
        <f>data!D156</f>
        <v>0</v>
      </c>
      <c r="E9" s="141">
        <f>data!D157</f>
        <v>4147685</v>
      </c>
      <c r="F9" s="141">
        <f>data!D158</f>
        <v>229074040</v>
      </c>
      <c r="G9" s="141">
        <f>data!D157+data!D158</f>
        <v>233221725</v>
      </c>
    </row>
    <row r="10" spans="1:7" ht="20.100000000000001" customHeight="1" x14ac:dyDescent="0.25">
      <c r="A10" s="92" t="s">
        <v>215</v>
      </c>
      <c r="B10" s="141">
        <f>data!E154</f>
        <v>448</v>
      </c>
      <c r="C10" s="141">
        <f>data!E155</f>
        <v>3662</v>
      </c>
      <c r="D10" s="141">
        <f>data!E156</f>
        <v>0</v>
      </c>
      <c r="E10" s="141">
        <f>data!E157</f>
        <v>22536077</v>
      </c>
      <c r="F10" s="141">
        <f>data!E158</f>
        <v>598207669</v>
      </c>
      <c r="G10" s="141">
        <f>E10+F10</f>
        <v>620743746</v>
      </c>
    </row>
    <row r="11" spans="1:7" ht="20.100000000000001" customHeight="1" x14ac:dyDescent="0.25">
      <c r="A11" s="142"/>
      <c r="B11" s="143"/>
      <c r="C11" s="143"/>
      <c r="D11" s="143"/>
      <c r="E11" s="143"/>
      <c r="F11" s="143"/>
      <c r="G11" s="144"/>
    </row>
    <row r="12" spans="1:7" ht="20.100000000000001" customHeight="1" x14ac:dyDescent="0.25">
      <c r="A12" s="82"/>
      <c r="B12" s="83"/>
      <c r="C12" s="83"/>
      <c r="D12" s="83"/>
      <c r="E12" s="83"/>
      <c r="F12" s="83"/>
      <c r="G12" s="84"/>
    </row>
    <row r="13" spans="1:7" ht="20.100000000000001" customHeight="1" x14ac:dyDescent="0.25">
      <c r="A13" s="145" t="s">
        <v>828</v>
      </c>
      <c r="B13" s="76"/>
      <c r="C13" s="76"/>
      <c r="D13" s="76"/>
      <c r="E13" s="76"/>
      <c r="F13" s="76"/>
      <c r="G13" s="146"/>
    </row>
    <row r="14" spans="1:7" ht="20.100000000000001" customHeight="1" x14ac:dyDescent="0.25">
      <c r="A14" s="138"/>
      <c r="B14" s="147" t="s">
        <v>824</v>
      </c>
      <c r="C14" s="147"/>
      <c r="D14" s="147"/>
      <c r="E14" s="147" t="s">
        <v>336</v>
      </c>
      <c r="F14" s="147"/>
      <c r="G14" s="147"/>
    </row>
    <row r="15" spans="1:7" ht="20.100000000000001" customHeight="1" x14ac:dyDescent="0.25">
      <c r="A15" s="140" t="s">
        <v>825</v>
      </c>
      <c r="B15" s="93" t="s">
        <v>309</v>
      </c>
      <c r="C15" s="93" t="s">
        <v>826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00000000000001" customHeight="1" x14ac:dyDescent="0.2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00000000000001" customHeight="1" x14ac:dyDescent="0.2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00000000000001" customHeight="1" x14ac:dyDescent="0.25">
      <c r="A18" s="77" t="s">
        <v>827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00000000000001" customHeight="1" x14ac:dyDescent="0.2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00000000000001" customHeight="1" x14ac:dyDescent="0.25">
      <c r="A20" s="142"/>
      <c r="B20" s="143"/>
      <c r="C20" s="143"/>
      <c r="D20" s="143"/>
      <c r="E20" s="143"/>
      <c r="F20" s="143"/>
      <c r="G20" s="144"/>
    </row>
    <row r="21" spans="1:7" ht="20.100000000000001" customHeight="1" x14ac:dyDescent="0.25">
      <c r="A21" s="82"/>
      <c r="B21" s="83"/>
      <c r="C21" s="83"/>
      <c r="D21" s="83"/>
      <c r="E21" s="83"/>
      <c r="F21" s="83"/>
      <c r="G21" s="84"/>
    </row>
    <row r="22" spans="1:7" ht="20.100000000000001" customHeight="1" x14ac:dyDescent="0.25">
      <c r="A22" s="145" t="s">
        <v>829</v>
      </c>
      <c r="B22" s="76"/>
      <c r="C22" s="76"/>
      <c r="D22" s="76"/>
      <c r="E22" s="76"/>
      <c r="F22" s="76"/>
      <c r="G22" s="146"/>
    </row>
    <row r="23" spans="1:7" ht="20.100000000000001" customHeight="1" x14ac:dyDescent="0.25">
      <c r="A23" s="138"/>
      <c r="B23" s="88" t="s">
        <v>824</v>
      </c>
      <c r="C23" s="88"/>
      <c r="D23" s="88"/>
      <c r="E23" s="88" t="s">
        <v>336</v>
      </c>
      <c r="F23" s="88"/>
      <c r="G23" s="88"/>
    </row>
    <row r="24" spans="1:7" ht="20.100000000000001" customHeight="1" x14ac:dyDescent="0.25">
      <c r="A24" s="140" t="s">
        <v>825</v>
      </c>
      <c r="B24" s="93" t="s">
        <v>309</v>
      </c>
      <c r="C24" s="93" t="s">
        <v>826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00000000000001" customHeight="1" x14ac:dyDescent="0.2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00000000000001" customHeight="1" x14ac:dyDescent="0.2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00000000000001" customHeight="1" x14ac:dyDescent="0.25">
      <c r="A27" s="77" t="s">
        <v>827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00000000000001" customHeight="1" x14ac:dyDescent="0.2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00000000000001" customHeight="1" x14ac:dyDescent="0.25">
      <c r="A29" s="142"/>
      <c r="B29" s="143"/>
      <c r="C29" s="143"/>
      <c r="D29" s="143"/>
      <c r="E29" s="143"/>
      <c r="F29" s="143"/>
      <c r="G29" s="144"/>
    </row>
    <row r="30" spans="1:7" ht="20.100000000000001" customHeight="1" x14ac:dyDescent="0.25">
      <c r="A30" s="82"/>
      <c r="B30" s="95"/>
      <c r="C30" s="83"/>
      <c r="D30" s="83"/>
      <c r="E30" s="83"/>
      <c r="F30" s="83"/>
      <c r="G30" s="84"/>
    </row>
    <row r="31" spans="1:7" ht="20.100000000000001" customHeight="1" x14ac:dyDescent="0.25">
      <c r="A31" s="148" t="s">
        <v>830</v>
      </c>
      <c r="B31" s="149"/>
      <c r="C31" s="80"/>
      <c r="D31" s="79"/>
      <c r="E31" s="79"/>
      <c r="F31" s="79"/>
      <c r="G31" s="150"/>
    </row>
    <row r="32" spans="1:7" ht="20.100000000000001" customHeight="1" x14ac:dyDescent="0.25">
      <c r="A32" s="151"/>
      <c r="B32" s="152" t="s">
        <v>831</v>
      </c>
      <c r="C32" s="153">
        <f>data!B173</f>
        <v>0</v>
      </c>
      <c r="D32" s="80"/>
      <c r="E32" s="80"/>
      <c r="F32" s="80"/>
      <c r="G32" s="98"/>
    </row>
    <row r="33" spans="1:7" ht="20.100000000000001" customHeight="1" x14ac:dyDescent="0.25">
      <c r="A33" s="151"/>
      <c r="B33" s="154" t="s">
        <v>832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topLeftCell="A17"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5" width="8.77734375" style="1" customWidth="1"/>
    <col min="6" max="16384" width="8.77734375" style="1"/>
  </cols>
  <sheetData>
    <row r="1" spans="1:3" ht="20.100000000000001" customHeight="1" x14ac:dyDescent="0.25">
      <c r="A1" s="155" t="s">
        <v>339</v>
      </c>
      <c r="B1" s="76"/>
      <c r="C1" s="75" t="s">
        <v>833</v>
      </c>
    </row>
    <row r="2" spans="1:3" ht="20.100000000000001" customHeight="1" x14ac:dyDescent="0.25">
      <c r="A2" s="100"/>
    </row>
    <row r="3" spans="1:3" ht="20.100000000000001" customHeight="1" x14ac:dyDescent="0.25">
      <c r="A3" s="134" t="str">
        <f>"Hospital: "&amp;data!C98</f>
        <v>Hospital: Confluence Health: Wenatchee Valley Hospital</v>
      </c>
      <c r="B3" s="83"/>
      <c r="C3" s="156" t="str">
        <f>"FYE: "&amp;data!C96</f>
        <v>FYE: 12/31/2022</v>
      </c>
    </row>
    <row r="4" spans="1:3" ht="20.100000000000001" customHeight="1" x14ac:dyDescent="0.25">
      <c r="A4" s="83"/>
    </row>
    <row r="5" spans="1:3" ht="20.100000000000001" customHeight="1" x14ac:dyDescent="0.25">
      <c r="A5" s="77">
        <v>1</v>
      </c>
      <c r="B5" s="89" t="s">
        <v>340</v>
      </c>
      <c r="C5" s="137"/>
    </row>
    <row r="6" spans="1:3" ht="20.100000000000001" customHeight="1" x14ac:dyDescent="0.25">
      <c r="A6" s="157">
        <v>2</v>
      </c>
      <c r="B6" s="78" t="s">
        <v>834</v>
      </c>
      <c r="C6" s="77">
        <f>data!C181</f>
        <v>5821682</v>
      </c>
    </row>
    <row r="7" spans="1:3" ht="20.100000000000001" customHeight="1" x14ac:dyDescent="0.25">
      <c r="A7" s="158">
        <v>3</v>
      </c>
      <c r="B7" s="97" t="s">
        <v>342</v>
      </c>
      <c r="C7" s="77">
        <f>data!C182</f>
        <v>204113</v>
      </c>
    </row>
    <row r="8" spans="1:3" ht="20.100000000000001" customHeight="1" x14ac:dyDescent="0.25">
      <c r="A8" s="158">
        <v>4</v>
      </c>
      <c r="B8" s="78" t="s">
        <v>343</v>
      </c>
      <c r="C8" s="77">
        <f>data!C183</f>
        <v>848370</v>
      </c>
    </row>
    <row r="9" spans="1:3" ht="20.100000000000001" customHeight="1" x14ac:dyDescent="0.25">
      <c r="A9" s="158">
        <v>5</v>
      </c>
      <c r="B9" s="78" t="s">
        <v>344</v>
      </c>
      <c r="C9" s="77">
        <f>data!C184</f>
        <v>15165238</v>
      </c>
    </row>
    <row r="10" spans="1:3" ht="20.100000000000001" customHeight="1" x14ac:dyDescent="0.25">
      <c r="A10" s="158">
        <v>6</v>
      </c>
      <c r="B10" s="78" t="s">
        <v>345</v>
      </c>
      <c r="C10" s="77">
        <f>data!C185</f>
        <v>52706</v>
      </c>
    </row>
    <row r="11" spans="1:3" ht="20.100000000000001" customHeight="1" x14ac:dyDescent="0.25">
      <c r="A11" s="158">
        <v>7</v>
      </c>
      <c r="B11" s="78" t="s">
        <v>346</v>
      </c>
      <c r="C11" s="77">
        <f>data!C186</f>
        <v>2583628</v>
      </c>
    </row>
    <row r="12" spans="1:3" ht="20.100000000000001" customHeight="1" x14ac:dyDescent="0.25">
      <c r="A12" s="158">
        <v>8</v>
      </c>
      <c r="B12" s="78" t="s">
        <v>347</v>
      </c>
      <c r="C12" s="77">
        <f>data!C187</f>
        <v>1380630</v>
      </c>
    </row>
    <row r="13" spans="1:3" ht="20.100000000000001" customHeight="1" x14ac:dyDescent="0.25">
      <c r="A13" s="158">
        <v>9</v>
      </c>
      <c r="B13" s="78" t="s">
        <v>347</v>
      </c>
      <c r="C13" s="77">
        <f>data!C188</f>
        <v>0</v>
      </c>
    </row>
    <row r="14" spans="1:3" ht="20.100000000000001" customHeight="1" x14ac:dyDescent="0.25">
      <c r="A14" s="158">
        <v>10</v>
      </c>
      <c r="B14" s="78" t="s">
        <v>835</v>
      </c>
      <c r="C14" s="77">
        <f>data!D189</f>
        <v>26056367</v>
      </c>
    </row>
    <row r="15" spans="1:3" ht="20.100000000000001" customHeight="1" x14ac:dyDescent="0.25">
      <c r="A15" s="82"/>
      <c r="B15" s="83"/>
      <c r="C15" s="84"/>
    </row>
    <row r="16" spans="1:3" ht="20.100000000000001" customHeight="1" x14ac:dyDescent="0.25">
      <c r="A16" s="82"/>
      <c r="B16" s="83"/>
      <c r="C16" s="84"/>
    </row>
    <row r="17" spans="1:3" ht="20.100000000000001" customHeight="1" x14ac:dyDescent="0.25">
      <c r="A17" s="159">
        <v>11</v>
      </c>
      <c r="B17" s="90" t="s">
        <v>348</v>
      </c>
      <c r="C17" s="91"/>
    </row>
    <row r="18" spans="1:3" ht="20.100000000000001" customHeight="1" x14ac:dyDescent="0.25">
      <c r="A18" s="77">
        <v>12</v>
      </c>
      <c r="B18" s="78" t="s">
        <v>836</v>
      </c>
      <c r="C18" s="77">
        <f>data!C191</f>
        <v>8307086</v>
      </c>
    </row>
    <row r="19" spans="1:3" ht="20.100000000000001" customHeight="1" x14ac:dyDescent="0.25">
      <c r="A19" s="77">
        <v>13</v>
      </c>
      <c r="B19" s="78" t="s">
        <v>837</v>
      </c>
      <c r="C19" s="77">
        <f>data!C192</f>
        <v>26986</v>
      </c>
    </row>
    <row r="20" spans="1:3" ht="20.100000000000001" customHeight="1" x14ac:dyDescent="0.25">
      <c r="A20" s="77">
        <v>14</v>
      </c>
      <c r="B20" s="78" t="s">
        <v>838</v>
      </c>
      <c r="C20" s="77">
        <f>data!D193</f>
        <v>8334072</v>
      </c>
    </row>
    <row r="21" spans="1:3" ht="20.100000000000001" customHeight="1" x14ac:dyDescent="0.25">
      <c r="A21" s="82"/>
      <c r="B21" s="83"/>
      <c r="C21" s="84"/>
    </row>
    <row r="22" spans="1:3" ht="20.100000000000001" customHeight="1" x14ac:dyDescent="0.25">
      <c r="A22" s="82"/>
      <c r="C22" s="160"/>
    </row>
    <row r="23" spans="1:3" ht="20.100000000000001" customHeight="1" x14ac:dyDescent="0.25">
      <c r="A23" s="138">
        <v>15</v>
      </c>
      <c r="B23" s="161" t="s">
        <v>351</v>
      </c>
      <c r="C23" s="137"/>
    </row>
    <row r="24" spans="1:3" ht="20.100000000000001" customHeight="1" x14ac:dyDescent="0.25">
      <c r="A24" s="77">
        <v>16</v>
      </c>
      <c r="B24" s="89" t="s">
        <v>839</v>
      </c>
      <c r="C24" s="162"/>
    </row>
    <row r="25" spans="1:3" ht="20.100000000000001" customHeight="1" x14ac:dyDescent="0.25">
      <c r="A25" s="77">
        <v>17</v>
      </c>
      <c r="B25" s="78" t="s">
        <v>840</v>
      </c>
      <c r="C25" s="77">
        <f>data!C195</f>
        <v>908240</v>
      </c>
    </row>
    <row r="26" spans="1:3" ht="20.100000000000001" customHeight="1" x14ac:dyDescent="0.25">
      <c r="A26" s="77">
        <v>18</v>
      </c>
      <c r="B26" s="78" t="s">
        <v>353</v>
      </c>
      <c r="C26" s="77">
        <f>data!C196</f>
        <v>372183</v>
      </c>
    </row>
    <row r="27" spans="1:3" ht="20.100000000000001" customHeight="1" x14ac:dyDescent="0.25">
      <c r="A27" s="77">
        <v>19</v>
      </c>
      <c r="B27" s="78" t="s">
        <v>841</v>
      </c>
      <c r="C27" s="77">
        <f>data!D197</f>
        <v>1280423</v>
      </c>
    </row>
    <row r="28" spans="1:3" ht="20.100000000000001" customHeight="1" x14ac:dyDescent="0.25">
      <c r="A28" s="82"/>
      <c r="B28" s="83"/>
      <c r="C28" s="84"/>
    </row>
    <row r="29" spans="1:3" ht="20.100000000000001" customHeight="1" x14ac:dyDescent="0.25">
      <c r="A29" s="82"/>
      <c r="B29" s="83"/>
      <c r="C29" s="84"/>
    </row>
    <row r="30" spans="1:3" ht="20.100000000000001" customHeight="1" x14ac:dyDescent="0.25">
      <c r="A30" s="138">
        <v>20</v>
      </c>
      <c r="B30" s="161" t="s">
        <v>842</v>
      </c>
      <c r="C30" s="147"/>
    </row>
    <row r="31" spans="1:3" ht="20.100000000000001" customHeight="1" x14ac:dyDescent="0.25">
      <c r="A31" s="77">
        <v>21</v>
      </c>
      <c r="B31" s="78" t="s">
        <v>355</v>
      </c>
      <c r="C31" s="77">
        <f>data!C199</f>
        <v>115088</v>
      </c>
    </row>
    <row r="32" spans="1:3" ht="20.100000000000001" customHeight="1" x14ac:dyDescent="0.25">
      <c r="A32" s="77">
        <v>22</v>
      </c>
      <c r="B32" s="78" t="s">
        <v>843</v>
      </c>
      <c r="C32" s="77">
        <f>data!C200</f>
        <v>2579831</v>
      </c>
    </row>
    <row r="33" spans="1:3" ht="20.100000000000001" customHeight="1" x14ac:dyDescent="0.25">
      <c r="A33" s="77">
        <v>23</v>
      </c>
      <c r="B33" s="78" t="s">
        <v>144</v>
      </c>
      <c r="C33" s="77">
        <f>data!C201</f>
        <v>0</v>
      </c>
    </row>
    <row r="34" spans="1:3" ht="20.100000000000001" customHeight="1" x14ac:dyDescent="0.25">
      <c r="A34" s="77">
        <v>24</v>
      </c>
      <c r="B34" s="78" t="s">
        <v>844</v>
      </c>
      <c r="C34" s="77">
        <f>data!D202</f>
        <v>2694919</v>
      </c>
    </row>
    <row r="35" spans="1:3" ht="20.100000000000001" customHeight="1" x14ac:dyDescent="0.25">
      <c r="A35" s="82"/>
      <c r="B35" s="83"/>
      <c r="C35" s="84"/>
    </row>
    <row r="36" spans="1:3" ht="20.100000000000001" customHeight="1" x14ac:dyDescent="0.25">
      <c r="A36" s="82"/>
      <c r="B36" s="83"/>
      <c r="C36" s="84"/>
    </row>
    <row r="37" spans="1:3" ht="20.100000000000001" customHeight="1" x14ac:dyDescent="0.25">
      <c r="A37" s="138">
        <v>25</v>
      </c>
      <c r="B37" s="161" t="s">
        <v>357</v>
      </c>
      <c r="C37" s="137"/>
    </row>
    <row r="38" spans="1:3" ht="20.100000000000001" customHeight="1" x14ac:dyDescent="0.25">
      <c r="A38" s="77">
        <v>26</v>
      </c>
      <c r="B38" s="78" t="s">
        <v>845</v>
      </c>
      <c r="C38" s="77">
        <f>data!C204</f>
        <v>1247599</v>
      </c>
    </row>
    <row r="39" spans="1:3" ht="20.100000000000001" customHeight="1" x14ac:dyDescent="0.25">
      <c r="A39" s="77">
        <v>27</v>
      </c>
      <c r="B39" s="78" t="s">
        <v>359</v>
      </c>
      <c r="C39" s="77">
        <f>data!C205</f>
        <v>0</v>
      </c>
    </row>
    <row r="40" spans="1:3" ht="20.100000000000001" customHeight="1" x14ac:dyDescent="0.25">
      <c r="A40" s="77">
        <v>28</v>
      </c>
      <c r="B40" s="78" t="s">
        <v>846</v>
      </c>
      <c r="C40" s="77">
        <f>data!D206</f>
        <v>1247599</v>
      </c>
    </row>
    <row r="41" spans="1:3" x14ac:dyDescent="0.2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abSelected="1" workbookViewId="0">
      <selection activeCell="D18" sqref="D18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8" width="8.77734375" style="1" customWidth="1"/>
    <col min="9" max="16384" width="8.77734375" style="1"/>
  </cols>
  <sheetData>
    <row r="1" spans="1:6" ht="20.100000000000001" customHeight="1" x14ac:dyDescent="0.25">
      <c r="A1" s="155" t="s">
        <v>360</v>
      </c>
      <c r="B1" s="76"/>
      <c r="C1" s="76"/>
      <c r="D1" s="76"/>
      <c r="E1" s="76"/>
      <c r="F1" s="75" t="s">
        <v>847</v>
      </c>
    </row>
    <row r="3" spans="1:6" ht="20.100000000000001" customHeight="1" x14ac:dyDescent="0.25">
      <c r="A3" s="134" t="str">
        <f>"Hospital: "&amp;data!C98</f>
        <v>Hospital: Confluence Health: Wenatchee Valley Hospital</v>
      </c>
      <c r="F3" s="156" t="str">
        <f>"FYE: "&amp;data!C96</f>
        <v>FYE: 12/31/2022</v>
      </c>
    </row>
    <row r="4" spans="1:6" ht="20.100000000000001" customHeight="1" x14ac:dyDescent="0.25">
      <c r="A4" s="162" t="s">
        <v>361</v>
      </c>
      <c r="B4" s="88"/>
      <c r="C4" s="88"/>
      <c r="D4" s="89"/>
      <c r="E4" s="89"/>
      <c r="F4" s="88"/>
    </row>
    <row r="5" spans="1:6" ht="20.100000000000001" customHeight="1" x14ac:dyDescent="0.25">
      <c r="A5" s="138"/>
      <c r="B5" s="164"/>
      <c r="C5" s="165" t="s">
        <v>848</v>
      </c>
      <c r="D5" s="165"/>
      <c r="E5" s="165"/>
      <c r="F5" s="165" t="s">
        <v>849</v>
      </c>
    </row>
    <row r="6" spans="1:6" ht="20.100000000000001" customHeight="1" x14ac:dyDescent="0.25">
      <c r="A6" s="166"/>
      <c r="B6" s="84"/>
      <c r="C6" s="167" t="s">
        <v>850</v>
      </c>
      <c r="D6" s="167" t="s">
        <v>363</v>
      </c>
      <c r="E6" s="167" t="s">
        <v>851</v>
      </c>
      <c r="F6" s="167" t="s">
        <v>850</v>
      </c>
    </row>
    <row r="7" spans="1:6" ht="20.100000000000001" customHeight="1" x14ac:dyDescent="0.25">
      <c r="A7" s="77">
        <v>1</v>
      </c>
      <c r="B7" s="81" t="s">
        <v>366</v>
      </c>
      <c r="C7" s="81">
        <f>data!B211</f>
        <v>239994</v>
      </c>
      <c r="D7" s="81">
        <f>data!C211</f>
        <v>0</v>
      </c>
      <c r="E7" s="81">
        <f>data!D211</f>
        <v>22600</v>
      </c>
      <c r="F7" s="81">
        <f>data!E211</f>
        <v>217394</v>
      </c>
    </row>
    <row r="8" spans="1:6" ht="20.100000000000001" customHeight="1" x14ac:dyDescent="0.25">
      <c r="A8" s="77">
        <v>2</v>
      </c>
      <c r="B8" s="81" t="s">
        <v>367</v>
      </c>
      <c r="C8" s="81">
        <f>data!B212</f>
        <v>418498</v>
      </c>
      <c r="D8" s="81">
        <f>data!C212</f>
        <v>160878</v>
      </c>
      <c r="E8" s="81">
        <f>data!D212</f>
        <v>0</v>
      </c>
      <c r="F8" s="81">
        <f>data!E212</f>
        <v>579376</v>
      </c>
    </row>
    <row r="9" spans="1:6" ht="20.100000000000001" customHeight="1" x14ac:dyDescent="0.25">
      <c r="A9" s="77">
        <v>3</v>
      </c>
      <c r="B9" s="81" t="s">
        <v>368</v>
      </c>
      <c r="C9" s="81">
        <f>data!B213</f>
        <v>651774</v>
      </c>
      <c r="D9" s="81">
        <f>data!C213</f>
        <v>0</v>
      </c>
      <c r="E9" s="81">
        <f>data!D213</f>
        <v>0</v>
      </c>
      <c r="F9" s="81">
        <f>data!E213</f>
        <v>651774</v>
      </c>
    </row>
    <row r="10" spans="1:6" ht="20.100000000000001" customHeight="1" x14ac:dyDescent="0.25">
      <c r="A10" s="77">
        <v>4</v>
      </c>
      <c r="B10" s="81" t="s">
        <v>852</v>
      </c>
      <c r="C10" s="81">
        <f>data!B214</f>
        <v>3417761</v>
      </c>
      <c r="D10" s="81">
        <f>data!C214</f>
        <v>7542463</v>
      </c>
      <c r="E10" s="81">
        <f>data!D214</f>
        <v>24249</v>
      </c>
      <c r="F10" s="81">
        <f>data!E214</f>
        <v>10935975</v>
      </c>
    </row>
    <row r="11" spans="1:6" ht="20.100000000000001" customHeight="1" x14ac:dyDescent="0.25">
      <c r="A11" s="77">
        <v>5</v>
      </c>
      <c r="B11" s="81" t="s">
        <v>853</v>
      </c>
      <c r="C11" s="81">
        <f>data!B215</f>
        <v>4228818</v>
      </c>
      <c r="D11" s="81">
        <f>data!C215</f>
        <v>1405035</v>
      </c>
      <c r="E11" s="81">
        <f>data!D215</f>
        <v>11972</v>
      </c>
      <c r="F11" s="81">
        <f>data!E215</f>
        <v>5621881</v>
      </c>
    </row>
    <row r="12" spans="1:6" ht="20.100000000000001" customHeight="1" x14ac:dyDescent="0.25">
      <c r="A12" s="77">
        <v>6</v>
      </c>
      <c r="B12" s="81" t="s">
        <v>854</v>
      </c>
      <c r="C12" s="81">
        <f>data!B216</f>
        <v>18951072</v>
      </c>
      <c r="D12" s="81">
        <f>data!C216</f>
        <v>1789917</v>
      </c>
      <c r="E12" s="81">
        <f>data!D216</f>
        <v>648393</v>
      </c>
      <c r="F12" s="81">
        <f>data!E216</f>
        <v>20092596</v>
      </c>
    </row>
    <row r="13" spans="1:6" ht="20.100000000000001" customHeight="1" x14ac:dyDescent="0.25">
      <c r="A13" s="77">
        <v>7</v>
      </c>
      <c r="B13" s="81" t="s">
        <v>855</v>
      </c>
      <c r="C13" s="81">
        <f>data!B217</f>
        <v>3086075</v>
      </c>
      <c r="D13" s="81">
        <f>data!C217</f>
        <v>45126</v>
      </c>
      <c r="E13" s="81">
        <f>data!D217</f>
        <v>1327153</v>
      </c>
      <c r="F13" s="81">
        <f>data!E217</f>
        <v>1804048</v>
      </c>
    </row>
    <row r="14" spans="1:6" ht="20.100000000000001" customHeight="1" x14ac:dyDescent="0.2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00000000000001" customHeight="1" x14ac:dyDescent="0.25">
      <c r="A15" s="77">
        <v>9</v>
      </c>
      <c r="B15" s="81" t="s">
        <v>856</v>
      </c>
      <c r="C15" s="81">
        <f>data!B219</f>
        <v>11731877</v>
      </c>
      <c r="D15" s="81">
        <f>data!C219</f>
        <v>-7608926</v>
      </c>
      <c r="E15" s="81">
        <f>data!D219</f>
        <v>0</v>
      </c>
      <c r="F15" s="81">
        <f>data!E219</f>
        <v>4122951</v>
      </c>
    </row>
    <row r="16" spans="1:6" ht="20.100000000000001" customHeight="1" x14ac:dyDescent="0.25">
      <c r="A16" s="77">
        <v>10</v>
      </c>
      <c r="B16" s="81" t="s">
        <v>587</v>
      </c>
      <c r="C16" s="81">
        <f>data!B220</f>
        <v>42725869</v>
      </c>
      <c r="D16" s="81">
        <f>data!C220</f>
        <v>3334493</v>
      </c>
      <c r="E16" s="81">
        <f>data!D220</f>
        <v>2034367</v>
      </c>
      <c r="F16" s="81">
        <f>data!E220</f>
        <v>44025995</v>
      </c>
    </row>
    <row r="17" spans="1:6" ht="20.100000000000001" customHeight="1" x14ac:dyDescent="0.25">
      <c r="A17" s="82"/>
      <c r="B17" s="83"/>
      <c r="C17" s="83"/>
      <c r="D17" s="83"/>
      <c r="E17" s="83"/>
      <c r="F17" s="84"/>
    </row>
    <row r="18" spans="1:6" ht="20.100000000000001" customHeight="1" x14ac:dyDescent="0.25">
      <c r="A18" s="85"/>
      <c r="F18" s="96"/>
    </row>
    <row r="19" spans="1:6" ht="20.100000000000001" customHeight="1" x14ac:dyDescent="0.25">
      <c r="A19" s="85"/>
      <c r="F19" s="96"/>
    </row>
    <row r="20" spans="1:6" ht="20.100000000000001" customHeight="1" x14ac:dyDescent="0.25">
      <c r="A20" s="162" t="s">
        <v>375</v>
      </c>
      <c r="B20" s="88"/>
      <c r="C20" s="88"/>
      <c r="D20" s="88"/>
      <c r="E20" s="88"/>
      <c r="F20" s="88"/>
    </row>
    <row r="21" spans="1:6" ht="20.100000000000001" customHeight="1" x14ac:dyDescent="0.25">
      <c r="A21" s="168"/>
      <c r="B21" s="160"/>
      <c r="C21" s="167" t="s">
        <v>848</v>
      </c>
      <c r="D21" s="4" t="s">
        <v>215</v>
      </c>
      <c r="E21" s="167"/>
      <c r="F21" s="167" t="s">
        <v>849</v>
      </c>
    </row>
    <row r="22" spans="1:6" ht="20.100000000000001" customHeight="1" x14ac:dyDescent="0.25">
      <c r="A22" s="168"/>
      <c r="B22" s="160"/>
      <c r="C22" s="167" t="s">
        <v>850</v>
      </c>
      <c r="D22" s="167" t="s">
        <v>857</v>
      </c>
      <c r="E22" s="167" t="s">
        <v>851</v>
      </c>
      <c r="F22" s="167" t="s">
        <v>850</v>
      </c>
    </row>
    <row r="23" spans="1:6" ht="20.100000000000001" customHeight="1" x14ac:dyDescent="0.25">
      <c r="A23" s="77">
        <v>11</v>
      </c>
      <c r="B23" s="169" t="s">
        <v>366</v>
      </c>
      <c r="C23" s="169"/>
      <c r="D23" s="169"/>
      <c r="E23" s="169"/>
      <c r="F23" s="169"/>
    </row>
    <row r="24" spans="1:6" ht="20.100000000000001" customHeight="1" x14ac:dyDescent="0.25">
      <c r="A24" s="77">
        <v>12</v>
      </c>
      <c r="B24" s="81" t="s">
        <v>367</v>
      </c>
      <c r="C24" s="81">
        <f>data!B225</f>
        <v>203605</v>
      </c>
      <c r="D24" s="81">
        <f>data!C225</f>
        <v>32703</v>
      </c>
      <c r="E24" s="81">
        <f>data!D225</f>
        <v>0</v>
      </c>
      <c r="F24" s="81">
        <f>data!E225</f>
        <v>236308</v>
      </c>
    </row>
    <row r="25" spans="1:6" ht="20.100000000000001" customHeight="1" x14ac:dyDescent="0.25">
      <c r="A25" s="77">
        <v>13</v>
      </c>
      <c r="B25" s="81" t="s">
        <v>368</v>
      </c>
      <c r="C25" s="81">
        <f>data!B226</f>
        <v>85880</v>
      </c>
      <c r="D25" s="81">
        <f>data!C226</f>
        <v>25738</v>
      </c>
      <c r="E25" s="81">
        <f>data!D226</f>
        <v>0</v>
      </c>
      <c r="F25" s="81">
        <f>data!E226</f>
        <v>111618</v>
      </c>
    </row>
    <row r="26" spans="1:6" ht="20.100000000000001" customHeight="1" x14ac:dyDescent="0.25">
      <c r="A26" s="77">
        <v>14</v>
      </c>
      <c r="B26" s="81" t="s">
        <v>852</v>
      </c>
      <c r="C26" s="81">
        <f>data!B227</f>
        <v>1033528</v>
      </c>
      <c r="D26" s="81">
        <f>data!C227</f>
        <v>827556</v>
      </c>
      <c r="E26" s="81">
        <f>data!D227</f>
        <v>6629.6</v>
      </c>
      <c r="F26" s="81">
        <f>data!E227</f>
        <v>1854454.4</v>
      </c>
    </row>
    <row r="27" spans="1:6" ht="20.100000000000001" customHeight="1" x14ac:dyDescent="0.25">
      <c r="A27" s="77">
        <v>15</v>
      </c>
      <c r="B27" s="81" t="s">
        <v>853</v>
      </c>
      <c r="C27" s="81">
        <f>data!B228</f>
        <v>2583334</v>
      </c>
      <c r="D27" s="81">
        <f>data!C228</f>
        <v>404142</v>
      </c>
      <c r="E27" s="81">
        <f>data!D228</f>
        <v>11972</v>
      </c>
      <c r="F27" s="81">
        <f>data!E228</f>
        <v>2975504</v>
      </c>
    </row>
    <row r="28" spans="1:6" ht="20.100000000000001" customHeight="1" x14ac:dyDescent="0.25">
      <c r="A28" s="77">
        <v>16</v>
      </c>
      <c r="B28" s="81" t="s">
        <v>854</v>
      </c>
      <c r="C28" s="81">
        <f>data!B229</f>
        <v>10681638</v>
      </c>
      <c r="D28" s="81">
        <f>data!C229</f>
        <v>1770388</v>
      </c>
      <c r="E28" s="81">
        <f>data!D229</f>
        <v>679737</v>
      </c>
      <c r="F28" s="81">
        <f>data!E229</f>
        <v>11772289</v>
      </c>
    </row>
    <row r="29" spans="1:6" ht="20.100000000000001" customHeight="1" x14ac:dyDescent="0.25">
      <c r="A29" s="77">
        <v>17</v>
      </c>
      <c r="B29" s="81" t="s">
        <v>855</v>
      </c>
      <c r="C29" s="81">
        <f>data!B230</f>
        <v>2357844</v>
      </c>
      <c r="D29" s="81">
        <f>data!C230</f>
        <v>117413</v>
      </c>
      <c r="E29" s="81">
        <f>data!D230</f>
        <v>700307</v>
      </c>
      <c r="F29" s="81">
        <f>data!E230</f>
        <v>1774950</v>
      </c>
    </row>
    <row r="30" spans="1:6" ht="20.100000000000001" customHeight="1" x14ac:dyDescent="0.2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00000000000001" customHeight="1" x14ac:dyDescent="0.25">
      <c r="A31" s="77">
        <v>19</v>
      </c>
      <c r="B31" s="81" t="s">
        <v>856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00000000000001" customHeight="1" x14ac:dyDescent="0.25">
      <c r="A32" s="77">
        <v>20</v>
      </c>
      <c r="B32" s="81" t="s">
        <v>587</v>
      </c>
      <c r="C32" s="81">
        <f>data!B233</f>
        <v>16945829</v>
      </c>
      <c r="D32" s="81">
        <f>data!C233</f>
        <v>3177940</v>
      </c>
      <c r="E32" s="81">
        <f>data!D233</f>
        <v>1398645.6</v>
      </c>
      <c r="F32" s="81">
        <f>data!E233</f>
        <v>18725123.399999999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6" width="8.77734375" style="1" customWidth="1"/>
    <col min="7" max="16384" width="8.77734375" style="1"/>
  </cols>
  <sheetData>
    <row r="1" spans="1:4" ht="20.100000000000001" customHeight="1" x14ac:dyDescent="0.25">
      <c r="A1" s="76" t="s">
        <v>858</v>
      </c>
      <c r="B1" s="76"/>
      <c r="C1" s="76"/>
      <c r="D1" s="75" t="s">
        <v>859</v>
      </c>
    </row>
    <row r="2" spans="1:4" ht="20.100000000000001" customHeight="1" x14ac:dyDescent="0.25">
      <c r="A2" s="134" t="str">
        <f>"Hospital: "&amp;data!C98</f>
        <v>Hospital: Confluence Health: Wenatchee Valley Hospital</v>
      </c>
      <c r="B2" s="83"/>
      <c r="C2" s="83"/>
      <c r="D2" s="156" t="str">
        <f>"FYE: "&amp;data!C96</f>
        <v>FYE: 12/31/2022</v>
      </c>
    </row>
    <row r="3" spans="1:4" ht="20.100000000000001" customHeight="1" x14ac:dyDescent="0.25">
      <c r="A3" s="138"/>
      <c r="B3" s="164"/>
      <c r="C3" s="164"/>
      <c r="D3" s="164"/>
    </row>
    <row r="4" spans="1:4" ht="20.100000000000001" customHeight="1" x14ac:dyDescent="0.25">
      <c r="A4" s="158"/>
      <c r="B4" s="170" t="s">
        <v>860</v>
      </c>
      <c r="C4" s="170" t="s">
        <v>861</v>
      </c>
      <c r="D4" s="171"/>
    </row>
    <row r="5" spans="1:4" ht="20.100000000000001" customHeight="1" x14ac:dyDescent="0.25">
      <c r="A5" s="138">
        <v>1</v>
      </c>
      <c r="B5" s="172"/>
      <c r="C5" s="94" t="s">
        <v>377</v>
      </c>
      <c r="D5" s="81">
        <f>data!D237</f>
        <v>5551446</v>
      </c>
    </row>
    <row r="6" spans="1:4" ht="20.100000000000001" customHeight="1" x14ac:dyDescent="0.25">
      <c r="A6" s="77">
        <v>2</v>
      </c>
      <c r="B6" s="83"/>
      <c r="C6" s="156" t="s">
        <v>473</v>
      </c>
      <c r="D6" s="167"/>
    </row>
    <row r="7" spans="1:4" ht="20.100000000000001" customHeight="1" x14ac:dyDescent="0.25">
      <c r="A7" s="77">
        <v>3</v>
      </c>
      <c r="B7" s="172">
        <v>5810</v>
      </c>
      <c r="C7" s="81" t="s">
        <v>330</v>
      </c>
      <c r="D7" s="81">
        <f>data!C239</f>
        <v>172445271</v>
      </c>
    </row>
    <row r="8" spans="1:4" ht="20.100000000000001" customHeight="1" x14ac:dyDescent="0.25">
      <c r="A8" s="77">
        <v>4</v>
      </c>
      <c r="B8" s="172">
        <v>5820</v>
      </c>
      <c r="C8" s="81" t="s">
        <v>331</v>
      </c>
      <c r="D8" s="81">
        <f>data!C240</f>
        <v>82311698</v>
      </c>
    </row>
    <row r="9" spans="1:4" ht="20.100000000000001" customHeight="1" x14ac:dyDescent="0.25">
      <c r="A9" s="77">
        <v>5</v>
      </c>
      <c r="B9" s="172">
        <v>5830</v>
      </c>
      <c r="C9" s="81" t="s">
        <v>343</v>
      </c>
      <c r="D9" s="81">
        <f>data!C241</f>
        <v>7774137</v>
      </c>
    </row>
    <row r="10" spans="1:4" ht="20.100000000000001" customHeight="1" x14ac:dyDescent="0.25">
      <c r="A10" s="77">
        <v>6</v>
      </c>
      <c r="B10" s="172">
        <v>5840</v>
      </c>
      <c r="C10" s="81" t="s">
        <v>382</v>
      </c>
      <c r="D10" s="81">
        <f>data!C242</f>
        <v>833664</v>
      </c>
    </row>
    <row r="11" spans="1:4" ht="20.100000000000001" customHeight="1" x14ac:dyDescent="0.25">
      <c r="A11" s="77">
        <v>7</v>
      </c>
      <c r="B11" s="172">
        <v>5850</v>
      </c>
      <c r="C11" s="81" t="s">
        <v>862</v>
      </c>
      <c r="D11" s="81">
        <f>data!C243</f>
        <v>0</v>
      </c>
    </row>
    <row r="12" spans="1:4" ht="20.100000000000001" customHeight="1" x14ac:dyDescent="0.25">
      <c r="A12" s="77">
        <v>8</v>
      </c>
      <c r="B12" s="172">
        <v>5860</v>
      </c>
      <c r="C12" s="81" t="s">
        <v>144</v>
      </c>
      <c r="D12" s="81">
        <f>data!C244</f>
        <v>63455515</v>
      </c>
    </row>
    <row r="13" spans="1:4" ht="20.100000000000001" customHeight="1" x14ac:dyDescent="0.25">
      <c r="A13" s="77">
        <v>9</v>
      </c>
      <c r="B13" s="81"/>
      <c r="C13" s="81" t="s">
        <v>863</v>
      </c>
      <c r="D13" s="81">
        <f>data!D245</f>
        <v>326820285</v>
      </c>
    </row>
    <row r="14" spans="1:4" ht="20.100000000000001" customHeight="1" x14ac:dyDescent="0.25">
      <c r="A14" s="166">
        <v>10</v>
      </c>
      <c r="B14" s="93"/>
      <c r="C14" s="93"/>
      <c r="D14" s="93"/>
    </row>
    <row r="15" spans="1:4" ht="20.100000000000001" customHeight="1" x14ac:dyDescent="0.25">
      <c r="A15" s="77">
        <v>11</v>
      </c>
      <c r="B15" s="173"/>
      <c r="C15" s="173" t="s">
        <v>386</v>
      </c>
      <c r="D15" s="167"/>
    </row>
    <row r="16" spans="1:4" ht="20.100000000000001" customHeight="1" x14ac:dyDescent="0.25">
      <c r="A16" s="166">
        <v>12</v>
      </c>
      <c r="B16" s="93"/>
      <c r="C16" s="78" t="s">
        <v>864</v>
      </c>
      <c r="D16" s="77">
        <f>data!C247</f>
        <v>0</v>
      </c>
    </row>
    <row r="17" spans="1:4" ht="20.100000000000001" customHeight="1" x14ac:dyDescent="0.25">
      <c r="A17" s="77">
        <v>13</v>
      </c>
      <c r="B17" s="173"/>
      <c r="C17" s="83"/>
      <c r="D17" s="84"/>
    </row>
    <row r="18" spans="1:4" ht="20.100000000000001" customHeight="1" x14ac:dyDescent="0.25">
      <c r="A18" s="77">
        <v>14</v>
      </c>
      <c r="B18" s="174">
        <v>5900</v>
      </c>
      <c r="C18" s="81" t="s">
        <v>388</v>
      </c>
      <c r="D18" s="81">
        <f>data!C249</f>
        <v>2330466</v>
      </c>
    </row>
    <row r="19" spans="1:4" ht="20.100000000000001" customHeight="1" x14ac:dyDescent="0.25">
      <c r="A19" s="175">
        <v>15</v>
      </c>
      <c r="B19" s="172">
        <v>5910</v>
      </c>
      <c r="C19" s="94" t="s">
        <v>865</v>
      </c>
      <c r="D19" s="81">
        <f>data!C250</f>
        <v>3824213</v>
      </c>
    </row>
    <row r="20" spans="1:4" ht="20.100000000000001" customHeight="1" x14ac:dyDescent="0.25">
      <c r="A20" s="77">
        <v>16</v>
      </c>
      <c r="B20" s="81"/>
      <c r="C20" s="81"/>
      <c r="D20" s="93"/>
    </row>
    <row r="21" spans="1:4" ht="20.100000000000001" customHeight="1" x14ac:dyDescent="0.25">
      <c r="A21" s="77">
        <v>17</v>
      </c>
      <c r="B21" s="93"/>
      <c r="C21" s="93"/>
      <c r="D21" s="93"/>
    </row>
    <row r="22" spans="1:4" ht="20.100000000000001" customHeight="1" x14ac:dyDescent="0.25">
      <c r="A22" s="166">
        <v>18</v>
      </c>
      <c r="B22" s="93"/>
      <c r="C22" s="93" t="s">
        <v>866</v>
      </c>
      <c r="D22" s="81">
        <f>data!D252</f>
        <v>6154679</v>
      </c>
    </row>
    <row r="23" spans="1:4" ht="20.100000000000001" customHeight="1" x14ac:dyDescent="0.25">
      <c r="A23" s="175">
        <v>19</v>
      </c>
      <c r="B23" s="173"/>
      <c r="C23" s="173"/>
      <c r="D23" s="167"/>
    </row>
    <row r="24" spans="1:4" ht="20.100000000000001" customHeight="1" x14ac:dyDescent="0.2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00000000000001" customHeight="1" x14ac:dyDescent="0.25">
      <c r="A25" s="175">
        <v>21</v>
      </c>
      <c r="B25" s="83"/>
      <c r="C25" s="83"/>
      <c r="D25" s="167"/>
    </row>
    <row r="26" spans="1:4" ht="20.100000000000001" customHeight="1" x14ac:dyDescent="0.25">
      <c r="A26" s="77">
        <v>22</v>
      </c>
      <c r="B26" s="172">
        <v>5980</v>
      </c>
      <c r="C26" s="81" t="s">
        <v>867</v>
      </c>
      <c r="D26" s="81">
        <f>data!C255</f>
        <v>7311090</v>
      </c>
    </row>
    <row r="27" spans="1:4" ht="20.100000000000001" customHeight="1" x14ac:dyDescent="0.25">
      <c r="A27" s="158">
        <v>23</v>
      </c>
      <c r="B27" s="177" t="s">
        <v>868</v>
      </c>
      <c r="C27" s="93"/>
      <c r="D27" s="81">
        <f>data!D256</f>
        <v>7311090</v>
      </c>
    </row>
    <row r="28" spans="1:4" ht="20.100000000000001" customHeight="1" x14ac:dyDescent="0.25">
      <c r="A28" s="86">
        <v>24</v>
      </c>
      <c r="B28" s="152" t="s">
        <v>869</v>
      </c>
      <c r="C28" s="95"/>
      <c r="D28" s="171"/>
    </row>
    <row r="29" spans="1:4" ht="20.100000000000001" customHeight="1" x14ac:dyDescent="0.25">
      <c r="A29" s="178"/>
      <c r="B29" s="179"/>
      <c r="C29" s="179"/>
      <c r="D29" s="93"/>
    </row>
    <row r="30" spans="1:4" ht="20.100000000000001" customHeight="1" x14ac:dyDescent="0.25">
      <c r="A30" s="180"/>
      <c r="B30" s="78"/>
      <c r="C30" s="78"/>
      <c r="D30" s="93"/>
    </row>
    <row r="31" spans="1:4" ht="20.100000000000001" customHeight="1" x14ac:dyDescent="0.25">
      <c r="A31" s="180"/>
      <c r="B31" s="78"/>
      <c r="C31" s="78"/>
      <c r="D31" s="93"/>
    </row>
    <row r="32" spans="1:4" ht="20.100000000000001" customHeight="1" x14ac:dyDescent="0.25">
      <c r="A32" s="180"/>
      <c r="B32" s="78"/>
      <c r="C32" s="78"/>
      <c r="D32" s="93"/>
    </row>
    <row r="33" spans="1:4" ht="20.100000000000001" customHeight="1" x14ac:dyDescent="0.25">
      <c r="A33" s="180"/>
      <c r="B33" s="78"/>
      <c r="C33" s="78"/>
      <c r="D33" s="81"/>
    </row>
    <row r="34" spans="1:4" ht="20.100000000000001" customHeight="1" x14ac:dyDescent="0.2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2023-07-03T20:38:40Z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