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89F15FFA-B469-45C6-8C72-9F392F5D9450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E85" i="25" l="1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E61" i="25"/>
  <c r="H613" i="25" s="1"/>
  <c r="B54" i="25"/>
  <c r="CE52" i="25"/>
  <c r="B50" i="25"/>
  <c r="AP49" i="25"/>
  <c r="AP63" i="25" s="1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6" i="6"/>
  <c r="D16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AU48" i="24" l="1"/>
  <c r="AU62" i="24" s="1"/>
  <c r="H46" i="31" s="1"/>
  <c r="G48" i="24"/>
  <c r="G62" i="24" s="1"/>
  <c r="G12" i="32" s="1"/>
  <c r="W48" i="24"/>
  <c r="W62" i="24" s="1"/>
  <c r="I76" i="32" s="1"/>
  <c r="BK48" i="24"/>
  <c r="BK62" i="24" s="1"/>
  <c r="G268" i="32" s="1"/>
  <c r="H48" i="24"/>
  <c r="H62" i="24" s="1"/>
  <c r="H7" i="31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H55" i="31" s="1"/>
  <c r="BL48" i="24"/>
  <c r="BL62" i="24" s="1"/>
  <c r="H63" i="31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H48" i="31" s="1"/>
  <c r="J48" i="24"/>
  <c r="J62" i="24" s="1"/>
  <c r="H9" i="31" s="1"/>
  <c r="R48" i="24"/>
  <c r="R62" i="24" s="1"/>
  <c r="D76" i="32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BV48" i="24"/>
  <c r="BV62" i="24" s="1"/>
  <c r="H73" i="31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K48" i="24"/>
  <c r="K62" i="24" s="1"/>
  <c r="H10" i="31" s="1"/>
  <c r="S48" i="24"/>
  <c r="S62" i="24" s="1"/>
  <c r="H18" i="31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BW48" i="24"/>
  <c r="BW62" i="24" s="1"/>
  <c r="H74" i="31" s="1"/>
  <c r="I48" i="24"/>
  <c r="I62" i="24" s="1"/>
  <c r="I12" i="32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H35" i="31" s="1"/>
  <c r="AR48" i="24"/>
  <c r="AR62" i="24" s="1"/>
  <c r="I172" i="32" s="1"/>
  <c r="AZ48" i="24"/>
  <c r="AZ62" i="24" s="1"/>
  <c r="C236" i="32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H4" i="31" s="1"/>
  <c r="M48" i="24"/>
  <c r="M62" i="24" s="1"/>
  <c r="H12" i="31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H76" i="31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H45" i="31" s="1"/>
  <c r="BB48" i="24"/>
  <c r="BB62" i="24" s="1"/>
  <c r="H53" i="31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12" i="32"/>
  <c r="H39" i="31"/>
  <c r="H65" i="31"/>
  <c r="C300" i="32"/>
  <c r="E32" i="6"/>
  <c r="E15" i="6"/>
  <c r="E332" i="32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H2" i="31"/>
  <c r="C12" i="32"/>
  <c r="H66" i="31"/>
  <c r="D300" i="32"/>
  <c r="O14" i="31"/>
  <c r="H51" i="32"/>
  <c r="O38" i="31"/>
  <c r="D179" i="32"/>
  <c r="O78" i="31"/>
  <c r="I339" i="32"/>
  <c r="G332" i="32"/>
  <c r="BK2" i="30"/>
  <c r="I362" i="32"/>
  <c r="H612" i="24"/>
  <c r="E220" i="24"/>
  <c r="F16" i="6" s="1"/>
  <c r="I612" i="24"/>
  <c r="I366" i="32"/>
  <c r="F612" i="24"/>
  <c r="BQ2" i="30"/>
  <c r="D383" i="24"/>
  <c r="D12" i="17" s="1"/>
  <c r="G236" i="32"/>
  <c r="DF2" i="30"/>
  <c r="C170" i="8"/>
  <c r="D22" i="7"/>
  <c r="D258" i="24"/>
  <c r="H22" i="31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X52" i="24"/>
  <c r="X67" i="24" s="1"/>
  <c r="H62" i="31"/>
  <c r="G204" i="32"/>
  <c r="O10" i="31"/>
  <c r="D51" i="32"/>
  <c r="O26" i="31"/>
  <c r="F115" i="32"/>
  <c r="O34" i="31"/>
  <c r="G147" i="32"/>
  <c r="O50" i="31"/>
  <c r="I211" i="32"/>
  <c r="O66" i="31"/>
  <c r="D307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15" i="6"/>
  <c r="D367" i="24"/>
  <c r="AC49" i="25"/>
  <c r="AC63" i="25" s="1"/>
  <c r="E234" i="25"/>
  <c r="CE70" i="25"/>
  <c r="D342" i="25"/>
  <c r="D351" i="25" s="1"/>
  <c r="AV52" i="24" l="1"/>
  <c r="AV67" i="24" s="1"/>
  <c r="BX52" i="24"/>
  <c r="BX67" i="24" s="1"/>
  <c r="L52" i="24"/>
  <c r="L67" i="24" s="1"/>
  <c r="H23" i="31"/>
  <c r="H8" i="31"/>
  <c r="H17" i="31"/>
  <c r="E236" i="32"/>
  <c r="H51" i="31"/>
  <c r="H71" i="31"/>
  <c r="G76" i="32"/>
  <c r="E76" i="32"/>
  <c r="F44" i="32"/>
  <c r="E12" i="32"/>
  <c r="H140" i="32"/>
  <c r="H268" i="32"/>
  <c r="C44" i="32"/>
  <c r="D204" i="32"/>
  <c r="H43" i="31"/>
  <c r="F300" i="32"/>
  <c r="D44" i="32"/>
  <c r="D332" i="32"/>
  <c r="H37" i="31"/>
  <c r="BZ53" i="25"/>
  <c r="BZ68" i="25" s="1"/>
  <c r="BZ86" i="25" s="1"/>
  <c r="BR53" i="25"/>
  <c r="BR68" i="25" s="1"/>
  <c r="BR86" i="25" s="1"/>
  <c r="BJ53" i="25"/>
  <c r="BJ68" i="25" s="1"/>
  <c r="BJ86" i="25" s="1"/>
  <c r="BB53" i="25"/>
  <c r="BB68" i="25" s="1"/>
  <c r="BB86" i="25" s="1"/>
  <c r="C633" i="25" s="1"/>
  <c r="AT53" i="25"/>
  <c r="AT68" i="25" s="1"/>
  <c r="AT86" i="25" s="1"/>
  <c r="AL53" i="25"/>
  <c r="AL68" i="25" s="1"/>
  <c r="AL86" i="25" s="1"/>
  <c r="AD53" i="25"/>
  <c r="AD68" i="25" s="1"/>
  <c r="AD86" i="25" s="1"/>
  <c r="C696" i="25" s="1"/>
  <c r="V53" i="25"/>
  <c r="V68" i="25" s="1"/>
  <c r="V86" i="25" s="1"/>
  <c r="N53" i="25"/>
  <c r="N68" i="25" s="1"/>
  <c r="N86" i="25" s="1"/>
  <c r="F53" i="25"/>
  <c r="F68" i="25" s="1"/>
  <c r="F86" i="25" s="1"/>
  <c r="BS53" i="25"/>
  <c r="BS68" i="25" s="1"/>
  <c r="BS86" i="25" s="1"/>
  <c r="AU53" i="25"/>
  <c r="AU68" i="25" s="1"/>
  <c r="AU86" i="25" s="1"/>
  <c r="G53" i="25"/>
  <c r="G68" i="25" s="1"/>
  <c r="G86" i="25" s="1"/>
  <c r="BY53" i="25"/>
  <c r="BY68" i="25" s="1"/>
  <c r="BY86" i="25" s="1"/>
  <c r="B89" i="15" s="1"/>
  <c r="BQ53" i="25"/>
  <c r="BQ68" i="25" s="1"/>
  <c r="BQ86" i="25" s="1"/>
  <c r="C624" i="25" s="1"/>
  <c r="BI53" i="25"/>
  <c r="BI68" i="25" s="1"/>
  <c r="BI86" i="25" s="1"/>
  <c r="C635" i="25" s="1"/>
  <c r="BA53" i="25"/>
  <c r="BA68" i="25" s="1"/>
  <c r="BA86" i="25" s="1"/>
  <c r="AS53" i="25"/>
  <c r="AS68" i="25" s="1"/>
  <c r="AS86" i="25" s="1"/>
  <c r="AK53" i="25"/>
  <c r="AK68" i="25" s="1"/>
  <c r="AK86" i="25" s="1"/>
  <c r="AC53" i="25"/>
  <c r="AC68" i="25" s="1"/>
  <c r="AC86" i="25" s="1"/>
  <c r="U53" i="25"/>
  <c r="U68" i="25" s="1"/>
  <c r="U86" i="25" s="1"/>
  <c r="C687" i="25" s="1"/>
  <c r="M53" i="25"/>
  <c r="M68" i="25" s="1"/>
  <c r="M86" i="25" s="1"/>
  <c r="E53" i="25"/>
  <c r="E68" i="25" s="1"/>
  <c r="E86" i="25" s="1"/>
  <c r="CA53" i="25"/>
  <c r="CA68" i="25" s="1"/>
  <c r="CA86" i="25" s="1"/>
  <c r="AM53" i="25"/>
  <c r="AM68" i="25" s="1"/>
  <c r="AM86" i="25" s="1"/>
  <c r="C705" i="25" s="1"/>
  <c r="O53" i="25"/>
  <c r="O68" i="25" s="1"/>
  <c r="O86" i="25" s="1"/>
  <c r="BX53" i="25"/>
  <c r="BX68" i="25" s="1"/>
  <c r="BX86" i="25" s="1"/>
  <c r="BP53" i="25"/>
  <c r="BP68" i="25" s="1"/>
  <c r="BP86" i="25" s="1"/>
  <c r="BH53" i="25"/>
  <c r="BH68" i="25" s="1"/>
  <c r="BH86" i="25" s="1"/>
  <c r="AZ53" i="25"/>
  <c r="AZ68" i="25" s="1"/>
  <c r="AZ86" i="25" s="1"/>
  <c r="AR53" i="25"/>
  <c r="AR68" i="25" s="1"/>
  <c r="AR86" i="25" s="1"/>
  <c r="AJ53" i="25"/>
  <c r="AJ68" i="25" s="1"/>
  <c r="AJ86" i="25" s="1"/>
  <c r="AB53" i="25"/>
  <c r="AB68" i="25" s="1"/>
  <c r="AB86" i="25" s="1"/>
  <c r="T53" i="25"/>
  <c r="T68" i="25" s="1"/>
  <c r="T86" i="25" s="1"/>
  <c r="L53" i="25"/>
  <c r="L68" i="25" s="1"/>
  <c r="L86" i="25" s="1"/>
  <c r="D53" i="25"/>
  <c r="D68" i="25" s="1"/>
  <c r="D86" i="25" s="1"/>
  <c r="BW53" i="25"/>
  <c r="BW68" i="25" s="1"/>
  <c r="BW86" i="25" s="1"/>
  <c r="BO53" i="25"/>
  <c r="BO68" i="25" s="1"/>
  <c r="BO86" i="25" s="1"/>
  <c r="BG53" i="25"/>
  <c r="BG68" i="25" s="1"/>
  <c r="BG86" i="25" s="1"/>
  <c r="AY53" i="25"/>
  <c r="AY68" i="25" s="1"/>
  <c r="AY86" i="25" s="1"/>
  <c r="C626" i="25" s="1"/>
  <c r="AQ53" i="25"/>
  <c r="AQ68" i="25" s="1"/>
  <c r="AQ86" i="25" s="1"/>
  <c r="AI53" i="25"/>
  <c r="AI68" i="25" s="1"/>
  <c r="AI86" i="25" s="1"/>
  <c r="AA53" i="25"/>
  <c r="AA68" i="25" s="1"/>
  <c r="AA86" i="25" s="1"/>
  <c r="S53" i="25"/>
  <c r="S68" i="25" s="1"/>
  <c r="S86" i="25" s="1"/>
  <c r="K53" i="25"/>
  <c r="K68" i="25" s="1"/>
  <c r="K86" i="25" s="1"/>
  <c r="C53" i="25"/>
  <c r="BC53" i="25"/>
  <c r="BC68" i="25" s="1"/>
  <c r="BC86" i="25" s="1"/>
  <c r="AE53" i="25"/>
  <c r="AE68" i="25" s="1"/>
  <c r="AE86" i="25" s="1"/>
  <c r="C697" i="25" s="1"/>
  <c r="CD53" i="25"/>
  <c r="BV53" i="25"/>
  <c r="BV68" i="25" s="1"/>
  <c r="BV86" i="25" s="1"/>
  <c r="BN53" i="25"/>
  <c r="BN68" i="25" s="1"/>
  <c r="BN86" i="25" s="1"/>
  <c r="BF53" i="25"/>
  <c r="BF68" i="25" s="1"/>
  <c r="BF86" i="2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Z53" i="25"/>
  <c r="Z68" i="25" s="1"/>
  <c r="Z86" i="25" s="1"/>
  <c r="R53" i="25"/>
  <c r="R68" i="25" s="1"/>
  <c r="R86" i="25" s="1"/>
  <c r="J53" i="25"/>
  <c r="J68" i="25" s="1"/>
  <c r="J86" i="25" s="1"/>
  <c r="CC53" i="25"/>
  <c r="CC68" i="25" s="1"/>
  <c r="CC86" i="25" s="1"/>
  <c r="BU53" i="25"/>
  <c r="BU68" i="25" s="1"/>
  <c r="BU86" i="25" s="1"/>
  <c r="BM53" i="25"/>
  <c r="BM68" i="25" s="1"/>
  <c r="BM86" i="25" s="1"/>
  <c r="BE53" i="25"/>
  <c r="BE68" i="25" s="1"/>
  <c r="BE86" i="25" s="1"/>
  <c r="AW53" i="25"/>
  <c r="AW68" i="25" s="1"/>
  <c r="AW86" i="25" s="1"/>
  <c r="AO53" i="25"/>
  <c r="AO68" i="25" s="1"/>
  <c r="AO86" i="25" s="1"/>
  <c r="B53" i="15" s="1"/>
  <c r="AG53" i="25"/>
  <c r="AG68" i="25" s="1"/>
  <c r="AG86" i="25" s="1"/>
  <c r="Y53" i="25"/>
  <c r="Y68" i="25" s="1"/>
  <c r="Y86" i="25" s="1"/>
  <c r="Q53" i="25"/>
  <c r="Q68" i="25" s="1"/>
  <c r="Q86" i="25" s="1"/>
  <c r="I53" i="25"/>
  <c r="I68" i="25" s="1"/>
  <c r="I86" i="25" s="1"/>
  <c r="BK53" i="25"/>
  <c r="BK68" i="25" s="1"/>
  <c r="BK86" i="25" s="1"/>
  <c r="W53" i="25"/>
  <c r="W68" i="25" s="1"/>
  <c r="W86" i="25" s="1"/>
  <c r="CB53" i="25"/>
  <c r="CB68" i="25" s="1"/>
  <c r="CB86" i="25" s="1"/>
  <c r="BT53" i="25"/>
  <c r="BT68" i="25" s="1"/>
  <c r="BT86" i="25" s="1"/>
  <c r="B84" i="15" s="1"/>
  <c r="BL53" i="25"/>
  <c r="BL68" i="25" s="1"/>
  <c r="BL86" i="25" s="1"/>
  <c r="BD53" i="25"/>
  <c r="BD68" i="25" s="1"/>
  <c r="BD86" i="25" s="1"/>
  <c r="AV53" i="25"/>
  <c r="AV68" i="25" s="1"/>
  <c r="AV86" i="25" s="1"/>
  <c r="AN53" i="25"/>
  <c r="AN68" i="25" s="1"/>
  <c r="AN86" i="25" s="1"/>
  <c r="AF53" i="25"/>
  <c r="AF68" i="25" s="1"/>
  <c r="AF86" i="25" s="1"/>
  <c r="X53" i="25"/>
  <c r="X68" i="25" s="1"/>
  <c r="X86" i="25" s="1"/>
  <c r="P53" i="25"/>
  <c r="P68" i="25" s="1"/>
  <c r="P86" i="25" s="1"/>
  <c r="C682" i="25" s="1"/>
  <c r="H53" i="25"/>
  <c r="H68" i="25" s="1"/>
  <c r="H86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X85" i="24"/>
  <c r="C689" i="24" s="1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AV85" i="24"/>
  <c r="C60" i="15" s="1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D350" i="24"/>
  <c r="M79" i="31"/>
  <c r="C369" i="32"/>
  <c r="CB85" i="24"/>
  <c r="M47" i="31"/>
  <c r="F209" i="32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50" i="8"/>
  <c r="D352" i="24"/>
  <c r="C103" i="8" s="1"/>
  <c r="M75" i="31"/>
  <c r="F337" i="32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121" i="8"/>
  <c r="D384" i="24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M23" i="31"/>
  <c r="C113" i="32"/>
  <c r="CE49" i="25"/>
  <c r="C63" i="25"/>
  <c r="Y52" i="24"/>
  <c r="Y67" i="24" s="1"/>
  <c r="BN52" i="24"/>
  <c r="BN67" i="24" s="1"/>
  <c r="BX85" i="24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M11" i="31"/>
  <c r="E49" i="32"/>
  <c r="AQ52" i="24"/>
  <c r="AQ67" i="24" s="1"/>
  <c r="H52" i="24"/>
  <c r="H67" i="24" s="1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L85" i="24"/>
  <c r="S85" i="24" l="1"/>
  <c r="E85" i="24"/>
  <c r="E17" i="32"/>
  <c r="M61" i="31"/>
  <c r="B32" i="15"/>
  <c r="C686" i="25"/>
  <c r="C647" i="25"/>
  <c r="B90" i="15"/>
  <c r="B91" i="15"/>
  <c r="C648" i="25"/>
  <c r="C646" i="25"/>
  <c r="B54" i="15"/>
  <c r="F54" i="15" s="1"/>
  <c r="C707" i="25"/>
  <c r="C694" i="25"/>
  <c r="B40" i="15"/>
  <c r="C702" i="25"/>
  <c r="B48" i="15"/>
  <c r="F48" i="15" s="1"/>
  <c r="C632" i="25"/>
  <c r="B61" i="15"/>
  <c r="C700" i="25"/>
  <c r="B46" i="15"/>
  <c r="F46" i="15" s="1"/>
  <c r="B67" i="15"/>
  <c r="C634" i="25"/>
  <c r="B71" i="15"/>
  <c r="C619" i="25"/>
  <c r="C710" i="25"/>
  <c r="B56" i="15"/>
  <c r="F56" i="15" s="1"/>
  <c r="C671" i="25"/>
  <c r="B17" i="15"/>
  <c r="F17" i="15" s="1"/>
  <c r="B45" i="15"/>
  <c r="C699" i="25"/>
  <c r="B38" i="15"/>
  <c r="C692" i="25"/>
  <c r="B36" i="15"/>
  <c r="F36" i="15" s="1"/>
  <c r="C690" i="25"/>
  <c r="C689" i="25"/>
  <c r="B35" i="15"/>
  <c r="F35" i="15" s="1"/>
  <c r="C615" i="25"/>
  <c r="B69" i="15"/>
  <c r="C628" i="25"/>
  <c r="B79" i="15"/>
  <c r="F79" i="15" s="1"/>
  <c r="C629" i="25"/>
  <c r="B64" i="15"/>
  <c r="F64" i="15" s="1"/>
  <c r="C679" i="25"/>
  <c r="B25" i="15"/>
  <c r="H25" i="15" s="1"/>
  <c r="I25" i="15" s="1"/>
  <c r="C704" i="25"/>
  <c r="B50" i="15"/>
  <c r="B26" i="15"/>
  <c r="C680" i="25"/>
  <c r="C698" i="25"/>
  <c r="B44" i="15"/>
  <c r="H44" i="15" s="1"/>
  <c r="I44" i="15" s="1"/>
  <c r="C636" i="25"/>
  <c r="B75" i="15"/>
  <c r="F75" i="15" s="1"/>
  <c r="B77" i="15"/>
  <c r="C639" i="25"/>
  <c r="B62" i="15"/>
  <c r="C617" i="25"/>
  <c r="C677" i="25"/>
  <c r="B23" i="15"/>
  <c r="H23" i="15" s="1"/>
  <c r="I23" i="15" s="1"/>
  <c r="C644" i="25"/>
  <c r="B87" i="15"/>
  <c r="F87" i="15" s="1"/>
  <c r="B72" i="15"/>
  <c r="C637" i="25"/>
  <c r="B19" i="15"/>
  <c r="C673" i="25"/>
  <c r="B58" i="15"/>
  <c r="F58" i="15" s="1"/>
  <c r="C712" i="25"/>
  <c r="C709" i="25"/>
  <c r="B55" i="15"/>
  <c r="H55" i="15" s="1"/>
  <c r="I55" i="15" s="1"/>
  <c r="C688" i="25"/>
  <c r="B34" i="15"/>
  <c r="B52" i="15"/>
  <c r="C706" i="25"/>
  <c r="B21" i="15"/>
  <c r="H21" i="15" s="1"/>
  <c r="I21" i="15" s="1"/>
  <c r="C675" i="25"/>
  <c r="C642" i="25"/>
  <c r="B85" i="15"/>
  <c r="H85" i="15" s="1"/>
  <c r="I85" i="15" s="1"/>
  <c r="B70" i="15"/>
  <c r="C630" i="25"/>
  <c r="C685" i="25"/>
  <c r="B31" i="15"/>
  <c r="F31" i="15" s="1"/>
  <c r="C670" i="25"/>
  <c r="B16" i="15"/>
  <c r="H16" i="15" s="1"/>
  <c r="I16" i="15" s="1"/>
  <c r="C622" i="25"/>
  <c r="B80" i="15"/>
  <c r="C695" i="25"/>
  <c r="B41" i="15"/>
  <c r="C713" i="25"/>
  <c r="B59" i="15"/>
  <c r="H59" i="15" s="1"/>
  <c r="I59" i="15" s="1"/>
  <c r="B30" i="15"/>
  <c r="F30" i="15" s="1"/>
  <c r="C684" i="25"/>
  <c r="B92" i="15"/>
  <c r="F92" i="15" s="1"/>
  <c r="C623" i="25"/>
  <c r="C714" i="25"/>
  <c r="B60" i="15"/>
  <c r="C683" i="25"/>
  <c r="B29" i="15"/>
  <c r="F29" i="15" s="1"/>
  <c r="C621" i="25"/>
  <c r="B93" i="15"/>
  <c r="F93" i="15" s="1"/>
  <c r="B78" i="15"/>
  <c r="F78" i="15" s="1"/>
  <c r="C620" i="25"/>
  <c r="C693" i="25"/>
  <c r="B39" i="15"/>
  <c r="C678" i="25"/>
  <c r="B24" i="15"/>
  <c r="H24" i="15" s="1"/>
  <c r="I24" i="15" s="1"/>
  <c r="C645" i="25"/>
  <c r="B88" i="15"/>
  <c r="F88" i="15" s="1"/>
  <c r="B49" i="15"/>
  <c r="F49" i="15" s="1"/>
  <c r="C703" i="25"/>
  <c r="C640" i="25"/>
  <c r="B83" i="15"/>
  <c r="C618" i="25"/>
  <c r="B74" i="15"/>
  <c r="C638" i="25"/>
  <c r="B76" i="15"/>
  <c r="F76" i="15" s="1"/>
  <c r="C631" i="25"/>
  <c r="B65" i="15"/>
  <c r="F65" i="15" s="1"/>
  <c r="B20" i="15"/>
  <c r="C674" i="25"/>
  <c r="C625" i="25"/>
  <c r="B68" i="15"/>
  <c r="C691" i="25"/>
  <c r="B37" i="15"/>
  <c r="F37" i="15" s="1"/>
  <c r="C676" i="25"/>
  <c r="B22" i="15"/>
  <c r="B86" i="15"/>
  <c r="C643" i="25"/>
  <c r="B47" i="15"/>
  <c r="C701" i="25"/>
  <c r="B27" i="15"/>
  <c r="C681" i="25"/>
  <c r="C711" i="25"/>
  <c r="B57" i="15"/>
  <c r="F57" i="15" s="1"/>
  <c r="C672" i="25"/>
  <c r="B18" i="15"/>
  <c r="C627" i="25"/>
  <c r="B82" i="15"/>
  <c r="F82" i="15" s="1"/>
  <c r="B51" i="15"/>
  <c r="H51" i="15" s="1"/>
  <c r="I51" i="15" s="1"/>
  <c r="B73" i="15"/>
  <c r="F73" i="15" s="1"/>
  <c r="B28" i="15"/>
  <c r="F28" i="15" s="1"/>
  <c r="C641" i="25"/>
  <c r="B66" i="15"/>
  <c r="B42" i="15"/>
  <c r="B43" i="15"/>
  <c r="C68" i="25"/>
  <c r="CE68" i="25" s="1"/>
  <c r="CE53" i="25"/>
  <c r="B63" i="15"/>
  <c r="F63" i="15" s="1"/>
  <c r="B33" i="15"/>
  <c r="F33" i="15" s="1"/>
  <c r="B81" i="15"/>
  <c r="F81" i="15" s="1"/>
  <c r="M63" i="31"/>
  <c r="BL85" i="24"/>
  <c r="C637" i="24" s="1"/>
  <c r="M22" i="31"/>
  <c r="AD85" i="24"/>
  <c r="I117" i="32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M70" i="31"/>
  <c r="H305" i="32"/>
  <c r="BS85" i="24"/>
  <c r="M55" i="31"/>
  <c r="G241" i="32"/>
  <c r="BD85" i="24"/>
  <c r="M6" i="31"/>
  <c r="G17" i="32"/>
  <c r="G85" i="24"/>
  <c r="F38" i="15"/>
  <c r="M54" i="31"/>
  <c r="F241" i="32"/>
  <c r="BC85" i="24"/>
  <c r="F32" i="15"/>
  <c r="M80" i="31"/>
  <c r="D369" i="32"/>
  <c r="CC85" i="24"/>
  <c r="E53" i="32"/>
  <c r="C24" i="15"/>
  <c r="G24" i="15" s="1"/>
  <c r="C677" i="24"/>
  <c r="M21" i="31"/>
  <c r="H81" i="32"/>
  <c r="V85" i="24"/>
  <c r="F83" i="15"/>
  <c r="F50" i="15"/>
  <c r="M28" i="31"/>
  <c r="H113" i="32"/>
  <c r="AC85" i="24"/>
  <c r="M69" i="31"/>
  <c r="G305" i="32"/>
  <c r="BR85" i="24"/>
  <c r="M35" i="31"/>
  <c r="H145" i="32"/>
  <c r="AJ85" i="24"/>
  <c r="M16" i="31"/>
  <c r="C81" i="32"/>
  <c r="Q85" i="24"/>
  <c r="M59" i="31"/>
  <c r="D273" i="32"/>
  <c r="BH85" i="24"/>
  <c r="F43" i="15"/>
  <c r="M60" i="31"/>
  <c r="E273" i="32"/>
  <c r="BI85" i="24"/>
  <c r="M32" i="31"/>
  <c r="E145" i="32"/>
  <c r="AG85" i="24"/>
  <c r="M68" i="31"/>
  <c r="F305" i="32"/>
  <c r="BQ85" i="24"/>
  <c r="H26" i="15"/>
  <c r="I26" i="15" s="1"/>
  <c r="F26" i="15"/>
  <c r="M76" i="31"/>
  <c r="G337" i="32"/>
  <c r="BY85" i="24"/>
  <c r="M31" i="31"/>
  <c r="D145" i="32"/>
  <c r="AF85" i="24"/>
  <c r="M45" i="31"/>
  <c r="D209" i="32"/>
  <c r="AT85" i="24"/>
  <c r="H84" i="15"/>
  <c r="I84" i="15" s="1"/>
  <c r="F84" i="15"/>
  <c r="F45" i="15"/>
  <c r="M19" i="31"/>
  <c r="F81" i="32"/>
  <c r="T85" i="24"/>
  <c r="F42" i="15"/>
  <c r="M17" i="31"/>
  <c r="D81" i="32"/>
  <c r="R85" i="24"/>
  <c r="F40" i="15"/>
  <c r="M5" i="31"/>
  <c r="F17" i="32"/>
  <c r="F85" i="24"/>
  <c r="F47" i="15"/>
  <c r="H47" i="15"/>
  <c r="I47" i="15" s="1"/>
  <c r="F77" i="15"/>
  <c r="H77" i="15"/>
  <c r="I77" i="15" s="1"/>
  <c r="M12" i="31"/>
  <c r="F49" i="32"/>
  <c r="M85" i="24"/>
  <c r="F39" i="15"/>
  <c r="C138" i="8"/>
  <c r="D417" i="24"/>
  <c r="F71" i="15"/>
  <c r="M38" i="31"/>
  <c r="D177" i="32"/>
  <c r="AM85" i="24"/>
  <c r="M43" i="31"/>
  <c r="I177" i="32"/>
  <c r="AR85" i="24"/>
  <c r="M65" i="31"/>
  <c r="C305" i="32"/>
  <c r="BN85" i="24"/>
  <c r="M30" i="31"/>
  <c r="C145" i="32"/>
  <c r="AE85" i="24"/>
  <c r="M3" i="31"/>
  <c r="D17" i="32"/>
  <c r="D85" i="24"/>
  <c r="M66" i="31"/>
  <c r="D305" i="32"/>
  <c r="BO85" i="24"/>
  <c r="H19" i="15"/>
  <c r="I19" i="15" s="1"/>
  <c r="F19" i="15"/>
  <c r="M53" i="31"/>
  <c r="E241" i="32"/>
  <c r="BB85" i="24"/>
  <c r="F53" i="15"/>
  <c r="C67" i="24"/>
  <c r="CE52" i="24"/>
  <c r="E85" i="32"/>
  <c r="C31" i="15"/>
  <c r="G31" i="15" s="1"/>
  <c r="C684" i="24"/>
  <c r="F70" i="15"/>
  <c r="M62" i="31"/>
  <c r="G273" i="32"/>
  <c r="BK85" i="24"/>
  <c r="F20" i="15"/>
  <c r="M50" i="31"/>
  <c r="I209" i="32"/>
  <c r="AY85" i="24"/>
  <c r="H94" i="15"/>
  <c r="I94" i="15" s="1"/>
  <c r="G94" i="15"/>
  <c r="F41" i="15"/>
  <c r="M15" i="31"/>
  <c r="I49" i="32"/>
  <c r="P85" i="24"/>
  <c r="M49" i="31"/>
  <c r="H209" i="32"/>
  <c r="AX85" i="24"/>
  <c r="M52" i="31"/>
  <c r="D241" i="32"/>
  <c r="BA85" i="24"/>
  <c r="M57" i="31"/>
  <c r="I241" i="32"/>
  <c r="BF85" i="24"/>
  <c r="F86" i="15"/>
  <c r="M24" i="31"/>
  <c r="D113" i="32"/>
  <c r="Y85" i="24"/>
  <c r="F52" i="15"/>
  <c r="H52" i="15"/>
  <c r="I52" i="15" s="1"/>
  <c r="M40" i="31"/>
  <c r="F177" i="32"/>
  <c r="AO85" i="24"/>
  <c r="M39" i="31"/>
  <c r="E177" i="32"/>
  <c r="AN85" i="24"/>
  <c r="M26" i="31"/>
  <c r="F113" i="32"/>
  <c r="AA85" i="24"/>
  <c r="M25" i="31"/>
  <c r="E113" i="32"/>
  <c r="Z85" i="24"/>
  <c r="F34" i="15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9" i="15"/>
  <c r="M72" i="31"/>
  <c r="C337" i="32"/>
  <c r="BU85" i="24"/>
  <c r="F72" i="15"/>
  <c r="F89" i="15"/>
  <c r="F90" i="15"/>
  <c r="M51" i="31"/>
  <c r="C241" i="32"/>
  <c r="AZ85" i="24"/>
  <c r="M58" i="31"/>
  <c r="C273" i="32"/>
  <c r="BG85" i="24"/>
  <c r="E21" i="32"/>
  <c r="C17" i="15"/>
  <c r="G17" i="15" s="1"/>
  <c r="C670" i="24"/>
  <c r="M42" i="31"/>
  <c r="H177" i="32"/>
  <c r="AQ85" i="24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341" i="32"/>
  <c r="C88" i="15"/>
  <c r="G88" i="15" s="1"/>
  <c r="C644" i="24"/>
  <c r="CE63" i="25"/>
  <c r="M9" i="31"/>
  <c r="C49" i="32"/>
  <c r="J85" i="24"/>
  <c r="F18" i="15"/>
  <c r="M36" i="31"/>
  <c r="I145" i="32"/>
  <c r="AK85" i="24"/>
  <c r="M34" i="31"/>
  <c r="G145" i="32"/>
  <c r="AI85" i="24"/>
  <c r="M44" i="31"/>
  <c r="C209" i="32"/>
  <c r="AS85" i="24"/>
  <c r="D616" i="25"/>
  <c r="M8" i="31"/>
  <c r="I17" i="32"/>
  <c r="I85" i="24"/>
  <c r="F91" i="15"/>
  <c r="H91" i="15" s="1"/>
  <c r="I91" i="15" s="1"/>
  <c r="C92" i="15"/>
  <c r="G92" i="15" s="1"/>
  <c r="C373" i="32"/>
  <c r="C622" i="24"/>
  <c r="H277" i="32" l="1"/>
  <c r="C42" i="15"/>
  <c r="G42" i="15" s="1"/>
  <c r="C695" i="24"/>
  <c r="C74" i="15"/>
  <c r="G74" i="15" s="1"/>
  <c r="H27" i="15"/>
  <c r="I27" i="15" s="1"/>
  <c r="H36" i="15"/>
  <c r="I36" i="15" s="1"/>
  <c r="C86" i="25"/>
  <c r="H54" i="15"/>
  <c r="I54" i="15" s="1"/>
  <c r="F16" i="15"/>
  <c r="F24" i="15"/>
  <c r="F51" i="15"/>
  <c r="F27" i="15"/>
  <c r="F21" i="15"/>
  <c r="H58" i="15"/>
  <c r="I58" i="15" s="1"/>
  <c r="F59" i="15"/>
  <c r="F44" i="15"/>
  <c r="F74" i="15"/>
  <c r="F23" i="15"/>
  <c r="C649" i="25"/>
  <c r="M717" i="25" s="1"/>
  <c r="F85" i="15"/>
  <c r="F22" i="15"/>
  <c r="H81" i="15"/>
  <c r="I81" i="15" s="1"/>
  <c r="F55" i="15"/>
  <c r="H46" i="15"/>
  <c r="I46" i="15" s="1"/>
  <c r="H57" i="15"/>
  <c r="I57" i="15" s="1"/>
  <c r="H87" i="15"/>
  <c r="I87" i="15" s="1"/>
  <c r="F25" i="15"/>
  <c r="F80" i="15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I35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C673" i="24"/>
  <c r="C71" i="15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D149" i="32"/>
  <c r="C44" i="15"/>
  <c r="G44" i="15" s="1"/>
  <c r="C697" i="24"/>
  <c r="D277" i="32"/>
  <c r="C72" i="15"/>
  <c r="C636" i="24"/>
  <c r="H341" i="32"/>
  <c r="C90" i="15"/>
  <c r="C646" i="24"/>
  <c r="M2" i="31"/>
  <c r="CE67" i="24"/>
  <c r="I369" i="32" s="1"/>
  <c r="C17" i="32"/>
  <c r="C85" i="24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I17" i="15" s="1"/>
  <c r="D117" i="32"/>
  <c r="C37" i="15"/>
  <c r="C690" i="24"/>
  <c r="F53" i="32"/>
  <c r="C678" i="24"/>
  <c r="C25" i="15"/>
  <c r="G25" i="15" s="1"/>
  <c r="C683" i="24"/>
  <c r="C30" i="15"/>
  <c r="G30" i="15" s="1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I31" i="15" s="1"/>
  <c r="D309" i="32"/>
  <c r="C627" i="24"/>
  <c r="C79" i="15"/>
  <c r="G245" i="32"/>
  <c r="C68" i="15"/>
  <c r="G68" i="15" s="1"/>
  <c r="C624" i="24"/>
  <c r="H74" i="15" l="1"/>
  <c r="I74" i="15" s="1"/>
  <c r="H42" i="15"/>
  <c r="I42" i="15" s="1"/>
  <c r="H76" i="15"/>
  <c r="I76" i="15" s="1"/>
  <c r="H40" i="15"/>
  <c r="I40" i="15" s="1"/>
  <c r="H50" i="15"/>
  <c r="I50" i="15" s="1"/>
  <c r="G20" i="15"/>
  <c r="H20" i="15" s="1"/>
  <c r="I20" i="15" s="1"/>
  <c r="G72" i="15"/>
  <c r="H72" i="15" s="1"/>
  <c r="I72" i="15" s="1"/>
  <c r="H80" i="15"/>
  <c r="I80" i="15" s="1"/>
  <c r="G79" i="15"/>
  <c r="H79" i="15" s="1"/>
  <c r="I79" i="15" s="1"/>
  <c r="H22" i="15"/>
  <c r="I22" i="15" s="1"/>
  <c r="G53" i="15"/>
  <c r="H53" i="15" s="1"/>
  <c r="I53" i="15" s="1"/>
  <c r="G18" i="15"/>
  <c r="H18" i="15" s="1"/>
  <c r="I18" i="15" s="1"/>
  <c r="G71" i="15"/>
  <c r="H71" i="15" s="1"/>
  <c r="I71" i="15" s="1"/>
  <c r="H30" i="15"/>
  <c r="I30" i="15" s="1"/>
  <c r="G83" i="15"/>
  <c r="H83" i="15" s="1"/>
  <c r="I83" i="15" s="1"/>
  <c r="H69" i="15"/>
  <c r="I69" i="15" s="1"/>
  <c r="C648" i="24"/>
  <c r="M716" i="24" s="1"/>
  <c r="G32" i="15"/>
  <c r="H32" i="15" s="1"/>
  <c r="I32" i="15" s="1"/>
  <c r="G38" i="15"/>
  <c r="H38" i="15"/>
  <c r="I38" i="15" s="1"/>
  <c r="G28" i="15"/>
  <c r="H28" i="15" s="1"/>
  <c r="I28" i="15" s="1"/>
  <c r="G34" i="15"/>
  <c r="H34" i="15" s="1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 s="1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C177" i="8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H15" i="15" l="1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K694" i="25"/>
  <c r="M694" i="25" s="1"/>
  <c r="K686" i="25"/>
  <c r="K707" i="25"/>
  <c r="M707" i="25" s="1"/>
  <c r="K699" i="25"/>
  <c r="M699" i="25" s="1"/>
  <c r="K691" i="25"/>
  <c r="M691" i="25" s="1"/>
  <c r="K683" i="25"/>
  <c r="M683" i="25" s="1"/>
  <c r="K712" i="25"/>
  <c r="K704" i="25"/>
  <c r="M704" i="25" s="1"/>
  <c r="K696" i="25"/>
  <c r="M696" i="25" s="1"/>
  <c r="K688" i="25"/>
  <c r="K680" i="25"/>
  <c r="M680" i="25" s="1"/>
  <c r="K709" i="25"/>
  <c r="K701" i="25"/>
  <c r="M701" i="25" s="1"/>
  <c r="K693" i="25"/>
  <c r="M693" i="25" s="1"/>
  <c r="K685" i="25"/>
  <c r="M685" i="25" s="1"/>
  <c r="K717" i="25"/>
  <c r="K708" i="25"/>
  <c r="K700" i="25"/>
  <c r="M700" i="25" s="1"/>
  <c r="K692" i="25"/>
  <c r="M692" i="25" s="1"/>
  <c r="K684" i="25"/>
  <c r="K714" i="25"/>
  <c r="K689" i="25"/>
  <c r="K687" i="25"/>
  <c r="M687" i="25" s="1"/>
  <c r="K678" i="25"/>
  <c r="K670" i="25"/>
  <c r="M670" i="25" s="1"/>
  <c r="K706" i="25"/>
  <c r="K681" i="25"/>
  <c r="M681" i="25" s="1"/>
  <c r="K675" i="25"/>
  <c r="M675" i="25" s="1"/>
  <c r="K698" i="25"/>
  <c r="M698" i="25" s="1"/>
  <c r="K672" i="25"/>
  <c r="M672" i="25" s="1"/>
  <c r="K690" i="25"/>
  <c r="M690" i="25" s="1"/>
  <c r="K677" i="25"/>
  <c r="M677" i="25" s="1"/>
  <c r="K669" i="25"/>
  <c r="K682" i="25"/>
  <c r="K674" i="25"/>
  <c r="M674" i="25" s="1"/>
  <c r="K679" i="25"/>
  <c r="M679" i="25" s="1"/>
  <c r="K671" i="25"/>
  <c r="M671" i="25" s="1"/>
  <c r="K713" i="25"/>
  <c r="M713" i="25" s="1"/>
  <c r="K703" i="25"/>
  <c r="M703" i="25" s="1"/>
  <c r="K673" i="25"/>
  <c r="M673" i="25" s="1"/>
  <c r="K697" i="25"/>
  <c r="K711" i="25"/>
  <c r="M711" i="25" s="1"/>
  <c r="K676" i="25"/>
  <c r="M676" i="25" s="1"/>
  <c r="K705" i="25"/>
  <c r="M705" i="25" s="1"/>
  <c r="K695" i="25"/>
  <c r="M695" i="25" s="1"/>
  <c r="M688" i="25"/>
  <c r="M684" i="25" l="1"/>
  <c r="M686" i="25"/>
  <c r="M697" i="25"/>
  <c r="M708" i="25"/>
  <c r="M714" i="25"/>
  <c r="M706" i="25"/>
  <c r="M689" i="25"/>
  <c r="M678" i="25"/>
  <c r="M702" i="25"/>
  <c r="M682" i="25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L715" i="24"/>
  <c r="M672" i="24"/>
  <c r="G23" i="32" s="1"/>
  <c r="M711" i="24"/>
  <c r="D215" i="32" s="1"/>
  <c r="M716" i="25" l="1"/>
  <c r="K715" i="24"/>
  <c r="C23" i="32"/>
  <c r="M715" i="24"/>
</calcChain>
</file>

<file path=xl/sharedStrings.xml><?xml version="1.0" encoding="utf-8"?>
<sst xmlns="http://schemas.openxmlformats.org/spreadsheetml/2006/main" count="5780" uniqueCount="1381">
  <si>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</si>
  <si>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</si>
  <si>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</si>
  <si>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</si>
  <si>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</si>
  <si>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</si>
  <si>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</si>
  <si>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</si>
  <si>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</si>
  <si>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</si>
  <si>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</si>
  <si>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</si>
  <si>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</si>
  <si>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</si>
  <si>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</si>
  <si>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</si>
  <si>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</si>
  <si>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</si>
  <si>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</si>
  <si>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</si>
  <si>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</si>
  <si>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</si>
  <si>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</si>
  <si>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</si>
  <si>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</si>
  <si>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</si>
  <si>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</si>
  <si>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</si>
  <si>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</si>
  <si>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</si>
  <si>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</si>
  <si>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</si>
  <si>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</si>
  <si>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</si>
  <si>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</si>
  <si>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</si>
  <si>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</si>
  <si>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</si>
  <si>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</si>
  <si>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</si>
  <si>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</si>
  <si>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</si>
  <si>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</si>
  <si>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</si>
  <si>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</si>
  <si>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</si>
  <si>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</si>
  <si>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</si>
  <si>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</si>
  <si>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</si>
  <si>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</si>
  <si>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</si>
  <si>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</si>
  <si>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</si>
  <si>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</si>
  <si>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</si>
  <si>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</si>
  <si>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</si>
  <si>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</si>
  <si>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</si>
  <si>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</si>
  <si>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</si>
  <si>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</si>
  <si>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</si>
  <si>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</si>
  <si>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</si>
  <si>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</si>
  <si>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</si>
  <si>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</si>
  <si>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</si>
  <si>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</si>
  <si>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</si>
  <si>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</si>
  <si>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</si>
  <si>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</si>
  <si>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</si>
  <si>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</si>
  <si>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</si>
  <si>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</si>
  <si>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</si>
  <si>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</si>
  <si>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</si>
  <si>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</si>
  <si>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</si>
  <si>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</si>
  <si>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</si>
  <si>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</si>
  <si>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</si>
  <si>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</si>
  <si>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</si>
  <si>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</si>
  <si>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</si>
  <si>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</si>
  <si>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</si>
  <si>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</si>
  <si>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</si>
  <si>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</si>
  <si>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</si>
  <si>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</si>
  <si>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</si>
  <si>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</si>
  <si>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</si>
  <si>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</si>
  <si>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</si>
  <si>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</si>
  <si>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</si>
  <si>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</si>
  <si>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</si>
  <si>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</si>
  <si>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</si>
  <si>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</si>
  <si>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</si>
  <si>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</si>
  <si>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</si>
  <si>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</si>
  <si>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</si>
  <si>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</si>
  <si>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</si>
  <si>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</si>
  <si>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</si>
  <si>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</si>
  <si>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</si>
  <si>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</si>
  <si>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</si>
  <si>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</si>
  <si>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</si>
  <si>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</si>
  <si>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</si>
  <si>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</si>
  <si>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</si>
  <si>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</si>
  <si>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</si>
  <si>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</si>
  <si>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</si>
  <si>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</si>
  <si>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</si>
  <si>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</si>
  <si>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</si>
  <si>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</si>
  <si>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</si>
  <si>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</si>
  <si>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</si>
  <si>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</si>
  <si>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</si>
  <si>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</si>
  <si>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</si>
  <si>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</si>
  <si>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</si>
  <si>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</si>
  <si>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</si>
  <si>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</si>
  <si>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</si>
  <si>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</si>
  <si>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</si>
  <si>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</si>
  <si>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</si>
  <si>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</si>
  <si>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</si>
  <si>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</si>
  <si>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</si>
  <si>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</si>
  <si>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</si>
  <si>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</si>
  <si>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</si>
  <si>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</si>
  <si>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</si>
  <si>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</si>
  <si>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</si>
  <si>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</si>
  <si>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</si>
  <si>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</si>
  <si>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</si>
  <si>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</si>
  <si>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</si>
  <si>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</si>
  <si>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</si>
  <si>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</si>
  <si>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</si>
  <si>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</si>
  <si>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</si>
  <si>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</si>
  <si>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</si>
  <si>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</si>
  <si>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</si>
  <si>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</si>
  <si>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</si>
  <si>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</si>
  <si>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</si>
  <si>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</si>
  <si>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</si>
  <si>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</si>
  <si>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</si>
  <si>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</si>
  <si>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</si>
  <si>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</si>
  <si>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</si>
  <si>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</si>
  <si>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</si>
  <si>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</si>
  <si>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</si>
  <si>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</si>
  <si>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</si>
  <si>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</si>
  <si>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</si>
  <si>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</si>
  <si>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</si>
  <si>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</si>
  <si>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</si>
  <si>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</si>
  <si>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</si>
  <si>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</si>
  <si>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</si>
  <si>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</si>
  <si>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</si>
  <si>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</si>
  <si>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</si>
  <si>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</si>
  <si>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</si>
  <si>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</si>
  <si>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</si>
  <si>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</si>
  <si>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</si>
  <si>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</si>
  <si>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</si>
  <si>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</si>
  <si>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</si>
  <si>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</si>
  <si>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</si>
  <si>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</si>
  <si>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</si>
  <si>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</si>
  <si>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</si>
  <si>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</si>
  <si>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</si>
  <si>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</si>
  <si>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</si>
  <si>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</si>
  <si>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</si>
  <si>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</si>
  <si>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</si>
  <si>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</si>
  <si>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</si>
  <si>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</si>
  <si>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</si>
  <si>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</si>
  <si>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</si>
  <si>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</si>
  <si>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</si>
  <si>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</si>
  <si>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</si>
  <si>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</si>
  <si>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</si>
  <si>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</si>
  <si>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</si>
  <si>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</si>
  <si>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</si>
  <si>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</si>
  <si>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</si>
  <si>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</si>
  <si>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</si>
  <si>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</si>
  <si>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</si>
  <si>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</si>
  <si>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</si>
  <si>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</si>
  <si>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</si>
  <si>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</si>
  <si>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</si>
  <si>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</si>
  <si>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</si>
  <si>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</si>
  <si>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</si>
  <si>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</si>
  <si>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</si>
  <si>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</si>
  <si>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</si>
  <si>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</si>
  <si>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</si>
  <si>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</si>
  <si>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</si>
  <si>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</si>
  <si>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</si>
  <si>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</si>
  <si>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</si>
  <si>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</si>
  <si>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</si>
  <si>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</si>
  <si>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</si>
  <si>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</si>
  <si>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</si>
  <si>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</si>
  <si>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</si>
  <si>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</si>
  <si>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</si>
  <si>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</si>
  <si>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</si>
  <si>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</si>
  <si>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</si>
  <si>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</si>
  <si>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</si>
  <si>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</si>
  <si>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</si>
  <si>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</si>
  <si>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</si>
  <si>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</si>
  <si>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</si>
  <si>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</si>
  <si>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</si>
  <si>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</si>
  <si>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</si>
  <si>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</si>
  <si>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</si>
  <si>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</si>
  <si>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</si>
  <si>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</si>
  <si>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</si>
  <si>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</si>
  <si>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</si>
  <si>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</si>
  <si>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</si>
  <si>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</si>
  <si>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</si>
  <si>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</si>
  <si>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</si>
  <si>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</si>
  <si>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</si>
  <si>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</si>
  <si>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</si>
  <si>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</si>
  <si>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</si>
  <si>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</si>
  <si>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</si>
  <si>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</si>
  <si>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</si>
  <si>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</si>
  <si>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</si>
  <si>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</si>
  <si>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</si>
  <si>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</si>
  <si>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</si>
  <si>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</si>
  <si>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</si>
  <si>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</si>
  <si>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</si>
  <si>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</si>
  <si>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</si>
  <si>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</si>
  <si>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</si>
  <si>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</si>
  <si>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</si>
  <si>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</si>
  <si>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</si>
  <si>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</si>
  <si>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</si>
  <si>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</si>
  <si>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</si>
  <si>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</si>
  <si>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</si>
  <si>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</si>
  <si>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</si>
  <si>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</si>
  <si>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</si>
  <si>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</si>
  <si>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</si>
  <si>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</si>
  <si>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</si>
  <si>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</si>
  <si>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</si>
  <si>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</si>
  <si>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</si>
  <si>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</si>
  <si>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</si>
  <si>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</si>
  <si>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</si>
  <si>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</si>
  <si>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</si>
  <si>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</si>
  <si>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</si>
  <si>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</si>
  <si>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</si>
  <si>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</si>
  <si>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</si>
  <si>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</si>
  <si>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</si>
  <si>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</si>
  <si>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</si>
  <si>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</si>
  <si>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</si>
  <si>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</si>
  <si>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</si>
  <si>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</si>
  <si>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</si>
  <si>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</si>
  <si>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</si>
  <si>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</si>
  <si>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</si>
  <si>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</si>
  <si>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</si>
  <si>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</si>
  <si>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</si>
  <si>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</si>
  <si>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</si>
  <si>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</si>
  <si>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</si>
  <si>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</si>
  <si>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</si>
  <si>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</si>
  <si>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</si>
  <si>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</si>
  <si>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</si>
  <si>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</si>
  <si>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</si>
  <si>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</si>
  <si>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</si>
  <si>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</si>
  <si>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</si>
  <si>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</si>
  <si>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</si>
  <si>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</si>
  <si>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</si>
  <si>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</si>
  <si>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</si>
  <si>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</si>
  <si>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</si>
  <si>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</si>
  <si>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</si>
  <si>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</si>
  <si>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</si>
  <si>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</si>
  <si>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</si>
  <si>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</si>
  <si>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</si>
  <si>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</si>
  <si>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</si>
  <si>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</si>
  <si>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</si>
  <si>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</si>
  <si>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</si>
  <si>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</si>
  <si>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</si>
  <si>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</si>
  <si>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</si>
  <si>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</si>
  <si>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</si>
  <si>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</si>
  <si>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</si>
  <si>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</si>
  <si>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</si>
  <si>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</si>
  <si>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</si>
  <si>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</si>
  <si>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</si>
  <si>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</si>
  <si>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</si>
  <si>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</si>
  <si>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</si>
  <si>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</si>
  <si>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</si>
  <si>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</si>
  <si>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</si>
  <si>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</si>
  <si>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</si>
  <si>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</si>
  <si>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</si>
  <si>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</si>
  <si>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</si>
  <si>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</si>
  <si>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</si>
  <si>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</si>
  <si>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</si>
  <si>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</si>
  <si>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</si>
  <si>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</si>
  <si>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</si>
  <si>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</si>
  <si>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</si>
  <si>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</si>
  <si>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</si>
  <si>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</si>
  <si>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</si>
  <si>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</si>
  <si>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</si>
  <si>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</si>
  <si>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</si>
  <si>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</si>
  <si>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</si>
  <si>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</si>
  <si>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</si>
  <si>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</si>
  <si>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</si>
  <si>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</si>
  <si>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</si>
  <si>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</si>
  <si>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</si>
  <si>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</si>
  <si>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</si>
  <si>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</si>
  <si>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</si>
  <si>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</si>
  <si>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</si>
  <si>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</si>
  <si>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</si>
  <si>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</si>
  <si>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</si>
  <si>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</si>
  <si>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</si>
  <si>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</si>
  <si>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</si>
  <si>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</si>
  <si>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</si>
  <si>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</si>
  <si>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</si>
  <si>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</si>
  <si>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</si>
  <si>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</si>
  <si>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</si>
  <si>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</si>
  <si>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</si>
  <si>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</si>
  <si>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</si>
  <si>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</si>
  <si>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</si>
  <si>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</si>
  <si>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</si>
  <si>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</si>
  <si>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</si>
  <si>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</si>
  <si>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</si>
  <si>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</si>
  <si>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</si>
  <si>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</si>
  <si>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</si>
  <si>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</si>
  <si>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</si>
  <si>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</si>
  <si>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</si>
  <si>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</si>
  <si>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</si>
  <si>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</si>
  <si>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</si>
  <si>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</si>
  <si>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</si>
  <si>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</si>
  <si>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</si>
  <si>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</si>
  <si>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</si>
  <si>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</si>
  <si>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</si>
  <si>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</si>
  <si>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</si>
  <si>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</si>
  <si>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</si>
  <si>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</si>
  <si>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</si>
  <si>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</si>
  <si>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</si>
  <si>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</si>
  <si>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</si>
  <si>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</si>
  <si>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</si>
  <si>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</si>
  <si>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</si>
  <si>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</si>
  <si>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</si>
  <si>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</si>
  <si>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</si>
  <si>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</si>
  <si>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</si>
  <si>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</si>
  <si>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</si>
  <si>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</si>
  <si>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</si>
  <si>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</si>
  <si>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</si>
  <si>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</si>
  <si>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</si>
  <si>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</si>
  <si>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</si>
  <si>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</si>
  <si>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</si>
  <si>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</si>
  <si>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</si>
  <si>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</si>
  <si>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</si>
  <si>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</si>
  <si>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</si>
  <si>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</si>
  <si>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</si>
  <si>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</si>
  <si>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</si>
  <si>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</si>
  <si>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</si>
  <si>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</si>
  <si>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</si>
  <si>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</si>
  <si>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</si>
  <si>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</si>
  <si>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</si>
  <si>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</si>
  <si>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</si>
  <si>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</si>
  <si>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</si>
  <si>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</si>
  <si>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</si>
  <si>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</si>
  <si>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</si>
  <si>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</si>
  <si>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</si>
  <si>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</si>
  <si>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</si>
  <si>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</si>
  <si>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</si>
  <si>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</si>
  <si>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</si>
  <si>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</si>
  <si>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</si>
  <si>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</si>
  <si>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</si>
  <si>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</si>
  <si>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</si>
  <si>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</si>
  <si>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</si>
  <si>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</si>
  <si>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</si>
  <si>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</si>
  <si>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</si>
  <si>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</si>
  <si>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</si>
  <si>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</si>
  <si>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</si>
  <si>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</si>
  <si>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</si>
  <si>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</si>
  <si>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</si>
  <si>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</si>
  <si>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</si>
  <si>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</si>
  <si>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</si>
  <si>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</si>
  <si>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</si>
  <si>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</si>
  <si>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</si>
  <si>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</si>
  <si>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</si>
  <si>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</si>
  <si>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</si>
  <si>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</si>
  <si>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</si>
  <si>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</si>
  <si>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</si>
  <si>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</si>
  <si>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</si>
  <si>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</si>
  <si>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</si>
  <si>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</si>
  <si>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</si>
  <si>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</si>
  <si>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</si>
  <si>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</si>
  <si>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</si>
  <si>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</si>
  <si>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</si>
  <si>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</si>
  <si>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</si>
  <si>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</si>
  <si>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</si>
  <si>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</si>
  <si>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</si>
  <si>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</si>
  <si>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</si>
  <si>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</si>
  <si>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</si>
  <si>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</si>
  <si>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</si>
  <si>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</si>
  <si>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</si>
  <si>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</si>
  <si>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</si>
  <si>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</si>
  <si>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</si>
  <si>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</si>
  <si>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</si>
  <si>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</si>
  <si>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</si>
  <si>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</si>
  <si>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</si>
  <si>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</si>
  <si>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</si>
  <si>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</si>
  <si>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</si>
  <si>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</si>
  <si>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</si>
  <si>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</si>
  <si>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</si>
  <si>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</si>
  <si>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</si>
  <si>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</si>
  <si>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</si>
  <si>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</si>
  <si>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</si>
  <si>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</si>
  <si>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</si>
  <si>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</si>
  <si>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</si>
  <si>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</si>
  <si>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</si>
  <si>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</si>
  <si>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</si>
  <si>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</si>
  <si>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</si>
  <si>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</si>
  <si>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</si>
  <si>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</si>
  <si>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</si>
  <si>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</si>
  <si>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</si>
  <si>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</si>
  <si>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</si>
  <si>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</si>
  <si>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</si>
  <si>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</si>
  <si>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</si>
  <si>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</si>
  <si>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</si>
  <si>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</si>
  <si>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</si>
  <si>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</si>
  <si>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</si>
  <si>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</si>
  <si>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</si>
  <si>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</si>
  <si>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</si>
  <si>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</si>
  <si>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</si>
  <si>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</si>
  <si>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</si>
  <si>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</si>
  <si>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</si>
  <si>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</si>
  <si>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</si>
  <si>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</si>
  <si>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</si>
  <si>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</si>
  <si>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</si>
  <si>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</si>
  <si>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</si>
  <si>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</si>
  <si>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</si>
  <si>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</si>
  <si>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</si>
  <si>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</si>
  <si>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</si>
  <si>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</si>
  <si>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</si>
  <si>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</si>
  <si>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</si>
  <si>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</si>
  <si>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</si>
  <si>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</si>
  <si>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</si>
  <si>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</si>
  <si>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</si>
  <si>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</si>
  <si>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</si>
  <si>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</si>
  <si>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</si>
  <si>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</si>
  <si>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</si>
  <si>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</si>
  <si>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</si>
  <si>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</si>
  <si>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</si>
  <si>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</si>
  <si>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</si>
  <si>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</si>
  <si>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</si>
  <si>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</si>
  <si>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</si>
  <si>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</si>
  <si>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</si>
  <si>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</si>
  <si>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</si>
  <si>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</si>
  <si>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</si>
  <si>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</si>
  <si>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</si>
  <si>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</si>
  <si>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</si>
  <si>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</si>
  <si>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</si>
  <si>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</si>
  <si>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</si>
  <si>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</si>
  <si>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</si>
  <si>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</si>
  <si>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</si>
  <si>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</si>
  <si>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</si>
  <si>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</si>
  <si>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</si>
  <si>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</si>
  <si>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</si>
  <si>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</si>
  <si>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</si>
  <si>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</si>
  <si>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</si>
  <si>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</si>
  <si>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</si>
  <si>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</si>
  <si>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</si>
  <si>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</si>
  <si>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</si>
  <si>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</si>
  <si>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</si>
  <si>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</si>
  <si>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</si>
  <si>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</si>
  <si>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</si>
  <si>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</si>
  <si>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</si>
  <si>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</si>
  <si>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</si>
  <si>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</si>
  <si>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</si>
  <si>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</si>
  <si>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</si>
  <si>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</si>
  <si>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</si>
  <si>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</si>
  <si>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</si>
  <si>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</si>
  <si>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</si>
  <si>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</si>
  <si>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</si>
  <si>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</si>
  <si>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</si>
  <si>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</si>
  <si>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</si>
  <si>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</si>
  <si>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</si>
  <si>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</si>
  <si>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</si>
  <si>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</si>
  <si>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</si>
  <si>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</si>
  <si>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</si>
  <si>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</si>
  <si>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</si>
  <si>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</si>
  <si>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</si>
  <si>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</si>
  <si>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</si>
  <si>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</si>
  <si>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</si>
  <si>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</si>
  <si>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</si>
  <si>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</si>
  <si>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</si>
  <si>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</si>
  <si>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</si>
  <si>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</si>
  <si>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</si>
  <si>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</si>
  <si>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</si>
  <si>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</si>
  <si>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</si>
  <si>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</si>
  <si>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</si>
  <si>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</si>
  <si>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</si>
  <si>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</si>
  <si>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</si>
  <si>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</si>
  <si>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</si>
  <si>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</si>
  <si>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</si>
  <si>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</si>
  <si>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</si>
  <si>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</si>
  <si>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</si>
  <si>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</si>
  <si>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</si>
  <si>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</si>
  <si>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</si>
  <si>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</si>
  <si>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</si>
  <si>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</si>
  <si>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</si>
  <si>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</si>
  <si>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</si>
  <si>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</si>
  <si>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</si>
  <si>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</si>
  <si>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</si>
  <si>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</si>
  <si>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</si>
  <si>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</si>
  <si>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</si>
  <si>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</si>
  <si>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</si>
  <si>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</si>
  <si>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</si>
  <si>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</si>
  <si>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</si>
  <si>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</si>
  <si>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</si>
  <si>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</si>
  <si>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</si>
  <si>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</si>
  <si>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</si>
  <si>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</si>
  <si>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</si>
  <si>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</si>
  <si>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</si>
  <si>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</si>
  <si>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</si>
  <si>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</si>
  <si>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</si>
  <si>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</si>
  <si>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</si>
  <si>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</si>
  <si>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</si>
  <si>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</si>
  <si>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</si>
  <si>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</si>
  <si>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</si>
  <si>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</si>
  <si>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</si>
  <si>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</si>
  <si>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</si>
  <si>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</si>
  <si>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</si>
  <si>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</si>
  <si>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</si>
  <si>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</si>
  <si>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</si>
  <si>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</si>
  <si>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</si>
  <si>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</si>
  <si>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</si>
  <si>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</si>
  <si>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</si>
  <si>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</si>
  <si>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</si>
  <si>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</si>
  <si>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</si>
  <si>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</si>
  <si>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</si>
  <si>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</si>
  <si>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</si>
  <si>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</si>
  <si>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</si>
  <si>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</si>
  <si>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</si>
  <si>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</si>
  <si>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</si>
  <si>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</si>
  <si>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</si>
  <si>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</si>
  <si>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</si>
  <si>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</si>
  <si>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</si>
  <si>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</si>
  <si>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</si>
  <si>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</si>
  <si>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</si>
  <si>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</si>
  <si>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</si>
  <si>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</si>
  <si>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</si>
  <si>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</si>
  <si>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</si>
  <si>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</si>
  <si>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</si>
  <si>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</si>
  <si>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</si>
  <si>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</si>
  <si>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</si>
  <si>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</si>
  <si>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</si>
  <si>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</si>
  <si>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</si>
  <si>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</si>
  <si>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</si>
  <si>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</si>
  <si>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</si>
  <si>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</si>
  <si>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</si>
  <si>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</si>
  <si>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</si>
  <si>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</si>
  <si>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</si>
  <si>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</si>
  <si>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</si>
  <si>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</si>
  <si>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</si>
  <si>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</si>
  <si>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</si>
  <si>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</si>
  <si>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</si>
  <si>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</si>
  <si>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</si>
  <si>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</si>
  <si>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</si>
  <si>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</si>
  <si>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</si>
  <si>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</si>
  <si>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</si>
  <si>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</si>
  <si>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</si>
  <si>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</si>
  <si>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</si>
  <si>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</si>
  <si>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</si>
  <si>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</si>
  <si>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</si>
  <si>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</si>
  <si>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</si>
  <si>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</si>
  <si>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</si>
  <si>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</si>
  <si>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</si>
  <si>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</si>
  <si>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</si>
  <si>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</si>
  <si>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</si>
  <si>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</si>
  <si>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</si>
  <si>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</si>
  <si>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</si>
  <si>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</si>
  <si>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</si>
  <si>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</si>
  <si>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</si>
  <si>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</si>
  <si>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</si>
  <si>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</si>
  <si>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</si>
  <si>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</si>
  <si>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</si>
  <si>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</si>
  <si>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</si>
  <si>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</si>
  <si>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</si>
  <si>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</si>
  <si>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</si>
  <si>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</si>
  <si>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</si>
  <si>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</si>
  <si>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</si>
  <si>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</si>
  <si>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</si>
  <si>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</si>
  <si>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</si>
  <si>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</si>
  <si>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</si>
  <si>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</si>
  <si>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</si>
  <si>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</si>
  <si>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</si>
  <si>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</si>
  <si>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</si>
  <si>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</si>
  <si>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</si>
  <si>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</si>
  <si>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</si>
  <si>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</si>
  <si>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</si>
  <si>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</si>
  <si>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</si>
  <si>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</si>
  <si>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</si>
  <si>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</si>
  <si>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</si>
  <si>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</si>
  <si>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</si>
  <si>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</si>
  <si>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</si>
  <si>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</si>
  <si>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</si>
  <si>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</si>
  <si>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</si>
  <si>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</si>
  <si>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</si>
  <si>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</si>
  <si>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</si>
  <si>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</si>
  <si>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</si>
  <si>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</si>
  <si>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</si>
  <si>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</si>
  <si>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</si>
  <si>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</si>
  <si>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</si>
  <si>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</si>
  <si>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</si>
  <si>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</si>
  <si>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</si>
  <si>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</si>
  <si>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</si>
  <si>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</si>
  <si>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</si>
  <si>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</si>
  <si>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</si>
  <si>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</si>
  <si>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</si>
  <si>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</si>
  <si>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</si>
  <si>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</si>
  <si>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</si>
  <si>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</si>
  <si>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</si>
  <si>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</si>
  <si>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</si>
  <si>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</si>
  <si>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</si>
  <si>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</si>
  <si>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</si>
  <si>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</si>
  <si>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</si>
  <si>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</si>
  <si>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</si>
  <si>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</si>
  <si>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</si>
  <si>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</si>
  <si>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</si>
  <si>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</si>
  <si>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</si>
  <si>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</si>
  <si>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</si>
  <si>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</si>
  <si>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</si>
  <si>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</si>
  <si>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</si>
  <si>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</si>
  <si>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</si>
  <si>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</si>
  <si>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</si>
  <si>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</si>
  <si>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</si>
  <si>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</si>
  <si>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</si>
  <si>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</si>
  <si>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</si>
  <si>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</si>
  <si>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</si>
  <si>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</si>
  <si>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</si>
  <si>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</si>
  <si>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</si>
  <si>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</si>
  <si>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</si>
  <si>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</si>
  <si>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</si>
  <si>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</si>
  <si>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</si>
  <si>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</si>
  <si>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</si>
  <si>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</si>
  <si>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</si>
  <si>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</si>
  <si>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</si>
  <si>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</si>
  <si>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</si>
  <si>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</si>
  <si>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</si>
  <si>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</si>
  <si>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</si>
  <si>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</si>
  <si>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</si>
  <si>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</si>
  <si>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</si>
  <si>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</si>
  <si>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</si>
  <si>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</si>
  <si>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</si>
  <si>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</si>
  <si>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</si>
  <si>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</si>
  <si>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</si>
  <si>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</si>
  <si>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</si>
  <si>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</si>
  <si>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</si>
  <si>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</si>
  <si>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</si>
  <si>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</si>
  <si>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</si>
  <si>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</si>
  <si>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</si>
  <si>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</si>
  <si>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</si>
  <si>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</si>
  <si>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</si>
  <si>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</si>
  <si>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</si>
  <si>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</si>
  <si>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</si>
  <si>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</si>
  <si>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</si>
  <si>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</si>
  <si>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</si>
  <si>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</si>
  <si>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</si>
  <si>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</si>
  <si>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</si>
  <si>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</si>
  <si>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</si>
  <si>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</si>
  <si>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</si>
  <si>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</si>
  <si>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</si>
  <si>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</si>
  <si>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</si>
  <si>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</si>
  <si>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</si>
  <si>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</si>
  <si>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</si>
  <si>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</si>
  <si>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</si>
  <si>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</si>
  <si>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</si>
  <si>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</si>
  <si>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</si>
  <si>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</si>
  <si>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</si>
  <si>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</si>
  <si>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</si>
  <si>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</si>
  <si>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</si>
  <si>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</si>
  <si>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</si>
  <si>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</si>
  <si>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</si>
  <si>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</si>
  <si>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</si>
  <si>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</si>
  <si>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</si>
  <si>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</si>
  <si>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</si>
  <si>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</si>
  <si>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</si>
  <si>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</si>
  <si>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</si>
  <si>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</si>
  <si>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</si>
  <si>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</si>
  <si>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</si>
  <si>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</si>
  <si>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</si>
  <si>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</si>
  <si>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</si>
  <si>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</si>
  <si>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</si>
  <si>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</si>
  <si>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</si>
  <si>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</si>
  <si>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</si>
  <si>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</si>
  <si>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</si>
  <si>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</si>
  <si>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</si>
  <si>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</si>
  <si>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</si>
  <si>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</si>
  <si>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</si>
  <si>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</si>
  <si>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</si>
  <si>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</si>
  <si>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</si>
  <si>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</si>
  <si>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</si>
  <si>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</si>
  <si>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</si>
  <si>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</si>
  <si>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</si>
  <si>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</si>
  <si>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</si>
  <si>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</si>
  <si>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</si>
  <si>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</si>
  <si>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</si>
  <si>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</si>
  <si>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</si>
  <si>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</si>
  <si>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</si>
  <si>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</si>
  <si>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</si>
  <si>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</si>
  <si>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</si>
  <si>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</si>
  <si>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</si>
  <si>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</si>
  <si>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</si>
  <si>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</si>
  <si>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</si>
  <si>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</si>
  <si>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</si>
  <si>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</si>
  <si>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</si>
  <si>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</si>
  <si>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</si>
  <si>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</si>
  <si>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</si>
  <si>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</si>
  <si>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</si>
  <si>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</si>
  <si>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</si>
  <si>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</si>
  <si>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</si>
  <si>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</si>
  <si>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</si>
  <si>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</si>
  <si>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</si>
  <si>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</si>
  <si>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</si>
  <si>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</si>
  <si>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</si>
  <si>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</si>
  <si>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</si>
  <si>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</si>
  <si>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</si>
  <si>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</si>
  <si>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</si>
  <si>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</si>
  <si>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</si>
  <si>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</si>
  <si>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</si>
  <si>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</si>
  <si>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</si>
  <si>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</si>
  <si>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</si>
  <si>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</si>
  <si>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</si>
  <si>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</si>
  <si>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</si>
  <si>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</si>
  <si>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</si>
  <si>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</si>
  <si>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</si>
  <si>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</si>
  <si>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</si>
  <si>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</si>
  <si>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</si>
  <si>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</si>
  <si>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</si>
  <si>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</si>
  <si>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</si>
  <si>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</si>
  <si>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</si>
  <si>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</si>
  <si>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</si>
  <si>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</si>
  <si>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</si>
  <si>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</si>
  <si>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</si>
  <si>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</si>
  <si>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</si>
  <si>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</si>
  <si>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</si>
  <si>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</si>
  <si>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</si>
  <si>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</si>
  <si>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</si>
  <si>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 xml:space="preserve"> </t>
  </si>
  <si>
    <t>207</t>
  </si>
  <si>
    <t>SKAGIT REGIONAL HEALTH</t>
  </si>
  <si>
    <t>PO Box 1376</t>
  </si>
  <si>
    <t>Mt Vernon</t>
  </si>
  <si>
    <t>WA</t>
  </si>
  <si>
    <t xml:space="preserve">Skagit  </t>
  </si>
  <si>
    <t>Brian Ivie</t>
  </si>
  <si>
    <t>Paul Ishizuka</t>
  </si>
  <si>
    <t>Gary Shand</t>
  </si>
  <si>
    <t>(360)445-8514</t>
  </si>
  <si>
    <t>(360)445-8522</t>
  </si>
  <si>
    <t>12/31/2022</t>
  </si>
  <si>
    <t>PO BOX 1376</t>
  </si>
  <si>
    <t>MT. VERNON</t>
  </si>
  <si>
    <t>Stephen Ong</t>
  </si>
  <si>
    <t>song@skagitregionalhealth.org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</si>
</sst>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7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37" fontId="15" fillId="3" borderId="0" xfId="0" applyFont="1" applyFill="1" applyAlignment="1">
      <alignment horizontal="center" vertical="center"/>
    </xf>
    <xf numFmtId="38" fontId="23" fillId="4" borderId="14" xfId="0" quotePrefix="1" applyNumberFormat="1" applyFont="1" applyFill="1" applyBorder="1" applyAlignment="1" applyProtection="1">
      <alignment horizontal="left"/>
      <protection locked="0"/>
    </xf>
    <xf numFmtId="38" fontId="23" fillId="4" borderId="1" xfId="0" quotePrefix="1" applyNumberFormat="1" applyFont="1" applyFill="1" applyBorder="1" applyAlignment="1" applyProtection="1">
      <alignment horizontal="left"/>
      <protection locked="0"/>
    </xf>
    <xf numFmtId="49" fontId="23" fillId="4" borderId="1" xfId="0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ong@skagitregionalhealth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406" transitionEvaluation="1" transitionEntry="1" codeName="Sheet1">
    <tabColor rgb="FF92D050"/>
    <pageSetUpPr autoPageBreaks="0" fitToPage="1"/>
  </sheetPr>
  <dimension ref="A1:CF716"/>
  <sheetViews>
    <sheetView tabSelected="1" topLeftCell="A406" zoomScaleNormal="100" workbookViewId="0">
      <selection activeCell="D421" sqref="D421"/>
    </sheetView>
  </sheetViews>
  <sheetFormatPr defaultColWidth="11.75" defaultRowHeight="14.5" x14ac:dyDescent="0.35"/>
  <cols>
    <col min="1" max="1" width="44.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32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3" t="s">
        <v>18</v>
      </c>
      <c r="B36" s="334"/>
      <c r="C36" s="335"/>
      <c r="D36" s="334"/>
      <c r="E36" s="334"/>
      <c r="F36" s="334"/>
      <c r="G36" s="334"/>
    </row>
    <row r="37" spans="1:83" x14ac:dyDescent="0.35">
      <c r="A37" s="336" t="s">
        <v>1342</v>
      </c>
      <c r="B37" s="337"/>
      <c r="C37" s="335"/>
      <c r="D37" s="334"/>
      <c r="E37" s="334"/>
      <c r="F37" s="334"/>
      <c r="G37" s="334"/>
    </row>
    <row r="38" spans="1:83" x14ac:dyDescent="0.35">
      <c r="A38" s="340" t="s">
        <v>1361</v>
      </c>
      <c r="B38" s="337"/>
      <c r="C38" s="335"/>
      <c r="D38" s="334"/>
      <c r="E38" s="334"/>
      <c r="F38" s="334"/>
      <c r="G38" s="334"/>
    </row>
    <row r="39" spans="1:83" x14ac:dyDescent="0.35">
      <c r="A39" s="339" t="s">
        <v>1343</v>
      </c>
      <c r="B39" s="334"/>
      <c r="C39" s="335"/>
      <c r="D39" s="334"/>
      <c r="E39" s="334"/>
      <c r="F39" s="334"/>
      <c r="G39" s="334"/>
    </row>
    <row r="40" spans="1:83" x14ac:dyDescent="0.35">
      <c r="A40" s="340" t="s">
        <v>1362</v>
      </c>
      <c r="B40" s="334"/>
      <c r="C40" s="335"/>
      <c r="D40" s="334"/>
      <c r="E40" s="334"/>
      <c r="F40" s="334"/>
      <c r="G40" s="334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0"/>
      <c r="CE47" s="32">
        <f>SUM(C47:CC47)</f>
        <v>0</v>
      </c>
    </row>
    <row r="48" spans="1:83" x14ac:dyDescent="0.35">
      <c r="A48" s="32" t="s">
        <v>217</v>
      </c>
      <c r="B48" s="312">
        <v>47580152</v>
      </c>
      <c r="C48" s="32">
        <f>IF($B$48,(ROUND((($B$48/$CE$61)*C61),0)))</f>
        <v>608212</v>
      </c>
      <c r="D48" s="32">
        <f t="shared" ref="D48:BO48" si="0">IF($B$48,(ROUND((($B$48/$CE$61)*D61),0)))</f>
        <v>0</v>
      </c>
      <c r="E48" s="32">
        <f t="shared" si="0"/>
        <v>3415058</v>
      </c>
      <c r="F48" s="32">
        <f t="shared" si="0"/>
        <v>855660</v>
      </c>
      <c r="G48" s="32">
        <f t="shared" si="0"/>
        <v>0</v>
      </c>
      <c r="H48" s="32">
        <f t="shared" si="0"/>
        <v>522017</v>
      </c>
      <c r="I48" s="32">
        <f t="shared" si="0"/>
        <v>0</v>
      </c>
      <c r="J48" s="32">
        <f t="shared" si="0"/>
        <v>150884</v>
      </c>
      <c r="K48" s="32">
        <f t="shared" si="0"/>
        <v>0</v>
      </c>
      <c r="L48" s="32">
        <f t="shared" si="0"/>
        <v>0</v>
      </c>
      <c r="M48" s="32">
        <f t="shared" si="0"/>
        <v>0</v>
      </c>
      <c r="N48" s="32">
        <f t="shared" si="0"/>
        <v>0</v>
      </c>
      <c r="O48" s="32">
        <f t="shared" si="0"/>
        <v>399282</v>
      </c>
      <c r="P48" s="32">
        <f t="shared" si="0"/>
        <v>701433</v>
      </c>
      <c r="Q48" s="32">
        <f t="shared" si="0"/>
        <v>533648</v>
      </c>
      <c r="R48" s="32">
        <f t="shared" si="0"/>
        <v>13802</v>
      </c>
      <c r="S48" s="32">
        <f t="shared" si="0"/>
        <v>247553</v>
      </c>
      <c r="T48" s="32">
        <f t="shared" si="0"/>
        <v>147708</v>
      </c>
      <c r="U48" s="32">
        <f t="shared" si="0"/>
        <v>765779</v>
      </c>
      <c r="V48" s="32">
        <f t="shared" si="0"/>
        <v>34380</v>
      </c>
      <c r="W48" s="32">
        <f t="shared" si="0"/>
        <v>27866</v>
      </c>
      <c r="X48" s="32">
        <f t="shared" si="0"/>
        <v>0</v>
      </c>
      <c r="Y48" s="32">
        <f t="shared" si="0"/>
        <v>1076735</v>
      </c>
      <c r="Z48" s="32">
        <f t="shared" si="0"/>
        <v>290635</v>
      </c>
      <c r="AA48" s="32">
        <f t="shared" si="0"/>
        <v>0</v>
      </c>
      <c r="AB48" s="32">
        <f t="shared" si="0"/>
        <v>1235234</v>
      </c>
      <c r="AC48" s="32">
        <f t="shared" si="0"/>
        <v>368758</v>
      </c>
      <c r="AD48" s="32">
        <f t="shared" si="0"/>
        <v>117245</v>
      </c>
      <c r="AE48" s="32">
        <f t="shared" si="0"/>
        <v>367909</v>
      </c>
      <c r="AF48" s="32">
        <f t="shared" si="0"/>
        <v>0</v>
      </c>
      <c r="AG48" s="32">
        <f t="shared" si="0"/>
        <v>1455361</v>
      </c>
      <c r="AH48" s="32">
        <f t="shared" si="0"/>
        <v>0</v>
      </c>
      <c r="AI48" s="32">
        <f t="shared" si="0"/>
        <v>0</v>
      </c>
      <c r="AJ48" s="32">
        <f t="shared" si="0"/>
        <v>824713</v>
      </c>
      <c r="AK48" s="32">
        <f t="shared" si="0"/>
        <v>69037</v>
      </c>
      <c r="AL48" s="32">
        <f t="shared" si="0"/>
        <v>58737</v>
      </c>
      <c r="AM48" s="32">
        <f t="shared" si="0"/>
        <v>0</v>
      </c>
      <c r="AN48" s="32">
        <f t="shared" si="0"/>
        <v>0</v>
      </c>
      <c r="AO48" s="32">
        <f t="shared" si="0"/>
        <v>343845</v>
      </c>
      <c r="AP48" s="32">
        <f t="shared" si="0"/>
        <v>18052789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834473</v>
      </c>
      <c r="AW48" s="32">
        <f t="shared" si="0"/>
        <v>1392564</v>
      </c>
      <c r="AX48" s="32">
        <f t="shared" si="0"/>
        <v>4553</v>
      </c>
      <c r="AY48" s="32">
        <f t="shared" si="0"/>
        <v>310664</v>
      </c>
      <c r="AZ48" s="32">
        <f t="shared" si="0"/>
        <v>0</v>
      </c>
      <c r="BA48" s="32">
        <f t="shared" si="0"/>
        <v>0</v>
      </c>
      <c r="BB48" s="32">
        <f t="shared" si="0"/>
        <v>0</v>
      </c>
      <c r="BC48" s="32">
        <f t="shared" si="0"/>
        <v>0</v>
      </c>
      <c r="BD48" s="32">
        <f t="shared" si="0"/>
        <v>157312</v>
      </c>
      <c r="BE48" s="32">
        <f t="shared" si="0"/>
        <v>545496</v>
      </c>
      <c r="BF48" s="32">
        <f t="shared" si="0"/>
        <v>307002</v>
      </c>
      <c r="BG48" s="32">
        <f t="shared" si="0"/>
        <v>338130</v>
      </c>
      <c r="BH48" s="32">
        <f t="shared" si="0"/>
        <v>2169693</v>
      </c>
      <c r="BI48" s="32">
        <f t="shared" si="0"/>
        <v>411677</v>
      </c>
      <c r="BJ48" s="32">
        <f t="shared" si="0"/>
        <v>436666</v>
      </c>
      <c r="BK48" s="32">
        <f t="shared" si="0"/>
        <v>715682</v>
      </c>
      <c r="BL48" s="32">
        <f t="shared" si="0"/>
        <v>654912</v>
      </c>
      <c r="BM48" s="32">
        <f t="shared" si="0"/>
        <v>0</v>
      </c>
      <c r="BN48" s="32">
        <f t="shared" si="0"/>
        <v>928666</v>
      </c>
      <c r="BO48" s="32">
        <f t="shared" si="0"/>
        <v>99033</v>
      </c>
      <c r="BP48" s="32">
        <f t="shared" ref="BP48:CD48" si="1">IF($B$48,(ROUND((($B$48/$CE$61)*BP61),0)))</f>
        <v>116791</v>
      </c>
      <c r="BQ48" s="32">
        <f t="shared" si="1"/>
        <v>0</v>
      </c>
      <c r="BR48" s="32">
        <f t="shared" si="1"/>
        <v>367264</v>
      </c>
      <c r="BS48" s="32">
        <f t="shared" si="1"/>
        <v>73799</v>
      </c>
      <c r="BT48" s="32">
        <f t="shared" si="1"/>
        <v>0</v>
      </c>
      <c r="BU48" s="32">
        <f t="shared" si="1"/>
        <v>0</v>
      </c>
      <c r="BV48" s="32">
        <f t="shared" si="1"/>
        <v>741247</v>
      </c>
      <c r="BW48" s="32">
        <f t="shared" si="1"/>
        <v>107390</v>
      </c>
      <c r="BX48" s="32">
        <f t="shared" si="1"/>
        <v>1319700</v>
      </c>
      <c r="BY48" s="32">
        <f t="shared" si="1"/>
        <v>615882</v>
      </c>
      <c r="BZ48" s="32">
        <f t="shared" si="1"/>
        <v>172677</v>
      </c>
      <c r="CA48" s="32">
        <f t="shared" si="1"/>
        <v>0</v>
      </c>
      <c r="CB48" s="32">
        <f t="shared" si="1"/>
        <v>0</v>
      </c>
      <c r="CC48" s="32">
        <f t="shared" si="1"/>
        <v>2074599</v>
      </c>
      <c r="CD48" s="32">
        <f t="shared" si="1"/>
        <v>0</v>
      </c>
      <c r="CE48" s="32">
        <f>SUM(C48:CD48)</f>
        <v>47580152</v>
      </c>
    </row>
    <row r="49" spans="1:83" x14ac:dyDescent="0.35">
      <c r="A49" s="20" t="s">
        <v>218</v>
      </c>
      <c r="B49" s="32">
        <f>B47+B48</f>
        <v>47580152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0"/>
      <c r="CE51" s="32">
        <f>SUM(C51:CD51)</f>
        <v>0</v>
      </c>
    </row>
    <row r="52" spans="1:83" x14ac:dyDescent="0.35">
      <c r="A52" s="39" t="s">
        <v>220</v>
      </c>
      <c r="B52" s="313">
        <v>23222369</v>
      </c>
      <c r="C52" s="32">
        <f>IF($B$52,ROUND(($B$52/($CE$90+$CF$90)*C90),0))</f>
        <v>114575</v>
      </c>
      <c r="D52" s="32">
        <f t="shared" ref="D52:BO52" si="2">IF($B$52,ROUND(($B$52/($CE$90+$CF$90)*D90),0))</f>
        <v>0</v>
      </c>
      <c r="E52" s="32">
        <f t="shared" si="2"/>
        <v>1105433</v>
      </c>
      <c r="F52" s="32">
        <f t="shared" si="2"/>
        <v>388894</v>
      </c>
      <c r="G52" s="32">
        <f t="shared" si="2"/>
        <v>0</v>
      </c>
      <c r="H52" s="32">
        <f t="shared" si="2"/>
        <v>203744</v>
      </c>
      <c r="I52" s="32">
        <f t="shared" si="2"/>
        <v>0</v>
      </c>
      <c r="J52" s="32">
        <f t="shared" si="2"/>
        <v>23622</v>
      </c>
      <c r="K52" s="32">
        <f t="shared" si="2"/>
        <v>0</v>
      </c>
      <c r="L52" s="32">
        <f t="shared" si="2"/>
        <v>0</v>
      </c>
      <c r="M52" s="32">
        <f t="shared" si="2"/>
        <v>0</v>
      </c>
      <c r="N52" s="32">
        <f t="shared" si="2"/>
        <v>0</v>
      </c>
      <c r="O52" s="32">
        <f t="shared" si="2"/>
        <v>43327</v>
      </c>
      <c r="P52" s="32">
        <f t="shared" si="2"/>
        <v>443360</v>
      </c>
      <c r="Q52" s="32">
        <f t="shared" si="2"/>
        <v>168807</v>
      </c>
      <c r="R52" s="32">
        <f t="shared" si="2"/>
        <v>9092</v>
      </c>
      <c r="S52" s="32">
        <f t="shared" si="2"/>
        <v>167842</v>
      </c>
      <c r="T52" s="32">
        <f t="shared" si="2"/>
        <v>5496</v>
      </c>
      <c r="U52" s="32">
        <f t="shared" si="2"/>
        <v>208451</v>
      </c>
      <c r="V52" s="32">
        <f t="shared" si="2"/>
        <v>0</v>
      </c>
      <c r="W52" s="32">
        <f t="shared" si="2"/>
        <v>59729</v>
      </c>
      <c r="X52" s="32">
        <f t="shared" si="2"/>
        <v>48502</v>
      </c>
      <c r="Y52" s="32">
        <f t="shared" si="2"/>
        <v>394507</v>
      </c>
      <c r="Z52" s="32">
        <f t="shared" si="2"/>
        <v>191056</v>
      </c>
      <c r="AA52" s="32">
        <f t="shared" si="2"/>
        <v>54992</v>
      </c>
      <c r="AB52" s="32">
        <f t="shared" si="2"/>
        <v>230115</v>
      </c>
      <c r="AC52" s="32">
        <f t="shared" si="2"/>
        <v>49584</v>
      </c>
      <c r="AD52" s="32">
        <f t="shared" si="2"/>
        <v>184887</v>
      </c>
      <c r="AE52" s="32">
        <f t="shared" si="2"/>
        <v>62301</v>
      </c>
      <c r="AF52" s="32">
        <f t="shared" si="2"/>
        <v>0</v>
      </c>
      <c r="AG52" s="32">
        <f t="shared" si="2"/>
        <v>277710</v>
      </c>
      <c r="AH52" s="32">
        <f t="shared" si="2"/>
        <v>0</v>
      </c>
      <c r="AI52" s="32">
        <f t="shared" si="2"/>
        <v>0</v>
      </c>
      <c r="AJ52" s="32">
        <f t="shared" si="2"/>
        <v>503732</v>
      </c>
      <c r="AK52" s="32">
        <f t="shared" si="2"/>
        <v>7777</v>
      </c>
      <c r="AL52" s="32">
        <f t="shared" si="2"/>
        <v>3684</v>
      </c>
      <c r="AM52" s="32">
        <f t="shared" si="2"/>
        <v>0</v>
      </c>
      <c r="AN52" s="32">
        <f t="shared" si="2"/>
        <v>0</v>
      </c>
      <c r="AO52" s="32">
        <f t="shared" si="2"/>
        <v>71452</v>
      </c>
      <c r="AP52" s="32">
        <f t="shared" si="2"/>
        <v>5955323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673796</v>
      </c>
      <c r="AW52" s="32">
        <f t="shared" si="2"/>
        <v>0</v>
      </c>
      <c r="AX52" s="32">
        <f t="shared" si="2"/>
        <v>0</v>
      </c>
      <c r="AY52" s="32">
        <f t="shared" si="2"/>
        <v>260578</v>
      </c>
      <c r="AZ52" s="32">
        <f t="shared" si="2"/>
        <v>0</v>
      </c>
      <c r="BA52" s="32">
        <f t="shared" si="2"/>
        <v>36691</v>
      </c>
      <c r="BB52" s="32">
        <f t="shared" si="2"/>
        <v>0</v>
      </c>
      <c r="BC52" s="32">
        <f t="shared" si="2"/>
        <v>0</v>
      </c>
      <c r="BD52" s="32">
        <f t="shared" si="2"/>
        <v>177461</v>
      </c>
      <c r="BE52" s="32">
        <f t="shared" si="2"/>
        <v>6550797</v>
      </c>
      <c r="BF52" s="32">
        <f t="shared" si="2"/>
        <v>98817</v>
      </c>
      <c r="BG52" s="32">
        <f t="shared" si="2"/>
        <v>0</v>
      </c>
      <c r="BH52" s="32">
        <f t="shared" si="2"/>
        <v>260549</v>
      </c>
      <c r="BI52" s="32">
        <f t="shared" si="2"/>
        <v>44292</v>
      </c>
      <c r="BJ52" s="32">
        <f t="shared" si="2"/>
        <v>286540</v>
      </c>
      <c r="BK52" s="32">
        <f t="shared" si="2"/>
        <v>56980</v>
      </c>
      <c r="BL52" s="32">
        <f t="shared" si="2"/>
        <v>79784</v>
      </c>
      <c r="BM52" s="32">
        <f t="shared" si="2"/>
        <v>0</v>
      </c>
      <c r="BN52" s="32">
        <f t="shared" si="2"/>
        <v>146530</v>
      </c>
      <c r="BO52" s="32">
        <f t="shared" si="2"/>
        <v>0</v>
      </c>
      <c r="BP52" s="32">
        <f t="shared" ref="BP52:CD52" si="3">IF($B$52,ROUND(($B$52/($CE$90+$CF$90)*BP90),0))</f>
        <v>13653</v>
      </c>
      <c r="BQ52" s="32">
        <f t="shared" si="3"/>
        <v>0</v>
      </c>
      <c r="BR52" s="32">
        <f t="shared" si="3"/>
        <v>104196</v>
      </c>
      <c r="BS52" s="32">
        <f t="shared" si="3"/>
        <v>111213</v>
      </c>
      <c r="BT52" s="32">
        <f t="shared" si="3"/>
        <v>0</v>
      </c>
      <c r="BU52" s="32">
        <f t="shared" si="3"/>
        <v>0</v>
      </c>
      <c r="BV52" s="32">
        <f t="shared" si="3"/>
        <v>197926</v>
      </c>
      <c r="BW52" s="32">
        <f t="shared" si="3"/>
        <v>29119</v>
      </c>
      <c r="BX52" s="32">
        <f t="shared" si="3"/>
        <v>63909</v>
      </c>
      <c r="BY52" s="32">
        <f t="shared" si="3"/>
        <v>51513</v>
      </c>
      <c r="BZ52" s="32">
        <f t="shared" si="3"/>
        <v>0</v>
      </c>
      <c r="CA52" s="32">
        <f t="shared" si="3"/>
        <v>0</v>
      </c>
      <c r="CB52" s="32">
        <f t="shared" si="3"/>
        <v>0</v>
      </c>
      <c r="CC52" s="32">
        <f t="shared" si="3"/>
        <v>3000027</v>
      </c>
      <c r="CD52" s="32">
        <f t="shared" si="3"/>
        <v>0</v>
      </c>
      <c r="CE52" s="32">
        <f>SUM(C52:CD52)</f>
        <v>23222365</v>
      </c>
    </row>
    <row r="53" spans="1:83" x14ac:dyDescent="0.35">
      <c r="A53" s="20" t="s">
        <v>218</v>
      </c>
      <c r="B53" s="32">
        <f>B51+B52</f>
        <v>23222369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>
        <v>2232</v>
      </c>
      <c r="D59" s="24"/>
      <c r="E59" s="24">
        <v>32209</v>
      </c>
      <c r="F59" s="24">
        <v>1767</v>
      </c>
      <c r="G59" s="24"/>
      <c r="H59" s="24">
        <v>3653</v>
      </c>
      <c r="I59" s="24"/>
      <c r="J59" s="24">
        <v>2255</v>
      </c>
      <c r="K59" s="24"/>
      <c r="L59" s="24"/>
      <c r="M59" s="24"/>
      <c r="N59" s="24"/>
      <c r="O59" s="24">
        <v>888</v>
      </c>
      <c r="P59" s="30">
        <v>613798</v>
      </c>
      <c r="Q59" s="30">
        <v>292859</v>
      </c>
      <c r="R59" s="30">
        <v>814790</v>
      </c>
      <c r="S59" s="314"/>
      <c r="T59" s="314"/>
      <c r="U59" s="31">
        <v>889595</v>
      </c>
      <c r="V59" s="30">
        <v>1649</v>
      </c>
      <c r="W59" s="30">
        <v>86760</v>
      </c>
      <c r="X59" s="30">
        <v>157654</v>
      </c>
      <c r="Y59" s="30">
        <v>160020</v>
      </c>
      <c r="Z59" s="30"/>
      <c r="AA59" s="30">
        <v>20504</v>
      </c>
      <c r="AB59" s="314"/>
      <c r="AC59" s="30">
        <v>27211</v>
      </c>
      <c r="AD59" s="30"/>
      <c r="AE59" s="30">
        <v>30694</v>
      </c>
      <c r="AF59" s="30"/>
      <c r="AG59" s="30">
        <v>33733</v>
      </c>
      <c r="AH59" s="30"/>
      <c r="AI59" s="30"/>
      <c r="AJ59" s="30">
        <v>20133</v>
      </c>
      <c r="AK59" s="30">
        <v>10191</v>
      </c>
      <c r="AL59" s="30">
        <v>4210</v>
      </c>
      <c r="AM59" s="30"/>
      <c r="AN59" s="30"/>
      <c r="AO59" s="30">
        <v>6781</v>
      </c>
      <c r="AP59" s="30">
        <v>374255</v>
      </c>
      <c r="AQ59" s="30"/>
      <c r="AR59" s="30"/>
      <c r="AS59" s="30"/>
      <c r="AT59" s="30"/>
      <c r="AU59" s="30"/>
      <c r="AV59" s="314"/>
      <c r="AW59" s="314"/>
      <c r="AX59" s="314"/>
      <c r="AY59" s="30">
        <v>349281</v>
      </c>
      <c r="AZ59" s="30"/>
      <c r="BA59" s="314"/>
      <c r="BB59" s="314"/>
      <c r="BC59" s="314"/>
      <c r="BD59" s="314"/>
      <c r="BE59" s="30">
        <v>794314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pans="1:83" s="225" customFormat="1" x14ac:dyDescent="0.35">
      <c r="A60" s="241" t="s">
        <v>247</v>
      </c>
      <c r="B60" s="242"/>
      <c r="C60" s="315">
        <v>24.2968616122672</v>
      </c>
      <c r="D60" s="315"/>
      <c r="E60" s="315">
        <v>172.25870568149006</v>
      </c>
      <c r="F60" s="315">
        <v>31.6878789798048</v>
      </c>
      <c r="G60" s="315"/>
      <c r="H60" s="315">
        <v>21.1791481904432</v>
      </c>
      <c r="I60" s="315"/>
      <c r="J60" s="315">
        <v>5.7322420120889204</v>
      </c>
      <c r="K60" s="315"/>
      <c r="L60" s="315"/>
      <c r="M60" s="315"/>
      <c r="N60" s="315"/>
      <c r="O60" s="315">
        <v>17.231631851251201</v>
      </c>
      <c r="P60" s="316">
        <v>28.768204902205898</v>
      </c>
      <c r="Q60" s="316">
        <v>20.657410280377398</v>
      </c>
      <c r="R60" s="316">
        <v>1.0314895211424899</v>
      </c>
      <c r="S60" s="317">
        <v>22.150329504386598</v>
      </c>
      <c r="T60" s="317">
        <v>5.1605041119546602</v>
      </c>
      <c r="U60" s="318">
        <v>46.060795645458313</v>
      </c>
      <c r="V60" s="316">
        <v>2.3283728251862201</v>
      </c>
      <c r="W60" s="316">
        <v>5.6375416884334992</v>
      </c>
      <c r="X60" s="316">
        <v>7.4377981801633704</v>
      </c>
      <c r="Y60" s="316">
        <v>59.832143937450809</v>
      </c>
      <c r="Z60" s="316">
        <v>11.831958266254899</v>
      </c>
      <c r="AA60" s="316">
        <v>3.0773624024417199</v>
      </c>
      <c r="AB60" s="317">
        <v>48.236814048851997</v>
      </c>
      <c r="AC60" s="316">
        <v>18.494645299008798</v>
      </c>
      <c r="AD60" s="316">
        <v>4.0761293273441801</v>
      </c>
      <c r="AE60" s="316">
        <v>18.198352549642301</v>
      </c>
      <c r="AF60" s="316"/>
      <c r="AG60" s="316">
        <v>65.936921834447105</v>
      </c>
      <c r="AH60" s="316"/>
      <c r="AI60" s="316"/>
      <c r="AJ60" s="316">
        <v>37.298759714629959</v>
      </c>
      <c r="AK60" s="316">
        <v>2.94388640155681</v>
      </c>
      <c r="AL60" s="316">
        <v>2.4709156050921099</v>
      </c>
      <c r="AM60" s="316"/>
      <c r="AN60" s="316"/>
      <c r="AO60" s="316">
        <v>13.7875143846718</v>
      </c>
      <c r="AP60" s="316">
        <v>397.07116256805671</v>
      </c>
      <c r="AQ60" s="316"/>
      <c r="AR60" s="316"/>
      <c r="AS60" s="316"/>
      <c r="AT60" s="316"/>
      <c r="AU60" s="316"/>
      <c r="AV60" s="317">
        <v>51.134270665110677</v>
      </c>
      <c r="AW60" s="317">
        <v>62.425081778579688</v>
      </c>
      <c r="AX60" s="317">
        <v>1.4552223136887181</v>
      </c>
      <c r="AY60" s="316">
        <v>27.0902257834483</v>
      </c>
      <c r="AZ60" s="316"/>
      <c r="BA60" s="317"/>
      <c r="BB60" s="317"/>
      <c r="BC60" s="317"/>
      <c r="BD60" s="317">
        <v>8.8912824804986794</v>
      </c>
      <c r="BE60" s="316">
        <v>35.49202205980388</v>
      </c>
      <c r="BF60" s="317">
        <v>32.873758470280798</v>
      </c>
      <c r="BG60" s="317">
        <v>30.952502413544039</v>
      </c>
      <c r="BH60" s="317">
        <v>91.73845780537502</v>
      </c>
      <c r="BI60" s="317">
        <v>7.3868478478179007</v>
      </c>
      <c r="BJ60" s="317">
        <v>28.362383065006142</v>
      </c>
      <c r="BK60" s="317">
        <v>53.384578437309699</v>
      </c>
      <c r="BL60" s="317">
        <v>54.755211726704424</v>
      </c>
      <c r="BM60" s="317"/>
      <c r="BN60" s="317">
        <v>20.666185552607029</v>
      </c>
      <c r="BO60" s="317">
        <v>5.7068995513692604</v>
      </c>
      <c r="BP60" s="317">
        <v>5.2424989586817103</v>
      </c>
      <c r="BQ60" s="317"/>
      <c r="BR60" s="317">
        <v>18.420441546624602</v>
      </c>
      <c r="BS60" s="317">
        <v>5.3352386662882108</v>
      </c>
      <c r="BT60" s="317"/>
      <c r="BU60" s="317"/>
      <c r="BV60" s="317">
        <v>54.324937839567099</v>
      </c>
      <c r="BW60" s="317">
        <v>4.8674647865994602</v>
      </c>
      <c r="BX60" s="317">
        <v>54.659835033320427</v>
      </c>
      <c r="BY60" s="317">
        <v>23.837752114419111</v>
      </c>
      <c r="BZ60" s="317">
        <v>6.1292083715955998</v>
      </c>
      <c r="CA60" s="317"/>
      <c r="CB60" s="317"/>
      <c r="CC60" s="317">
        <v>7.5258564503435936</v>
      </c>
      <c r="CD60" s="247" t="s">
        <v>233</v>
      </c>
      <c r="CE60" s="268">
        <f t="shared" ref="CE60:CE68" si="4">SUM(C60:CD60)</f>
        <v>1787.5336450446869</v>
      </c>
    </row>
    <row r="61" spans="1:83" x14ac:dyDescent="0.35">
      <c r="A61" s="39" t="s">
        <v>248</v>
      </c>
      <c r="B61" s="20"/>
      <c r="C61" s="24">
        <v>2743631</v>
      </c>
      <c r="D61" s="24"/>
      <c r="E61" s="24">
        <v>15405262</v>
      </c>
      <c r="F61" s="24">
        <v>3859868</v>
      </c>
      <c r="G61" s="24"/>
      <c r="H61" s="24">
        <v>2354809</v>
      </c>
      <c r="I61" s="24"/>
      <c r="J61" s="24">
        <v>680634</v>
      </c>
      <c r="K61" s="24"/>
      <c r="L61" s="24"/>
      <c r="M61" s="24"/>
      <c r="N61" s="24"/>
      <c r="O61" s="24">
        <v>1801152</v>
      </c>
      <c r="P61" s="30">
        <v>3164150</v>
      </c>
      <c r="Q61" s="30">
        <v>2407277</v>
      </c>
      <c r="R61" s="30">
        <v>62259</v>
      </c>
      <c r="S61" s="319">
        <v>1116708</v>
      </c>
      <c r="T61" s="319">
        <v>666306</v>
      </c>
      <c r="U61" s="31">
        <v>3454414</v>
      </c>
      <c r="V61" s="30">
        <v>155088</v>
      </c>
      <c r="W61" s="30">
        <v>125704</v>
      </c>
      <c r="X61" s="30">
        <v>0</v>
      </c>
      <c r="Y61" s="30">
        <v>4857131</v>
      </c>
      <c r="Z61" s="30">
        <v>1311050</v>
      </c>
      <c r="AA61" s="30">
        <v>0</v>
      </c>
      <c r="AB61" s="320">
        <v>5572117</v>
      </c>
      <c r="AC61" s="30">
        <v>1663462</v>
      </c>
      <c r="AD61" s="30">
        <v>528892</v>
      </c>
      <c r="AE61" s="30">
        <v>1659631</v>
      </c>
      <c r="AF61" s="30"/>
      <c r="AG61" s="30">
        <v>6565107</v>
      </c>
      <c r="AH61" s="30"/>
      <c r="AI61" s="30"/>
      <c r="AJ61" s="30">
        <v>3720266</v>
      </c>
      <c r="AK61" s="30">
        <v>311425</v>
      </c>
      <c r="AL61" s="30">
        <v>264960</v>
      </c>
      <c r="AM61" s="30"/>
      <c r="AN61" s="30"/>
      <c r="AO61" s="30">
        <v>1551078</v>
      </c>
      <c r="AP61" s="30">
        <v>81435798</v>
      </c>
      <c r="AQ61" s="30"/>
      <c r="AR61" s="30"/>
      <c r="AS61" s="30"/>
      <c r="AT61" s="30"/>
      <c r="AU61" s="30"/>
      <c r="AV61" s="319">
        <v>3764294</v>
      </c>
      <c r="AW61" s="319">
        <v>6281831</v>
      </c>
      <c r="AX61" s="319">
        <v>20540</v>
      </c>
      <c r="AY61" s="30">
        <v>1401400</v>
      </c>
      <c r="AZ61" s="30"/>
      <c r="BA61" s="319"/>
      <c r="BB61" s="319"/>
      <c r="BC61" s="319"/>
      <c r="BD61" s="319">
        <v>709632</v>
      </c>
      <c r="BE61" s="30">
        <v>2460722</v>
      </c>
      <c r="BF61" s="319">
        <v>1384881</v>
      </c>
      <c r="BG61" s="319">
        <v>1525300</v>
      </c>
      <c r="BH61" s="319">
        <v>9787446</v>
      </c>
      <c r="BI61" s="319">
        <v>1857069</v>
      </c>
      <c r="BJ61" s="319">
        <v>1969791</v>
      </c>
      <c r="BK61" s="319">
        <v>3228428</v>
      </c>
      <c r="BL61" s="319">
        <v>2954296</v>
      </c>
      <c r="BM61" s="319"/>
      <c r="BN61" s="319">
        <v>4189193</v>
      </c>
      <c r="BO61" s="319">
        <v>446734</v>
      </c>
      <c r="BP61" s="319">
        <v>526841</v>
      </c>
      <c r="BQ61" s="319"/>
      <c r="BR61" s="319">
        <v>1656723</v>
      </c>
      <c r="BS61" s="319">
        <v>332905</v>
      </c>
      <c r="BT61" s="319"/>
      <c r="BU61" s="319"/>
      <c r="BV61" s="319">
        <v>3343751</v>
      </c>
      <c r="BW61" s="319">
        <v>484434</v>
      </c>
      <c r="BX61" s="319">
        <v>5953141</v>
      </c>
      <c r="BY61" s="319">
        <v>2778234</v>
      </c>
      <c r="BZ61" s="319">
        <v>778945</v>
      </c>
      <c r="CA61" s="319"/>
      <c r="CB61" s="319"/>
      <c r="CC61" s="319">
        <v>9358479</v>
      </c>
      <c r="CD61" s="29" t="s">
        <v>233</v>
      </c>
      <c r="CE61" s="32">
        <f t="shared" si="4"/>
        <v>214633189</v>
      </c>
    </row>
    <row r="62" spans="1:83" x14ac:dyDescent="0.35">
      <c r="A62" s="39" t="s">
        <v>9</v>
      </c>
      <c r="B62" s="20"/>
      <c r="C62" s="32">
        <f>ROUND(C47+C48,0)</f>
        <v>608212</v>
      </c>
      <c r="D62" s="32">
        <f t="shared" ref="D62:BO62" si="5">ROUND(D47+D48,0)</f>
        <v>0</v>
      </c>
      <c r="E62" s="32">
        <f t="shared" si="5"/>
        <v>3415058</v>
      </c>
      <c r="F62" s="32">
        <f t="shared" si="5"/>
        <v>855660</v>
      </c>
      <c r="G62" s="32">
        <f t="shared" si="5"/>
        <v>0</v>
      </c>
      <c r="H62" s="32">
        <f t="shared" si="5"/>
        <v>522017</v>
      </c>
      <c r="I62" s="32">
        <f t="shared" si="5"/>
        <v>0</v>
      </c>
      <c r="J62" s="32">
        <f t="shared" si="5"/>
        <v>150884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399282</v>
      </c>
      <c r="P62" s="32">
        <f t="shared" si="5"/>
        <v>701433</v>
      </c>
      <c r="Q62" s="32">
        <f t="shared" si="5"/>
        <v>533648</v>
      </c>
      <c r="R62" s="32">
        <f t="shared" si="5"/>
        <v>13802</v>
      </c>
      <c r="S62" s="32">
        <f t="shared" si="5"/>
        <v>247553</v>
      </c>
      <c r="T62" s="32">
        <f t="shared" si="5"/>
        <v>147708</v>
      </c>
      <c r="U62" s="32">
        <f t="shared" si="5"/>
        <v>765779</v>
      </c>
      <c r="V62" s="32">
        <f t="shared" si="5"/>
        <v>34380</v>
      </c>
      <c r="W62" s="32">
        <f t="shared" si="5"/>
        <v>27866</v>
      </c>
      <c r="X62" s="32">
        <f t="shared" si="5"/>
        <v>0</v>
      </c>
      <c r="Y62" s="32">
        <f t="shared" si="5"/>
        <v>1076735</v>
      </c>
      <c r="Z62" s="32">
        <f t="shared" si="5"/>
        <v>290635</v>
      </c>
      <c r="AA62" s="32">
        <f t="shared" si="5"/>
        <v>0</v>
      </c>
      <c r="AB62" s="32">
        <f t="shared" si="5"/>
        <v>1235234</v>
      </c>
      <c r="AC62" s="32">
        <f t="shared" si="5"/>
        <v>368758</v>
      </c>
      <c r="AD62" s="32">
        <f t="shared" si="5"/>
        <v>117245</v>
      </c>
      <c r="AE62" s="32">
        <f t="shared" si="5"/>
        <v>367909</v>
      </c>
      <c r="AF62" s="32">
        <f t="shared" si="5"/>
        <v>0</v>
      </c>
      <c r="AG62" s="32">
        <f t="shared" si="5"/>
        <v>1455361</v>
      </c>
      <c r="AH62" s="32">
        <f t="shared" si="5"/>
        <v>0</v>
      </c>
      <c r="AI62" s="32">
        <f t="shared" si="5"/>
        <v>0</v>
      </c>
      <c r="AJ62" s="32">
        <f t="shared" si="5"/>
        <v>824713</v>
      </c>
      <c r="AK62" s="32">
        <f t="shared" si="5"/>
        <v>69037</v>
      </c>
      <c r="AL62" s="32">
        <f t="shared" si="5"/>
        <v>58737</v>
      </c>
      <c r="AM62" s="32">
        <f t="shared" si="5"/>
        <v>0</v>
      </c>
      <c r="AN62" s="32">
        <f t="shared" si="5"/>
        <v>0</v>
      </c>
      <c r="AO62" s="32">
        <f t="shared" si="5"/>
        <v>343845</v>
      </c>
      <c r="AP62" s="32">
        <f t="shared" si="5"/>
        <v>18052789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834473</v>
      </c>
      <c r="AW62" s="32">
        <f t="shared" si="5"/>
        <v>1392564</v>
      </c>
      <c r="AX62" s="32">
        <f t="shared" si="5"/>
        <v>4553</v>
      </c>
      <c r="AY62" s="32">
        <f t="shared" si="5"/>
        <v>310664</v>
      </c>
      <c r="AZ62" s="32">
        <f t="shared" si="5"/>
        <v>0</v>
      </c>
      <c r="BA62" s="32">
        <f t="shared" si="5"/>
        <v>0</v>
      </c>
      <c r="BB62" s="32">
        <f t="shared" si="5"/>
        <v>0</v>
      </c>
      <c r="BC62" s="32">
        <f t="shared" si="5"/>
        <v>0</v>
      </c>
      <c r="BD62" s="32">
        <f t="shared" si="5"/>
        <v>157312</v>
      </c>
      <c r="BE62" s="32">
        <f t="shared" si="5"/>
        <v>545496</v>
      </c>
      <c r="BF62" s="32">
        <f t="shared" si="5"/>
        <v>307002</v>
      </c>
      <c r="BG62" s="32">
        <f t="shared" si="5"/>
        <v>338130</v>
      </c>
      <c r="BH62" s="32">
        <f t="shared" si="5"/>
        <v>2169693</v>
      </c>
      <c r="BI62" s="32">
        <f t="shared" si="5"/>
        <v>411677</v>
      </c>
      <c r="BJ62" s="32">
        <f t="shared" si="5"/>
        <v>436666</v>
      </c>
      <c r="BK62" s="32">
        <f t="shared" si="5"/>
        <v>715682</v>
      </c>
      <c r="BL62" s="32">
        <f t="shared" si="5"/>
        <v>654912</v>
      </c>
      <c r="BM62" s="32">
        <f t="shared" si="5"/>
        <v>0</v>
      </c>
      <c r="BN62" s="32">
        <f t="shared" si="5"/>
        <v>928666</v>
      </c>
      <c r="BO62" s="32">
        <f t="shared" si="5"/>
        <v>99033</v>
      </c>
      <c r="BP62" s="32">
        <f t="shared" ref="BP62:CC62" si="6">ROUND(BP47+BP48,0)</f>
        <v>116791</v>
      </c>
      <c r="BQ62" s="32">
        <f t="shared" si="6"/>
        <v>0</v>
      </c>
      <c r="BR62" s="32">
        <f t="shared" si="6"/>
        <v>367264</v>
      </c>
      <c r="BS62" s="32">
        <f t="shared" si="6"/>
        <v>73799</v>
      </c>
      <c r="BT62" s="32">
        <f t="shared" si="6"/>
        <v>0</v>
      </c>
      <c r="BU62" s="32">
        <f t="shared" si="6"/>
        <v>0</v>
      </c>
      <c r="BV62" s="32">
        <f t="shared" si="6"/>
        <v>741247</v>
      </c>
      <c r="BW62" s="32">
        <f t="shared" si="6"/>
        <v>107390</v>
      </c>
      <c r="BX62" s="32">
        <f t="shared" si="6"/>
        <v>1319700</v>
      </c>
      <c r="BY62" s="32">
        <f t="shared" si="6"/>
        <v>615882</v>
      </c>
      <c r="BZ62" s="32">
        <f t="shared" si="6"/>
        <v>172677</v>
      </c>
      <c r="CA62" s="32">
        <f t="shared" si="6"/>
        <v>0</v>
      </c>
      <c r="CB62" s="32">
        <f t="shared" si="6"/>
        <v>0</v>
      </c>
      <c r="CC62" s="32">
        <f t="shared" si="6"/>
        <v>2074599</v>
      </c>
      <c r="CD62" s="29" t="s">
        <v>233</v>
      </c>
      <c r="CE62" s="32">
        <f t="shared" si="4"/>
        <v>47580152</v>
      </c>
    </row>
    <row r="63" spans="1:83" x14ac:dyDescent="0.35">
      <c r="A63" s="39" t="s">
        <v>249</v>
      </c>
      <c r="B63" s="20"/>
      <c r="C63" s="24">
        <v>718955</v>
      </c>
      <c r="D63" s="24"/>
      <c r="E63" s="24">
        <v>7343756</v>
      </c>
      <c r="F63" s="24">
        <v>807782</v>
      </c>
      <c r="G63" s="24"/>
      <c r="H63" s="24">
        <v>361901</v>
      </c>
      <c r="I63" s="24"/>
      <c r="J63" s="24">
        <v>782287</v>
      </c>
      <c r="K63" s="24"/>
      <c r="L63" s="24"/>
      <c r="M63" s="24"/>
      <c r="N63" s="24"/>
      <c r="O63" s="24">
        <v>150049</v>
      </c>
      <c r="P63" s="30">
        <v>2270751</v>
      </c>
      <c r="Q63" s="30">
        <v>8250</v>
      </c>
      <c r="R63" s="30">
        <v>2008911</v>
      </c>
      <c r="S63" s="319">
        <v>643859</v>
      </c>
      <c r="T63" s="319"/>
      <c r="U63" s="31">
        <v>1704936</v>
      </c>
      <c r="V63" s="30"/>
      <c r="W63" s="30">
        <v>12600</v>
      </c>
      <c r="X63" s="30">
        <v>12600</v>
      </c>
      <c r="Y63" s="30">
        <v>914084</v>
      </c>
      <c r="Z63" s="30">
        <v>15250</v>
      </c>
      <c r="AA63" s="30">
        <v>0</v>
      </c>
      <c r="AB63" s="320">
        <v>110494</v>
      </c>
      <c r="AC63" s="30">
        <v>176678</v>
      </c>
      <c r="AD63" s="30">
        <v>0</v>
      </c>
      <c r="AE63" s="30">
        <v>0</v>
      </c>
      <c r="AF63" s="30"/>
      <c r="AG63" s="30">
        <v>2571066</v>
      </c>
      <c r="AH63" s="30"/>
      <c r="AI63" s="30"/>
      <c r="AJ63" s="30">
        <v>3134574</v>
      </c>
      <c r="AK63" s="30">
        <v>0</v>
      </c>
      <c r="AL63" s="30"/>
      <c r="AM63" s="30"/>
      <c r="AN63" s="30"/>
      <c r="AO63" s="30">
        <v>7590</v>
      </c>
      <c r="AP63" s="30">
        <v>3773758</v>
      </c>
      <c r="AQ63" s="30"/>
      <c r="AR63" s="30"/>
      <c r="AS63" s="30"/>
      <c r="AT63" s="30"/>
      <c r="AU63" s="30"/>
      <c r="AV63" s="319">
        <v>0</v>
      </c>
      <c r="AW63" s="319">
        <v>157227</v>
      </c>
      <c r="AX63" s="319">
        <v>0</v>
      </c>
      <c r="AY63" s="30"/>
      <c r="AZ63" s="30"/>
      <c r="BA63" s="319"/>
      <c r="BB63" s="319"/>
      <c r="BC63" s="319">
        <v>0</v>
      </c>
      <c r="BD63" s="319">
        <v>0</v>
      </c>
      <c r="BE63" s="30">
        <v>188102</v>
      </c>
      <c r="BF63" s="319"/>
      <c r="BG63" s="319">
        <v>537158</v>
      </c>
      <c r="BH63" s="319">
        <v>0</v>
      </c>
      <c r="BI63" s="319">
        <v>73916</v>
      </c>
      <c r="BJ63" s="319">
        <v>18906</v>
      </c>
      <c r="BK63" s="319">
        <v>205637</v>
      </c>
      <c r="BL63" s="319">
        <v>0</v>
      </c>
      <c r="BM63" s="319"/>
      <c r="BN63" s="319">
        <v>228980</v>
      </c>
      <c r="BO63" s="319">
        <v>23251</v>
      </c>
      <c r="BP63" s="319"/>
      <c r="BQ63" s="319"/>
      <c r="BR63" s="319">
        <v>131590</v>
      </c>
      <c r="BS63" s="319"/>
      <c r="BT63" s="319"/>
      <c r="BU63" s="319"/>
      <c r="BV63" s="319">
        <v>575154</v>
      </c>
      <c r="BW63" s="319">
        <v>120126</v>
      </c>
      <c r="BX63" s="319">
        <v>296175</v>
      </c>
      <c r="BY63" s="319">
        <v>0</v>
      </c>
      <c r="BZ63" s="319">
        <v>61084</v>
      </c>
      <c r="CA63" s="319"/>
      <c r="CB63" s="319"/>
      <c r="CC63" s="319">
        <v>2395215</v>
      </c>
      <c r="CD63" s="29" t="s">
        <v>233</v>
      </c>
      <c r="CE63" s="32">
        <f t="shared" si="4"/>
        <v>32542652</v>
      </c>
    </row>
    <row r="64" spans="1:83" x14ac:dyDescent="0.35">
      <c r="A64" s="39" t="s">
        <v>250</v>
      </c>
      <c r="B64" s="20"/>
      <c r="C64" s="24">
        <v>477733</v>
      </c>
      <c r="D64" s="24"/>
      <c r="E64" s="24">
        <v>1513576</v>
      </c>
      <c r="F64" s="24">
        <v>244155</v>
      </c>
      <c r="G64" s="24"/>
      <c r="H64" s="24">
        <v>33141</v>
      </c>
      <c r="I64" s="24"/>
      <c r="J64" s="24">
        <v>61257</v>
      </c>
      <c r="K64" s="24"/>
      <c r="L64" s="24"/>
      <c r="M64" s="24"/>
      <c r="N64" s="24"/>
      <c r="O64" s="24">
        <v>245094</v>
      </c>
      <c r="P64" s="30">
        <v>14710731</v>
      </c>
      <c r="Q64" s="30">
        <v>406443</v>
      </c>
      <c r="R64" s="30">
        <v>484058</v>
      </c>
      <c r="S64" s="319">
        <v>403858</v>
      </c>
      <c r="T64" s="319">
        <v>179159</v>
      </c>
      <c r="U64" s="31">
        <v>5829919</v>
      </c>
      <c r="V64" s="30">
        <v>70802</v>
      </c>
      <c r="W64" s="30">
        <v>42341</v>
      </c>
      <c r="X64" s="30">
        <v>117092</v>
      </c>
      <c r="Y64" s="30">
        <v>8548646</v>
      </c>
      <c r="Z64" s="30">
        <v>35290</v>
      </c>
      <c r="AA64" s="30">
        <v>150023</v>
      </c>
      <c r="AB64" s="320">
        <v>38608174</v>
      </c>
      <c r="AC64" s="30">
        <v>215778</v>
      </c>
      <c r="AD64" s="30">
        <v>96381</v>
      </c>
      <c r="AE64" s="30">
        <v>24426</v>
      </c>
      <c r="AF64" s="30"/>
      <c r="AG64" s="30">
        <v>1087949</v>
      </c>
      <c r="AH64" s="30"/>
      <c r="AI64" s="30"/>
      <c r="AJ64" s="30">
        <v>246706</v>
      </c>
      <c r="AK64" s="30">
        <v>3903</v>
      </c>
      <c r="AL64" s="30">
        <v>9447</v>
      </c>
      <c r="AM64" s="30"/>
      <c r="AN64" s="30"/>
      <c r="AO64" s="30">
        <v>243343</v>
      </c>
      <c r="AP64" s="30">
        <v>6964562</v>
      </c>
      <c r="AQ64" s="30"/>
      <c r="AR64" s="30"/>
      <c r="AS64" s="30"/>
      <c r="AT64" s="30"/>
      <c r="AU64" s="30"/>
      <c r="AV64" s="319">
        <v>1630372</v>
      </c>
      <c r="AW64" s="319">
        <v>419487</v>
      </c>
      <c r="AX64" s="319">
        <v>39420</v>
      </c>
      <c r="AY64" s="30">
        <v>-372037</v>
      </c>
      <c r="AZ64" s="30"/>
      <c r="BA64" s="319">
        <v>3273</v>
      </c>
      <c r="BB64" s="319"/>
      <c r="BC64" s="319"/>
      <c r="BD64" s="319">
        <v>142305</v>
      </c>
      <c r="BE64" s="30">
        <v>331625</v>
      </c>
      <c r="BF64" s="319">
        <v>289225</v>
      </c>
      <c r="BG64" s="319">
        <v>54</v>
      </c>
      <c r="BH64" s="319">
        <v>487852</v>
      </c>
      <c r="BI64" s="319">
        <v>1903</v>
      </c>
      <c r="BJ64" s="319">
        <v>10359</v>
      </c>
      <c r="BK64" s="319">
        <v>25371</v>
      </c>
      <c r="BL64" s="319">
        <v>27009</v>
      </c>
      <c r="BM64" s="319"/>
      <c r="BN64" s="319">
        <v>53888</v>
      </c>
      <c r="BO64" s="319">
        <v>114786</v>
      </c>
      <c r="BP64" s="319">
        <v>23970</v>
      </c>
      <c r="BQ64" s="319"/>
      <c r="BR64" s="319">
        <v>171412</v>
      </c>
      <c r="BS64" s="319">
        <v>4398</v>
      </c>
      <c r="BT64" s="319"/>
      <c r="BU64" s="319"/>
      <c r="BV64" s="319">
        <v>20663</v>
      </c>
      <c r="BW64" s="319">
        <v>6909</v>
      </c>
      <c r="BX64" s="319">
        <v>63322</v>
      </c>
      <c r="BY64" s="319">
        <v>5467</v>
      </c>
      <c r="BZ64" s="319">
        <v>48</v>
      </c>
      <c r="CA64" s="319"/>
      <c r="CB64" s="319"/>
      <c r="CC64" s="319">
        <v>581395</v>
      </c>
      <c r="CD64" s="29" t="s">
        <v>233</v>
      </c>
      <c r="CE64" s="32">
        <f t="shared" si="4"/>
        <v>85136463</v>
      </c>
    </row>
    <row r="65" spans="1:83" x14ac:dyDescent="0.35">
      <c r="A65" s="39" t="s">
        <v>251</v>
      </c>
      <c r="B65" s="20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30"/>
      <c r="Q65" s="30"/>
      <c r="R65" s="30"/>
      <c r="S65" s="319"/>
      <c r="T65" s="319"/>
      <c r="U65" s="31"/>
      <c r="V65" s="30"/>
      <c r="W65" s="30"/>
      <c r="X65" s="30"/>
      <c r="Y65" s="30"/>
      <c r="Z65" s="30"/>
      <c r="AA65" s="30"/>
      <c r="AB65" s="320"/>
      <c r="AC65" s="30"/>
      <c r="AD65" s="30"/>
      <c r="AE65" s="30"/>
      <c r="AF65" s="30"/>
      <c r="AG65" s="30"/>
      <c r="AH65" s="30"/>
      <c r="AI65" s="30"/>
      <c r="AJ65" s="30">
        <v>920</v>
      </c>
      <c r="AK65" s="30"/>
      <c r="AL65" s="30"/>
      <c r="AM65" s="30"/>
      <c r="AN65" s="30"/>
      <c r="AO65" s="30"/>
      <c r="AP65" s="30">
        <v>804648</v>
      </c>
      <c r="AQ65" s="30"/>
      <c r="AR65" s="30"/>
      <c r="AS65" s="30"/>
      <c r="AT65" s="30"/>
      <c r="AU65" s="30"/>
      <c r="AV65" s="319"/>
      <c r="AW65" s="319"/>
      <c r="AX65" s="319"/>
      <c r="AY65" s="30"/>
      <c r="AZ65" s="30"/>
      <c r="BA65" s="319"/>
      <c r="BB65" s="319"/>
      <c r="BC65" s="319"/>
      <c r="BD65" s="319">
        <v>65</v>
      </c>
      <c r="BE65" s="30">
        <v>0</v>
      </c>
      <c r="BF65" s="319">
        <v>0</v>
      </c>
      <c r="BG65" s="319"/>
      <c r="BH65" s="319">
        <v>12075</v>
      </c>
      <c r="BI65" s="319"/>
      <c r="BJ65" s="319">
        <v>0</v>
      </c>
      <c r="BK65" s="319"/>
      <c r="BL65" s="319"/>
      <c r="BM65" s="319"/>
      <c r="BN65" s="319"/>
      <c r="BO65" s="319"/>
      <c r="BP65" s="319"/>
      <c r="BQ65" s="319"/>
      <c r="BR65" s="319"/>
      <c r="BS65" s="319"/>
      <c r="BT65" s="319"/>
      <c r="BU65" s="319"/>
      <c r="BV65" s="319"/>
      <c r="BW65" s="319"/>
      <c r="BX65" s="319"/>
      <c r="BY65" s="319"/>
      <c r="BZ65" s="319"/>
      <c r="CA65" s="319"/>
      <c r="CB65" s="319"/>
      <c r="CC65" s="319">
        <v>2763350</v>
      </c>
      <c r="CD65" s="29" t="s">
        <v>233</v>
      </c>
      <c r="CE65" s="32">
        <f t="shared" si="4"/>
        <v>3581058</v>
      </c>
    </row>
    <row r="66" spans="1:83" x14ac:dyDescent="0.35">
      <c r="A66" s="39" t="s">
        <v>252</v>
      </c>
      <c r="B66" s="20"/>
      <c r="C66" s="24">
        <v>806</v>
      </c>
      <c r="D66" s="24"/>
      <c r="E66" s="24">
        <v>4788994</v>
      </c>
      <c r="F66" s="24">
        <v>40459</v>
      </c>
      <c r="G66" s="24"/>
      <c r="H66" s="24">
        <v>745</v>
      </c>
      <c r="I66" s="24"/>
      <c r="J66" s="24">
        <v>23443</v>
      </c>
      <c r="K66" s="24"/>
      <c r="L66" s="24"/>
      <c r="M66" s="24"/>
      <c r="N66" s="24"/>
      <c r="O66" s="24">
        <v>0</v>
      </c>
      <c r="P66" s="30">
        <v>683420</v>
      </c>
      <c r="Q66" s="30">
        <v>373</v>
      </c>
      <c r="R66" s="30">
        <v>2553</v>
      </c>
      <c r="S66" s="319">
        <v>53488</v>
      </c>
      <c r="T66" s="319">
        <v>1841</v>
      </c>
      <c r="U66" s="31">
        <v>7892824</v>
      </c>
      <c r="V66" s="30">
        <v>557</v>
      </c>
      <c r="W66" s="30">
        <v>2806415</v>
      </c>
      <c r="X66" s="30">
        <v>6006629</v>
      </c>
      <c r="Y66" s="30">
        <v>3268010</v>
      </c>
      <c r="Z66" s="30">
        <v>1318967</v>
      </c>
      <c r="AA66" s="30">
        <v>827926</v>
      </c>
      <c r="AB66" s="320">
        <v>238341</v>
      </c>
      <c r="AC66" s="30">
        <v>29602</v>
      </c>
      <c r="AD66" s="30">
        <v>17511</v>
      </c>
      <c r="AE66" s="30">
        <v>6</v>
      </c>
      <c r="AF66" s="30"/>
      <c r="AG66" s="30">
        <v>209862</v>
      </c>
      <c r="AH66" s="30"/>
      <c r="AI66" s="30"/>
      <c r="AJ66" s="30">
        <v>76675</v>
      </c>
      <c r="AK66" s="30">
        <v>19</v>
      </c>
      <c r="AL66" s="30">
        <v>211</v>
      </c>
      <c r="AM66" s="30"/>
      <c r="AN66" s="30"/>
      <c r="AO66" s="30">
        <v>0</v>
      </c>
      <c r="AP66" s="30">
        <v>1345364</v>
      </c>
      <c r="AQ66" s="30"/>
      <c r="AR66" s="30"/>
      <c r="AS66" s="30"/>
      <c r="AT66" s="30"/>
      <c r="AU66" s="30"/>
      <c r="AV66" s="319">
        <v>252427</v>
      </c>
      <c r="AW66" s="319">
        <v>10410</v>
      </c>
      <c r="AX66" s="319">
        <v>59473</v>
      </c>
      <c r="AY66" s="30">
        <v>1609453</v>
      </c>
      <c r="AZ66" s="30"/>
      <c r="BA66" s="319">
        <v>1057455</v>
      </c>
      <c r="BB66" s="319"/>
      <c r="BC66" s="319">
        <v>50925</v>
      </c>
      <c r="BD66" s="319">
        <v>60929</v>
      </c>
      <c r="BE66" s="30">
        <v>2787908</v>
      </c>
      <c r="BF66" s="319">
        <v>1159685</v>
      </c>
      <c r="BG66" s="319">
        <v>0</v>
      </c>
      <c r="BH66" s="319">
        <v>10282353</v>
      </c>
      <c r="BI66" s="319">
        <v>134913</v>
      </c>
      <c r="BJ66" s="319">
        <v>14428</v>
      </c>
      <c r="BK66" s="319">
        <v>655295</v>
      </c>
      <c r="BL66" s="319">
        <v>192732</v>
      </c>
      <c r="BM66" s="319"/>
      <c r="BN66" s="319">
        <v>671252</v>
      </c>
      <c r="BO66" s="319">
        <v>8469</v>
      </c>
      <c r="BP66" s="319">
        <v>2268277</v>
      </c>
      <c r="BQ66" s="319"/>
      <c r="BR66" s="319">
        <v>125613</v>
      </c>
      <c r="BS66" s="319">
        <v>121</v>
      </c>
      <c r="BT66" s="319"/>
      <c r="BU66" s="319"/>
      <c r="BV66" s="319">
        <v>51651</v>
      </c>
      <c r="BW66" s="319">
        <v>159062</v>
      </c>
      <c r="BX66" s="319">
        <v>1119202</v>
      </c>
      <c r="BY66" s="319">
        <v>2440</v>
      </c>
      <c r="BZ66" s="319"/>
      <c r="CA66" s="319"/>
      <c r="CB66" s="319"/>
      <c r="CC66" s="319">
        <v>1092611</v>
      </c>
      <c r="CD66" s="29" t="s">
        <v>233</v>
      </c>
      <c r="CE66" s="32">
        <f t="shared" si="4"/>
        <v>53462125</v>
      </c>
    </row>
    <row r="67" spans="1:83" x14ac:dyDescent="0.35">
      <c r="A67" s="39" t="s">
        <v>11</v>
      </c>
      <c r="B67" s="20"/>
      <c r="C67" s="32">
        <f t="shared" ref="C67:BN67" si="7">ROUND(C51+C52,0)</f>
        <v>114575</v>
      </c>
      <c r="D67" s="32">
        <f t="shared" si="7"/>
        <v>0</v>
      </c>
      <c r="E67" s="32">
        <f t="shared" si="7"/>
        <v>1105433</v>
      </c>
      <c r="F67" s="32">
        <f t="shared" si="7"/>
        <v>388894</v>
      </c>
      <c r="G67" s="32">
        <f t="shared" si="7"/>
        <v>0</v>
      </c>
      <c r="H67" s="32">
        <f t="shared" si="7"/>
        <v>203744</v>
      </c>
      <c r="I67" s="32">
        <f t="shared" si="7"/>
        <v>0</v>
      </c>
      <c r="J67" s="32">
        <f t="shared" si="7"/>
        <v>23622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43327</v>
      </c>
      <c r="P67" s="32">
        <f t="shared" si="7"/>
        <v>443360</v>
      </c>
      <c r="Q67" s="32">
        <f t="shared" si="7"/>
        <v>168807</v>
      </c>
      <c r="R67" s="32">
        <f t="shared" si="7"/>
        <v>9092</v>
      </c>
      <c r="S67" s="32">
        <f t="shared" si="7"/>
        <v>167842</v>
      </c>
      <c r="T67" s="32">
        <f t="shared" si="7"/>
        <v>5496</v>
      </c>
      <c r="U67" s="32">
        <f t="shared" si="7"/>
        <v>208451</v>
      </c>
      <c r="V67" s="32">
        <f t="shared" si="7"/>
        <v>0</v>
      </c>
      <c r="W67" s="32">
        <f t="shared" si="7"/>
        <v>59729</v>
      </c>
      <c r="X67" s="32">
        <f t="shared" si="7"/>
        <v>48502</v>
      </c>
      <c r="Y67" s="32">
        <f t="shared" si="7"/>
        <v>394507</v>
      </c>
      <c r="Z67" s="32">
        <f t="shared" si="7"/>
        <v>191056</v>
      </c>
      <c r="AA67" s="32">
        <f t="shared" si="7"/>
        <v>54992</v>
      </c>
      <c r="AB67" s="32">
        <f t="shared" si="7"/>
        <v>230115</v>
      </c>
      <c r="AC67" s="32">
        <f t="shared" si="7"/>
        <v>49584</v>
      </c>
      <c r="AD67" s="32">
        <f t="shared" si="7"/>
        <v>184887</v>
      </c>
      <c r="AE67" s="32">
        <f t="shared" si="7"/>
        <v>62301</v>
      </c>
      <c r="AF67" s="32">
        <f t="shared" si="7"/>
        <v>0</v>
      </c>
      <c r="AG67" s="32">
        <f t="shared" si="7"/>
        <v>277710</v>
      </c>
      <c r="AH67" s="32">
        <f t="shared" si="7"/>
        <v>0</v>
      </c>
      <c r="AI67" s="32">
        <f t="shared" si="7"/>
        <v>0</v>
      </c>
      <c r="AJ67" s="32">
        <f t="shared" si="7"/>
        <v>503732</v>
      </c>
      <c r="AK67" s="32">
        <f t="shared" si="7"/>
        <v>7777</v>
      </c>
      <c r="AL67" s="32">
        <f t="shared" si="7"/>
        <v>3684</v>
      </c>
      <c r="AM67" s="32">
        <f t="shared" si="7"/>
        <v>0</v>
      </c>
      <c r="AN67" s="32">
        <f t="shared" si="7"/>
        <v>0</v>
      </c>
      <c r="AO67" s="32">
        <f t="shared" si="7"/>
        <v>71452</v>
      </c>
      <c r="AP67" s="32">
        <f t="shared" si="7"/>
        <v>5955323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673796</v>
      </c>
      <c r="AW67" s="32">
        <f t="shared" si="7"/>
        <v>0</v>
      </c>
      <c r="AX67" s="32">
        <f t="shared" si="7"/>
        <v>0</v>
      </c>
      <c r="AY67" s="32">
        <f t="shared" si="7"/>
        <v>260578</v>
      </c>
      <c r="AZ67" s="32">
        <f t="shared" si="7"/>
        <v>0</v>
      </c>
      <c r="BA67" s="32">
        <f t="shared" si="7"/>
        <v>36691</v>
      </c>
      <c r="BB67" s="32">
        <f t="shared" si="7"/>
        <v>0</v>
      </c>
      <c r="BC67" s="32">
        <f t="shared" si="7"/>
        <v>0</v>
      </c>
      <c r="BD67" s="32">
        <f t="shared" si="7"/>
        <v>177461</v>
      </c>
      <c r="BE67" s="32">
        <f t="shared" si="7"/>
        <v>6550797</v>
      </c>
      <c r="BF67" s="32">
        <f t="shared" si="7"/>
        <v>98817</v>
      </c>
      <c r="BG67" s="32">
        <f t="shared" si="7"/>
        <v>0</v>
      </c>
      <c r="BH67" s="32">
        <f t="shared" si="7"/>
        <v>260549</v>
      </c>
      <c r="BI67" s="32">
        <f t="shared" si="7"/>
        <v>44292</v>
      </c>
      <c r="BJ67" s="32">
        <f t="shared" si="7"/>
        <v>286540</v>
      </c>
      <c r="BK67" s="32">
        <f t="shared" si="7"/>
        <v>56980</v>
      </c>
      <c r="BL67" s="32">
        <f t="shared" si="7"/>
        <v>79784</v>
      </c>
      <c r="BM67" s="32">
        <f t="shared" si="7"/>
        <v>0</v>
      </c>
      <c r="BN67" s="32">
        <f t="shared" si="7"/>
        <v>146530</v>
      </c>
      <c r="BO67" s="32">
        <f t="shared" ref="BO67:CC67" si="8">ROUND(BO51+BO52,0)</f>
        <v>0</v>
      </c>
      <c r="BP67" s="32">
        <f t="shared" si="8"/>
        <v>13653</v>
      </c>
      <c r="BQ67" s="32">
        <f t="shared" si="8"/>
        <v>0</v>
      </c>
      <c r="BR67" s="32">
        <f t="shared" si="8"/>
        <v>104196</v>
      </c>
      <c r="BS67" s="32">
        <f t="shared" si="8"/>
        <v>111213</v>
      </c>
      <c r="BT67" s="32">
        <f t="shared" si="8"/>
        <v>0</v>
      </c>
      <c r="BU67" s="32">
        <f t="shared" si="8"/>
        <v>0</v>
      </c>
      <c r="BV67" s="32">
        <f t="shared" si="8"/>
        <v>197926</v>
      </c>
      <c r="BW67" s="32">
        <f t="shared" si="8"/>
        <v>29119</v>
      </c>
      <c r="BX67" s="32">
        <f t="shared" si="8"/>
        <v>63909</v>
      </c>
      <c r="BY67" s="32">
        <f t="shared" si="8"/>
        <v>51513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3000027</v>
      </c>
      <c r="CD67" s="29" t="s">
        <v>233</v>
      </c>
      <c r="CE67" s="32">
        <f t="shared" si="4"/>
        <v>23222365</v>
      </c>
    </row>
    <row r="68" spans="1:83" x14ac:dyDescent="0.35">
      <c r="A68" s="39" t="s">
        <v>253</v>
      </c>
      <c r="B68" s="32"/>
      <c r="C68" s="24">
        <v>0</v>
      </c>
      <c r="D68" s="24"/>
      <c r="E68" s="24">
        <v>31434</v>
      </c>
      <c r="F68" s="24">
        <v>4013</v>
      </c>
      <c r="G68" s="24"/>
      <c r="H68" s="24">
        <v>0</v>
      </c>
      <c r="I68" s="24"/>
      <c r="J68" s="24"/>
      <c r="K68" s="24"/>
      <c r="L68" s="24"/>
      <c r="M68" s="24"/>
      <c r="N68" s="24"/>
      <c r="O68" s="24">
        <v>0</v>
      </c>
      <c r="P68" s="30">
        <v>109171</v>
      </c>
      <c r="Q68" s="30"/>
      <c r="R68" s="30">
        <v>21063</v>
      </c>
      <c r="S68" s="319">
        <v>165725</v>
      </c>
      <c r="T68" s="319">
        <v>0</v>
      </c>
      <c r="U68" s="31">
        <v>0</v>
      </c>
      <c r="V68" s="30"/>
      <c r="W68" s="30">
        <v>0</v>
      </c>
      <c r="X68" s="30">
        <v>0</v>
      </c>
      <c r="Y68" s="30">
        <v>3397</v>
      </c>
      <c r="Z68" s="30">
        <v>77409</v>
      </c>
      <c r="AA68" s="30">
        <v>0</v>
      </c>
      <c r="AB68" s="320">
        <v>540788</v>
      </c>
      <c r="AC68" s="30">
        <v>106458</v>
      </c>
      <c r="AD68" s="30">
        <v>0</v>
      </c>
      <c r="AE68" s="30"/>
      <c r="AF68" s="30"/>
      <c r="AG68" s="30">
        <v>3696</v>
      </c>
      <c r="AH68" s="30"/>
      <c r="AI68" s="30"/>
      <c r="AJ68" s="30">
        <v>132291</v>
      </c>
      <c r="AK68" s="30">
        <v>0</v>
      </c>
      <c r="AL68" s="30"/>
      <c r="AM68" s="30"/>
      <c r="AN68" s="30"/>
      <c r="AO68" s="30"/>
      <c r="AP68" s="30">
        <v>542036</v>
      </c>
      <c r="AQ68" s="30"/>
      <c r="AR68" s="30"/>
      <c r="AS68" s="30"/>
      <c r="AT68" s="30"/>
      <c r="AU68" s="30"/>
      <c r="AV68" s="319">
        <v>35285</v>
      </c>
      <c r="AW68" s="319">
        <v>5793</v>
      </c>
      <c r="AX68" s="319">
        <v>291617</v>
      </c>
      <c r="AY68" s="30">
        <v>0</v>
      </c>
      <c r="AZ68" s="30"/>
      <c r="BA68" s="319">
        <v>1056</v>
      </c>
      <c r="BB68" s="319"/>
      <c r="BC68" s="319"/>
      <c r="BD68" s="319">
        <v>5801</v>
      </c>
      <c r="BE68" s="30">
        <v>19072</v>
      </c>
      <c r="BF68" s="319">
        <v>0</v>
      </c>
      <c r="BG68" s="319"/>
      <c r="BH68" s="319">
        <v>213517</v>
      </c>
      <c r="BI68" s="319">
        <v>0</v>
      </c>
      <c r="BJ68" s="319"/>
      <c r="BK68" s="319">
        <v>0</v>
      </c>
      <c r="BL68" s="319"/>
      <c r="BM68" s="319"/>
      <c r="BN68" s="319">
        <v>11606</v>
      </c>
      <c r="BO68" s="319">
        <v>0</v>
      </c>
      <c r="BP68" s="319">
        <v>0</v>
      </c>
      <c r="BQ68" s="319"/>
      <c r="BR68" s="319"/>
      <c r="BS68" s="319"/>
      <c r="BT68" s="319"/>
      <c r="BU68" s="319"/>
      <c r="BV68" s="319"/>
      <c r="BW68" s="319"/>
      <c r="BX68" s="319"/>
      <c r="BY68" s="319"/>
      <c r="BZ68" s="319"/>
      <c r="CA68" s="319"/>
      <c r="CB68" s="319"/>
      <c r="CC68" s="319">
        <v>26226</v>
      </c>
      <c r="CD68" s="29" t="s">
        <v>233</v>
      </c>
      <c r="CE68" s="32">
        <f t="shared" si="4"/>
        <v>2347454</v>
      </c>
    </row>
    <row r="69" spans="1:83" x14ac:dyDescent="0.35">
      <c r="A69" s="39" t="s">
        <v>254</v>
      </c>
      <c r="B69" s="20"/>
      <c r="C69" s="32">
        <f t="shared" ref="C69:BN69" si="9">SUM(C70:C83)</f>
        <v>0</v>
      </c>
      <c r="D69" s="32">
        <f t="shared" si="9"/>
        <v>0</v>
      </c>
      <c r="E69" s="32">
        <f t="shared" si="9"/>
        <v>0</v>
      </c>
      <c r="F69" s="32">
        <f t="shared" si="9"/>
        <v>6081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94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7875</v>
      </c>
      <c r="P69" s="32">
        <f t="shared" si="9"/>
        <v>10198</v>
      </c>
      <c r="Q69" s="32">
        <f t="shared" si="9"/>
        <v>608</v>
      </c>
      <c r="R69" s="32">
        <f t="shared" si="9"/>
        <v>0</v>
      </c>
      <c r="S69" s="32">
        <f t="shared" si="9"/>
        <v>535</v>
      </c>
      <c r="T69" s="32">
        <f t="shared" si="9"/>
        <v>0</v>
      </c>
      <c r="U69" s="32">
        <f t="shared" si="9"/>
        <v>2386</v>
      </c>
      <c r="V69" s="32">
        <f t="shared" si="9"/>
        <v>0</v>
      </c>
      <c r="W69" s="32">
        <f t="shared" si="9"/>
        <v>8</v>
      </c>
      <c r="X69" s="32">
        <f t="shared" si="9"/>
        <v>0</v>
      </c>
      <c r="Y69" s="32">
        <f t="shared" si="9"/>
        <v>25234</v>
      </c>
      <c r="Z69" s="32">
        <f t="shared" si="9"/>
        <v>0</v>
      </c>
      <c r="AA69" s="32">
        <f t="shared" si="9"/>
        <v>0</v>
      </c>
      <c r="AB69" s="32">
        <f t="shared" si="9"/>
        <v>22679</v>
      </c>
      <c r="AC69" s="32">
        <f t="shared" si="9"/>
        <v>3180</v>
      </c>
      <c r="AD69" s="32">
        <f t="shared" si="9"/>
        <v>0</v>
      </c>
      <c r="AE69" s="32">
        <f t="shared" si="9"/>
        <v>11344</v>
      </c>
      <c r="AF69" s="32">
        <f t="shared" si="9"/>
        <v>0</v>
      </c>
      <c r="AG69" s="32">
        <f t="shared" si="9"/>
        <v>3298</v>
      </c>
      <c r="AH69" s="32">
        <f t="shared" si="9"/>
        <v>0</v>
      </c>
      <c r="AI69" s="32">
        <f t="shared" si="9"/>
        <v>0</v>
      </c>
      <c r="AJ69" s="32">
        <f t="shared" si="9"/>
        <v>121144</v>
      </c>
      <c r="AK69" s="32">
        <f t="shared" si="9"/>
        <v>2387</v>
      </c>
      <c r="AL69" s="32">
        <f t="shared" si="9"/>
        <v>3167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217211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7567</v>
      </c>
      <c r="AW69" s="32">
        <f t="shared" si="9"/>
        <v>140843</v>
      </c>
      <c r="AX69" s="32">
        <f t="shared" si="9"/>
        <v>0</v>
      </c>
      <c r="AY69" s="32">
        <f t="shared" si="9"/>
        <v>65</v>
      </c>
      <c r="AZ69" s="32">
        <f t="shared" si="9"/>
        <v>0</v>
      </c>
      <c r="BA69" s="32">
        <f t="shared" si="9"/>
        <v>0</v>
      </c>
      <c r="BB69" s="32">
        <f t="shared" si="9"/>
        <v>0</v>
      </c>
      <c r="BC69" s="32">
        <f t="shared" si="9"/>
        <v>0</v>
      </c>
      <c r="BD69" s="32">
        <f t="shared" si="9"/>
        <v>72262</v>
      </c>
      <c r="BE69" s="32">
        <f t="shared" si="9"/>
        <v>22427</v>
      </c>
      <c r="BF69" s="32">
        <f t="shared" si="9"/>
        <v>481</v>
      </c>
      <c r="BG69" s="32">
        <f t="shared" si="9"/>
        <v>0</v>
      </c>
      <c r="BH69" s="32">
        <f t="shared" si="9"/>
        <v>2961419</v>
      </c>
      <c r="BI69" s="32">
        <f t="shared" si="9"/>
        <v>106066</v>
      </c>
      <c r="BJ69" s="32">
        <f t="shared" si="9"/>
        <v>5983</v>
      </c>
      <c r="BK69" s="32">
        <f t="shared" si="9"/>
        <v>2604</v>
      </c>
      <c r="BL69" s="32">
        <f t="shared" si="9"/>
        <v>1957</v>
      </c>
      <c r="BM69" s="32">
        <f t="shared" si="9"/>
        <v>0</v>
      </c>
      <c r="BN69" s="32">
        <f t="shared" si="9"/>
        <v>541935</v>
      </c>
      <c r="BO69" s="32">
        <f t="shared" ref="BO69:CD69" si="10">SUM(BO70:BO83)</f>
        <v>10973</v>
      </c>
      <c r="BP69" s="32">
        <f t="shared" si="10"/>
        <v>24283</v>
      </c>
      <c r="BQ69" s="32">
        <f t="shared" si="10"/>
        <v>0</v>
      </c>
      <c r="BR69" s="32">
        <f t="shared" si="10"/>
        <v>904702</v>
      </c>
      <c r="BS69" s="32">
        <f t="shared" si="10"/>
        <v>593</v>
      </c>
      <c r="BT69" s="32">
        <f t="shared" si="10"/>
        <v>0</v>
      </c>
      <c r="BU69" s="32">
        <f t="shared" si="10"/>
        <v>0</v>
      </c>
      <c r="BV69" s="32">
        <f t="shared" si="10"/>
        <v>31463</v>
      </c>
      <c r="BW69" s="32">
        <f t="shared" si="10"/>
        <v>154843</v>
      </c>
      <c r="BX69" s="32">
        <f t="shared" si="10"/>
        <v>50781</v>
      </c>
      <c r="BY69" s="32">
        <f t="shared" si="10"/>
        <v>28383</v>
      </c>
      <c r="BZ69" s="32">
        <f t="shared" si="10"/>
        <v>1655</v>
      </c>
      <c r="CA69" s="32">
        <f t="shared" si="10"/>
        <v>0</v>
      </c>
      <c r="CB69" s="32">
        <f t="shared" si="10"/>
        <v>0</v>
      </c>
      <c r="CC69" s="32">
        <f t="shared" si="10"/>
        <v>442640</v>
      </c>
      <c r="CD69" s="32">
        <f t="shared" si="10"/>
        <v>0</v>
      </c>
      <c r="CE69" s="32">
        <f>SUM(CE70:CE84)</f>
        <v>5951354</v>
      </c>
    </row>
    <row r="70" spans="1:83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3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5" si="11">SUM(C71:CD71)</f>
        <v>0</v>
      </c>
    </row>
    <row r="72" spans="1:83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 spans="1:83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 spans="1:83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 spans="1:83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 spans="1:83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 spans="1:83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 spans="1:83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 spans="1:83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 spans="1:83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 spans="1:84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 spans="1:84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 spans="1:84" x14ac:dyDescent="0.35">
      <c r="A83" s="33" t="s">
        <v>268</v>
      </c>
      <c r="B83" s="20"/>
      <c r="C83" s="24">
        <v>0</v>
      </c>
      <c r="D83" s="24"/>
      <c r="E83" s="30">
        <v>0</v>
      </c>
      <c r="F83" s="30">
        <v>6081</v>
      </c>
      <c r="G83" s="24"/>
      <c r="H83" s="24">
        <v>0</v>
      </c>
      <c r="I83" s="30"/>
      <c r="J83" s="30">
        <v>94</v>
      </c>
      <c r="K83" s="30"/>
      <c r="L83" s="30"/>
      <c r="M83" s="24"/>
      <c r="N83" s="24"/>
      <c r="O83" s="24">
        <v>7875</v>
      </c>
      <c r="P83" s="30">
        <v>10198</v>
      </c>
      <c r="Q83" s="30">
        <v>608</v>
      </c>
      <c r="R83" s="31">
        <v>0</v>
      </c>
      <c r="S83" s="30">
        <v>535</v>
      </c>
      <c r="T83" s="24">
        <v>0</v>
      </c>
      <c r="U83" s="30">
        <v>2386</v>
      </c>
      <c r="V83" s="30">
        <v>0</v>
      </c>
      <c r="W83" s="24">
        <v>8</v>
      </c>
      <c r="X83" s="30">
        <v>0</v>
      </c>
      <c r="Y83" s="30">
        <v>25234</v>
      </c>
      <c r="Z83" s="30">
        <v>0</v>
      </c>
      <c r="AA83" s="30">
        <v>0</v>
      </c>
      <c r="AB83" s="30">
        <v>22679</v>
      </c>
      <c r="AC83" s="30">
        <v>3180</v>
      </c>
      <c r="AD83" s="30">
        <v>0</v>
      </c>
      <c r="AE83" s="30">
        <v>11344</v>
      </c>
      <c r="AF83" s="30"/>
      <c r="AG83" s="30">
        <v>3298</v>
      </c>
      <c r="AH83" s="30"/>
      <c r="AI83" s="30"/>
      <c r="AJ83" s="30">
        <v>121144</v>
      </c>
      <c r="AK83" s="30">
        <v>2387</v>
      </c>
      <c r="AL83" s="30">
        <v>3167</v>
      </c>
      <c r="AM83" s="30"/>
      <c r="AN83" s="30"/>
      <c r="AO83" s="24">
        <v>0</v>
      </c>
      <c r="AP83" s="30">
        <v>217211</v>
      </c>
      <c r="AQ83" s="24"/>
      <c r="AR83" s="24"/>
      <c r="AS83" s="24"/>
      <c r="AT83" s="24"/>
      <c r="AU83" s="30"/>
      <c r="AV83" s="30">
        <v>7567</v>
      </c>
      <c r="AW83" s="30">
        <v>140843</v>
      </c>
      <c r="AX83" s="30">
        <v>0</v>
      </c>
      <c r="AY83" s="30">
        <v>65</v>
      </c>
      <c r="AZ83" s="30"/>
      <c r="BA83" s="30"/>
      <c r="BB83" s="30"/>
      <c r="BC83" s="30">
        <v>0</v>
      </c>
      <c r="BD83" s="30">
        <v>72262</v>
      </c>
      <c r="BE83" s="30">
        <v>22427</v>
      </c>
      <c r="BF83" s="30">
        <v>481</v>
      </c>
      <c r="BG83" s="30">
        <v>0</v>
      </c>
      <c r="BH83" s="31">
        <v>2961419</v>
      </c>
      <c r="BI83" s="30">
        <v>106066</v>
      </c>
      <c r="BJ83" s="30">
        <v>5983</v>
      </c>
      <c r="BK83" s="30">
        <v>2604</v>
      </c>
      <c r="BL83" s="30">
        <v>1957</v>
      </c>
      <c r="BM83" s="30"/>
      <c r="BN83" s="30">
        <v>541935</v>
      </c>
      <c r="BO83" s="30">
        <v>10973</v>
      </c>
      <c r="BP83" s="30">
        <v>24283</v>
      </c>
      <c r="BQ83" s="30"/>
      <c r="BR83" s="30">
        <v>904702</v>
      </c>
      <c r="BS83" s="30">
        <v>593</v>
      </c>
      <c r="BT83" s="30"/>
      <c r="BU83" s="30"/>
      <c r="BV83" s="30">
        <v>31463</v>
      </c>
      <c r="BW83" s="30">
        <v>154843</v>
      </c>
      <c r="BX83" s="30">
        <v>50781</v>
      </c>
      <c r="BY83" s="30">
        <v>28383</v>
      </c>
      <c r="BZ83" s="30">
        <v>1655</v>
      </c>
      <c r="CA83" s="30"/>
      <c r="CB83" s="30"/>
      <c r="CC83" s="30">
        <v>442640</v>
      </c>
      <c r="CD83" s="35"/>
      <c r="CE83" s="32">
        <f t="shared" si="11"/>
        <v>5951354</v>
      </c>
    </row>
    <row r="84" spans="1:84" x14ac:dyDescent="0.35">
      <c r="A84" s="39" t="s">
        <v>269</v>
      </c>
      <c r="B84" s="20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 t="s">
        <v>1364</v>
      </c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35"/>
      <c r="CE84" s="32">
        <f t="shared" si="11"/>
        <v>0</v>
      </c>
    </row>
    <row r="85" spans="1:84" x14ac:dyDescent="0.35">
      <c r="A85" s="39" t="s">
        <v>270</v>
      </c>
      <c r="B85" s="32"/>
      <c r="C85" s="32">
        <f>SUM(C61:C69)-C84</f>
        <v>4663912</v>
      </c>
      <c r="D85" s="32">
        <f t="shared" ref="D85:BO85" si="12">SUM(D61:D69)-D84</f>
        <v>0</v>
      </c>
      <c r="E85" s="32">
        <f t="shared" si="12"/>
        <v>33603513</v>
      </c>
      <c r="F85" s="32">
        <f t="shared" si="12"/>
        <v>6206912</v>
      </c>
      <c r="G85" s="32">
        <f t="shared" si="12"/>
        <v>0</v>
      </c>
      <c r="H85" s="32">
        <f t="shared" si="12"/>
        <v>3476357</v>
      </c>
      <c r="I85" s="32">
        <f t="shared" si="12"/>
        <v>0</v>
      </c>
      <c r="J85" s="32">
        <f t="shared" si="12"/>
        <v>1722221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2646779</v>
      </c>
      <c r="P85" s="32">
        <f t="shared" si="12"/>
        <v>22093214</v>
      </c>
      <c r="Q85" s="32">
        <f t="shared" si="12"/>
        <v>3525406</v>
      </c>
      <c r="R85" s="32">
        <f t="shared" si="12"/>
        <v>2601738</v>
      </c>
      <c r="S85" s="32">
        <f t="shared" si="12"/>
        <v>2799568</v>
      </c>
      <c r="T85" s="32">
        <f t="shared" si="12"/>
        <v>1000510</v>
      </c>
      <c r="U85" s="32">
        <f t="shared" si="12"/>
        <v>19858709</v>
      </c>
      <c r="V85" s="32">
        <f t="shared" si="12"/>
        <v>260827</v>
      </c>
      <c r="W85" s="32">
        <f t="shared" si="12"/>
        <v>3074663</v>
      </c>
      <c r="X85" s="32">
        <f t="shared" si="12"/>
        <v>6184823</v>
      </c>
      <c r="Y85" s="32">
        <f t="shared" si="12"/>
        <v>19087744</v>
      </c>
      <c r="Z85" s="32">
        <f t="shared" si="12"/>
        <v>3239657</v>
      </c>
      <c r="AA85" s="32">
        <f t="shared" si="12"/>
        <v>1032941</v>
      </c>
      <c r="AB85" s="32">
        <f t="shared" si="12"/>
        <v>46557942</v>
      </c>
      <c r="AC85" s="32">
        <f t="shared" si="12"/>
        <v>2613500</v>
      </c>
      <c r="AD85" s="32">
        <f t="shared" si="12"/>
        <v>944916</v>
      </c>
      <c r="AE85" s="32">
        <f t="shared" si="12"/>
        <v>2125617</v>
      </c>
      <c r="AF85" s="32">
        <f t="shared" si="12"/>
        <v>0</v>
      </c>
      <c r="AG85" s="32">
        <f t="shared" si="12"/>
        <v>12174049</v>
      </c>
      <c r="AH85" s="32">
        <f t="shared" si="12"/>
        <v>0</v>
      </c>
      <c r="AI85" s="32">
        <f t="shared" si="12"/>
        <v>0</v>
      </c>
      <c r="AJ85" s="32">
        <f t="shared" si="12"/>
        <v>8761021</v>
      </c>
      <c r="AK85" s="32">
        <f t="shared" si="12"/>
        <v>394548</v>
      </c>
      <c r="AL85" s="32">
        <f t="shared" si="12"/>
        <v>340206</v>
      </c>
      <c r="AM85" s="32">
        <f t="shared" si="12"/>
        <v>0</v>
      </c>
      <c r="AN85" s="32">
        <f t="shared" si="12"/>
        <v>0</v>
      </c>
      <c r="AO85" s="32">
        <f t="shared" si="12"/>
        <v>2217308</v>
      </c>
      <c r="AP85" s="32">
        <f t="shared" si="12"/>
        <v>119091489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7198214</v>
      </c>
      <c r="AW85" s="32">
        <f t="shared" si="12"/>
        <v>8408155</v>
      </c>
      <c r="AX85" s="32">
        <f t="shared" si="12"/>
        <v>415603</v>
      </c>
      <c r="AY85" s="32">
        <f t="shared" si="12"/>
        <v>3210123</v>
      </c>
      <c r="AZ85" s="32">
        <f t="shared" si="12"/>
        <v>0</v>
      </c>
      <c r="BA85" s="32">
        <f t="shared" si="12"/>
        <v>1098475</v>
      </c>
      <c r="BB85" s="32">
        <f t="shared" si="12"/>
        <v>0</v>
      </c>
      <c r="BC85" s="32">
        <f t="shared" si="12"/>
        <v>50925</v>
      </c>
      <c r="BD85" s="32">
        <f t="shared" si="12"/>
        <v>1325767</v>
      </c>
      <c r="BE85" s="32">
        <f t="shared" si="12"/>
        <v>12906149</v>
      </c>
      <c r="BF85" s="32">
        <f t="shared" si="12"/>
        <v>3240091</v>
      </c>
      <c r="BG85" s="32">
        <f t="shared" si="12"/>
        <v>2400642</v>
      </c>
      <c r="BH85" s="32">
        <f t="shared" si="12"/>
        <v>26174904</v>
      </c>
      <c r="BI85" s="32">
        <f t="shared" si="12"/>
        <v>2629836</v>
      </c>
      <c r="BJ85" s="32">
        <f t="shared" si="12"/>
        <v>2742673</v>
      </c>
      <c r="BK85" s="32">
        <f t="shared" si="12"/>
        <v>4889997</v>
      </c>
      <c r="BL85" s="32">
        <f t="shared" si="12"/>
        <v>3910690</v>
      </c>
      <c r="BM85" s="32">
        <f t="shared" si="12"/>
        <v>0</v>
      </c>
      <c r="BN85" s="32">
        <f t="shared" si="12"/>
        <v>6772050</v>
      </c>
      <c r="BO85" s="32">
        <f t="shared" si="12"/>
        <v>703246</v>
      </c>
      <c r="BP85" s="32">
        <f t="shared" ref="BP85:CD85" si="13">SUM(BP61:BP69)-BP84</f>
        <v>2973815</v>
      </c>
      <c r="BQ85" s="32">
        <f t="shared" si="13"/>
        <v>0</v>
      </c>
      <c r="BR85" s="32">
        <f t="shared" si="13"/>
        <v>3461500</v>
      </c>
      <c r="BS85" s="32">
        <f t="shared" si="13"/>
        <v>523029</v>
      </c>
      <c r="BT85" s="32">
        <f t="shared" si="13"/>
        <v>0</v>
      </c>
      <c r="BU85" s="32">
        <f t="shared" si="13"/>
        <v>0</v>
      </c>
      <c r="BV85" s="32">
        <f t="shared" si="13"/>
        <v>4961855</v>
      </c>
      <c r="BW85" s="32">
        <f t="shared" si="13"/>
        <v>1061883</v>
      </c>
      <c r="BX85" s="32">
        <f t="shared" si="13"/>
        <v>8866230</v>
      </c>
      <c r="BY85" s="32">
        <f t="shared" si="13"/>
        <v>3481919</v>
      </c>
      <c r="BZ85" s="32">
        <f t="shared" si="13"/>
        <v>1014409</v>
      </c>
      <c r="CA85" s="32">
        <f t="shared" si="13"/>
        <v>0</v>
      </c>
      <c r="CB85" s="32">
        <f t="shared" si="13"/>
        <v>0</v>
      </c>
      <c r="CC85" s="32">
        <f t="shared" si="13"/>
        <v>21734542</v>
      </c>
      <c r="CD85" s="32">
        <f t="shared" si="13"/>
        <v>0</v>
      </c>
      <c r="CE85" s="32">
        <f t="shared" si="11"/>
        <v>468456812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4" x14ac:dyDescent="0.35">
      <c r="A87" s="26" t="s">
        <v>272</v>
      </c>
      <c r="B87" s="20"/>
      <c r="C87" s="24">
        <v>17298264</v>
      </c>
      <c r="D87" s="24"/>
      <c r="E87" s="24">
        <v>111862709</v>
      </c>
      <c r="F87" s="24">
        <v>8685788</v>
      </c>
      <c r="G87" s="24"/>
      <c r="H87" s="24">
        <v>14245604</v>
      </c>
      <c r="I87" s="24"/>
      <c r="J87" s="24">
        <v>6476607</v>
      </c>
      <c r="K87" s="24"/>
      <c r="L87" s="24"/>
      <c r="M87" s="24"/>
      <c r="N87" s="24"/>
      <c r="O87" s="24">
        <v>13221909</v>
      </c>
      <c r="P87" s="24">
        <v>43252140</v>
      </c>
      <c r="Q87" s="24">
        <v>4891606</v>
      </c>
      <c r="R87" s="24">
        <v>9481729</v>
      </c>
      <c r="S87" s="24">
        <v>9563186</v>
      </c>
      <c r="T87" s="24">
        <v>2271033</v>
      </c>
      <c r="U87" s="24">
        <v>36677226</v>
      </c>
      <c r="V87" s="24">
        <v>126145</v>
      </c>
      <c r="W87" s="24">
        <v>4413158</v>
      </c>
      <c r="X87" s="24">
        <v>22029607</v>
      </c>
      <c r="Y87" s="24">
        <v>41411757</v>
      </c>
      <c r="Z87" s="24">
        <v>335423</v>
      </c>
      <c r="AA87" s="24">
        <v>910822</v>
      </c>
      <c r="AB87" s="24">
        <v>26118929</v>
      </c>
      <c r="AC87" s="24">
        <v>12691788</v>
      </c>
      <c r="AD87" s="24">
        <v>2921262</v>
      </c>
      <c r="AE87" s="24">
        <v>2451740</v>
      </c>
      <c r="AF87" s="24"/>
      <c r="AG87" s="24">
        <v>41962491</v>
      </c>
      <c r="AH87" s="24"/>
      <c r="AI87" s="24"/>
      <c r="AJ87" s="24">
        <v>118875</v>
      </c>
      <c r="AK87" s="24">
        <v>801697</v>
      </c>
      <c r="AL87" s="24">
        <v>737111</v>
      </c>
      <c r="AM87" s="24"/>
      <c r="AN87" s="24"/>
      <c r="AO87" s="24">
        <v>181264</v>
      </c>
      <c r="AP87" s="24">
        <v>142023</v>
      </c>
      <c r="AQ87" s="24"/>
      <c r="AR87" s="24"/>
      <c r="AS87" s="24"/>
      <c r="AT87" s="24"/>
      <c r="AU87" s="24"/>
      <c r="AV87" s="24">
        <v>4942517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440224410</v>
      </c>
    </row>
    <row r="88" spans="1:84" x14ac:dyDescent="0.35">
      <c r="A88" s="26" t="s">
        <v>273</v>
      </c>
      <c r="B88" s="20"/>
      <c r="C88" s="24">
        <v>102235</v>
      </c>
      <c r="D88" s="24"/>
      <c r="E88" s="24">
        <v>23533176</v>
      </c>
      <c r="F88" s="24">
        <v>1745322</v>
      </c>
      <c r="G88" s="24"/>
      <c r="H88" s="24">
        <v>676575</v>
      </c>
      <c r="I88" s="24"/>
      <c r="J88" s="24">
        <v>24542</v>
      </c>
      <c r="K88" s="24"/>
      <c r="L88" s="24"/>
      <c r="M88" s="24"/>
      <c r="N88" s="24"/>
      <c r="O88" s="24">
        <v>1013591</v>
      </c>
      <c r="P88" s="24">
        <v>106049901</v>
      </c>
      <c r="Q88" s="24">
        <v>12056712</v>
      </c>
      <c r="R88" s="24">
        <v>24222214</v>
      </c>
      <c r="S88" s="24">
        <v>30732561</v>
      </c>
      <c r="T88" s="24">
        <v>1728123</v>
      </c>
      <c r="U88" s="24">
        <v>96190885</v>
      </c>
      <c r="V88" s="24">
        <v>2441479</v>
      </c>
      <c r="W88" s="24">
        <v>35079882</v>
      </c>
      <c r="X88" s="24">
        <v>65696535</v>
      </c>
      <c r="Y88" s="24">
        <v>118628720</v>
      </c>
      <c r="Z88" s="24">
        <v>37475282</v>
      </c>
      <c r="AA88" s="24">
        <v>7537552</v>
      </c>
      <c r="AB88" s="24">
        <v>138465113</v>
      </c>
      <c r="AC88" s="24">
        <v>2962928</v>
      </c>
      <c r="AD88" s="24">
        <v>298995</v>
      </c>
      <c r="AE88" s="24">
        <v>3786981</v>
      </c>
      <c r="AF88" s="24"/>
      <c r="AG88" s="24">
        <v>85774749</v>
      </c>
      <c r="AH88" s="24"/>
      <c r="AI88" s="24"/>
      <c r="AJ88" s="24">
        <v>25264423</v>
      </c>
      <c r="AK88" s="24">
        <v>1118609</v>
      </c>
      <c r="AL88" s="24">
        <v>645091</v>
      </c>
      <c r="AM88" s="24"/>
      <c r="AN88" s="24"/>
      <c r="AO88" s="24">
        <v>4791561</v>
      </c>
      <c r="AP88" s="24">
        <v>180282638</v>
      </c>
      <c r="AQ88" s="24"/>
      <c r="AR88" s="24"/>
      <c r="AS88" s="24"/>
      <c r="AT88" s="24"/>
      <c r="AU88" s="24"/>
      <c r="AV88" s="24">
        <v>57106116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1065432491</v>
      </c>
    </row>
    <row r="89" spans="1:84" x14ac:dyDescent="0.35">
      <c r="A89" s="26" t="s">
        <v>274</v>
      </c>
      <c r="B89" s="20"/>
      <c r="C89" s="32">
        <f>C87+C88</f>
        <v>17400499</v>
      </c>
      <c r="D89" s="32">
        <f t="shared" ref="D89:AV89" si="15">D87+D88</f>
        <v>0</v>
      </c>
      <c r="E89" s="32">
        <f t="shared" si="15"/>
        <v>135395885</v>
      </c>
      <c r="F89" s="32">
        <f t="shared" si="15"/>
        <v>10431110</v>
      </c>
      <c r="G89" s="32">
        <f t="shared" si="15"/>
        <v>0</v>
      </c>
      <c r="H89" s="32">
        <f t="shared" si="15"/>
        <v>14922179</v>
      </c>
      <c r="I89" s="32">
        <f t="shared" si="15"/>
        <v>0</v>
      </c>
      <c r="J89" s="32">
        <f t="shared" si="15"/>
        <v>6501149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5"/>
        <v>14235500</v>
      </c>
      <c r="P89" s="32">
        <f t="shared" si="15"/>
        <v>149302041</v>
      </c>
      <c r="Q89" s="32">
        <f t="shared" si="15"/>
        <v>16948318</v>
      </c>
      <c r="R89" s="32">
        <f t="shared" si="15"/>
        <v>33703943</v>
      </c>
      <c r="S89" s="32">
        <f t="shared" si="15"/>
        <v>40295747</v>
      </c>
      <c r="T89" s="32">
        <f t="shared" si="15"/>
        <v>3999156</v>
      </c>
      <c r="U89" s="32">
        <f t="shared" si="15"/>
        <v>132868111</v>
      </c>
      <c r="V89" s="32">
        <f t="shared" si="15"/>
        <v>2567624</v>
      </c>
      <c r="W89" s="32">
        <f t="shared" si="15"/>
        <v>39493040</v>
      </c>
      <c r="X89" s="32">
        <f t="shared" si="15"/>
        <v>87726142</v>
      </c>
      <c r="Y89" s="32">
        <f t="shared" si="15"/>
        <v>160040477</v>
      </c>
      <c r="Z89" s="32">
        <f t="shared" si="15"/>
        <v>37810705</v>
      </c>
      <c r="AA89" s="32">
        <f t="shared" si="15"/>
        <v>8448374</v>
      </c>
      <c r="AB89" s="32">
        <f t="shared" si="15"/>
        <v>164584042</v>
      </c>
      <c r="AC89" s="32">
        <f t="shared" si="15"/>
        <v>15654716</v>
      </c>
      <c r="AD89" s="32">
        <f t="shared" si="15"/>
        <v>3220257</v>
      </c>
      <c r="AE89" s="32">
        <f t="shared" si="15"/>
        <v>6238721</v>
      </c>
      <c r="AF89" s="32">
        <f t="shared" si="15"/>
        <v>0</v>
      </c>
      <c r="AG89" s="32">
        <f t="shared" si="15"/>
        <v>127737240</v>
      </c>
      <c r="AH89" s="32">
        <f t="shared" si="15"/>
        <v>0</v>
      </c>
      <c r="AI89" s="32">
        <f t="shared" si="15"/>
        <v>0</v>
      </c>
      <c r="AJ89" s="32">
        <f t="shared" si="15"/>
        <v>25383298</v>
      </c>
      <c r="AK89" s="32">
        <f t="shared" si="15"/>
        <v>1920306</v>
      </c>
      <c r="AL89" s="32">
        <f t="shared" si="15"/>
        <v>1382202</v>
      </c>
      <c r="AM89" s="32">
        <f t="shared" si="15"/>
        <v>0</v>
      </c>
      <c r="AN89" s="32">
        <f t="shared" si="15"/>
        <v>0</v>
      </c>
      <c r="AO89" s="32">
        <f t="shared" si="15"/>
        <v>4972825</v>
      </c>
      <c r="AP89" s="32">
        <f t="shared" si="15"/>
        <v>180424661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62048633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1505656901</v>
      </c>
    </row>
    <row r="90" spans="1:84" x14ac:dyDescent="0.35">
      <c r="A90" s="39" t="s">
        <v>275</v>
      </c>
      <c r="B90" s="32"/>
      <c r="C90" s="24">
        <v>3919</v>
      </c>
      <c r="D90" s="24"/>
      <c r="E90" s="24">
        <v>37811</v>
      </c>
      <c r="F90" s="24">
        <v>13302</v>
      </c>
      <c r="G90" s="24"/>
      <c r="H90" s="24">
        <v>6969</v>
      </c>
      <c r="I90" s="24"/>
      <c r="J90" s="24">
        <v>808</v>
      </c>
      <c r="K90" s="24"/>
      <c r="L90" s="24"/>
      <c r="M90" s="24"/>
      <c r="N90" s="24"/>
      <c r="O90" s="24">
        <v>1482</v>
      </c>
      <c r="P90" s="24">
        <v>15165</v>
      </c>
      <c r="Q90" s="24">
        <v>5774</v>
      </c>
      <c r="R90" s="24">
        <v>311</v>
      </c>
      <c r="S90" s="24">
        <v>5741</v>
      </c>
      <c r="T90" s="24">
        <v>188</v>
      </c>
      <c r="U90" s="24">
        <v>7130</v>
      </c>
      <c r="V90" s="24"/>
      <c r="W90" s="24">
        <v>2043</v>
      </c>
      <c r="X90" s="24">
        <v>1659</v>
      </c>
      <c r="Y90" s="24">
        <v>13494</v>
      </c>
      <c r="Z90" s="24">
        <v>6535</v>
      </c>
      <c r="AA90" s="24">
        <v>1881</v>
      </c>
      <c r="AB90" s="24">
        <v>7871</v>
      </c>
      <c r="AC90" s="24">
        <v>1696</v>
      </c>
      <c r="AD90" s="24">
        <v>6324</v>
      </c>
      <c r="AE90" s="24">
        <v>2131</v>
      </c>
      <c r="AF90" s="24"/>
      <c r="AG90" s="24">
        <v>9499</v>
      </c>
      <c r="AH90" s="24"/>
      <c r="AI90" s="24"/>
      <c r="AJ90" s="24">
        <v>17230</v>
      </c>
      <c r="AK90" s="24">
        <v>266</v>
      </c>
      <c r="AL90" s="24">
        <v>126</v>
      </c>
      <c r="AM90" s="24"/>
      <c r="AN90" s="24"/>
      <c r="AO90" s="24">
        <v>2444</v>
      </c>
      <c r="AP90" s="24">
        <v>203700</v>
      </c>
      <c r="AQ90" s="24"/>
      <c r="AR90" s="24"/>
      <c r="AS90" s="24"/>
      <c r="AT90" s="24"/>
      <c r="AU90" s="24"/>
      <c r="AV90" s="24">
        <v>23047</v>
      </c>
      <c r="AW90" s="24"/>
      <c r="AX90" s="24"/>
      <c r="AY90" s="24">
        <v>8913</v>
      </c>
      <c r="AZ90" s="24"/>
      <c r="BA90" s="24">
        <v>1255</v>
      </c>
      <c r="BB90" s="24"/>
      <c r="BC90" s="24"/>
      <c r="BD90" s="24">
        <v>6070</v>
      </c>
      <c r="BE90" s="24">
        <v>224068</v>
      </c>
      <c r="BF90" s="24">
        <v>3380</v>
      </c>
      <c r="BG90" s="24"/>
      <c r="BH90" s="24">
        <v>8912</v>
      </c>
      <c r="BI90" s="24">
        <v>1515</v>
      </c>
      <c r="BJ90" s="24">
        <v>9801</v>
      </c>
      <c r="BK90" s="24">
        <v>1949</v>
      </c>
      <c r="BL90" s="24">
        <v>2729</v>
      </c>
      <c r="BM90" s="24"/>
      <c r="BN90" s="24">
        <v>5012</v>
      </c>
      <c r="BO90" s="24"/>
      <c r="BP90" s="24">
        <v>467</v>
      </c>
      <c r="BQ90" s="24"/>
      <c r="BR90" s="24">
        <v>3564</v>
      </c>
      <c r="BS90" s="24">
        <v>3804</v>
      </c>
      <c r="BT90" s="24"/>
      <c r="BU90" s="24"/>
      <c r="BV90" s="24">
        <v>6770</v>
      </c>
      <c r="BW90" s="24">
        <v>996</v>
      </c>
      <c r="BX90" s="24">
        <v>2186</v>
      </c>
      <c r="BY90" s="24">
        <v>1762</v>
      </c>
      <c r="BZ90" s="24"/>
      <c r="CA90" s="24"/>
      <c r="CB90" s="24"/>
      <c r="CC90" s="24">
        <v>102615</v>
      </c>
      <c r="CD90" s="264" t="s">
        <v>233</v>
      </c>
      <c r="CE90" s="32">
        <f t="shared" si="14"/>
        <v>794314</v>
      </c>
      <c r="CF90" s="32">
        <f>BE59-CE90</f>
        <v>0</v>
      </c>
    </row>
    <row r="91" spans="1:84" x14ac:dyDescent="0.35">
      <c r="A91" s="26" t="s">
        <v>276</v>
      </c>
      <c r="B91" s="20"/>
      <c r="C91" s="24">
        <v>6249.5999999999995</v>
      </c>
      <c r="D91" s="24"/>
      <c r="E91" s="24">
        <v>90185.2</v>
      </c>
      <c r="F91" s="24">
        <v>4947.5999999999995</v>
      </c>
      <c r="G91" s="24"/>
      <c r="H91" s="24">
        <v>10228.4</v>
      </c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1" t="s">
        <v>233</v>
      </c>
      <c r="AY91" s="321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4"/>
        <v>111610.8</v>
      </c>
      <c r="CF91" s="32">
        <f>AY59-CE91</f>
        <v>237670.2</v>
      </c>
    </row>
    <row r="92" spans="1:84" x14ac:dyDescent="0.35">
      <c r="A92" s="26" t="s">
        <v>277</v>
      </c>
      <c r="B92" s="20"/>
      <c r="C92" s="24">
        <v>1480.9917696036848</v>
      </c>
      <c r="D92" s="24"/>
      <c r="E92" s="24">
        <v>14288.793008544255</v>
      </c>
      <c r="F92" s="24">
        <v>5026.8314670242962</v>
      </c>
      <c r="G92" s="24"/>
      <c r="H92" s="24">
        <v>2633.5880689890487</v>
      </c>
      <c r="I92" s="24"/>
      <c r="J92" s="24">
        <v>305.34354423061433</v>
      </c>
      <c r="K92" s="24"/>
      <c r="L92" s="24"/>
      <c r="M92" s="24"/>
      <c r="N92" s="24"/>
      <c r="O92" s="24">
        <v>560.04843137347814</v>
      </c>
      <c r="P92" s="24">
        <v>5730.8599607144379</v>
      </c>
      <c r="Q92" s="24">
        <v>2181.9970598856025</v>
      </c>
      <c r="R92" s="24">
        <v>117.52703249470426</v>
      </c>
      <c r="S92" s="24">
        <v>2169.5263458266791</v>
      </c>
      <c r="T92" s="24">
        <v>71.045280093261738</v>
      </c>
      <c r="U92" s="24">
        <v>2694.4300375795542</v>
      </c>
      <c r="V92" s="24"/>
      <c r="W92" s="24">
        <v>772.05057037517952</v>
      </c>
      <c r="X92" s="24">
        <v>626.93680678043211</v>
      </c>
      <c r="Y92" s="24">
        <v>5099.3883488216707</v>
      </c>
      <c r="Z92" s="24">
        <v>2469.5792840929016</v>
      </c>
      <c r="AA92" s="24">
        <v>710.83070135864546</v>
      </c>
      <c r="AB92" s="24">
        <v>2974.4542532662931</v>
      </c>
      <c r="AC92" s="24">
        <v>640.91912254346767</v>
      </c>
      <c r="AD92" s="24">
        <v>2389.8422942009961</v>
      </c>
      <c r="AE92" s="24">
        <v>805.30580786564235</v>
      </c>
      <c r="AF92" s="24"/>
      <c r="AG92" s="24">
        <v>3589.6761468398577</v>
      </c>
      <c r="AH92" s="24"/>
      <c r="AI92" s="24"/>
      <c r="AJ92" s="24">
        <v>6511.2243404622322</v>
      </c>
      <c r="AK92" s="24">
        <v>100.52151332344481</v>
      </c>
      <c r="AL92" s="24">
        <v>47.615453679526489</v>
      </c>
      <c r="AM92" s="24"/>
      <c r="AN92" s="24"/>
      <c r="AO92" s="24">
        <v>923.58864121240265</v>
      </c>
      <c r="AP92" s="24"/>
      <c r="AQ92" s="24"/>
      <c r="AR92" s="24"/>
      <c r="AS92" s="24"/>
      <c r="AT92" s="24"/>
      <c r="AU92" s="24"/>
      <c r="AV92" s="24">
        <v>8709.4711186670393</v>
      </c>
      <c r="AW92" s="24"/>
      <c r="AX92" s="321" t="s">
        <v>233</v>
      </c>
      <c r="AY92" s="321" t="s">
        <v>233</v>
      </c>
      <c r="AZ92" s="29" t="s">
        <v>233</v>
      </c>
      <c r="BA92" s="24">
        <v>474.26503466512497</v>
      </c>
      <c r="BB92" s="24"/>
      <c r="BC92" s="24"/>
      <c r="BD92" s="29" t="s">
        <v>233</v>
      </c>
      <c r="BE92" s="29" t="s">
        <v>233</v>
      </c>
      <c r="BF92" s="29" t="s">
        <v>233</v>
      </c>
      <c r="BG92" s="29" t="s">
        <v>233</v>
      </c>
      <c r="BH92" s="24">
        <v>3367.8485967614292</v>
      </c>
      <c r="BI92" s="24">
        <v>572.51914543240173</v>
      </c>
      <c r="BJ92" s="29" t="s">
        <v>233</v>
      </c>
      <c r="BK92" s="24"/>
      <c r="BL92" s="24">
        <v>1031.2902626303792</v>
      </c>
      <c r="BM92" s="24"/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/>
      <c r="BT92" s="24"/>
      <c r="BU92" s="24"/>
      <c r="BV92" s="24"/>
      <c r="BW92" s="24"/>
      <c r="BX92" s="24"/>
      <c r="BY92" s="24">
        <v>665.86055066131485</v>
      </c>
      <c r="BZ92" s="24"/>
      <c r="CA92" s="24"/>
      <c r="CB92" s="24"/>
      <c r="CC92" s="29" t="s">
        <v>233</v>
      </c>
      <c r="CD92" s="29" t="s">
        <v>233</v>
      </c>
      <c r="CE92" s="32">
        <f t="shared" si="14"/>
        <v>79744.169999999984</v>
      </c>
      <c r="CF92" s="20"/>
    </row>
    <row r="93" spans="1:84" x14ac:dyDescent="0.35">
      <c r="A93" s="26" t="s">
        <v>278</v>
      </c>
      <c r="B93" s="20"/>
      <c r="C93" s="24">
        <v>54623</v>
      </c>
      <c r="D93" s="24"/>
      <c r="E93" s="24">
        <v>360310</v>
      </c>
      <c r="F93" s="24">
        <v>90730</v>
      </c>
      <c r="G93" s="24"/>
      <c r="H93" s="24">
        <v>17079</v>
      </c>
      <c r="I93" s="24"/>
      <c r="J93" s="24"/>
      <c r="K93" s="24"/>
      <c r="L93" s="24"/>
      <c r="M93" s="24"/>
      <c r="N93" s="24"/>
      <c r="O93" s="24"/>
      <c r="P93" s="24">
        <v>86713</v>
      </c>
      <c r="Q93" s="24">
        <v>33272</v>
      </c>
      <c r="R93" s="24"/>
      <c r="S93" s="24">
        <v>10393</v>
      </c>
      <c r="T93" s="24"/>
      <c r="U93" s="24"/>
      <c r="V93" s="24"/>
      <c r="W93" s="24">
        <v>10685</v>
      </c>
      <c r="X93" s="24">
        <v>28258</v>
      </c>
      <c r="Y93" s="24">
        <v>67329</v>
      </c>
      <c r="Z93" s="24"/>
      <c r="AA93" s="24">
        <v>8438</v>
      </c>
      <c r="AB93" s="24"/>
      <c r="AC93" s="24"/>
      <c r="AD93" s="24"/>
      <c r="AE93" s="24">
        <v>3413</v>
      </c>
      <c r="AF93" s="24"/>
      <c r="AG93" s="24">
        <v>124659</v>
      </c>
      <c r="AH93" s="24"/>
      <c r="AI93" s="24"/>
      <c r="AJ93" s="24"/>
      <c r="AK93" s="24"/>
      <c r="AL93" s="24"/>
      <c r="AM93" s="24"/>
      <c r="AN93" s="24"/>
      <c r="AO93" s="24">
        <v>70692</v>
      </c>
      <c r="AP93" s="24">
        <v>52120.66</v>
      </c>
      <c r="AQ93" s="24"/>
      <c r="AR93" s="24"/>
      <c r="AS93" s="24"/>
      <c r="AT93" s="24"/>
      <c r="AU93" s="24"/>
      <c r="AV93" s="24">
        <v>48404</v>
      </c>
      <c r="AW93" s="24"/>
      <c r="AX93" s="321" t="s">
        <v>233</v>
      </c>
      <c r="AY93" s="321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4"/>
        <v>1067118.6600000001</v>
      </c>
      <c r="CF93" s="32">
        <f>BA59</f>
        <v>0</v>
      </c>
    </row>
    <row r="94" spans="1:84" x14ac:dyDescent="0.35">
      <c r="A94" s="26" t="s">
        <v>279</v>
      </c>
      <c r="B94" s="20"/>
      <c r="C94" s="315">
        <v>22.806724921951901</v>
      </c>
      <c r="D94" s="315"/>
      <c r="E94" s="315">
        <v>94.895374986534961</v>
      </c>
      <c r="F94" s="315">
        <v>21.052136229370198</v>
      </c>
      <c r="G94" s="315"/>
      <c r="H94" s="315">
        <v>7.7253238079836297</v>
      </c>
      <c r="I94" s="315"/>
      <c r="J94" s="315">
        <v>5.7082694141108696</v>
      </c>
      <c r="K94" s="315"/>
      <c r="L94" s="315"/>
      <c r="M94" s="315"/>
      <c r="N94" s="315"/>
      <c r="O94" s="315">
        <v>13.324252490388201</v>
      </c>
      <c r="P94" s="316">
        <v>16.961332247406599</v>
      </c>
      <c r="Q94" s="316">
        <v>17.2325565086018</v>
      </c>
      <c r="R94" s="316"/>
      <c r="S94" s="317">
        <v>1.6660955594741698E-2</v>
      </c>
      <c r="T94" s="317">
        <v>5.1605041119546602</v>
      </c>
      <c r="U94" s="318"/>
      <c r="V94" s="316"/>
      <c r="W94" s="316"/>
      <c r="X94" s="316"/>
      <c r="Y94" s="316">
        <v>5.2964869616566999</v>
      </c>
      <c r="Z94" s="316">
        <v>1.24737132757693</v>
      </c>
      <c r="AA94" s="316"/>
      <c r="AB94" s="317"/>
      <c r="AC94" s="316">
        <v>0</v>
      </c>
      <c r="AD94" s="316">
        <v>2.7520114396689599</v>
      </c>
      <c r="AE94" s="316"/>
      <c r="AF94" s="316"/>
      <c r="AG94" s="316">
        <v>35.314256684154401</v>
      </c>
      <c r="AH94" s="316"/>
      <c r="AI94" s="316"/>
      <c r="AJ94" s="316">
        <v>13.296863797198251</v>
      </c>
      <c r="AK94" s="316"/>
      <c r="AL94" s="316"/>
      <c r="AM94" s="316"/>
      <c r="AN94" s="316"/>
      <c r="AO94" s="316">
        <v>10.595477347473679</v>
      </c>
      <c r="AP94" s="316">
        <v>63.16330081002927</v>
      </c>
      <c r="AQ94" s="316"/>
      <c r="AR94" s="316"/>
      <c r="AS94" s="316"/>
      <c r="AT94" s="316"/>
      <c r="AU94" s="316"/>
      <c r="AV94" s="317">
        <v>22.042683977823053</v>
      </c>
      <c r="AW94" s="321" t="s">
        <v>233</v>
      </c>
      <c r="AX94" s="321" t="s">
        <v>233</v>
      </c>
      <c r="AY94" s="321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233</v>
      </c>
      <c r="CD94" s="29" t="s">
        <v>233</v>
      </c>
      <c r="CE94" s="267">
        <f t="shared" si="14"/>
        <v>358.59158801947882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3" t="s">
        <v>1376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4" t="s">
        <v>1365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219" t="s">
        <v>1366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343" t="s">
        <v>1377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219" t="s">
        <v>1378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1369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5">
        <v>98273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">
        <v>1370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219" t="s">
        <v>1371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219" t="s">
        <v>1372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219" t="s">
        <v>1373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4" t="s">
        <v>1374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5" t="s">
        <v>1375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1379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6" t="s">
        <v>1380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>
        <v>1</v>
      </c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/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7071</v>
      </c>
      <c r="D127" s="50">
        <v>39861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>
        <v>888</v>
      </c>
      <c r="D130" s="50">
        <v>2255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>
        <v>12</v>
      </c>
      <c r="D132" s="20"/>
      <c r="E132" s="20"/>
    </row>
    <row r="133" spans="1:5" x14ac:dyDescent="0.35">
      <c r="A133" s="20" t="s">
        <v>316</v>
      </c>
      <c r="B133" s="46" t="s">
        <v>284</v>
      </c>
      <c r="C133" s="47"/>
      <c r="D133" s="20"/>
      <c r="E133" s="20"/>
    </row>
    <row r="134" spans="1:5" x14ac:dyDescent="0.35">
      <c r="A134" s="20" t="s">
        <v>317</v>
      </c>
      <c r="B134" s="46" t="s">
        <v>284</v>
      </c>
      <c r="C134" s="47">
        <v>89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/>
      <c r="D135" s="20"/>
      <c r="E135" s="20"/>
    </row>
    <row r="136" spans="1:5" x14ac:dyDescent="0.35">
      <c r="A136" s="20" t="s">
        <v>319</v>
      </c>
      <c r="B136" s="46" t="s">
        <v>284</v>
      </c>
      <c r="C136" s="47">
        <v>21</v>
      </c>
      <c r="D136" s="20"/>
      <c r="E136" s="20"/>
    </row>
    <row r="137" spans="1:5" x14ac:dyDescent="0.35">
      <c r="A137" s="20" t="s">
        <v>320</v>
      </c>
      <c r="B137" s="46" t="s">
        <v>284</v>
      </c>
      <c r="C137" s="47"/>
      <c r="D137" s="20"/>
      <c r="E137" s="20"/>
    </row>
    <row r="138" spans="1:5" x14ac:dyDescent="0.35">
      <c r="A138" s="20" t="s">
        <v>108</v>
      </c>
      <c r="B138" s="46" t="s">
        <v>284</v>
      </c>
      <c r="C138" s="47">
        <v>15</v>
      </c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137</v>
      </c>
    </row>
    <row r="144" spans="1:5" x14ac:dyDescent="0.35">
      <c r="A144" s="20" t="s">
        <v>325</v>
      </c>
      <c r="B144" s="46" t="s">
        <v>284</v>
      </c>
      <c r="C144" s="47">
        <v>137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>
        <v>21</v>
      </c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3596</v>
      </c>
      <c r="C154" s="50">
        <v>2083</v>
      </c>
      <c r="D154" s="50">
        <v>2280</v>
      </c>
      <c r="E154" s="32">
        <f>SUM(B154:D154)</f>
        <v>7959</v>
      </c>
    </row>
    <row r="155" spans="1:6" x14ac:dyDescent="0.35">
      <c r="A155" s="20" t="s">
        <v>227</v>
      </c>
      <c r="B155" s="50">
        <v>25041</v>
      </c>
      <c r="C155" s="50">
        <v>8617</v>
      </c>
      <c r="D155" s="50">
        <v>8458</v>
      </c>
      <c r="E155" s="32">
        <f>SUM(B155:D155)</f>
        <v>42116</v>
      </c>
    </row>
    <row r="156" spans="1:6" x14ac:dyDescent="0.35">
      <c r="A156" s="20" t="s">
        <v>332</v>
      </c>
      <c r="B156" s="50">
        <v>220241</v>
      </c>
      <c r="C156" s="50">
        <v>124031</v>
      </c>
      <c r="D156" s="50">
        <v>139307</v>
      </c>
      <c r="E156" s="32">
        <f>SUM(B156:D156)</f>
        <v>483579</v>
      </c>
    </row>
    <row r="157" spans="1:6" x14ac:dyDescent="0.35">
      <c r="A157" s="20" t="s">
        <v>272</v>
      </c>
      <c r="B157" s="50">
        <v>260827745</v>
      </c>
      <c r="C157" s="50">
        <v>77689386</v>
      </c>
      <c r="D157" s="50">
        <v>101707279</v>
      </c>
      <c r="E157" s="32">
        <f>SUM(B157:D157)</f>
        <v>440224410</v>
      </c>
      <c r="F157" s="18"/>
    </row>
    <row r="158" spans="1:6" x14ac:dyDescent="0.35">
      <c r="A158" s="20" t="s">
        <v>273</v>
      </c>
      <c r="B158" s="50">
        <v>505090523</v>
      </c>
      <c r="C158" s="50">
        <v>194402626</v>
      </c>
      <c r="D158" s="50">
        <v>365939342</v>
      </c>
      <c r="E158" s="32">
        <f>SUM(B158:D158)</f>
        <v>1065432491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>
        <v>5832680.1999999993</v>
      </c>
      <c r="C173" s="50">
        <v>14079725.27</v>
      </c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14412577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>
        <v>327525</v>
      </c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1320410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21549213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355355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9445529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169543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/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47580152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647901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1704910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2352811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5761851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1964889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7726740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>
        <v>2074935</v>
      </c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2987640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/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5062575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/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4833300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4833300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11712330.039999999</v>
      </c>
      <c r="C211" s="47"/>
      <c r="D211" s="50"/>
      <c r="E211" s="32">
        <f t="shared" ref="E211:E219" si="16">SUM(B211:C211)-D211</f>
        <v>11712330.039999999</v>
      </c>
    </row>
    <row r="212" spans="1:5" x14ac:dyDescent="0.35">
      <c r="A212" s="20" t="s">
        <v>367</v>
      </c>
      <c r="B212" s="50">
        <v>7334054.7800000003</v>
      </c>
      <c r="C212" s="47">
        <v>0</v>
      </c>
      <c r="D212" s="50">
        <v>59321.73</v>
      </c>
      <c r="E212" s="32">
        <f t="shared" si="16"/>
        <v>7274733.0499999998</v>
      </c>
    </row>
    <row r="213" spans="1:5" x14ac:dyDescent="0.35">
      <c r="A213" s="20" t="s">
        <v>368</v>
      </c>
      <c r="B213" s="50">
        <v>136184387.20000002</v>
      </c>
      <c r="C213" s="47">
        <v>1560004.37</v>
      </c>
      <c r="D213" s="50">
        <v>2873388.88</v>
      </c>
      <c r="E213" s="32">
        <f t="shared" si="16"/>
        <v>134871002.69000003</v>
      </c>
    </row>
    <row r="214" spans="1:5" x14ac:dyDescent="0.35">
      <c r="A214" s="20" t="s">
        <v>369</v>
      </c>
      <c r="B214" s="50"/>
      <c r="C214" s="47"/>
      <c r="D214" s="50"/>
      <c r="E214" s="32">
        <f t="shared" si="16"/>
        <v>0</v>
      </c>
    </row>
    <row r="215" spans="1:5" x14ac:dyDescent="0.35">
      <c r="A215" s="20" t="s">
        <v>370</v>
      </c>
      <c r="B215" s="50">
        <v>23229020.550000001</v>
      </c>
      <c r="C215" s="47">
        <v>211616.09</v>
      </c>
      <c r="D215" s="50">
        <v>1906013.0799999998</v>
      </c>
      <c r="E215" s="32">
        <f t="shared" si="16"/>
        <v>21534623.560000002</v>
      </c>
    </row>
    <row r="216" spans="1:5" x14ac:dyDescent="0.35">
      <c r="A216" s="20" t="s">
        <v>371</v>
      </c>
      <c r="B216" s="50">
        <v>130493730.19000007</v>
      </c>
      <c r="C216" s="47">
        <v>5917118.6399999997</v>
      </c>
      <c r="D216" s="50">
        <v>8028840.5600000005</v>
      </c>
      <c r="E216" s="32">
        <f t="shared" si="16"/>
        <v>128382008.27000007</v>
      </c>
    </row>
    <row r="217" spans="1:5" x14ac:dyDescent="0.35">
      <c r="A217" s="20" t="s">
        <v>372</v>
      </c>
      <c r="B217" s="50">
        <v>2160102.2399999998</v>
      </c>
      <c r="C217" s="47">
        <v>0</v>
      </c>
      <c r="D217" s="50">
        <v>2160102.2399999998</v>
      </c>
      <c r="E217" s="32">
        <f t="shared" si="16"/>
        <v>0</v>
      </c>
    </row>
    <row r="218" spans="1:5" x14ac:dyDescent="0.35">
      <c r="A218" s="20" t="s">
        <v>373</v>
      </c>
      <c r="B218" s="50">
        <v>10271695.310000001</v>
      </c>
      <c r="C218" s="47">
        <v>703120.15</v>
      </c>
      <c r="D218" s="50">
        <v>147337.20000000001</v>
      </c>
      <c r="E218" s="32">
        <f t="shared" si="16"/>
        <v>10827478.260000002</v>
      </c>
    </row>
    <row r="219" spans="1:5" x14ac:dyDescent="0.35">
      <c r="A219" s="20" t="s">
        <v>374</v>
      </c>
      <c r="B219" s="50">
        <v>750333.19</v>
      </c>
      <c r="C219" s="47">
        <v>2878360.74</v>
      </c>
      <c r="D219" s="50">
        <v>0</v>
      </c>
      <c r="E219" s="32">
        <f t="shared" si="16"/>
        <v>3628693.93</v>
      </c>
    </row>
    <row r="220" spans="1:5" x14ac:dyDescent="0.35">
      <c r="A220" s="20" t="s">
        <v>215</v>
      </c>
      <c r="B220" s="32">
        <f>SUM(B211:B219)</f>
        <v>322135653.50000012</v>
      </c>
      <c r="C220" s="266">
        <f>SUM(C211:C219)</f>
        <v>11270219.99</v>
      </c>
      <c r="D220" s="32">
        <f>SUM(D211:D219)</f>
        <v>15175003.689999999</v>
      </c>
      <c r="E220" s="32">
        <f>SUM(E211:E219)</f>
        <v>318230869.80000013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4501961.3099999987</v>
      </c>
      <c r="C225" s="47">
        <v>257477.60000000242</v>
      </c>
      <c r="D225" s="50">
        <v>59321.73</v>
      </c>
      <c r="E225" s="32">
        <f t="shared" ref="E225:E232" si="17">SUM(B225:C225)-D225</f>
        <v>4700117.1800000006</v>
      </c>
    </row>
    <row r="226" spans="1:5" x14ac:dyDescent="0.35">
      <c r="A226" s="20" t="s">
        <v>368</v>
      </c>
      <c r="B226" s="50">
        <v>76741011.120000035</v>
      </c>
      <c r="C226" s="47">
        <v>4883399.4099996714</v>
      </c>
      <c r="D226" s="50">
        <v>2873191.12</v>
      </c>
      <c r="E226" s="32">
        <f t="shared" si="17"/>
        <v>78751219.409999698</v>
      </c>
    </row>
    <row r="227" spans="1:5" x14ac:dyDescent="0.35">
      <c r="A227" s="20" t="s">
        <v>369</v>
      </c>
      <c r="B227" s="50"/>
      <c r="C227" s="47"/>
      <c r="D227" s="50"/>
      <c r="E227" s="32">
        <f t="shared" si="17"/>
        <v>0</v>
      </c>
    </row>
    <row r="228" spans="1:5" x14ac:dyDescent="0.35">
      <c r="A228" s="20" t="s">
        <v>370</v>
      </c>
      <c r="B228" s="50">
        <v>20159982.260000005</v>
      </c>
      <c r="C228" s="47">
        <v>404124.97999999078</v>
      </c>
      <c r="D228" s="50">
        <v>1902312.0599999998</v>
      </c>
      <c r="E228" s="32">
        <f t="shared" si="17"/>
        <v>18661795.179999996</v>
      </c>
    </row>
    <row r="229" spans="1:5" x14ac:dyDescent="0.35">
      <c r="A229" s="20" t="s">
        <v>371</v>
      </c>
      <c r="B229" s="50">
        <v>86302375.210000023</v>
      </c>
      <c r="C229" s="47">
        <v>9921656.5099974182</v>
      </c>
      <c r="D229" s="50">
        <v>7907336.2699999996</v>
      </c>
      <c r="E229" s="32">
        <f t="shared" si="17"/>
        <v>88316695.44999744</v>
      </c>
    </row>
    <row r="230" spans="1:5" x14ac:dyDescent="0.35">
      <c r="A230" s="20" t="s">
        <v>372</v>
      </c>
      <c r="B230" s="50">
        <v>2160102.2399999998</v>
      </c>
      <c r="C230" s="47">
        <v>0</v>
      </c>
      <c r="D230" s="50">
        <v>2160102.2399999998</v>
      </c>
      <c r="E230" s="32">
        <f t="shared" si="17"/>
        <v>0</v>
      </c>
    </row>
    <row r="231" spans="1:5" x14ac:dyDescent="0.35">
      <c r="A231" s="20" t="s">
        <v>373</v>
      </c>
      <c r="B231" s="50">
        <v>6848235.8999999994</v>
      </c>
      <c r="C231" s="47">
        <v>722150.82999999088</v>
      </c>
      <c r="D231" s="50">
        <v>99505.05</v>
      </c>
      <c r="E231" s="32">
        <f t="shared" si="17"/>
        <v>7470881.6799999904</v>
      </c>
    </row>
    <row r="232" spans="1:5" x14ac:dyDescent="0.35">
      <c r="A232" s="20" t="s">
        <v>374</v>
      </c>
      <c r="B232" s="50"/>
      <c r="C232" s="47"/>
      <c r="D232" s="50"/>
      <c r="E232" s="32">
        <f t="shared" si="17"/>
        <v>0</v>
      </c>
    </row>
    <row r="233" spans="1:5" x14ac:dyDescent="0.35">
      <c r="A233" s="20" t="s">
        <v>215</v>
      </c>
      <c r="B233" s="32">
        <f>SUM(B224:B232)</f>
        <v>196713668.04000008</v>
      </c>
      <c r="C233" s="266">
        <f>SUM(C224:C232)</f>
        <v>16188809.329997074</v>
      </c>
      <c r="D233" s="32">
        <f>SUM(D224:D232)</f>
        <v>15001768.470000001</v>
      </c>
      <c r="E233" s="32">
        <f>SUM(E224:E232)</f>
        <v>197900708.89999712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2" t="s">
        <v>377</v>
      </c>
      <c r="C236" s="342"/>
      <c r="D236" s="38"/>
      <c r="E236" s="38"/>
    </row>
    <row r="237" spans="1:5" x14ac:dyDescent="0.35">
      <c r="A237" s="56" t="s">
        <v>377</v>
      </c>
      <c r="B237" s="38"/>
      <c r="C237" s="47">
        <v>7364012</v>
      </c>
      <c r="D237" s="40">
        <f>C237</f>
        <v>7364012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581400406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210797318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>
        <v>11176186</v>
      </c>
      <c r="D241" s="20"/>
      <c r="E241" s="20"/>
    </row>
    <row r="242" spans="1:5" x14ac:dyDescent="0.35">
      <c r="A242" s="20" t="s">
        <v>382</v>
      </c>
      <c r="B242" s="46" t="s">
        <v>284</v>
      </c>
      <c r="C242" s="47">
        <v>55954537</v>
      </c>
      <c r="D242" s="20"/>
      <c r="E242" s="20"/>
    </row>
    <row r="243" spans="1:5" x14ac:dyDescent="0.35">
      <c r="A243" s="20" t="s">
        <v>383</v>
      </c>
      <c r="B243" s="46" t="s">
        <v>284</v>
      </c>
      <c r="C243" s="47">
        <v>207164072</v>
      </c>
      <c r="D243" s="20"/>
      <c r="E243" s="20"/>
    </row>
    <row r="244" spans="1:5" x14ac:dyDescent="0.35">
      <c r="A244" s="20" t="s">
        <v>384</v>
      </c>
      <c r="B244" s="46" t="s">
        <v>284</v>
      </c>
      <c r="C244" s="47">
        <v>2233863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1068726382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>
        <v>6189.459036144578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3715003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10374096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14089099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/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0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1090179493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14580408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>
        <v>33664953</v>
      </c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188128060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140025619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>
        <v>0</v>
      </c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5313489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>
        <v>0</v>
      </c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6371381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6253236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>
        <v>0</v>
      </c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114285908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>
        <v>0</v>
      </c>
      <c r="D278" s="20"/>
      <c r="E278" s="20"/>
    </row>
    <row r="279" spans="1:5" x14ac:dyDescent="0.35">
      <c r="A279" s="20" t="s">
        <v>398</v>
      </c>
      <c r="B279" s="46" t="s">
        <v>284</v>
      </c>
      <c r="C279" s="47">
        <v>120256198</v>
      </c>
      <c r="D279" s="20"/>
      <c r="E279" s="20"/>
    </row>
    <row r="280" spans="1:5" x14ac:dyDescent="0.35">
      <c r="A280" s="20" t="s">
        <v>409</v>
      </c>
      <c r="B280" s="46" t="s">
        <v>284</v>
      </c>
      <c r="C280" s="47">
        <v>0</v>
      </c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120256198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11712330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7274733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134871002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>
        <v>0</v>
      </c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21534624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128382008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>
        <v>10827478</v>
      </c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3628695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318230870</v>
      </c>
      <c r="E291" s="20"/>
    </row>
    <row r="292" spans="1:5" x14ac:dyDescent="0.35">
      <c r="A292" s="20" t="s">
        <v>416</v>
      </c>
      <c r="B292" s="46" t="s">
        <v>284</v>
      </c>
      <c r="C292" s="47">
        <v>197900709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120330161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>
        <v>0</v>
      </c>
      <c r="D295" s="20"/>
      <c r="E295" s="20"/>
    </row>
    <row r="296" spans="1:5" x14ac:dyDescent="0.35">
      <c r="A296" s="20" t="s">
        <v>420</v>
      </c>
      <c r="B296" s="46" t="s">
        <v>284</v>
      </c>
      <c r="C296" s="47">
        <v>0</v>
      </c>
      <c r="D296" s="20"/>
      <c r="E296" s="20"/>
    </row>
    <row r="297" spans="1:5" x14ac:dyDescent="0.35">
      <c r="A297" s="20" t="s">
        <v>421</v>
      </c>
      <c r="B297" s="46" t="s">
        <v>284</v>
      </c>
      <c r="C297" s="47">
        <v>13406255</v>
      </c>
      <c r="D297" s="20"/>
      <c r="E297" s="20"/>
    </row>
    <row r="298" spans="1:5" x14ac:dyDescent="0.35">
      <c r="A298" s="20" t="s">
        <v>409</v>
      </c>
      <c r="B298" s="46" t="s">
        <v>284</v>
      </c>
      <c r="C298" s="47">
        <v>97927000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111333255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>
        <v>0</v>
      </c>
      <c r="D302" s="20"/>
      <c r="E302" s="20"/>
    </row>
    <row r="303" spans="1:5" x14ac:dyDescent="0.35">
      <c r="A303" s="20" t="s">
        <v>425</v>
      </c>
      <c r="B303" s="46" t="s">
        <v>284</v>
      </c>
      <c r="C303" s="47">
        <v>0</v>
      </c>
      <c r="D303" s="20"/>
      <c r="E303" s="20"/>
    </row>
    <row r="304" spans="1:5" x14ac:dyDescent="0.35">
      <c r="A304" s="20" t="s">
        <v>426</v>
      </c>
      <c r="B304" s="46" t="s">
        <v>284</v>
      </c>
      <c r="C304" s="47">
        <v>0</v>
      </c>
      <c r="D304" s="20"/>
      <c r="E304" s="20"/>
    </row>
    <row r="305" spans="1:5" x14ac:dyDescent="0.35">
      <c r="A305" s="20" t="s">
        <v>427</v>
      </c>
      <c r="B305" s="46" t="s">
        <v>284</v>
      </c>
      <c r="C305" s="47"/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466205522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>
        <v>0</v>
      </c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27259165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30290195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>
        <v>380229</v>
      </c>
      <c r="D317" s="20"/>
      <c r="E317" s="20"/>
    </row>
    <row r="318" spans="1:5" x14ac:dyDescent="0.35">
      <c r="A318" s="20" t="s">
        <v>436</v>
      </c>
      <c r="B318" s="46" t="s">
        <v>284</v>
      </c>
      <c r="C318" s="47">
        <v>0</v>
      </c>
      <c r="D318" s="20"/>
      <c r="E318" s="20"/>
    </row>
    <row r="319" spans="1:5" x14ac:dyDescent="0.35">
      <c r="A319" s="20" t="s">
        <v>437</v>
      </c>
      <c r="B319" s="46" t="s">
        <v>284</v>
      </c>
      <c r="C319" s="47">
        <v>8897570</v>
      </c>
      <c r="D319" s="20"/>
      <c r="E319" s="20"/>
    </row>
    <row r="320" spans="1:5" x14ac:dyDescent="0.35">
      <c r="A320" s="20" t="s">
        <v>438</v>
      </c>
      <c r="B320" s="46" t="s">
        <v>284</v>
      </c>
      <c r="C320" s="47">
        <v>0</v>
      </c>
      <c r="D320" s="20"/>
      <c r="E320" s="20"/>
    </row>
    <row r="321" spans="1:5" x14ac:dyDescent="0.35">
      <c r="A321" s="20" t="s">
        <v>439</v>
      </c>
      <c r="B321" s="46" t="s">
        <v>284</v>
      </c>
      <c r="C321" s="47">
        <v>0</v>
      </c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7174467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>
        <v>10037234</v>
      </c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84038860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>
        <v>0</v>
      </c>
      <c r="D326" s="20"/>
      <c r="E326" s="20"/>
    </row>
    <row r="327" spans="1:5" x14ac:dyDescent="0.35">
      <c r="A327" s="20" t="s">
        <v>445</v>
      </c>
      <c r="B327" s="46" t="s">
        <v>284</v>
      </c>
      <c r="C327" s="47">
        <v>0</v>
      </c>
      <c r="D327" s="20"/>
      <c r="E327" s="20"/>
    </row>
    <row r="328" spans="1:5" x14ac:dyDescent="0.35">
      <c r="A328" s="20" t="s">
        <v>446</v>
      </c>
      <c r="B328" s="46" t="s">
        <v>284</v>
      </c>
      <c r="C328" s="47">
        <v>0</v>
      </c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>
        <v>0</v>
      </c>
      <c r="D331" s="20"/>
      <c r="E331" s="20"/>
    </row>
    <row r="332" spans="1:5" x14ac:dyDescent="0.35">
      <c r="A332" s="20" t="s">
        <v>450</v>
      </c>
      <c r="B332" s="46" t="s">
        <v>284</v>
      </c>
      <c r="C332" s="47">
        <v>0</v>
      </c>
      <c r="D332" s="20"/>
      <c r="E332" s="20"/>
    </row>
    <row r="333" spans="1:5" x14ac:dyDescent="0.35">
      <c r="A333" s="20" t="s">
        <v>451</v>
      </c>
      <c r="B333" s="46" t="s">
        <v>284</v>
      </c>
      <c r="C333" s="47">
        <v>292028</v>
      </c>
      <c r="D333" s="20"/>
      <c r="E333" s="20"/>
    </row>
    <row r="334" spans="1:5" x14ac:dyDescent="0.35">
      <c r="A334" s="26" t="s">
        <v>452</v>
      </c>
      <c r="B334" s="46" t="s">
        <v>284</v>
      </c>
      <c r="C334" s="47">
        <v>619883</v>
      </c>
      <c r="D334" s="20"/>
      <c r="E334" s="20"/>
    </row>
    <row r="335" spans="1:5" x14ac:dyDescent="0.35">
      <c r="A335" s="20" t="s">
        <v>453</v>
      </c>
      <c r="B335" s="46" t="s">
        <v>284</v>
      </c>
      <c r="C335" s="47">
        <v>138728566</v>
      </c>
      <c r="D335" s="20"/>
      <c r="E335" s="20"/>
    </row>
    <row r="336" spans="1:5" x14ac:dyDescent="0.35">
      <c r="A336" s="26" t="s">
        <v>454</v>
      </c>
      <c r="B336" s="46" t="s">
        <v>284</v>
      </c>
      <c r="C336" s="47">
        <v>0</v>
      </c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101952989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241593466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10037234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231556232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6">
        <v>150610430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/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466205522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466205522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440224410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1065432491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1505656901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9978817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1068726382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14089099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/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1092794298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412862603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/>
      <c r="D370" s="32"/>
      <c r="E370" s="32"/>
    </row>
    <row r="371" spans="1:6" x14ac:dyDescent="0.35">
      <c r="A371" s="59" t="s">
        <v>480</v>
      </c>
      <c r="B371" s="40" t="s">
        <v>284</v>
      </c>
      <c r="C371" s="273"/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/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/>
      <c r="D378" s="32"/>
      <c r="E378" s="32"/>
    </row>
    <row r="379" spans="1:6" x14ac:dyDescent="0.35">
      <c r="A379" s="59" t="s">
        <v>488</v>
      </c>
      <c r="B379" s="40" t="s">
        <v>284</v>
      </c>
      <c r="C379" s="273"/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31385734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31385734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/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31385734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444248337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214633189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47580152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32542652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85136463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3581058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53462125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23222369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2368018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7726740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>
        <v>5062575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>
        <v>6033889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/>
      <c r="D401" s="32"/>
      <c r="E401" s="32"/>
    </row>
    <row r="402" spans="1:9" x14ac:dyDescent="0.35">
      <c r="A402" s="33" t="s">
        <v>256</v>
      </c>
      <c r="B402" s="40" t="s">
        <v>284</v>
      </c>
      <c r="C402" s="273"/>
      <c r="D402" s="32"/>
      <c r="E402" s="32"/>
    </row>
    <row r="403" spans="1:9" x14ac:dyDescent="0.35">
      <c r="A403" s="33" t="s">
        <v>504</v>
      </c>
      <c r="B403" s="40" t="s">
        <v>284</v>
      </c>
      <c r="C403" s="273"/>
      <c r="D403" s="32"/>
      <c r="E403" s="32"/>
    </row>
    <row r="404" spans="1:9" x14ac:dyDescent="0.35">
      <c r="A404" s="33" t="s">
        <v>258</v>
      </c>
      <c r="B404" s="40" t="s">
        <v>284</v>
      </c>
      <c r="C404" s="273"/>
      <c r="D404" s="32"/>
      <c r="E404" s="32"/>
    </row>
    <row r="405" spans="1:9" x14ac:dyDescent="0.35">
      <c r="A405" s="33" t="s">
        <v>259</v>
      </c>
      <c r="B405" s="40" t="s">
        <v>284</v>
      </c>
      <c r="C405" s="273"/>
      <c r="D405" s="32"/>
      <c r="E405" s="32"/>
    </row>
    <row r="406" spans="1:9" x14ac:dyDescent="0.35">
      <c r="A406" s="33" t="s">
        <v>260</v>
      </c>
      <c r="B406" s="40" t="s">
        <v>284</v>
      </c>
      <c r="C406" s="273"/>
      <c r="D406" s="32"/>
      <c r="E406" s="32"/>
    </row>
    <row r="407" spans="1:9" x14ac:dyDescent="0.35">
      <c r="A407" s="33" t="s">
        <v>261</v>
      </c>
      <c r="B407" s="40" t="s">
        <v>284</v>
      </c>
      <c r="C407" s="273"/>
      <c r="D407" s="32"/>
      <c r="E407" s="32"/>
    </row>
    <row r="408" spans="1:9" x14ac:dyDescent="0.35">
      <c r="A408" s="33" t="s">
        <v>262</v>
      </c>
      <c r="B408" s="40" t="s">
        <v>284</v>
      </c>
      <c r="C408" s="273"/>
      <c r="D408" s="32"/>
      <c r="E408" s="32"/>
    </row>
    <row r="409" spans="1:9" x14ac:dyDescent="0.35">
      <c r="A409" s="33" t="s">
        <v>263</v>
      </c>
      <c r="B409" s="40" t="s">
        <v>284</v>
      </c>
      <c r="C409" s="273"/>
      <c r="D409" s="32"/>
      <c r="E409" s="32"/>
    </row>
    <row r="410" spans="1:9" x14ac:dyDescent="0.35">
      <c r="A410" s="33" t="s">
        <v>264</v>
      </c>
      <c r="B410" s="40" t="s">
        <v>284</v>
      </c>
      <c r="C410" s="273"/>
      <c r="D410" s="32"/>
      <c r="E410" s="32"/>
    </row>
    <row r="411" spans="1:9" x14ac:dyDescent="0.35">
      <c r="A411" s="33" t="s">
        <v>265</v>
      </c>
      <c r="B411" s="40" t="s">
        <v>284</v>
      </c>
      <c r="C411" s="273"/>
      <c r="D411" s="32"/>
      <c r="E411" s="32"/>
    </row>
    <row r="412" spans="1:9" x14ac:dyDescent="0.35">
      <c r="A412" s="33" t="s">
        <v>266</v>
      </c>
      <c r="B412" s="40" t="s">
        <v>284</v>
      </c>
      <c r="C412" s="273"/>
      <c r="D412" s="32"/>
      <c r="E412" s="32"/>
    </row>
    <row r="413" spans="1:9" x14ac:dyDescent="0.35">
      <c r="A413" s="33" t="s">
        <v>267</v>
      </c>
      <c r="B413" s="40" t="s">
        <v>284</v>
      </c>
      <c r="C413" s="273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v>5951354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5951354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487300584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-43052247</v>
      </c>
      <c r="E417" s="32"/>
    </row>
    <row r="418" spans="1:13" x14ac:dyDescent="0.35">
      <c r="A418" s="32" t="s">
        <v>508</v>
      </c>
      <c r="B418" s="20"/>
      <c r="C418" s="236">
        <v>2817498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2817498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-40234749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-40234749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570246</v>
      </c>
      <c r="E612" s="258">
        <f>SUM(C624:D647)+SUM(C668:D713)</f>
        <v>428749216.75109863</v>
      </c>
      <c r="F612" s="258">
        <f>CE64-(AX64+BD64+BE64+BG64+BJ64+BN64+BP64+BQ64+CB64+CC64+CD64)</f>
        <v>83953447</v>
      </c>
      <c r="G612" s="256">
        <f>CE91-(AX91+AY91+BD91+BE91+BG91+BJ91+BN91+BP91+BQ91+CB91+CC91+CD91)</f>
        <v>111610.8</v>
      </c>
      <c r="H612" s="261">
        <f>CE60-(AX60+AY60+AZ60+BD60+BE60+BG60+BJ60+BN60+BO60+BP60+BQ60+BR60+CB60+CC60+CD60)</f>
        <v>1597.7281248690708</v>
      </c>
      <c r="I612" s="256">
        <f>CE92-(AX92+AY92+AZ92+BD92+BE92+BF92+BG92+BJ92+BN92+BO92+BP92+BQ92+BR92+CB92+CC92+CD92)</f>
        <v>79744.169999999984</v>
      </c>
      <c r="J612" s="256">
        <f>CE93-(AX93+AY93+AZ93+BA93+BD93+BE93+BF93+BG93+BJ93+BN93+BO93+BP93+BQ93+BR93+CB93+CC93+CD93)</f>
        <v>1067118.6600000001</v>
      </c>
      <c r="K612" s="256">
        <f>CE89-(AW89+AX89+AY89+AZ89+BA89+BB89+BC89+BD89+BE89+BF89+BG89+BH89+BI89+BJ89+BK89+BL89+BM89+BN89+BO89+BP89+BQ89+BR89+BS89+BT89+BU89+BV89+BW89+BX89+CB89+CC89+CD89)</f>
        <v>1505656901</v>
      </c>
      <c r="L612" s="262">
        <f>CE94-(AW94+AX94+AY94+AZ94+BA94+BB94+BC94+BD94+BE94+BF94+BG94+BH94+BI94+BJ94+BK94+BL94+BM94+BN94+BO94+BP94+BQ94+BR94+BS94+BT94+BU94+BV94+BW94+BX94+BY94+BZ94+CA94+CB94+CC94+CD94)</f>
        <v>358.59158801947882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12906149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0</v>
      </c>
      <c r="D615" s="256">
        <f>SUM(C614:C615)</f>
        <v>12906149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415603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2742673</v>
      </c>
      <c r="D617" s="256">
        <f>(D615/D612)*BJ90</f>
        <v>221822.10195073707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2400642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6772050</v>
      </c>
      <c r="D619" s="256">
        <f>(D615/D612)*BN90</f>
        <v>113434.58575421837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21734542</v>
      </c>
      <c r="D620" s="256">
        <f>(D615/D612)*CC90</f>
        <v>2322444.1375038144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2973815</v>
      </c>
      <c r="D621" s="256">
        <f>(D615/D612)*BP90</f>
        <v>10569.423692581799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0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39707595.248901352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1325767</v>
      </c>
      <c r="D624" s="256">
        <f>(D615/D612)*BD90</f>
        <v>137379.87540464994</v>
      </c>
      <c r="E624" s="258">
        <f>(E623/E612)*SUM(C624:D624)</f>
        <v>135505.88933667986</v>
      </c>
      <c r="F624" s="258">
        <f>SUM(C624:E624)</f>
        <v>1598652.7647413297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3210123</v>
      </c>
      <c r="D625" s="256">
        <f>(D615/D612)*AY90</f>
        <v>201724.35411559223</v>
      </c>
      <c r="E625" s="258">
        <f>(E623/E612)*SUM(C625:D625)</f>
        <v>315980.17791110004</v>
      </c>
      <c r="F625" s="258">
        <f>(F624/F612)*AY64</f>
        <v>-7084.3783059446041</v>
      </c>
      <c r="G625" s="256">
        <f>SUM(C625:F625)</f>
        <v>3720743.1537207477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3461500</v>
      </c>
      <c r="D626" s="256">
        <f>(D615/D612)*BR90</f>
        <v>80662.582527540755</v>
      </c>
      <c r="E626" s="258">
        <f>(E623/E612)*SUM(C626:D626)</f>
        <v>328049.01475647138</v>
      </c>
      <c r="F626" s="258">
        <f>(F624/F612)*BR64</f>
        <v>3264.050226667177</v>
      </c>
      <c r="G626" s="256">
        <f>(G625/G612)*BR91</f>
        <v>0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703246</v>
      </c>
      <c r="D627" s="256">
        <f>(D615/D612)*BO90</f>
        <v>0</v>
      </c>
      <c r="E627" s="258">
        <f>(E623/E612)*SUM(C627:D627)</f>
        <v>65129.465984819959</v>
      </c>
      <c r="F627" s="258">
        <f>(F624/F612)*BO64</f>
        <v>2185.7703621579503</v>
      </c>
      <c r="G627" s="256">
        <f>(G625/G612)*BO91</f>
        <v>0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>
        <f>(G625/G612)*AZ91</f>
        <v>0</v>
      </c>
      <c r="H628" s="258">
        <f>SUM(C626:G628)</f>
        <v>4644036.8838576581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3240091</v>
      </c>
      <c r="D629" s="256">
        <f>(D615/D612)*BF90</f>
        <v>76498.1843274657</v>
      </c>
      <c r="E629" s="258">
        <f>(E623/E612)*SUM(C629:D629)</f>
        <v>307158.06768368033</v>
      </c>
      <c r="F629" s="258">
        <f>(F624/F612)*BF64</f>
        <v>5507.4611276212527</v>
      </c>
      <c r="G629" s="256">
        <f>(G625/G612)*BF91</f>
        <v>0</v>
      </c>
      <c r="H629" s="258">
        <f>(H628/H612)*BF60</f>
        <v>95552.518898997761</v>
      </c>
      <c r="I629" s="256">
        <f>SUM(C629:H629)</f>
        <v>3724807.232037765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1098475</v>
      </c>
      <c r="D630" s="256">
        <f>(D615/D612)*BA90</f>
        <v>28403.911636381494</v>
      </c>
      <c r="E630" s="258">
        <f>(E623/E612)*SUM(C630:D630)</f>
        <v>104363.22672924217</v>
      </c>
      <c r="F630" s="258">
        <f>(F624/F612)*BA64</f>
        <v>62.324903693333425</v>
      </c>
      <c r="G630" s="256">
        <f>(G625/G612)*BA91</f>
        <v>0</v>
      </c>
      <c r="H630" s="258">
        <f>(H628/H612)*BA60</f>
        <v>0</v>
      </c>
      <c r="I630" s="256">
        <f>(I629/I612)*BA92</f>
        <v>22152.664339265168</v>
      </c>
      <c r="J630" s="256">
        <f>SUM(C630:I630)</f>
        <v>1253457.1276085819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8408155</v>
      </c>
      <c r="D631" s="256">
        <f>(D615/D612)*AW90</f>
        <v>0</v>
      </c>
      <c r="E631" s="258">
        <f>(E623/E612)*SUM(C631:D631)</f>
        <v>778701.40045957442</v>
      </c>
      <c r="F631" s="258">
        <f>(F624/F612)*AW64</f>
        <v>7987.9275513612465</v>
      </c>
      <c r="G631" s="256">
        <f>(G625/G612)*AW91</f>
        <v>0</v>
      </c>
      <c r="H631" s="258">
        <f>(H628/H612)*AW60</f>
        <v>181447.88074085602</v>
      </c>
      <c r="I631" s="256">
        <f>(I629/I612)*AW92</f>
        <v>0</v>
      </c>
      <c r="J631" s="256">
        <f>(J630/J612)*AW93</f>
        <v>0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0</v>
      </c>
      <c r="D632" s="256">
        <f>(D615/D612)*BB90</f>
        <v>0</v>
      </c>
      <c r="E632" s="258">
        <f>(E623/E612)*SUM(C632:D632)</f>
        <v>0</v>
      </c>
      <c r="F632" s="258">
        <f>(F624/F612)*BB64</f>
        <v>0</v>
      </c>
      <c r="G632" s="256">
        <f>(G625/G612)*BB91</f>
        <v>0</v>
      </c>
      <c r="H632" s="258">
        <f>(H628/H612)*BB60</f>
        <v>0</v>
      </c>
      <c r="I632" s="256">
        <f>(I629/I612)*BB92</f>
        <v>0</v>
      </c>
      <c r="J632" s="256">
        <f>(J630/J612)*BB93</f>
        <v>0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50925</v>
      </c>
      <c r="D633" s="256">
        <f>(D615/D612)*BC90</f>
        <v>0</v>
      </c>
      <c r="E633" s="258">
        <f>(E623/E612)*SUM(C633:D633)</f>
        <v>4716.2985004919428</v>
      </c>
      <c r="F633" s="258">
        <f>(F624/F612)*BC64</f>
        <v>0</v>
      </c>
      <c r="G633" s="256">
        <f>(G625/G612)*BC91</f>
        <v>0</v>
      </c>
      <c r="H633" s="258">
        <f>(H628/H612)*BC60</f>
        <v>0</v>
      </c>
      <c r="I633" s="256">
        <f>(I629/I612)*BC92</f>
        <v>0</v>
      </c>
      <c r="J633" s="256">
        <f>(J630/J612)*BC93</f>
        <v>0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2629836</v>
      </c>
      <c r="D634" s="256">
        <f>(D615/D612)*BI90</f>
        <v>34288.387353878854</v>
      </c>
      <c r="E634" s="258">
        <f>(E623/E612)*SUM(C634:D634)</f>
        <v>246731.58278254519</v>
      </c>
      <c r="F634" s="258">
        <f>(F624/F612)*BI64</f>
        <v>36.23718048530813</v>
      </c>
      <c r="G634" s="256">
        <f>(G625/G612)*BI91</f>
        <v>0</v>
      </c>
      <c r="H634" s="258">
        <f>(H628/H612)*BI60</f>
        <v>21470.983283543359</v>
      </c>
      <c r="I634" s="256">
        <f>(I629/I612)*BI92</f>
        <v>26742.060935447586</v>
      </c>
      <c r="J634" s="256">
        <f>(J630/J612)*BI93</f>
        <v>0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4889997</v>
      </c>
      <c r="D635" s="256">
        <f>(D615/D612)*BK90</f>
        <v>44110.935282316757</v>
      </c>
      <c r="E635" s="258">
        <f>(E623/E612)*SUM(C635:D635)</f>
        <v>456960.74337628641</v>
      </c>
      <c r="F635" s="258">
        <f>(F624/F612)*BK64</f>
        <v>483.11797482540862</v>
      </c>
      <c r="G635" s="256">
        <f>(G625/G612)*BK91</f>
        <v>0</v>
      </c>
      <c r="H635" s="258">
        <f>(H628/H612)*BK60</f>
        <v>155170.2992725216</v>
      </c>
      <c r="I635" s="256">
        <f>(I629/I612)*BK92</f>
        <v>0</v>
      </c>
      <c r="J635" s="256">
        <f>(J630/J612)*BK93</f>
        <v>0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26174904</v>
      </c>
      <c r="D636" s="256">
        <f>(D615/D612)*BH90</f>
        <v>201701.72151667878</v>
      </c>
      <c r="E636" s="258">
        <f>(E623/E612)*SUM(C636:D636)</f>
        <v>2442806.9909171588</v>
      </c>
      <c r="F636" s="258">
        <f>(F624/F612)*BH64</f>
        <v>9289.7430237091667</v>
      </c>
      <c r="G636" s="256">
        <f>(G625/G612)*BH91</f>
        <v>0</v>
      </c>
      <c r="H636" s="258">
        <f>(H628/H612)*BH60</f>
        <v>266651.61305293639</v>
      </c>
      <c r="I636" s="256">
        <f>(I629/I612)*BH92</f>
        <v>157310.39409683758</v>
      </c>
      <c r="J636" s="256">
        <f>(J630/J612)*BH93</f>
        <v>0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3910690</v>
      </c>
      <c r="D637" s="256">
        <f>(D615/D612)*BL90</f>
        <v>61764.362434808841</v>
      </c>
      <c r="E637" s="258">
        <f>(E623/E612)*SUM(C637:D637)</f>
        <v>367899.47084583138</v>
      </c>
      <c r="F637" s="258">
        <f>(F624/F612)*BL64</f>
        <v>514.30898987266812</v>
      </c>
      <c r="G637" s="256">
        <f>(G625/G612)*BL91</f>
        <v>0</v>
      </c>
      <c r="H637" s="258">
        <f>(H628/H612)*BL60</f>
        <v>159154.25089177088</v>
      </c>
      <c r="I637" s="256">
        <f>(I629/I612)*BL92</f>
        <v>48171.012734545526</v>
      </c>
      <c r="J637" s="256">
        <f>(J630/J612)*BL93</f>
        <v>0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>
        <f>(G625/G612)*BM91</f>
        <v>0</v>
      </c>
      <c r="H638" s="258">
        <f>(H628/H612)*BM60</f>
        <v>0</v>
      </c>
      <c r="I638" s="256">
        <f>(I629/I612)*BM92</f>
        <v>0</v>
      </c>
      <c r="J638" s="256">
        <f>(J630/J612)*BM93</f>
        <v>0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523029</v>
      </c>
      <c r="D639" s="256">
        <f>(D615/D612)*BS90</f>
        <v>86094.406266769089</v>
      </c>
      <c r="E639" s="258">
        <f>(E623/E612)*SUM(C639:D639)</f>
        <v>56412.524449494493</v>
      </c>
      <c r="F639" s="258">
        <f>(F624/F612)*BS64</f>
        <v>83.747304137879752</v>
      </c>
      <c r="G639" s="256">
        <f>(G625/G612)*BS91</f>
        <v>0</v>
      </c>
      <c r="H639" s="258">
        <f>(H628/H612)*BS60</f>
        <v>15507.672904272369</v>
      </c>
      <c r="I639" s="256">
        <f>(I629/I612)*BS92</f>
        <v>0</v>
      </c>
      <c r="J639" s="256">
        <f>(J630/J612)*BS93</f>
        <v>0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0</v>
      </c>
      <c r="D640" s="256">
        <f>(D615/D612)*BT90</f>
        <v>0</v>
      </c>
      <c r="E640" s="258">
        <f>(E623/E612)*SUM(C640:D640)</f>
        <v>0</v>
      </c>
      <c r="F640" s="258">
        <f>(F624/F612)*BT64</f>
        <v>0</v>
      </c>
      <c r="G640" s="256">
        <f>(G625/G612)*BT91</f>
        <v>0</v>
      </c>
      <c r="H640" s="258">
        <f>(H628/H612)*BT60</f>
        <v>0</v>
      </c>
      <c r="I640" s="256">
        <f>(I629/I612)*BT92</f>
        <v>0</v>
      </c>
      <c r="J640" s="256">
        <f>(J630/J612)*BT93</f>
        <v>0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>
        <f>(G625/G612)*BU91</f>
        <v>0</v>
      </c>
      <c r="H641" s="258">
        <f>(H628/H612)*BU60</f>
        <v>0</v>
      </c>
      <c r="I641" s="256">
        <f>(I629/I612)*BU92</f>
        <v>0</v>
      </c>
      <c r="J641" s="256">
        <f>(J630/J612)*BU93</f>
        <v>0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4961855</v>
      </c>
      <c r="D642" s="256">
        <f>(D615/D612)*BV90</f>
        <v>153222.69464406589</v>
      </c>
      <c r="E642" s="258">
        <f>(E623/E612)*SUM(C642:D642)</f>
        <v>473720.82987038954</v>
      </c>
      <c r="F642" s="258">
        <f>(F624/F612)*BV64</f>
        <v>393.4676092316983</v>
      </c>
      <c r="G642" s="256">
        <f>(G625/G612)*BV91</f>
        <v>0</v>
      </c>
      <c r="H642" s="258">
        <f>(H628/H612)*BV60</f>
        <v>157903.59518200153</v>
      </c>
      <c r="I642" s="256">
        <f>(I629/I612)*BV92</f>
        <v>0</v>
      </c>
      <c r="J642" s="256">
        <f>(J630/J612)*BV93</f>
        <v>0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1061883</v>
      </c>
      <c r="D643" s="256">
        <f>(D615/D612)*BW90</f>
        <v>22542.068517797583</v>
      </c>
      <c r="E643" s="258">
        <f>(E623/E612)*SUM(C643:D643)</f>
        <v>100431.46439953581</v>
      </c>
      <c r="F643" s="258">
        <f>(F624/F612)*BW64</f>
        <v>131.56210193010713</v>
      </c>
      <c r="G643" s="256">
        <f>(G625/G612)*BW91</f>
        <v>0</v>
      </c>
      <c r="H643" s="258">
        <f>(H628/H612)*BW60</f>
        <v>14148.017831067866</v>
      </c>
      <c r="I643" s="256">
        <f>(I629/I612)*BW92</f>
        <v>0</v>
      </c>
      <c r="J643" s="256">
        <f>(J630/J612)*BW93</f>
        <v>0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8866230</v>
      </c>
      <c r="D644" s="256">
        <f>(D615/D612)*BX90</f>
        <v>49474.861224804736</v>
      </c>
      <c r="E644" s="258">
        <f>(E623/E612)*SUM(C644:D644)</f>
        <v>825706.9311305501</v>
      </c>
      <c r="F644" s="258">
        <f>(F624/F612)*BX64</f>
        <v>1205.7859919551663</v>
      </c>
      <c r="G644" s="256">
        <f>(G625/G612)*BX91</f>
        <v>0</v>
      </c>
      <c r="H644" s="258">
        <f>(H628/H612)*BX60</f>
        <v>158877.02420029484</v>
      </c>
      <c r="I644" s="256">
        <f>(I629/I612)*BX92</f>
        <v>0</v>
      </c>
      <c r="J644" s="256">
        <f>(J630/J612)*BX93</f>
        <v>0</v>
      </c>
      <c r="K644" s="258">
        <f>SUM(C631:J644)</f>
        <v>69267472.376826569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3481919</v>
      </c>
      <c r="D645" s="256">
        <f>(D615/D612)*BY90</f>
        <v>39878.639285501347</v>
      </c>
      <c r="E645" s="258">
        <f>(E623/E612)*SUM(C645:D645)</f>
        <v>326162.9636759602</v>
      </c>
      <c r="F645" s="258">
        <f>(F624/F612)*BY64</f>
        <v>104.10334509363088</v>
      </c>
      <c r="G645" s="256">
        <f>(G625/G612)*BY91</f>
        <v>0</v>
      </c>
      <c r="H645" s="258">
        <f>(H628/H612)*BY60</f>
        <v>69288.008594509811</v>
      </c>
      <c r="I645" s="256">
        <f>(I629/I612)*BY92</f>
        <v>31101.987701820894</v>
      </c>
      <c r="J645" s="256">
        <f>(J630/J612)*BY93</f>
        <v>0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1014409</v>
      </c>
      <c r="D646" s="256">
        <f>(D615/D612)*BZ90</f>
        <v>0</v>
      </c>
      <c r="E646" s="258">
        <f>(E623/E612)*SUM(C646:D646)</f>
        <v>93947.091714983428</v>
      </c>
      <c r="F646" s="258">
        <f>(F624/F612)*BZ64</f>
        <v>0.91402241896730962</v>
      </c>
      <c r="G646" s="256">
        <f>(G625/G612)*BZ91</f>
        <v>0</v>
      </c>
      <c r="H646" s="258">
        <f>(H628/H612)*BZ60</f>
        <v>17815.465161741249</v>
      </c>
      <c r="I646" s="256">
        <f>(I629/I612)*BZ92</f>
        <v>0</v>
      </c>
      <c r="J646" s="256">
        <f>(J630/J612)*BZ93</f>
        <v>0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0</v>
      </c>
      <c r="D647" s="256">
        <f>(D615/D612)*CA90</f>
        <v>0</v>
      </c>
      <c r="E647" s="258">
        <f>(E623/E612)*SUM(C647:D647)</f>
        <v>0</v>
      </c>
      <c r="F647" s="258">
        <f>(F624/F612)*CA64</f>
        <v>0</v>
      </c>
      <c r="G647" s="256">
        <f>(G625/G612)*CA91</f>
        <v>0</v>
      </c>
      <c r="H647" s="258">
        <f>(H628/H612)*CA60</f>
        <v>0</v>
      </c>
      <c r="I647" s="256">
        <f>(I629/I612)*CA92</f>
        <v>0</v>
      </c>
      <c r="J647" s="256">
        <f>(J630/J612)*CA93</f>
        <v>0</v>
      </c>
      <c r="K647" s="258">
        <v>0</v>
      </c>
      <c r="L647" s="258">
        <f>SUM(C645:K647)</f>
        <v>5074627.1735020299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128958508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4663912</v>
      </c>
      <c r="D668" s="256">
        <f>(D615/D612)*C90</f>
        <v>88697.155141815994</v>
      </c>
      <c r="E668" s="258">
        <f>(E623/E612)*SUM(C668:D668)</f>
        <v>440151.66287323757</v>
      </c>
      <c r="F668" s="258">
        <f>(F624/F612)*C64</f>
        <v>9097.0556725106198</v>
      </c>
      <c r="G668" s="256">
        <f>(G625/G612)*C91</f>
        <v>208341.45453211683</v>
      </c>
      <c r="H668" s="258">
        <f>(H628/H612)*C60</f>
        <v>70622.479339906888</v>
      </c>
      <c r="I668" s="256">
        <f>(I629/I612)*C92</f>
        <v>69176.327924765079</v>
      </c>
      <c r="J668" s="256">
        <f>(J630/J612)*C93</f>
        <v>64161.176491247526</v>
      </c>
      <c r="K668" s="256">
        <f>(K644/K612)*C89</f>
        <v>800506.79741512926</v>
      </c>
      <c r="L668" s="256">
        <f>(L647/L612)*C94</f>
        <v>322750.5326233037</v>
      </c>
      <c r="M668" s="231">
        <f t="shared" ref="M668:M713" si="18">ROUND(SUM(D668:L668),0)</f>
        <v>2073505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>
        <f>(G625/G612)*D91</f>
        <v>0</v>
      </c>
      <c r="H669" s="258">
        <f>(H628/H612)*D60</f>
        <v>0</v>
      </c>
      <c r="I669" s="256">
        <f>(I629/I612)*D92</f>
        <v>0</v>
      </c>
      <c r="J669" s="256">
        <f>(J630/J612)*D93</f>
        <v>0</v>
      </c>
      <c r="K669" s="256">
        <f>(K644/K612)*D89</f>
        <v>0</v>
      </c>
      <c r="L669" s="256">
        <f>(L647/L612)*D94</f>
        <v>0</v>
      </c>
      <c r="M669" s="231">
        <f t="shared" si="18"/>
        <v>0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33603513</v>
      </c>
      <c r="D670" s="256">
        <f>(D615/D612)*E90</f>
        <v>855761.1975165105</v>
      </c>
      <c r="E670" s="258">
        <f>(E623/E612)*SUM(C670:D670)</f>
        <v>3191364.2263286752</v>
      </c>
      <c r="F670" s="258">
        <f>(F624/F612)*E64</f>
        <v>28821.716600226348</v>
      </c>
      <c r="G670" s="256">
        <f>(G625/G612)*E91</f>
        <v>3006482.9341509636</v>
      </c>
      <c r="H670" s="258">
        <f>(H628/H612)*E60</f>
        <v>500695.81319786573</v>
      </c>
      <c r="I670" s="256">
        <f>(I629/I612)*E92</f>
        <v>667421.82576251414</v>
      </c>
      <c r="J670" s="256">
        <f>(J630/J612)*E93</f>
        <v>423226.72686526546</v>
      </c>
      <c r="K670" s="256">
        <f>(K644/K612)*E89</f>
        <v>6228863.1081520785</v>
      </c>
      <c r="L670" s="256">
        <f>(L647/L612)*E94</f>
        <v>1342916.7460564543</v>
      </c>
      <c r="M670" s="231">
        <f t="shared" si="18"/>
        <v>16245554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6206912</v>
      </c>
      <c r="D671" s="256">
        <f>(D615/D612)*F90</f>
        <v>301058.83074673038</v>
      </c>
      <c r="E671" s="258">
        <f>(E623/E612)*SUM(C671:D671)</f>
        <v>602720.33520463633</v>
      </c>
      <c r="F671" s="258">
        <f>(F624/F612)*F64</f>
        <v>4649.2321604784065</v>
      </c>
      <c r="G671" s="256">
        <f>(G625/G612)*F91</f>
        <v>164936.98483792582</v>
      </c>
      <c r="H671" s="258">
        <f>(H628/H612)*F60</f>
        <v>92105.581959064904</v>
      </c>
      <c r="I671" s="256">
        <f>(I629/I612)*F92</f>
        <v>234800.59047084081</v>
      </c>
      <c r="J671" s="256">
        <f>(J630/J612)*F93</f>
        <v>106573.12017009113</v>
      </c>
      <c r="K671" s="256">
        <f>(K644/K612)*F89</f>
        <v>479881.32177042332</v>
      </c>
      <c r="L671" s="256">
        <f>(L647/L612)*F94</f>
        <v>297920.38112178311</v>
      </c>
      <c r="M671" s="231">
        <f t="shared" si="18"/>
        <v>2284646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>
        <f>(G625/G612)*G91</f>
        <v>0</v>
      </c>
      <c r="H672" s="258">
        <f>(H628/H612)*G60</f>
        <v>0</v>
      </c>
      <c r="I672" s="256">
        <f>(I629/I612)*G92</f>
        <v>0</v>
      </c>
      <c r="J672" s="256">
        <f>(J630/J612)*G93</f>
        <v>0</v>
      </c>
      <c r="K672" s="256">
        <f>(K644/K612)*G89</f>
        <v>0</v>
      </c>
      <c r="L672" s="256">
        <f>(L647/L612)*G94</f>
        <v>0</v>
      </c>
      <c r="M672" s="231">
        <f t="shared" si="18"/>
        <v>0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3476357</v>
      </c>
      <c r="D673" s="256">
        <f>(D615/D612)*H90</f>
        <v>157726.58182784272</v>
      </c>
      <c r="E673" s="258">
        <f>(E623/E612)*SUM(C673:D673)</f>
        <v>336562.06082743331</v>
      </c>
      <c r="F673" s="258">
        <f>(F624/F612)*H64</f>
        <v>631.07535389574184</v>
      </c>
      <c r="G673" s="256">
        <f>(G625/G612)*H91</f>
        <v>340981.78019974142</v>
      </c>
      <c r="H673" s="258">
        <f>(H628/H612)*H60</f>
        <v>61560.376783857049</v>
      </c>
      <c r="I673" s="256">
        <f>(I629/I612)*H92</f>
        <v>123013.48030305892</v>
      </c>
      <c r="J673" s="256">
        <f>(J630/J612)*H93</f>
        <v>20061.306286619492</v>
      </c>
      <c r="K673" s="256">
        <f>(K644/K612)*H89</f>
        <v>686492.13575687085</v>
      </c>
      <c r="L673" s="256">
        <f>(L647/L612)*H94</f>
        <v>109325.31445206789</v>
      </c>
      <c r="M673" s="231">
        <f t="shared" si="18"/>
        <v>1836354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18"/>
        <v>0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1722221</v>
      </c>
      <c r="D675" s="256">
        <f>(D615/D612)*J90</f>
        <v>18287.139922068724</v>
      </c>
      <c r="E675" s="258">
        <f>(E623/E612)*SUM(C675:D675)</f>
        <v>161193.04723433426</v>
      </c>
      <c r="F675" s="258">
        <f>(F624/F612)*J64</f>
        <v>1166.4639858058435</v>
      </c>
      <c r="G675" s="256">
        <f>(G625/G612)*J91</f>
        <v>0</v>
      </c>
      <c r="H675" s="258">
        <f>(H628/H612)*J60</f>
        <v>16661.622786117554</v>
      </c>
      <c r="I675" s="256">
        <f>(I629/I612)*J92</f>
        <v>14262.432498905382</v>
      </c>
      <c r="J675" s="256">
        <f>(J630/J612)*J93</f>
        <v>0</v>
      </c>
      <c r="K675" s="256">
        <f>(K644/K612)*J89</f>
        <v>299084.17945419671</v>
      </c>
      <c r="L675" s="256">
        <f>(L647/L612)*J94</f>
        <v>80780.866172867434</v>
      </c>
      <c r="M675" s="231">
        <f t="shared" si="18"/>
        <v>591436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18"/>
        <v>0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>
        <f>(G625/G612)*L91</f>
        <v>0</v>
      </c>
      <c r="H677" s="258">
        <f>(H628/H612)*L60</f>
        <v>0</v>
      </c>
      <c r="I677" s="256">
        <f>(I629/I612)*L92</f>
        <v>0</v>
      </c>
      <c r="J677" s="256">
        <f>(J630/J612)*L93</f>
        <v>0</v>
      </c>
      <c r="K677" s="256">
        <f>(K644/K612)*L89</f>
        <v>0</v>
      </c>
      <c r="L677" s="256">
        <f>(L647/L612)*L94</f>
        <v>0</v>
      </c>
      <c r="M677" s="231">
        <f t="shared" si="18"/>
        <v>0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18"/>
        <v>0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>
        <f>(G625/G612)*N91</f>
        <v>0</v>
      </c>
      <c r="H679" s="258">
        <f>(H628/H612)*N60</f>
        <v>0</v>
      </c>
      <c r="I679" s="256">
        <f>(I629/I612)*N92</f>
        <v>0</v>
      </c>
      <c r="J679" s="256">
        <f>(J630/J612)*N93</f>
        <v>0</v>
      </c>
      <c r="K679" s="256">
        <f>(K644/K612)*N89</f>
        <v>0</v>
      </c>
      <c r="L679" s="256">
        <f>(L647/L612)*N94</f>
        <v>0</v>
      </c>
      <c r="M679" s="231">
        <f t="shared" si="18"/>
        <v>0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2646779</v>
      </c>
      <c r="D680" s="256">
        <f>(D615/D612)*O90</f>
        <v>33541.511589734961</v>
      </c>
      <c r="E680" s="258">
        <f>(E623/E612)*SUM(C680:D680)</f>
        <v>248231.54854488879</v>
      </c>
      <c r="F680" s="258">
        <f>(F624/F612)*O64</f>
        <v>4667.1127240494543</v>
      </c>
      <c r="G680" s="256">
        <f>(G625/G612)*O91</f>
        <v>0</v>
      </c>
      <c r="H680" s="258">
        <f>(H628/H612)*O60</f>
        <v>50086.327354865061</v>
      </c>
      <c r="I680" s="256">
        <f>(I629/I612)*O92</f>
        <v>26159.560598239816</v>
      </c>
      <c r="J680" s="256">
        <f>(J630/J612)*O93</f>
        <v>0</v>
      </c>
      <c r="K680" s="256">
        <f>(K644/K612)*O89</f>
        <v>654901.59302920406</v>
      </c>
      <c r="L680" s="256">
        <f>(L647/L612)*O94</f>
        <v>188558.8396754392</v>
      </c>
      <c r="M680" s="231">
        <f t="shared" si="18"/>
        <v>1206146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22093214</v>
      </c>
      <c r="D681" s="256">
        <f>(D615/D612)*P90</f>
        <v>343223.36252249032</v>
      </c>
      <c r="E681" s="258">
        <f>(E623/E612)*SUM(C681:D681)</f>
        <v>2077897.6119635976</v>
      </c>
      <c r="F681" s="258">
        <f>(F624/F612)*P64</f>
        <v>280123.70694577898</v>
      </c>
      <c r="G681" s="256">
        <f>(G625/G612)*P91</f>
        <v>0</v>
      </c>
      <c r="H681" s="258">
        <f>(H628/H612)*P60</f>
        <v>83619.11051616937</v>
      </c>
      <c r="I681" s="256">
        <f>(I629/I612)*P92</f>
        <v>267685.38223502488</v>
      </c>
      <c r="J681" s="256">
        <f>(J630/J612)*P93</f>
        <v>101854.67837880648</v>
      </c>
      <c r="K681" s="256">
        <f>(K644/K612)*P89</f>
        <v>6868613.2902540509</v>
      </c>
      <c r="L681" s="256">
        <f>(L647/L612)*P94</f>
        <v>240029.15962660644</v>
      </c>
      <c r="M681" s="231">
        <f t="shared" si="18"/>
        <v>10263046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3525406</v>
      </c>
      <c r="D682" s="256">
        <f>(D615/D612)*Q90</f>
        <v>130680.62612626833</v>
      </c>
      <c r="E682" s="258">
        <f>(E623/E612)*SUM(C682:D682)</f>
        <v>338599.82076520304</v>
      </c>
      <c r="F682" s="258">
        <f>(F624/F612)*Q64</f>
        <v>7739.5419590068805</v>
      </c>
      <c r="G682" s="256">
        <f>(G625/G612)*Q91</f>
        <v>0</v>
      </c>
      <c r="H682" s="258">
        <f>(H628/H612)*Q60</f>
        <v>60043.867147243531</v>
      </c>
      <c r="I682" s="256">
        <f>(I629/I612)*Q92</f>
        <v>101919.90748598968</v>
      </c>
      <c r="J682" s="256">
        <f>(J630/J612)*Q93</f>
        <v>39081.900741753248</v>
      </c>
      <c r="K682" s="256">
        <f>(K644/K612)*Q89</f>
        <v>779704.29260409076</v>
      </c>
      <c r="L682" s="256">
        <f>(L647/L612)*Q94</f>
        <v>243867.40361212741</v>
      </c>
      <c r="M682" s="231">
        <f t="shared" si="18"/>
        <v>1701637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2601738</v>
      </c>
      <c r="D683" s="256">
        <f>(D615/D612)*R90</f>
        <v>7038.7382620833823</v>
      </c>
      <c r="E683" s="258">
        <f>(E623/E612)*SUM(C683:D683)</f>
        <v>241605.69109050024</v>
      </c>
      <c r="F683" s="258">
        <f>(F624/F612)*R64</f>
        <v>9217.4971683432923</v>
      </c>
      <c r="G683" s="256">
        <f>(G625/G612)*R91</f>
        <v>0</v>
      </c>
      <c r="H683" s="258">
        <f>(H628/H612)*R60</f>
        <v>2998.1792940466303</v>
      </c>
      <c r="I683" s="256">
        <f>(I629/I612)*R92</f>
        <v>5489.6243900489762</v>
      </c>
      <c r="J683" s="256">
        <f>(J630/J612)*R93</f>
        <v>0</v>
      </c>
      <c r="K683" s="256">
        <f>(K644/K612)*R89</f>
        <v>1550543.7787268092</v>
      </c>
      <c r="L683" s="256">
        <f>(L647/L612)*R94</f>
        <v>0</v>
      </c>
      <c r="M683" s="231">
        <f t="shared" si="18"/>
        <v>1816894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2799568</v>
      </c>
      <c r="D684" s="256">
        <f>(D615/D612)*S90</f>
        <v>129933.75036212443</v>
      </c>
      <c r="E684" s="258">
        <f>(E623/E612)*SUM(C684:D684)</f>
        <v>271308.87996900163</v>
      </c>
      <c r="F684" s="258">
        <f>(F624/F612)*S64</f>
        <v>7690.3180433187445</v>
      </c>
      <c r="G684" s="256">
        <f>(G625/G612)*S91</f>
        <v>0</v>
      </c>
      <c r="H684" s="258">
        <f>(H628/H612)*S60</f>
        <v>64383.261211228622</v>
      </c>
      <c r="I684" s="256">
        <f>(I629/I612)*S92</f>
        <v>101337.40714878192</v>
      </c>
      <c r="J684" s="256">
        <f>(J630/J612)*S93</f>
        <v>12207.808199358064</v>
      </c>
      <c r="K684" s="256">
        <f>(K644/K612)*S89</f>
        <v>1853798.5249974902</v>
      </c>
      <c r="L684" s="256">
        <f>(L647/L612)*S94</f>
        <v>235.77836408419657</v>
      </c>
      <c r="M684" s="231">
        <f t="shared" si="18"/>
        <v>2440896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1000510</v>
      </c>
      <c r="D685" s="256">
        <f>(D615/D612)*T90</f>
        <v>4254.9285957288612</v>
      </c>
      <c r="E685" s="258">
        <f>(E623/E612)*SUM(C685:D685)</f>
        <v>93053.928838152759</v>
      </c>
      <c r="F685" s="258">
        <f>(F624/F612)*T64</f>
        <v>3411.5696366617549</v>
      </c>
      <c r="G685" s="256">
        <f>(G625/G612)*T91</f>
        <v>0</v>
      </c>
      <c r="H685" s="258">
        <f>(H628/H612)*T60</f>
        <v>14999.780664924116</v>
      </c>
      <c r="I685" s="256">
        <f>(I629/I612)*T92</f>
        <v>3318.4867695472913</v>
      </c>
      <c r="J685" s="256">
        <f>(J630/J612)*T93</f>
        <v>0</v>
      </c>
      <c r="K685" s="256">
        <f>(K644/K612)*T89</f>
        <v>183980.4457287977</v>
      </c>
      <c r="L685" s="256">
        <f>(L647/L612)*T94</f>
        <v>73029.137521406548</v>
      </c>
      <c r="M685" s="231">
        <f t="shared" si="18"/>
        <v>376048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19858709</v>
      </c>
      <c r="D686" s="256">
        <f>(D615/D612)*U90</f>
        <v>161370.43025290841</v>
      </c>
      <c r="E686" s="258">
        <f>(E623/E612)*SUM(C686:D686)</f>
        <v>1854112.3337581027</v>
      </c>
      <c r="F686" s="258">
        <f>(F624/F612)*U64</f>
        <v>111014.09722423914</v>
      </c>
      <c r="G686" s="256">
        <f>(G625/G612)*U91</f>
        <v>0</v>
      </c>
      <c r="H686" s="258">
        <f>(H628/H612)*U60</f>
        <v>133882.62405086457</v>
      </c>
      <c r="I686" s="256">
        <f>(I629/I612)*U92</f>
        <v>125855.37588761802</v>
      </c>
      <c r="J686" s="256">
        <f>(J630/J612)*U93</f>
        <v>0</v>
      </c>
      <c r="K686" s="256">
        <f>(K644/K612)*U89</f>
        <v>6112573.3242022488</v>
      </c>
      <c r="L686" s="256">
        <f>(L647/L612)*U94</f>
        <v>0</v>
      </c>
      <c r="M686" s="231">
        <f t="shared" si="18"/>
        <v>8498808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260827</v>
      </c>
      <c r="D687" s="256">
        <f>(D615/D612)*V90</f>
        <v>0</v>
      </c>
      <c r="E687" s="258">
        <f>(E623/E612)*SUM(C687:D687)</f>
        <v>24155.876072416533</v>
      </c>
      <c r="F687" s="258">
        <f>(F624/F612)*V64</f>
        <v>1348.2211522442387</v>
      </c>
      <c r="G687" s="256">
        <f>(G625/G612)*V91</f>
        <v>0</v>
      </c>
      <c r="H687" s="258">
        <f>(H628/H612)*V60</f>
        <v>6767.7654985404752</v>
      </c>
      <c r="I687" s="256">
        <f>(I629/I612)*V92</f>
        <v>0</v>
      </c>
      <c r="J687" s="256">
        <f>(J630/J612)*V93</f>
        <v>0</v>
      </c>
      <c r="K687" s="256">
        <f>(K644/K612)*V89</f>
        <v>118123.07596501823</v>
      </c>
      <c r="L687" s="256">
        <f>(L647/L612)*V94</f>
        <v>0</v>
      </c>
      <c r="M687" s="231">
        <f t="shared" si="18"/>
        <v>150395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3074663</v>
      </c>
      <c r="D688" s="256">
        <f>(D615/D612)*W90</f>
        <v>46238.399580181191</v>
      </c>
      <c r="E688" s="258">
        <f>(E623/E612)*SUM(C688:D688)</f>
        <v>289034.90605838416</v>
      </c>
      <c r="F688" s="258">
        <f>(F624/F612)*W64</f>
        <v>806.2629841978096</v>
      </c>
      <c r="G688" s="256">
        <f>(G625/G612)*W91</f>
        <v>0</v>
      </c>
      <c r="H688" s="258">
        <f>(H628/H612)*W60</f>
        <v>16386.362064894991</v>
      </c>
      <c r="I688" s="256">
        <f>(I629/I612)*W92</f>
        <v>36062.066330771901</v>
      </c>
      <c r="J688" s="256">
        <f>(J630/J612)*W93</f>
        <v>12550.796748786772</v>
      </c>
      <c r="K688" s="256">
        <f>(K644/K612)*W89</f>
        <v>1816870.1351948353</v>
      </c>
      <c r="L688" s="256">
        <f>(L647/L612)*W94</f>
        <v>0</v>
      </c>
      <c r="M688" s="231">
        <f t="shared" si="18"/>
        <v>2217949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6184823</v>
      </c>
      <c r="D689" s="256">
        <f>(D615/D612)*X90</f>
        <v>37547.481597415856</v>
      </c>
      <c r="E689" s="258">
        <f>(E623/E612)*SUM(C689:D689)</f>
        <v>576270.13395902247</v>
      </c>
      <c r="F689" s="258">
        <f>(F624/F612)*X64</f>
        <v>2229.6815225358382</v>
      </c>
      <c r="G689" s="256">
        <f>(G625/G612)*X91</f>
        <v>0</v>
      </c>
      <c r="H689" s="258">
        <f>(H628/H612)*X60</f>
        <v>21619.078080758343</v>
      </c>
      <c r="I689" s="256">
        <f>(I629/I612)*X92</f>
        <v>29283.880588717857</v>
      </c>
      <c r="J689" s="256">
        <f>(J630/J612)*X93</f>
        <v>33192.364485467158</v>
      </c>
      <c r="K689" s="256">
        <f>(K644/K612)*X89</f>
        <v>4035825.2359317318</v>
      </c>
      <c r="L689" s="256">
        <f>(L647/L612)*X94</f>
        <v>0</v>
      </c>
      <c r="M689" s="231">
        <f t="shared" si="18"/>
        <v>4735968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19087744</v>
      </c>
      <c r="D690" s="256">
        <f>(D615/D612)*Y90</f>
        <v>305404.28973811306</v>
      </c>
      <c r="E690" s="258">
        <f>(E623/E612)*SUM(C690:D690)</f>
        <v>1796050.5880944473</v>
      </c>
      <c r="F690" s="258">
        <f>(F624/F612)*Y64</f>
        <v>162784.46032948367</v>
      </c>
      <c r="G690" s="256">
        <f>(G625/G612)*Y91</f>
        <v>0</v>
      </c>
      <c r="H690" s="258">
        <f>(H628/H612)*Y60</f>
        <v>173911.11726757139</v>
      </c>
      <c r="I690" s="256">
        <f>(I629/I612)*Y92</f>
        <v>238189.68334186787</v>
      </c>
      <c r="J690" s="256">
        <f>(J630/J612)*Y93</f>
        <v>79085.876864676131</v>
      </c>
      <c r="K690" s="256">
        <f>(K644/K612)*Y89</f>
        <v>7362633.088859098</v>
      </c>
      <c r="L690" s="256">
        <f>(L647/L612)*Y94</f>
        <v>74953.505764508576</v>
      </c>
      <c r="M690" s="231">
        <f t="shared" si="18"/>
        <v>10193013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3239657</v>
      </c>
      <c r="D691" s="256">
        <f>(D615/D612)*Z90</f>
        <v>147904.03389940484</v>
      </c>
      <c r="E691" s="258">
        <f>(E623/E612)*SUM(C691:D691)</f>
        <v>313730.95777132444</v>
      </c>
      <c r="F691" s="258">
        <f>(F624/F612)*Z64</f>
        <v>671.9968992782575</v>
      </c>
      <c r="G691" s="256">
        <f>(G625/G612)*Z91</f>
        <v>0</v>
      </c>
      <c r="H691" s="258">
        <f>(H628/H612)*Z60</f>
        <v>34391.364676800127</v>
      </c>
      <c r="I691" s="256">
        <f>(I629/I612)*Z92</f>
        <v>115352.71829250825</v>
      </c>
      <c r="J691" s="256">
        <f>(J630/J612)*Z93</f>
        <v>0</v>
      </c>
      <c r="K691" s="256">
        <f>(K644/K612)*Z89</f>
        <v>1739474.6189496184</v>
      </c>
      <c r="L691" s="256">
        <f>(L647/L612)*Z94</f>
        <v>17652.239053709611</v>
      </c>
      <c r="M691" s="231">
        <f t="shared" si="18"/>
        <v>2369178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1032941</v>
      </c>
      <c r="D692" s="256">
        <f>(D615/D612)*AA90</f>
        <v>42571.918556202065</v>
      </c>
      <c r="E692" s="258">
        <f>(E623/E612)*SUM(C692:D692)</f>
        <v>99606.086697031482</v>
      </c>
      <c r="F692" s="258">
        <f>(F624/F612)*AA64</f>
        <v>2856.7580283485981</v>
      </c>
      <c r="G692" s="256">
        <f>(G625/G612)*AA91</f>
        <v>0</v>
      </c>
      <c r="H692" s="258">
        <f>(H628/H612)*AA60</f>
        <v>8944.8162547099801</v>
      </c>
      <c r="I692" s="256">
        <f>(I629/I612)*AA92</f>
        <v>33202.519220842849</v>
      </c>
      <c r="J692" s="256">
        <f>(J630/J612)*AA93</f>
        <v>9911.4293838336707</v>
      </c>
      <c r="K692" s="256">
        <f>(K644/K612)*AA89</f>
        <v>388665.91205834068</v>
      </c>
      <c r="L692" s="256">
        <f>(L647/L612)*AA94</f>
        <v>0</v>
      </c>
      <c r="M692" s="231">
        <f t="shared" si="18"/>
        <v>585759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46557942</v>
      </c>
      <c r="D693" s="256">
        <f>(D615/D612)*AB90</f>
        <v>178141.18604777587</v>
      </c>
      <c r="E693" s="258">
        <f>(E623/E612)*SUM(C693:D693)</f>
        <v>4328351.8713642377</v>
      </c>
      <c r="F693" s="258">
        <f>(F624/F612)*AB64</f>
        <v>735182.01232064154</v>
      </c>
      <c r="G693" s="256">
        <f>(G625/G612)*AB91</f>
        <v>0</v>
      </c>
      <c r="H693" s="258">
        <f>(H628/H612)*AB60</f>
        <v>140207.54852832624</v>
      </c>
      <c r="I693" s="256">
        <f>(I629/I612)*AB92</f>
        <v>138935.15618673791</v>
      </c>
      <c r="J693" s="256">
        <f>(J630/J612)*AB93</f>
        <v>0</v>
      </c>
      <c r="K693" s="256">
        <f>(K644/K612)*AB89</f>
        <v>7571658.971794839</v>
      </c>
      <c r="L693" s="256">
        <f>(L647/L612)*AB94</f>
        <v>0</v>
      </c>
      <c r="M693" s="231">
        <f t="shared" si="18"/>
        <v>13092477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2613500</v>
      </c>
      <c r="D694" s="256">
        <f>(D615/D612)*AC90</f>
        <v>38384.887757213553</v>
      </c>
      <c r="E694" s="258">
        <f>(E623/E612)*SUM(C694:D694)</f>
        <v>245598.05045864685</v>
      </c>
      <c r="F694" s="258">
        <f>(F624/F612)*AC64</f>
        <v>4108.87353166517</v>
      </c>
      <c r="G694" s="256">
        <f>(G625/G612)*AC91</f>
        <v>0</v>
      </c>
      <c r="H694" s="258">
        <f>(H628/H612)*AC60</f>
        <v>53757.465732475561</v>
      </c>
      <c r="I694" s="256">
        <f>(I629/I612)*AC92</f>
        <v>29936.987027405354</v>
      </c>
      <c r="J694" s="256">
        <f>(J630/J612)*AC93</f>
        <v>0</v>
      </c>
      <c r="K694" s="256">
        <f>(K644/K612)*AC89</f>
        <v>720192.36744896695</v>
      </c>
      <c r="L694" s="256">
        <f>(L647/L612)*AC94</f>
        <v>0</v>
      </c>
      <c r="M694" s="231">
        <f t="shared" si="18"/>
        <v>1091979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944916</v>
      </c>
      <c r="D695" s="256">
        <f>(D615/D612)*AD90</f>
        <v>143128.55552866659</v>
      </c>
      <c r="E695" s="258">
        <f>(E623/E612)*SUM(C695:D695)</f>
        <v>100766.67463344669</v>
      </c>
      <c r="F695" s="258">
        <f>(F624/F612)*AD64</f>
        <v>1835.2998908851723</v>
      </c>
      <c r="G695" s="256">
        <f>(G625/G612)*AD91</f>
        <v>0</v>
      </c>
      <c r="H695" s="258">
        <f>(H628/H612)*AD60</f>
        <v>11847.882405594826</v>
      </c>
      <c r="I695" s="256">
        <f>(I629/I612)*AD92</f>
        <v>111628.24643945252</v>
      </c>
      <c r="J695" s="256">
        <f>(J630/J612)*AD93</f>
        <v>0</v>
      </c>
      <c r="K695" s="256">
        <f>(K644/K612)*AD89</f>
        <v>148147.33864377407</v>
      </c>
      <c r="L695" s="256">
        <f>(L647/L612)*AD94</f>
        <v>38945.230451903233</v>
      </c>
      <c r="M695" s="231">
        <f t="shared" si="18"/>
        <v>556299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2125617</v>
      </c>
      <c r="D696" s="256">
        <f>(D615/D612)*AE90</f>
        <v>48230.068284564913</v>
      </c>
      <c r="E696" s="258">
        <f>(E623/E612)*SUM(C696:D696)</f>
        <v>201325.7077751458</v>
      </c>
      <c r="F696" s="258">
        <f>(F624/F612)*AE64</f>
        <v>465.1231584519897</v>
      </c>
      <c r="G696" s="256">
        <f>(G625/G612)*AE91</f>
        <v>0</v>
      </c>
      <c r="H696" s="258">
        <f>(H628/H612)*AE60</f>
        <v>52896.246332841867</v>
      </c>
      <c r="I696" s="256">
        <f>(I629/I612)*AE92</f>
        <v>37615.400563325944</v>
      </c>
      <c r="J696" s="256">
        <f>(J630/J612)*AE93</f>
        <v>4008.9723260280066</v>
      </c>
      <c r="K696" s="256">
        <f>(K644/K612)*AE89</f>
        <v>287011.22695829085</v>
      </c>
      <c r="L696" s="256">
        <f>(L647/L612)*AE94</f>
        <v>0</v>
      </c>
      <c r="M696" s="231">
        <f t="shared" si="18"/>
        <v>631553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>
        <f>(G625/G612)*AF91</f>
        <v>0</v>
      </c>
      <c r="H697" s="258">
        <f>(H628/H612)*AF60</f>
        <v>0</v>
      </c>
      <c r="I697" s="256">
        <f>(I629/I612)*AF92</f>
        <v>0</v>
      </c>
      <c r="J697" s="256">
        <f>(J630/J612)*AF93</f>
        <v>0</v>
      </c>
      <c r="K697" s="256">
        <f>(K644/K612)*AF89</f>
        <v>0</v>
      </c>
      <c r="L697" s="256">
        <f>(L647/L612)*AF94</f>
        <v>0</v>
      </c>
      <c r="M697" s="231">
        <f t="shared" si="18"/>
        <v>0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12174049</v>
      </c>
      <c r="D698" s="256">
        <f>(D615/D612)*AG90</f>
        <v>214987.05707887476</v>
      </c>
      <c r="E698" s="258">
        <f>(E623/E612)*SUM(C698:D698)</f>
        <v>1147381.2897111773</v>
      </c>
      <c r="F698" s="258">
        <f>(F624/F612)*AG64</f>
        <v>20716.870347772201</v>
      </c>
      <c r="G698" s="256">
        <f>(G625/G612)*AG91</f>
        <v>0</v>
      </c>
      <c r="H698" s="258">
        <f>(H628/H612)*AG60</f>
        <v>191655.57158374804</v>
      </c>
      <c r="I698" s="256">
        <f>(I629/I612)*AG92</f>
        <v>167671.83948898787</v>
      </c>
      <c r="J698" s="256">
        <f>(J630/J612)*AG93</f>
        <v>146426.74514805898</v>
      </c>
      <c r="K698" s="256">
        <f>(K644/K612)*AG89</f>
        <v>5876528.5353625631</v>
      </c>
      <c r="L698" s="256">
        <f>(L647/L612)*AG94</f>
        <v>499751.507198493</v>
      </c>
      <c r="M698" s="231">
        <f t="shared" si="18"/>
        <v>8265119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>
        <f>(G625/G612)*AH91</f>
        <v>0</v>
      </c>
      <c r="H699" s="258">
        <f>(H628/H612)*AH60</f>
        <v>0</v>
      </c>
      <c r="I699" s="256">
        <f>(I629/I612)*AH92</f>
        <v>0</v>
      </c>
      <c r="J699" s="256">
        <f>(J630/J612)*AH93</f>
        <v>0</v>
      </c>
      <c r="K699" s="256">
        <f>(K644/K612)*AH89</f>
        <v>0</v>
      </c>
      <c r="L699" s="256">
        <f>(L647/L612)*AH94</f>
        <v>0</v>
      </c>
      <c r="M699" s="231">
        <f t="shared" si="18"/>
        <v>0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>
        <f>(G625/G612)*AI91</f>
        <v>0</v>
      </c>
      <c r="H700" s="258">
        <f>(H628/H612)*AI60</f>
        <v>0</v>
      </c>
      <c r="I700" s="256">
        <f>(I629/I612)*AI92</f>
        <v>0</v>
      </c>
      <c r="J700" s="256">
        <f>(J630/J612)*AI93</f>
        <v>0</v>
      </c>
      <c r="K700" s="256">
        <f>(K644/K612)*AI89</f>
        <v>0</v>
      </c>
      <c r="L700" s="256">
        <f>(L647/L612)*AI94</f>
        <v>0</v>
      </c>
      <c r="M700" s="231">
        <f t="shared" si="18"/>
        <v>0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8761021</v>
      </c>
      <c r="D701" s="256">
        <f>(D615/D612)*AJ90</f>
        <v>389959.67927876743</v>
      </c>
      <c r="E701" s="258">
        <f>(E623/E612)*SUM(C701:D701)</f>
        <v>847496.44488391129</v>
      </c>
      <c r="F701" s="258">
        <f>(F624/F612)*AJ64</f>
        <v>4697.8086436197727</v>
      </c>
      <c r="G701" s="256">
        <f>(G625/G612)*AJ91</f>
        <v>0</v>
      </c>
      <c r="H701" s="258">
        <f>(H628/H612)*AJ60</f>
        <v>108414.44995598377</v>
      </c>
      <c r="I701" s="256">
        <f>(I629/I612)*AJ92</f>
        <v>304135.78212393523</v>
      </c>
      <c r="J701" s="256">
        <f>(J630/J612)*AJ93</f>
        <v>0</v>
      </c>
      <c r="K701" s="256">
        <f>(K644/K612)*AJ89</f>
        <v>1167754.016124127</v>
      </c>
      <c r="L701" s="256">
        <f>(L647/L612)*AJ94</f>
        <v>188171.24718483991</v>
      </c>
      <c r="M701" s="231">
        <f t="shared" si="18"/>
        <v>3010629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394548</v>
      </c>
      <c r="D702" s="256">
        <f>(D615/D612)*AK90</f>
        <v>6020.2713109780698</v>
      </c>
      <c r="E702" s="258">
        <f>(E623/E612)*SUM(C702:D702)</f>
        <v>37097.683599972806</v>
      </c>
      <c r="F702" s="258">
        <f>(F624/F612)*AK64</f>
        <v>74.321447942279363</v>
      </c>
      <c r="G702" s="256">
        <f>(G625/G612)*AK91</f>
        <v>0</v>
      </c>
      <c r="H702" s="258">
        <f>(H628/H612)*AK60</f>
        <v>8556.848200839655</v>
      </c>
      <c r="I702" s="256">
        <f>(I629/I612)*AK92</f>
        <v>4695.3057484020192</v>
      </c>
      <c r="J702" s="256">
        <f>(J630/J612)*AK93</f>
        <v>0</v>
      </c>
      <c r="K702" s="256">
        <f>(K644/K612)*AK89</f>
        <v>88343.328896318271</v>
      </c>
      <c r="L702" s="256">
        <f>(L647/L612)*AK94</f>
        <v>0</v>
      </c>
      <c r="M702" s="231">
        <f t="shared" si="18"/>
        <v>144788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340206</v>
      </c>
      <c r="D703" s="256">
        <f>(D615/D612)*AL90</f>
        <v>2851.707463094875</v>
      </c>
      <c r="E703" s="258">
        <f>(E623/E612)*SUM(C703:D703)</f>
        <v>31771.478670405453</v>
      </c>
      <c r="F703" s="258">
        <f>(F624/F612)*AL64</f>
        <v>179.89103733300362</v>
      </c>
      <c r="G703" s="256">
        <f>(G625/G612)*AL91</f>
        <v>0</v>
      </c>
      <c r="H703" s="258">
        <f>(H628/H612)*AL60</f>
        <v>7182.0875080906317</v>
      </c>
      <c r="I703" s="256">
        <f>(I629/I612)*AL92</f>
        <v>2224.0921966114829</v>
      </c>
      <c r="J703" s="256">
        <f>(J630/J612)*AL93</f>
        <v>0</v>
      </c>
      <c r="K703" s="256">
        <f>(K644/K612)*AL89</f>
        <v>63587.952069695617</v>
      </c>
      <c r="L703" s="256">
        <f>(L647/L612)*AL94</f>
        <v>0</v>
      </c>
      <c r="M703" s="231">
        <f t="shared" si="18"/>
        <v>107797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18"/>
        <v>0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18"/>
        <v>0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2217308</v>
      </c>
      <c r="D706" s="256">
        <f>(D615/D612)*AO90</f>
        <v>55314.071744475194</v>
      </c>
      <c r="E706" s="258">
        <f>(E623/E612)*SUM(C706:D706)</f>
        <v>210473.52124012489</v>
      </c>
      <c r="F706" s="258">
        <f>(F624/F612)*AO64</f>
        <v>4633.7699478908762</v>
      </c>
      <c r="G706" s="256">
        <f>(G625/G612)*AO91</f>
        <v>0</v>
      </c>
      <c r="H706" s="258">
        <f>(H628/H612)*AO60</f>
        <v>40075.482394340972</v>
      </c>
      <c r="I706" s="256">
        <f>(I629/I612)*AO92</f>
        <v>43140.328004114788</v>
      </c>
      <c r="J706" s="256">
        <f>(J630/J612)*AO93</f>
        <v>83036.118274706081</v>
      </c>
      <c r="K706" s="256">
        <f>(K644/K612)*AO89</f>
        <v>228773.91130311205</v>
      </c>
      <c r="L706" s="256">
        <f>(L647/L612)*AO94</f>
        <v>149942.4388638878</v>
      </c>
      <c r="M706" s="231">
        <f t="shared" si="18"/>
        <v>815390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119091489</v>
      </c>
      <c r="D707" s="256">
        <f>(D615/D612)*AP90</f>
        <v>4610260.3986700475</v>
      </c>
      <c r="E707" s="258">
        <f>(E623/E612)*SUM(C707:D707)</f>
        <v>11456345.119237656</v>
      </c>
      <c r="F707" s="258">
        <f>(F624/F612)*AP64</f>
        <v>132620.12096432925</v>
      </c>
      <c r="G707" s="256">
        <f>(G625/G612)*AP91</f>
        <v>0</v>
      </c>
      <c r="H707" s="258">
        <f>(H628/H612)*AP60</f>
        <v>1154147.0014702328</v>
      </c>
      <c r="I707" s="256">
        <f>(I629/I612)*AP92</f>
        <v>0</v>
      </c>
      <c r="J707" s="256">
        <f>(J630/J612)*AP93</f>
        <v>61221.882084475503</v>
      </c>
      <c r="K707" s="256">
        <f>(K644/K612)*AP89</f>
        <v>8300403.7730079107</v>
      </c>
      <c r="L707" s="256">
        <f>(L647/L612)*AP94</f>
        <v>893858.67758070771</v>
      </c>
      <c r="M707" s="231">
        <f t="shared" si="18"/>
        <v>26608857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18"/>
        <v>0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>
        <f>(G625/G612)*AR91</f>
        <v>0</v>
      </c>
      <c r="H709" s="258">
        <f>(H628/H612)*AR60</f>
        <v>0</v>
      </c>
      <c r="I709" s="256">
        <f>(I629/I612)*AR92</f>
        <v>0</v>
      </c>
      <c r="J709" s="256">
        <f>(J630/J612)*AR93</f>
        <v>0</v>
      </c>
      <c r="K709" s="256">
        <f>(K644/K612)*AR89</f>
        <v>0</v>
      </c>
      <c r="L709" s="256">
        <f>(L647/L612)*AR94</f>
        <v>0</v>
      </c>
      <c r="M709" s="231">
        <f t="shared" si="18"/>
        <v>0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18"/>
        <v>0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>
        <f>(J630/J612)*AT93</f>
        <v>0</v>
      </c>
      <c r="K711" s="256">
        <f>(K644/K612)*AT89</f>
        <v>0</v>
      </c>
      <c r="L711" s="256">
        <f>(L647/L612)*AT94</f>
        <v>0</v>
      </c>
      <c r="M711" s="231">
        <f t="shared" si="18"/>
        <v>0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>
        <f>(J630/J612)*AU93</f>
        <v>0</v>
      </c>
      <c r="K712" s="256">
        <f>(K644/K612)*AU89</f>
        <v>0</v>
      </c>
      <c r="L712" s="256">
        <f>(L647/L612)*AU94</f>
        <v>0</v>
      </c>
      <c r="M712" s="231">
        <f t="shared" si="18"/>
        <v>0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7198214</v>
      </c>
      <c r="D713" s="256">
        <f>(D615/D612)*AV90</f>
        <v>521613.50715831417</v>
      </c>
      <c r="E713" s="258">
        <f>(E623/E612)*SUM(C713:D713)</f>
        <v>714953.57675144239</v>
      </c>
      <c r="F713" s="258">
        <f>(F624/F612)*AV64</f>
        <v>31045.761651178556</v>
      </c>
      <c r="G713" s="256">
        <f>(G625/G612)*AV91</f>
        <v>0</v>
      </c>
      <c r="H713" s="258">
        <f>(H628/H612)*AV60</f>
        <v>148629.44158124184</v>
      </c>
      <c r="I713" s="256">
        <f>(I629/I612)*AV92</f>
        <v>406814.70520083205</v>
      </c>
      <c r="J713" s="256">
        <f>(J630/J612)*AV93</f>
        <v>56856.225159408037</v>
      </c>
      <c r="K713" s="256">
        <f>(K644/K612)*AV89</f>
        <v>2854536.0961669376</v>
      </c>
      <c r="L713" s="256">
        <f>(L647/L612)*AV94</f>
        <v>311938.16817783937</v>
      </c>
      <c r="M713" s="231">
        <f t="shared" si="18"/>
        <v>5046387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468456812</v>
      </c>
      <c r="D715" s="231">
        <f>SUM(D616:D647)+SUM(D668:D713)</f>
        <v>12906149</v>
      </c>
      <c r="E715" s="231">
        <f>SUM(E624:E647)+SUM(E668:E713)</f>
        <v>39707595.248901352</v>
      </c>
      <c r="F715" s="231">
        <f>SUM(F625:F648)+SUM(F668:F713)</f>
        <v>1598652.7647413297</v>
      </c>
      <c r="G715" s="231">
        <f>SUM(G626:G647)+SUM(G668:G713)</f>
        <v>3720743.1537207477</v>
      </c>
      <c r="H715" s="231">
        <f>SUM(H629:H647)+SUM(H668:H713)</f>
        <v>4644036.8838576591</v>
      </c>
      <c r="I715" s="231">
        <f>SUM(I630:I647)+SUM(I668:I713)</f>
        <v>3724807.232037765</v>
      </c>
      <c r="J715" s="231">
        <f>SUM(J631:J647)+SUM(J668:J713)</f>
        <v>1253457.1276085821</v>
      </c>
      <c r="K715" s="231">
        <f>SUM(K668:K713)</f>
        <v>69267472.376826569</v>
      </c>
      <c r="L715" s="231">
        <f>SUM(L668:L713)</f>
        <v>5074627.1735020299</v>
      </c>
      <c r="M715" s="231">
        <f>SUM(M668:M713)</f>
        <v>128958507</v>
      </c>
      <c r="N715" s="250" t="s">
        <v>669</v>
      </c>
    </row>
    <row r="716" spans="1:14" s="231" customFormat="1" ht="12.65" customHeight="1" x14ac:dyDescent="0.3">
      <c r="C716" s="253">
        <f>CE85</f>
        <v>468456812</v>
      </c>
      <c r="D716" s="231">
        <f>D615</f>
        <v>12906149</v>
      </c>
      <c r="E716" s="231">
        <f>E623</f>
        <v>39707595.248901352</v>
      </c>
      <c r="F716" s="231">
        <f>F624</f>
        <v>1598652.7647413297</v>
      </c>
      <c r="G716" s="231">
        <f>G625</f>
        <v>3720743.1537207477</v>
      </c>
      <c r="H716" s="231">
        <f>H628</f>
        <v>4644036.8838576581</v>
      </c>
      <c r="I716" s="231">
        <f>I629</f>
        <v>3724807.232037765</v>
      </c>
      <c r="J716" s="231">
        <f>J630</f>
        <v>1253457.1276085819</v>
      </c>
      <c r="K716" s="231">
        <f>K644</f>
        <v>69267472.376826569</v>
      </c>
      <c r="L716" s="231">
        <f>L647</f>
        <v>5074627.1735020299</v>
      </c>
      <c r="M716" s="231">
        <f>C648</f>
        <v>128958508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F0523305-53FF-49E5-91AD-98B0BD0A2204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SKAGIT REGIONAL HEALTH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14580408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33664953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188128060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140025619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0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5313489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6371381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6253236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114285908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120256198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120256198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11712330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7274733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134871002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21534624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128382008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10827478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3628695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197900709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120330161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13406255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97927000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111333255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466205522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SKAGIT REGIONAL HEALTH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27259165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30290195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380229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8897570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7174467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10037234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84038860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292028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619883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138728566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101952989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241593466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10037234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231556232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150610430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150610430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466205522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SKAGIT REGIONAL HEALTH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440224410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1065432491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1505656901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9978817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1068726382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14089099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0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1092794298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412862603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31385734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31385734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444248337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214633189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47580152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32542652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85136463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3581058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53462125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23222369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2368018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7726740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5062575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6033889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5951354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487300584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-43052247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2817498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-40234749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-40234749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SKAGIT REGIONAL HEALTH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2232</v>
      </c>
      <c r="D9" s="287">
        <f>data!D59</f>
        <v>0</v>
      </c>
      <c r="E9" s="287">
        <f>data!E59</f>
        <v>32209</v>
      </c>
      <c r="F9" s="287">
        <f>data!F59</f>
        <v>1767</v>
      </c>
      <c r="G9" s="287">
        <f>data!G59</f>
        <v>0</v>
      </c>
      <c r="H9" s="287">
        <f>data!H59</f>
        <v>3653</v>
      </c>
      <c r="I9" s="287">
        <f>data!I59</f>
        <v>0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24.2968616122672</v>
      </c>
      <c r="D10" s="294">
        <f>data!D60</f>
        <v>0</v>
      </c>
      <c r="E10" s="294">
        <f>data!E60</f>
        <v>172.25870568149006</v>
      </c>
      <c r="F10" s="294">
        <f>data!F60</f>
        <v>31.6878789798048</v>
      </c>
      <c r="G10" s="294">
        <f>data!G60</f>
        <v>0</v>
      </c>
      <c r="H10" s="294">
        <f>data!H60</f>
        <v>21.1791481904432</v>
      </c>
      <c r="I10" s="294">
        <f>data!I60</f>
        <v>0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2743631</v>
      </c>
      <c r="D11" s="287">
        <f>data!D61</f>
        <v>0</v>
      </c>
      <c r="E11" s="287">
        <f>data!E61</f>
        <v>15405262</v>
      </c>
      <c r="F11" s="287">
        <f>data!F61</f>
        <v>3859868</v>
      </c>
      <c r="G11" s="287">
        <f>data!G61</f>
        <v>0</v>
      </c>
      <c r="H11" s="287">
        <f>data!H61</f>
        <v>2354809</v>
      </c>
      <c r="I11" s="287">
        <f>data!I61</f>
        <v>0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608212</v>
      </c>
      <c r="D12" s="287">
        <f>data!D62</f>
        <v>0</v>
      </c>
      <c r="E12" s="287">
        <f>data!E62</f>
        <v>3415058</v>
      </c>
      <c r="F12" s="287">
        <f>data!F62</f>
        <v>855660</v>
      </c>
      <c r="G12" s="287">
        <f>data!G62</f>
        <v>0</v>
      </c>
      <c r="H12" s="287">
        <f>data!H62</f>
        <v>522017</v>
      </c>
      <c r="I12" s="287">
        <f>data!I62</f>
        <v>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718955</v>
      </c>
      <c r="D13" s="287">
        <f>data!D63</f>
        <v>0</v>
      </c>
      <c r="E13" s="287">
        <f>data!E63</f>
        <v>7343756</v>
      </c>
      <c r="F13" s="287">
        <f>data!F63</f>
        <v>807782</v>
      </c>
      <c r="G13" s="287">
        <f>data!G63</f>
        <v>0</v>
      </c>
      <c r="H13" s="287">
        <f>data!H63</f>
        <v>361901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477733</v>
      </c>
      <c r="D14" s="287">
        <f>data!D64</f>
        <v>0</v>
      </c>
      <c r="E14" s="287">
        <f>data!E64</f>
        <v>1513576</v>
      </c>
      <c r="F14" s="287">
        <f>data!F64</f>
        <v>244155</v>
      </c>
      <c r="G14" s="287">
        <f>data!G64</f>
        <v>0</v>
      </c>
      <c r="H14" s="287">
        <f>data!H64</f>
        <v>33141</v>
      </c>
      <c r="I14" s="287">
        <f>data!I64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0</v>
      </c>
      <c r="D15" s="287">
        <f>data!D65</f>
        <v>0</v>
      </c>
      <c r="E15" s="287">
        <f>data!E65</f>
        <v>0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806</v>
      </c>
      <c r="D16" s="287">
        <f>data!D66</f>
        <v>0</v>
      </c>
      <c r="E16" s="287">
        <f>data!E66</f>
        <v>4788994</v>
      </c>
      <c r="F16" s="287">
        <f>data!F66</f>
        <v>40459</v>
      </c>
      <c r="G16" s="287">
        <f>data!G66</f>
        <v>0</v>
      </c>
      <c r="H16" s="287">
        <f>data!H66</f>
        <v>745</v>
      </c>
      <c r="I16" s="287">
        <f>data!I66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114575</v>
      </c>
      <c r="D17" s="287">
        <f>data!D67</f>
        <v>0</v>
      </c>
      <c r="E17" s="287">
        <f>data!E67</f>
        <v>1105433</v>
      </c>
      <c r="F17" s="287">
        <f>data!F67</f>
        <v>388894</v>
      </c>
      <c r="G17" s="287">
        <f>data!G67</f>
        <v>0</v>
      </c>
      <c r="H17" s="287">
        <f>data!H67</f>
        <v>203744</v>
      </c>
      <c r="I17" s="287">
        <f>data!I67</f>
        <v>0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0</v>
      </c>
      <c r="D18" s="287">
        <f>data!D68</f>
        <v>0</v>
      </c>
      <c r="E18" s="287">
        <f>data!E68</f>
        <v>31434</v>
      </c>
      <c r="F18" s="287">
        <f>data!F68</f>
        <v>4013</v>
      </c>
      <c r="G18" s="287">
        <f>data!G68</f>
        <v>0</v>
      </c>
      <c r="H18" s="287">
        <f>data!H68</f>
        <v>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0</v>
      </c>
      <c r="D19" s="287">
        <f>data!D69</f>
        <v>0</v>
      </c>
      <c r="E19" s="287">
        <f>data!E69</f>
        <v>0</v>
      </c>
      <c r="F19" s="287">
        <f>data!F69</f>
        <v>6081</v>
      </c>
      <c r="G19" s="287">
        <f>data!G69</f>
        <v>0</v>
      </c>
      <c r="H19" s="287">
        <f>data!H69</f>
        <v>0</v>
      </c>
      <c r="I19" s="287">
        <f>data!I69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4663912</v>
      </c>
      <c r="D21" s="287">
        <f>data!D85</f>
        <v>0</v>
      </c>
      <c r="E21" s="287">
        <f>data!E85</f>
        <v>33603513</v>
      </c>
      <c r="F21" s="287">
        <f>data!F85</f>
        <v>6206912</v>
      </c>
      <c r="G21" s="287">
        <f>data!G85</f>
        <v>0</v>
      </c>
      <c r="H21" s="287">
        <f>data!H85</f>
        <v>3476357</v>
      </c>
      <c r="I21" s="287">
        <f>data!I85</f>
        <v>0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>
        <f>+data!M668</f>
        <v>2073505</v>
      </c>
      <c r="D23" s="295">
        <f>+data!M669</f>
        <v>0</v>
      </c>
      <c r="E23" s="295">
        <f>+data!M670</f>
        <v>16245554</v>
      </c>
      <c r="F23" s="295">
        <f>+data!M671</f>
        <v>2284646</v>
      </c>
      <c r="G23" s="295">
        <f>+data!M672</f>
        <v>0</v>
      </c>
      <c r="H23" s="295">
        <f>+data!M673</f>
        <v>1836354</v>
      </c>
      <c r="I23" s="295">
        <f>+data!M674</f>
        <v>0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17298264</v>
      </c>
      <c r="D24" s="287">
        <f>data!D87</f>
        <v>0</v>
      </c>
      <c r="E24" s="287">
        <f>data!E87</f>
        <v>111862709</v>
      </c>
      <c r="F24" s="287">
        <f>data!F87</f>
        <v>8685788</v>
      </c>
      <c r="G24" s="287">
        <f>data!G87</f>
        <v>0</v>
      </c>
      <c r="H24" s="287">
        <f>data!H87</f>
        <v>14245604</v>
      </c>
      <c r="I24" s="287">
        <f>data!I87</f>
        <v>0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102235</v>
      </c>
      <c r="D25" s="287">
        <f>data!D88</f>
        <v>0</v>
      </c>
      <c r="E25" s="287">
        <f>data!E88</f>
        <v>23533176</v>
      </c>
      <c r="F25" s="287">
        <f>data!F88</f>
        <v>1745322</v>
      </c>
      <c r="G25" s="287">
        <f>data!G88</f>
        <v>0</v>
      </c>
      <c r="H25" s="287">
        <f>data!H88</f>
        <v>676575</v>
      </c>
      <c r="I25" s="287">
        <f>data!I88</f>
        <v>0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17400499</v>
      </c>
      <c r="D26" s="287">
        <f>data!D89</f>
        <v>0</v>
      </c>
      <c r="E26" s="287">
        <f>data!E89</f>
        <v>135395885</v>
      </c>
      <c r="F26" s="287">
        <f>data!F89</f>
        <v>10431110</v>
      </c>
      <c r="G26" s="287">
        <f>data!G89</f>
        <v>0</v>
      </c>
      <c r="H26" s="287">
        <f>data!H89</f>
        <v>14922179</v>
      </c>
      <c r="I26" s="287">
        <f>data!I89</f>
        <v>0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3919</v>
      </c>
      <c r="D28" s="287">
        <f>data!D90</f>
        <v>0</v>
      </c>
      <c r="E28" s="287">
        <f>data!E90</f>
        <v>37811</v>
      </c>
      <c r="F28" s="287">
        <f>data!F90</f>
        <v>13302</v>
      </c>
      <c r="G28" s="287">
        <f>data!G90</f>
        <v>0</v>
      </c>
      <c r="H28" s="287">
        <f>data!H90</f>
        <v>6969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6249.5999999999995</v>
      </c>
      <c r="D29" s="287">
        <f>data!D91</f>
        <v>0</v>
      </c>
      <c r="E29" s="287">
        <f>data!E91</f>
        <v>90185.2</v>
      </c>
      <c r="F29" s="287">
        <f>data!F91</f>
        <v>4947.5999999999995</v>
      </c>
      <c r="G29" s="287">
        <f>data!G91</f>
        <v>0</v>
      </c>
      <c r="H29" s="287">
        <f>data!H91</f>
        <v>10228.4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1480.9917696036848</v>
      </c>
      <c r="D30" s="287">
        <f>data!D92</f>
        <v>0</v>
      </c>
      <c r="E30" s="287">
        <f>data!E92</f>
        <v>14288.793008544255</v>
      </c>
      <c r="F30" s="287">
        <f>data!F92</f>
        <v>5026.8314670242962</v>
      </c>
      <c r="G30" s="287">
        <f>data!G92</f>
        <v>0</v>
      </c>
      <c r="H30" s="287">
        <f>data!H92</f>
        <v>2633.5880689890487</v>
      </c>
      <c r="I30" s="287">
        <f>data!I92</f>
        <v>0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54623</v>
      </c>
      <c r="D31" s="287">
        <f>data!D93</f>
        <v>0</v>
      </c>
      <c r="E31" s="287">
        <f>data!E93</f>
        <v>360310</v>
      </c>
      <c r="F31" s="287">
        <f>data!F93</f>
        <v>90730</v>
      </c>
      <c r="G31" s="287">
        <f>data!G93</f>
        <v>0</v>
      </c>
      <c r="H31" s="287">
        <f>data!H93</f>
        <v>17079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22.806724921951901</v>
      </c>
      <c r="D32" s="294">
        <f>data!D94</f>
        <v>0</v>
      </c>
      <c r="E32" s="294">
        <f>data!E94</f>
        <v>94.895374986534961</v>
      </c>
      <c r="F32" s="294">
        <f>data!F94</f>
        <v>21.052136229370198</v>
      </c>
      <c r="G32" s="294">
        <f>data!G94</f>
        <v>0</v>
      </c>
      <c r="H32" s="294">
        <f>data!H94</f>
        <v>7.7253238079836297</v>
      </c>
      <c r="I32" s="294">
        <f>data!I94</f>
        <v>0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SKAGIT REGIONAL HEALTH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2255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888</v>
      </c>
      <c r="I41" s="287">
        <f>data!P59</f>
        <v>613798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5.7322420120889204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17.231631851251201</v>
      </c>
      <c r="I42" s="294">
        <f>data!P60</f>
        <v>28.768204902205898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680634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1801152</v>
      </c>
      <c r="I43" s="287">
        <f>data!P61</f>
        <v>3164150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150884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399282</v>
      </c>
      <c r="I44" s="287">
        <f>data!P62</f>
        <v>701433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782287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150049</v>
      </c>
      <c r="I45" s="287">
        <f>data!P63</f>
        <v>2270751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61257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245094</v>
      </c>
      <c r="I46" s="287">
        <f>data!P64</f>
        <v>14710731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0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23443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0</v>
      </c>
      <c r="I48" s="287">
        <f>data!P66</f>
        <v>683420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23622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43327</v>
      </c>
      <c r="I49" s="287">
        <f>data!P67</f>
        <v>443360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109171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94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7875</v>
      </c>
      <c r="I51" s="287">
        <f>data!P69</f>
        <v>10198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0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1722221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2646779</v>
      </c>
      <c r="I53" s="287">
        <f>data!P85</f>
        <v>22093214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>
        <f>+data!M675</f>
        <v>591436</v>
      </c>
      <c r="D55" s="295">
        <f>+data!M676</f>
        <v>0</v>
      </c>
      <c r="E55" s="295">
        <f>+data!M677</f>
        <v>0</v>
      </c>
      <c r="F55" s="295">
        <f>+data!M678</f>
        <v>0</v>
      </c>
      <c r="G55" s="295">
        <f>+data!M679</f>
        <v>0</v>
      </c>
      <c r="H55" s="295">
        <f>+data!M680</f>
        <v>1206146</v>
      </c>
      <c r="I55" s="295">
        <f>+data!M681</f>
        <v>10263046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6476607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13221909</v>
      </c>
      <c r="I56" s="287">
        <f>data!P87</f>
        <v>43252140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24542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1013591</v>
      </c>
      <c r="I57" s="287">
        <f>data!P88</f>
        <v>106049901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6501149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14235500</v>
      </c>
      <c r="I58" s="287">
        <f>data!P89</f>
        <v>149302041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808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1482</v>
      </c>
      <c r="I60" s="287">
        <f>data!P90</f>
        <v>15165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305.34354423061433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560.04843137347814</v>
      </c>
      <c r="I62" s="287">
        <f>data!P92</f>
        <v>5730.8599607144379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86713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5.7082694141108696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13.324252490388201</v>
      </c>
      <c r="I64" s="294">
        <f>data!P94</f>
        <v>16.961332247406599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SKAGIT REGIONAL HEALTH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292859</v>
      </c>
      <c r="D73" s="295">
        <f>data!R59</f>
        <v>814790</v>
      </c>
      <c r="E73" s="299"/>
      <c r="F73" s="299"/>
      <c r="G73" s="287">
        <f>data!U59</f>
        <v>889595</v>
      </c>
      <c r="H73" s="287">
        <f>data!V59</f>
        <v>1649</v>
      </c>
      <c r="I73" s="287">
        <f>data!W59</f>
        <v>86760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20.657410280377398</v>
      </c>
      <c r="D74" s="294">
        <f>data!R60</f>
        <v>1.0314895211424899</v>
      </c>
      <c r="E74" s="294">
        <f>data!S60</f>
        <v>22.150329504386598</v>
      </c>
      <c r="F74" s="294">
        <f>data!T60</f>
        <v>5.1605041119546602</v>
      </c>
      <c r="G74" s="294">
        <f>data!U60</f>
        <v>46.060795645458313</v>
      </c>
      <c r="H74" s="294">
        <f>data!V60</f>
        <v>2.3283728251862201</v>
      </c>
      <c r="I74" s="294">
        <f>data!W60</f>
        <v>5.6375416884334992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2407277</v>
      </c>
      <c r="D75" s="287">
        <f>data!R61</f>
        <v>62259</v>
      </c>
      <c r="E75" s="287">
        <f>data!S61</f>
        <v>1116708</v>
      </c>
      <c r="F75" s="287">
        <f>data!T61</f>
        <v>666306</v>
      </c>
      <c r="G75" s="287">
        <f>data!U61</f>
        <v>3454414</v>
      </c>
      <c r="H75" s="287">
        <f>data!V61</f>
        <v>155088</v>
      </c>
      <c r="I75" s="287">
        <f>data!W61</f>
        <v>125704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533648</v>
      </c>
      <c r="D76" s="287">
        <f>data!R62</f>
        <v>13802</v>
      </c>
      <c r="E76" s="287">
        <f>data!S62</f>
        <v>247553</v>
      </c>
      <c r="F76" s="287">
        <f>data!T62</f>
        <v>147708</v>
      </c>
      <c r="G76" s="287">
        <f>data!U62</f>
        <v>765779</v>
      </c>
      <c r="H76" s="287">
        <f>data!V62</f>
        <v>34380</v>
      </c>
      <c r="I76" s="287">
        <f>data!W62</f>
        <v>27866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8250</v>
      </c>
      <c r="D77" s="287">
        <f>data!R63</f>
        <v>2008911</v>
      </c>
      <c r="E77" s="287">
        <f>data!S63</f>
        <v>643859</v>
      </c>
      <c r="F77" s="287">
        <f>data!T63</f>
        <v>0</v>
      </c>
      <c r="G77" s="287">
        <f>data!U63</f>
        <v>1704936</v>
      </c>
      <c r="H77" s="287">
        <f>data!V63</f>
        <v>0</v>
      </c>
      <c r="I77" s="287">
        <f>data!W63</f>
        <v>12600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406443</v>
      </c>
      <c r="D78" s="287">
        <f>data!R64</f>
        <v>484058</v>
      </c>
      <c r="E78" s="287">
        <f>data!S64</f>
        <v>403858</v>
      </c>
      <c r="F78" s="287">
        <f>data!T64</f>
        <v>179159</v>
      </c>
      <c r="G78" s="287">
        <f>data!U64</f>
        <v>5829919</v>
      </c>
      <c r="H78" s="287">
        <f>data!V64</f>
        <v>70802</v>
      </c>
      <c r="I78" s="287">
        <f>data!W64</f>
        <v>42341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0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0</v>
      </c>
      <c r="H79" s="287">
        <f>data!V65</f>
        <v>0</v>
      </c>
      <c r="I79" s="287">
        <f>data!W65</f>
        <v>0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373</v>
      </c>
      <c r="D80" s="287">
        <f>data!R66</f>
        <v>2553</v>
      </c>
      <c r="E80" s="287">
        <f>data!S66</f>
        <v>53488</v>
      </c>
      <c r="F80" s="287">
        <f>data!T66</f>
        <v>1841</v>
      </c>
      <c r="G80" s="287">
        <f>data!U66</f>
        <v>7892824</v>
      </c>
      <c r="H80" s="287">
        <f>data!V66</f>
        <v>557</v>
      </c>
      <c r="I80" s="287">
        <f>data!W66</f>
        <v>2806415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168807</v>
      </c>
      <c r="D81" s="287">
        <f>data!R67</f>
        <v>9092</v>
      </c>
      <c r="E81" s="287">
        <f>data!S67</f>
        <v>167842</v>
      </c>
      <c r="F81" s="287">
        <f>data!T67</f>
        <v>5496</v>
      </c>
      <c r="G81" s="287">
        <f>data!U67</f>
        <v>208451</v>
      </c>
      <c r="H81" s="287">
        <f>data!V67</f>
        <v>0</v>
      </c>
      <c r="I81" s="287">
        <f>data!W67</f>
        <v>59729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0</v>
      </c>
      <c r="D82" s="287">
        <f>data!R68</f>
        <v>21063</v>
      </c>
      <c r="E82" s="287">
        <f>data!S68</f>
        <v>165725</v>
      </c>
      <c r="F82" s="287">
        <f>data!T68</f>
        <v>0</v>
      </c>
      <c r="G82" s="287">
        <f>data!U68</f>
        <v>0</v>
      </c>
      <c r="H82" s="287">
        <f>data!V68</f>
        <v>0</v>
      </c>
      <c r="I82" s="287">
        <f>data!W68</f>
        <v>0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608</v>
      </c>
      <c r="D83" s="287">
        <f>data!R69</f>
        <v>0</v>
      </c>
      <c r="E83" s="287">
        <f>data!S69</f>
        <v>535</v>
      </c>
      <c r="F83" s="287">
        <f>data!T69</f>
        <v>0</v>
      </c>
      <c r="G83" s="287">
        <f>data!U69</f>
        <v>2386</v>
      </c>
      <c r="H83" s="287">
        <f>data!V69</f>
        <v>0</v>
      </c>
      <c r="I83" s="287">
        <f>data!W69</f>
        <v>8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0</v>
      </c>
      <c r="H84" s="287">
        <f>data!V84</f>
        <v>0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3525406</v>
      </c>
      <c r="D85" s="287">
        <f>data!R85</f>
        <v>2601738</v>
      </c>
      <c r="E85" s="287">
        <f>data!S85</f>
        <v>2799568</v>
      </c>
      <c r="F85" s="287">
        <f>data!T85</f>
        <v>1000510</v>
      </c>
      <c r="G85" s="287">
        <f>data!U85</f>
        <v>19858709</v>
      </c>
      <c r="H85" s="287">
        <f>data!V85</f>
        <v>260827</v>
      </c>
      <c r="I85" s="287">
        <f>data!W85</f>
        <v>3074663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>
        <f>+data!M682</f>
        <v>1701637</v>
      </c>
      <c r="D87" s="295">
        <f>+data!M683</f>
        <v>1816894</v>
      </c>
      <c r="E87" s="295">
        <f>+data!M684</f>
        <v>2440896</v>
      </c>
      <c r="F87" s="295">
        <f>+data!M685</f>
        <v>376048</v>
      </c>
      <c r="G87" s="295">
        <f>+data!M686</f>
        <v>8498808</v>
      </c>
      <c r="H87" s="295">
        <f>+data!M687</f>
        <v>150395</v>
      </c>
      <c r="I87" s="295">
        <f>+data!M688</f>
        <v>2217949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4891606</v>
      </c>
      <c r="D88" s="287">
        <f>data!R87</f>
        <v>9481729</v>
      </c>
      <c r="E88" s="287">
        <f>data!S87</f>
        <v>9563186</v>
      </c>
      <c r="F88" s="287">
        <f>data!T87</f>
        <v>2271033</v>
      </c>
      <c r="G88" s="287">
        <f>data!U87</f>
        <v>36677226</v>
      </c>
      <c r="H88" s="287">
        <f>data!V87</f>
        <v>126145</v>
      </c>
      <c r="I88" s="287">
        <f>data!W87</f>
        <v>4413158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12056712</v>
      </c>
      <c r="D89" s="287">
        <f>data!R88</f>
        <v>24222214</v>
      </c>
      <c r="E89" s="287">
        <f>data!S88</f>
        <v>30732561</v>
      </c>
      <c r="F89" s="287">
        <f>data!T88</f>
        <v>1728123</v>
      </c>
      <c r="G89" s="287">
        <f>data!U88</f>
        <v>96190885</v>
      </c>
      <c r="H89" s="287">
        <f>data!V88</f>
        <v>2441479</v>
      </c>
      <c r="I89" s="287">
        <f>data!W88</f>
        <v>35079882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16948318</v>
      </c>
      <c r="D90" s="287">
        <f>data!R89</f>
        <v>33703943</v>
      </c>
      <c r="E90" s="287">
        <f>data!S89</f>
        <v>40295747</v>
      </c>
      <c r="F90" s="287">
        <f>data!T89</f>
        <v>3999156</v>
      </c>
      <c r="G90" s="287">
        <f>data!U89</f>
        <v>132868111</v>
      </c>
      <c r="H90" s="287">
        <f>data!V89</f>
        <v>2567624</v>
      </c>
      <c r="I90" s="287">
        <f>data!W89</f>
        <v>39493040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5774</v>
      </c>
      <c r="D92" s="287">
        <f>data!R90</f>
        <v>311</v>
      </c>
      <c r="E92" s="287">
        <f>data!S90</f>
        <v>5741</v>
      </c>
      <c r="F92" s="287">
        <f>data!T90</f>
        <v>188</v>
      </c>
      <c r="G92" s="287">
        <f>data!U90</f>
        <v>7130</v>
      </c>
      <c r="H92" s="287">
        <f>data!V90</f>
        <v>0</v>
      </c>
      <c r="I92" s="287">
        <f>data!W90</f>
        <v>2043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2181.9970598856025</v>
      </c>
      <c r="D94" s="287">
        <f>data!R92</f>
        <v>117.52703249470426</v>
      </c>
      <c r="E94" s="287">
        <f>data!S92</f>
        <v>2169.5263458266791</v>
      </c>
      <c r="F94" s="287">
        <f>data!T92</f>
        <v>71.045280093261738</v>
      </c>
      <c r="G94" s="287">
        <f>data!U92</f>
        <v>2694.4300375795542</v>
      </c>
      <c r="H94" s="287">
        <f>data!V92</f>
        <v>0</v>
      </c>
      <c r="I94" s="287">
        <f>data!W92</f>
        <v>772.05057037517952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33272</v>
      </c>
      <c r="D95" s="287">
        <f>data!R93</f>
        <v>0</v>
      </c>
      <c r="E95" s="287">
        <f>data!S93</f>
        <v>10393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10685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17.2325565086018</v>
      </c>
      <c r="D96" s="294">
        <f>data!R94</f>
        <v>0</v>
      </c>
      <c r="E96" s="294">
        <f>data!S94</f>
        <v>1.6660955594741698E-2</v>
      </c>
      <c r="F96" s="294">
        <f>data!T94</f>
        <v>5.1605041119546602</v>
      </c>
      <c r="G96" s="294">
        <f>data!U94</f>
        <v>0</v>
      </c>
      <c r="H96" s="294">
        <f>data!V94</f>
        <v>0</v>
      </c>
      <c r="I96" s="294">
        <f>data!W94</f>
        <v>0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SKAGIT REGIONAL HEALTH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157654</v>
      </c>
      <c r="D105" s="287">
        <f>data!Y59</f>
        <v>160020</v>
      </c>
      <c r="E105" s="287">
        <f>data!Z59</f>
        <v>0</v>
      </c>
      <c r="F105" s="287">
        <f>data!AA59</f>
        <v>20504</v>
      </c>
      <c r="G105" s="299"/>
      <c r="H105" s="287">
        <f>data!AC59</f>
        <v>27211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7.4377981801633704</v>
      </c>
      <c r="D106" s="294">
        <f>data!Y60</f>
        <v>59.832143937450809</v>
      </c>
      <c r="E106" s="294">
        <f>data!Z60</f>
        <v>11.831958266254899</v>
      </c>
      <c r="F106" s="294">
        <f>data!AA60</f>
        <v>3.0773624024417199</v>
      </c>
      <c r="G106" s="294">
        <f>data!AB60</f>
        <v>48.236814048851997</v>
      </c>
      <c r="H106" s="294">
        <f>data!AC60</f>
        <v>18.494645299008798</v>
      </c>
      <c r="I106" s="294">
        <f>data!AD60</f>
        <v>4.0761293273441801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0</v>
      </c>
      <c r="D107" s="287">
        <f>data!Y61</f>
        <v>4857131</v>
      </c>
      <c r="E107" s="287">
        <f>data!Z61</f>
        <v>1311050</v>
      </c>
      <c r="F107" s="287">
        <f>data!AA61</f>
        <v>0</v>
      </c>
      <c r="G107" s="287">
        <f>data!AB61</f>
        <v>5572117</v>
      </c>
      <c r="H107" s="287">
        <f>data!AC61</f>
        <v>1663462</v>
      </c>
      <c r="I107" s="287">
        <f>data!AD61</f>
        <v>528892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0</v>
      </c>
      <c r="D108" s="287">
        <f>data!Y62</f>
        <v>1076735</v>
      </c>
      <c r="E108" s="287">
        <f>data!Z62</f>
        <v>290635</v>
      </c>
      <c r="F108" s="287">
        <f>data!AA62</f>
        <v>0</v>
      </c>
      <c r="G108" s="287">
        <f>data!AB62</f>
        <v>1235234</v>
      </c>
      <c r="H108" s="287">
        <f>data!AC62</f>
        <v>368758</v>
      </c>
      <c r="I108" s="287">
        <f>data!AD62</f>
        <v>117245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12600</v>
      </c>
      <c r="D109" s="287">
        <f>data!Y63</f>
        <v>914084</v>
      </c>
      <c r="E109" s="287">
        <f>data!Z63</f>
        <v>15250</v>
      </c>
      <c r="F109" s="287">
        <f>data!AA63</f>
        <v>0</v>
      </c>
      <c r="G109" s="287">
        <f>data!AB63</f>
        <v>110494</v>
      </c>
      <c r="H109" s="287">
        <f>data!AC63</f>
        <v>176678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117092</v>
      </c>
      <c r="D110" s="287">
        <f>data!Y64</f>
        <v>8548646</v>
      </c>
      <c r="E110" s="287">
        <f>data!Z64</f>
        <v>35290</v>
      </c>
      <c r="F110" s="287">
        <f>data!AA64</f>
        <v>150023</v>
      </c>
      <c r="G110" s="287">
        <f>data!AB64</f>
        <v>38608174</v>
      </c>
      <c r="H110" s="287">
        <f>data!AC64</f>
        <v>215778</v>
      </c>
      <c r="I110" s="287">
        <f>data!AD64</f>
        <v>96381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0</v>
      </c>
      <c r="D111" s="287">
        <f>data!Y65</f>
        <v>0</v>
      </c>
      <c r="E111" s="287">
        <f>data!Z65</f>
        <v>0</v>
      </c>
      <c r="F111" s="287">
        <f>data!AA65</f>
        <v>0</v>
      </c>
      <c r="G111" s="287">
        <f>data!AB65</f>
        <v>0</v>
      </c>
      <c r="H111" s="287">
        <f>data!AC65</f>
        <v>0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6006629</v>
      </c>
      <c r="D112" s="287">
        <f>data!Y66</f>
        <v>3268010</v>
      </c>
      <c r="E112" s="287">
        <f>data!Z66</f>
        <v>1318967</v>
      </c>
      <c r="F112" s="287">
        <f>data!AA66</f>
        <v>827926</v>
      </c>
      <c r="G112" s="287">
        <f>data!AB66</f>
        <v>238341</v>
      </c>
      <c r="H112" s="287">
        <f>data!AC66</f>
        <v>29602</v>
      </c>
      <c r="I112" s="287">
        <f>data!AD66</f>
        <v>17511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48502</v>
      </c>
      <c r="D113" s="287">
        <f>data!Y67</f>
        <v>394507</v>
      </c>
      <c r="E113" s="287">
        <f>data!Z67</f>
        <v>191056</v>
      </c>
      <c r="F113" s="287">
        <f>data!AA67</f>
        <v>54992</v>
      </c>
      <c r="G113" s="287">
        <f>data!AB67</f>
        <v>230115</v>
      </c>
      <c r="H113" s="287">
        <f>data!AC67</f>
        <v>49584</v>
      </c>
      <c r="I113" s="287">
        <f>data!AD67</f>
        <v>184887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0</v>
      </c>
      <c r="D114" s="287">
        <f>data!Y68</f>
        <v>3397</v>
      </c>
      <c r="E114" s="287">
        <f>data!Z68</f>
        <v>77409</v>
      </c>
      <c r="F114" s="287">
        <f>data!AA68</f>
        <v>0</v>
      </c>
      <c r="G114" s="287">
        <f>data!AB68</f>
        <v>540788</v>
      </c>
      <c r="H114" s="287">
        <f>data!AC68</f>
        <v>106458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0</v>
      </c>
      <c r="D115" s="287">
        <f>data!Y69</f>
        <v>25234</v>
      </c>
      <c r="E115" s="287">
        <f>data!Z69</f>
        <v>0</v>
      </c>
      <c r="F115" s="287">
        <f>data!AA69</f>
        <v>0</v>
      </c>
      <c r="G115" s="287">
        <f>data!AB69</f>
        <v>22679</v>
      </c>
      <c r="H115" s="287">
        <f>data!AC69</f>
        <v>3180</v>
      </c>
      <c r="I115" s="287">
        <f>data!AD69</f>
        <v>0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0</v>
      </c>
      <c r="E116" s="287">
        <f>-data!Z84</f>
        <v>0</v>
      </c>
      <c r="F116" s="287">
        <f>-data!AA84</f>
        <v>0</v>
      </c>
      <c r="G116" s="287">
        <f>-data!AB84</f>
        <v>0</v>
      </c>
      <c r="H116" s="287">
        <f>-data!AC84</f>
        <v>0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6184823</v>
      </c>
      <c r="D117" s="287">
        <f>data!Y85</f>
        <v>19087744</v>
      </c>
      <c r="E117" s="287">
        <f>data!Z85</f>
        <v>3239657</v>
      </c>
      <c r="F117" s="287">
        <f>data!AA85</f>
        <v>1032941</v>
      </c>
      <c r="G117" s="287">
        <f>data!AB85</f>
        <v>46557942</v>
      </c>
      <c r="H117" s="287">
        <f>data!AC85</f>
        <v>2613500</v>
      </c>
      <c r="I117" s="287">
        <f>data!AD85</f>
        <v>944916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>
        <f>+data!M689</f>
        <v>4735968</v>
      </c>
      <c r="D119" s="295">
        <f>+data!M690</f>
        <v>10193013</v>
      </c>
      <c r="E119" s="295">
        <f>+data!M691</f>
        <v>2369178</v>
      </c>
      <c r="F119" s="295">
        <f>+data!M692</f>
        <v>585759</v>
      </c>
      <c r="G119" s="295">
        <f>+data!M693</f>
        <v>13092477</v>
      </c>
      <c r="H119" s="295">
        <f>+data!M694</f>
        <v>1091979</v>
      </c>
      <c r="I119" s="295">
        <f>+data!M695</f>
        <v>556299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22029607</v>
      </c>
      <c r="D120" s="287">
        <f>data!Y87</f>
        <v>41411757</v>
      </c>
      <c r="E120" s="287">
        <f>data!Z87</f>
        <v>335423</v>
      </c>
      <c r="F120" s="287">
        <f>data!AA87</f>
        <v>910822</v>
      </c>
      <c r="G120" s="287">
        <f>data!AB87</f>
        <v>26118929</v>
      </c>
      <c r="H120" s="287">
        <f>data!AC87</f>
        <v>12691788</v>
      </c>
      <c r="I120" s="287">
        <f>data!AD87</f>
        <v>2921262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65696535</v>
      </c>
      <c r="D121" s="287">
        <f>data!Y88</f>
        <v>118628720</v>
      </c>
      <c r="E121" s="287">
        <f>data!Z88</f>
        <v>37475282</v>
      </c>
      <c r="F121" s="287">
        <f>data!AA88</f>
        <v>7537552</v>
      </c>
      <c r="G121" s="287">
        <f>data!AB88</f>
        <v>138465113</v>
      </c>
      <c r="H121" s="287">
        <f>data!AC88</f>
        <v>2962928</v>
      </c>
      <c r="I121" s="287">
        <f>data!AD88</f>
        <v>298995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87726142</v>
      </c>
      <c r="D122" s="287">
        <f>data!Y89</f>
        <v>160040477</v>
      </c>
      <c r="E122" s="287">
        <f>data!Z89</f>
        <v>37810705</v>
      </c>
      <c r="F122" s="287">
        <f>data!AA89</f>
        <v>8448374</v>
      </c>
      <c r="G122" s="287">
        <f>data!AB89</f>
        <v>164584042</v>
      </c>
      <c r="H122" s="287">
        <f>data!AC89</f>
        <v>15654716</v>
      </c>
      <c r="I122" s="287">
        <f>data!AD89</f>
        <v>3220257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1659</v>
      </c>
      <c r="D124" s="287">
        <f>data!Y90</f>
        <v>13494</v>
      </c>
      <c r="E124" s="287">
        <f>data!Z90</f>
        <v>6535</v>
      </c>
      <c r="F124" s="287">
        <f>data!AA90</f>
        <v>1881</v>
      </c>
      <c r="G124" s="287">
        <f>data!AB90</f>
        <v>7871</v>
      </c>
      <c r="H124" s="287">
        <f>data!AC90</f>
        <v>1696</v>
      </c>
      <c r="I124" s="287">
        <f>data!AD90</f>
        <v>6324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626.93680678043211</v>
      </c>
      <c r="D126" s="287">
        <f>data!Y92</f>
        <v>5099.3883488216707</v>
      </c>
      <c r="E126" s="287">
        <f>data!Z92</f>
        <v>2469.5792840929016</v>
      </c>
      <c r="F126" s="287">
        <f>data!AA92</f>
        <v>710.83070135864546</v>
      </c>
      <c r="G126" s="287">
        <f>data!AB92</f>
        <v>2974.4542532662931</v>
      </c>
      <c r="H126" s="287">
        <f>data!AC92</f>
        <v>640.91912254346767</v>
      </c>
      <c r="I126" s="287">
        <f>data!AD92</f>
        <v>2389.8422942009961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28258</v>
      </c>
      <c r="D127" s="287">
        <f>data!Y93</f>
        <v>67329</v>
      </c>
      <c r="E127" s="287">
        <f>data!Z93</f>
        <v>0</v>
      </c>
      <c r="F127" s="287">
        <f>data!AA93</f>
        <v>8438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0</v>
      </c>
      <c r="D128" s="294">
        <f>data!Y94</f>
        <v>5.2964869616566999</v>
      </c>
      <c r="E128" s="294">
        <f>data!Z94</f>
        <v>1.24737132757693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2.7520114396689599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SKAGIT REGIONAL HEALTH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30694</v>
      </c>
      <c r="D137" s="287">
        <f>data!AF59</f>
        <v>0</v>
      </c>
      <c r="E137" s="287">
        <f>data!AG59</f>
        <v>33733</v>
      </c>
      <c r="F137" s="287">
        <f>data!AH59</f>
        <v>0</v>
      </c>
      <c r="G137" s="287">
        <f>data!AI59</f>
        <v>0</v>
      </c>
      <c r="H137" s="287">
        <f>data!AJ59</f>
        <v>20133</v>
      </c>
      <c r="I137" s="287">
        <f>data!AK59</f>
        <v>10191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18.198352549642301</v>
      </c>
      <c r="D138" s="294">
        <f>data!AF60</f>
        <v>0</v>
      </c>
      <c r="E138" s="294">
        <f>data!AG60</f>
        <v>65.936921834447105</v>
      </c>
      <c r="F138" s="294">
        <f>data!AH60</f>
        <v>0</v>
      </c>
      <c r="G138" s="294">
        <f>data!AI60</f>
        <v>0</v>
      </c>
      <c r="H138" s="294">
        <f>data!AJ60</f>
        <v>37.298759714629959</v>
      </c>
      <c r="I138" s="294">
        <f>data!AK60</f>
        <v>2.94388640155681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1659631</v>
      </c>
      <c r="D139" s="287">
        <f>data!AF61</f>
        <v>0</v>
      </c>
      <c r="E139" s="287">
        <f>data!AG61</f>
        <v>6565107</v>
      </c>
      <c r="F139" s="287">
        <f>data!AH61</f>
        <v>0</v>
      </c>
      <c r="G139" s="287">
        <f>data!AI61</f>
        <v>0</v>
      </c>
      <c r="H139" s="287">
        <f>data!AJ61</f>
        <v>3720266</v>
      </c>
      <c r="I139" s="287">
        <f>data!AK61</f>
        <v>311425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367909</v>
      </c>
      <c r="D140" s="287">
        <f>data!AF62</f>
        <v>0</v>
      </c>
      <c r="E140" s="287">
        <f>data!AG62</f>
        <v>1455361</v>
      </c>
      <c r="F140" s="287">
        <f>data!AH62</f>
        <v>0</v>
      </c>
      <c r="G140" s="287">
        <f>data!AI62</f>
        <v>0</v>
      </c>
      <c r="H140" s="287">
        <f>data!AJ62</f>
        <v>824713</v>
      </c>
      <c r="I140" s="287">
        <f>data!AK62</f>
        <v>69037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2571066</v>
      </c>
      <c r="F141" s="287">
        <f>data!AH63</f>
        <v>0</v>
      </c>
      <c r="G141" s="287">
        <f>data!AI63</f>
        <v>0</v>
      </c>
      <c r="H141" s="287">
        <f>data!AJ63</f>
        <v>3134574</v>
      </c>
      <c r="I141" s="287">
        <f>data!AK63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24426</v>
      </c>
      <c r="D142" s="287">
        <f>data!AF64</f>
        <v>0</v>
      </c>
      <c r="E142" s="287">
        <f>data!AG64</f>
        <v>1087949</v>
      </c>
      <c r="F142" s="287">
        <f>data!AH64</f>
        <v>0</v>
      </c>
      <c r="G142" s="287">
        <f>data!AI64</f>
        <v>0</v>
      </c>
      <c r="H142" s="287">
        <f>data!AJ64</f>
        <v>246706</v>
      </c>
      <c r="I142" s="287">
        <f>data!AK64</f>
        <v>3903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0</v>
      </c>
      <c r="D143" s="287">
        <f>data!AF65</f>
        <v>0</v>
      </c>
      <c r="E143" s="287">
        <f>data!AG65</f>
        <v>0</v>
      </c>
      <c r="F143" s="287">
        <f>data!AH65</f>
        <v>0</v>
      </c>
      <c r="G143" s="287">
        <f>data!AI65</f>
        <v>0</v>
      </c>
      <c r="H143" s="287">
        <f>data!AJ65</f>
        <v>920</v>
      </c>
      <c r="I143" s="287">
        <f>data!AK65</f>
        <v>0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6</v>
      </c>
      <c r="D144" s="287">
        <f>data!AF66</f>
        <v>0</v>
      </c>
      <c r="E144" s="287">
        <f>data!AG66</f>
        <v>209862</v>
      </c>
      <c r="F144" s="287">
        <f>data!AH66</f>
        <v>0</v>
      </c>
      <c r="G144" s="287">
        <f>data!AI66</f>
        <v>0</v>
      </c>
      <c r="H144" s="287">
        <f>data!AJ66</f>
        <v>76675</v>
      </c>
      <c r="I144" s="287">
        <f>data!AK66</f>
        <v>19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62301</v>
      </c>
      <c r="D145" s="287">
        <f>data!AF67</f>
        <v>0</v>
      </c>
      <c r="E145" s="287">
        <f>data!AG67</f>
        <v>277710</v>
      </c>
      <c r="F145" s="287">
        <f>data!AH67</f>
        <v>0</v>
      </c>
      <c r="G145" s="287">
        <f>data!AI67</f>
        <v>0</v>
      </c>
      <c r="H145" s="287">
        <f>data!AJ67</f>
        <v>503732</v>
      </c>
      <c r="I145" s="287">
        <f>data!AK67</f>
        <v>7777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0</v>
      </c>
      <c r="D146" s="287">
        <f>data!AF68</f>
        <v>0</v>
      </c>
      <c r="E146" s="287">
        <f>data!AG68</f>
        <v>3696</v>
      </c>
      <c r="F146" s="287">
        <f>data!AH68</f>
        <v>0</v>
      </c>
      <c r="G146" s="287">
        <f>data!AI68</f>
        <v>0</v>
      </c>
      <c r="H146" s="287">
        <f>data!AJ68</f>
        <v>132291</v>
      </c>
      <c r="I146" s="287">
        <f>data!AK68</f>
        <v>0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11344</v>
      </c>
      <c r="D147" s="287">
        <f>data!AF69</f>
        <v>0</v>
      </c>
      <c r="E147" s="287">
        <f>data!AG69</f>
        <v>3298</v>
      </c>
      <c r="F147" s="287">
        <f>data!AH69</f>
        <v>0</v>
      </c>
      <c r="G147" s="287">
        <f>data!AI69</f>
        <v>0</v>
      </c>
      <c r="H147" s="287">
        <f>data!AJ69</f>
        <v>121144</v>
      </c>
      <c r="I147" s="287">
        <f>data!AK69</f>
        <v>2387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0</v>
      </c>
      <c r="D148" s="287">
        <f>-data!AF84</f>
        <v>0</v>
      </c>
      <c r="E148" s="287">
        <f>-data!AG84</f>
        <v>0</v>
      </c>
      <c r="F148" s="287">
        <f>-data!AH84</f>
        <v>0</v>
      </c>
      <c r="G148" s="287">
        <f>-data!AI84</f>
        <v>0</v>
      </c>
      <c r="H148" s="287">
        <f>-data!AJ84</f>
        <v>0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2125617</v>
      </c>
      <c r="D149" s="287">
        <f>data!AF85</f>
        <v>0</v>
      </c>
      <c r="E149" s="287">
        <f>data!AG85</f>
        <v>12174049</v>
      </c>
      <c r="F149" s="287">
        <f>data!AH85</f>
        <v>0</v>
      </c>
      <c r="G149" s="287">
        <f>data!AI85</f>
        <v>0</v>
      </c>
      <c r="H149" s="287">
        <f>data!AJ85</f>
        <v>8761021</v>
      </c>
      <c r="I149" s="287">
        <f>data!AK85</f>
        <v>394548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>
        <f>+data!M696</f>
        <v>631553</v>
      </c>
      <c r="D151" s="295">
        <f>+data!M697</f>
        <v>0</v>
      </c>
      <c r="E151" s="295">
        <f>+data!M698</f>
        <v>8265119</v>
      </c>
      <c r="F151" s="295">
        <f>+data!M699</f>
        <v>0</v>
      </c>
      <c r="G151" s="295">
        <f>+data!M700</f>
        <v>0</v>
      </c>
      <c r="H151" s="295">
        <f>+data!M701</f>
        <v>3010629</v>
      </c>
      <c r="I151" s="295">
        <f>+data!M702</f>
        <v>144788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2451740</v>
      </c>
      <c r="D152" s="287">
        <f>data!AF87</f>
        <v>0</v>
      </c>
      <c r="E152" s="287">
        <f>data!AG87</f>
        <v>41962491</v>
      </c>
      <c r="F152" s="287">
        <f>data!AH87</f>
        <v>0</v>
      </c>
      <c r="G152" s="287">
        <f>data!AI87</f>
        <v>0</v>
      </c>
      <c r="H152" s="287">
        <f>data!AJ87</f>
        <v>118875</v>
      </c>
      <c r="I152" s="287">
        <f>data!AK87</f>
        <v>801697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3786981</v>
      </c>
      <c r="D153" s="287">
        <f>data!AF88</f>
        <v>0</v>
      </c>
      <c r="E153" s="287">
        <f>data!AG88</f>
        <v>85774749</v>
      </c>
      <c r="F153" s="287">
        <f>data!AH88</f>
        <v>0</v>
      </c>
      <c r="G153" s="287">
        <f>data!AI88</f>
        <v>0</v>
      </c>
      <c r="H153" s="287">
        <f>data!AJ88</f>
        <v>25264423</v>
      </c>
      <c r="I153" s="287">
        <f>data!AK88</f>
        <v>1118609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6238721</v>
      </c>
      <c r="D154" s="287">
        <f>data!AF89</f>
        <v>0</v>
      </c>
      <c r="E154" s="287">
        <f>data!AG89</f>
        <v>127737240</v>
      </c>
      <c r="F154" s="287">
        <f>data!AH89</f>
        <v>0</v>
      </c>
      <c r="G154" s="287">
        <f>data!AI89</f>
        <v>0</v>
      </c>
      <c r="H154" s="287">
        <f>data!AJ89</f>
        <v>25383298</v>
      </c>
      <c r="I154" s="287">
        <f>data!AK89</f>
        <v>1920306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2131</v>
      </c>
      <c r="D156" s="287">
        <f>data!AF90</f>
        <v>0</v>
      </c>
      <c r="E156" s="287">
        <f>data!AG90</f>
        <v>9499</v>
      </c>
      <c r="F156" s="287">
        <f>data!AH90</f>
        <v>0</v>
      </c>
      <c r="G156" s="287">
        <f>data!AI90</f>
        <v>0</v>
      </c>
      <c r="H156" s="287">
        <f>data!AJ90</f>
        <v>17230</v>
      </c>
      <c r="I156" s="287">
        <f>data!AK90</f>
        <v>266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805.30580786564235</v>
      </c>
      <c r="D158" s="287">
        <f>data!AF92</f>
        <v>0</v>
      </c>
      <c r="E158" s="287">
        <f>data!AG92</f>
        <v>3589.6761468398577</v>
      </c>
      <c r="F158" s="287">
        <f>data!AH92</f>
        <v>0</v>
      </c>
      <c r="G158" s="287">
        <f>data!AI92</f>
        <v>0</v>
      </c>
      <c r="H158" s="287">
        <f>data!AJ92</f>
        <v>6511.2243404622322</v>
      </c>
      <c r="I158" s="287">
        <f>data!AK92</f>
        <v>100.52151332344481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3413</v>
      </c>
      <c r="D159" s="287">
        <f>data!AF93</f>
        <v>0</v>
      </c>
      <c r="E159" s="287">
        <f>data!AG93</f>
        <v>124659</v>
      </c>
      <c r="F159" s="287">
        <f>data!AH93</f>
        <v>0</v>
      </c>
      <c r="G159" s="287">
        <f>data!AI93</f>
        <v>0</v>
      </c>
      <c r="H159" s="287">
        <f>data!AJ93</f>
        <v>0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35.314256684154401</v>
      </c>
      <c r="F160" s="294">
        <f>data!AH94</f>
        <v>0</v>
      </c>
      <c r="G160" s="294">
        <f>data!AI94</f>
        <v>0</v>
      </c>
      <c r="H160" s="294">
        <f>data!AJ94</f>
        <v>13.296863797198251</v>
      </c>
      <c r="I160" s="294">
        <f>data!AK94</f>
        <v>0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SKAGIT REGIONAL HEALTH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4210</v>
      </c>
      <c r="D169" s="287">
        <f>data!AM59</f>
        <v>0</v>
      </c>
      <c r="E169" s="287">
        <f>data!AN59</f>
        <v>0</v>
      </c>
      <c r="F169" s="287">
        <f>data!AO59</f>
        <v>6781</v>
      </c>
      <c r="G169" s="287">
        <f>data!AP59</f>
        <v>374255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2.4709156050921099</v>
      </c>
      <c r="D170" s="294">
        <f>data!AM60</f>
        <v>0</v>
      </c>
      <c r="E170" s="294">
        <f>data!AN60</f>
        <v>0</v>
      </c>
      <c r="F170" s="294">
        <f>data!AO60</f>
        <v>13.7875143846718</v>
      </c>
      <c r="G170" s="294">
        <f>data!AP60</f>
        <v>397.07116256805671</v>
      </c>
      <c r="H170" s="294">
        <f>data!AQ60</f>
        <v>0</v>
      </c>
      <c r="I170" s="294">
        <f>data!AR60</f>
        <v>0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264960</v>
      </c>
      <c r="D171" s="287">
        <f>data!AM61</f>
        <v>0</v>
      </c>
      <c r="E171" s="287">
        <f>data!AN61</f>
        <v>0</v>
      </c>
      <c r="F171" s="287">
        <f>data!AO61</f>
        <v>1551078</v>
      </c>
      <c r="G171" s="287">
        <f>data!AP61</f>
        <v>81435798</v>
      </c>
      <c r="H171" s="287">
        <f>data!AQ61</f>
        <v>0</v>
      </c>
      <c r="I171" s="287">
        <f>data!AR61</f>
        <v>0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58737</v>
      </c>
      <c r="D172" s="287">
        <f>data!AM62</f>
        <v>0</v>
      </c>
      <c r="E172" s="287">
        <f>data!AN62</f>
        <v>0</v>
      </c>
      <c r="F172" s="287">
        <f>data!AO62</f>
        <v>343845</v>
      </c>
      <c r="G172" s="287">
        <f>data!AP62</f>
        <v>18052789</v>
      </c>
      <c r="H172" s="287">
        <f>data!AQ62</f>
        <v>0</v>
      </c>
      <c r="I172" s="287">
        <f>data!AR62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7590</v>
      </c>
      <c r="G173" s="287">
        <f>data!AP63</f>
        <v>3773758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9447</v>
      </c>
      <c r="D174" s="287">
        <f>data!AM64</f>
        <v>0</v>
      </c>
      <c r="E174" s="287">
        <f>data!AN64</f>
        <v>0</v>
      </c>
      <c r="F174" s="287">
        <f>data!AO64</f>
        <v>243343</v>
      </c>
      <c r="G174" s="287">
        <f>data!AP64</f>
        <v>6964562</v>
      </c>
      <c r="H174" s="287">
        <f>data!AQ64</f>
        <v>0</v>
      </c>
      <c r="I174" s="287">
        <f>data!AR64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804648</v>
      </c>
      <c r="H175" s="287">
        <f>data!AQ65</f>
        <v>0</v>
      </c>
      <c r="I175" s="287">
        <f>data!AR65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211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1345364</v>
      </c>
      <c r="H176" s="287">
        <f>data!AQ66</f>
        <v>0</v>
      </c>
      <c r="I176" s="287">
        <f>data!AR66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3684</v>
      </c>
      <c r="D177" s="287">
        <f>data!AM67</f>
        <v>0</v>
      </c>
      <c r="E177" s="287">
        <f>data!AN67</f>
        <v>0</v>
      </c>
      <c r="F177" s="287">
        <f>data!AO67</f>
        <v>71452</v>
      </c>
      <c r="G177" s="287">
        <f>data!AP67</f>
        <v>5955323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542036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3167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217211</v>
      </c>
      <c r="H179" s="287">
        <f>data!AQ69</f>
        <v>0</v>
      </c>
      <c r="I179" s="287">
        <f>data!AR69</f>
        <v>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340206</v>
      </c>
      <c r="D181" s="287">
        <f>data!AM85</f>
        <v>0</v>
      </c>
      <c r="E181" s="287">
        <f>data!AN85</f>
        <v>0</v>
      </c>
      <c r="F181" s="287">
        <f>data!AO85</f>
        <v>2217308</v>
      </c>
      <c r="G181" s="287">
        <f>data!AP85</f>
        <v>119091489</v>
      </c>
      <c r="H181" s="287">
        <f>data!AQ85</f>
        <v>0</v>
      </c>
      <c r="I181" s="287">
        <f>data!AR85</f>
        <v>0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>
        <f>+data!M703</f>
        <v>107797</v>
      </c>
      <c r="D183" s="295">
        <f>+data!M704</f>
        <v>0</v>
      </c>
      <c r="E183" s="295">
        <f>+data!M705</f>
        <v>0</v>
      </c>
      <c r="F183" s="295">
        <f>+data!M706</f>
        <v>815390</v>
      </c>
      <c r="G183" s="295">
        <f>+data!M707</f>
        <v>26608857</v>
      </c>
      <c r="H183" s="295">
        <f>+data!M708</f>
        <v>0</v>
      </c>
      <c r="I183" s="295">
        <f>+data!M709</f>
        <v>0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737111</v>
      </c>
      <c r="D184" s="287">
        <f>data!AM87</f>
        <v>0</v>
      </c>
      <c r="E184" s="287">
        <f>data!AN87</f>
        <v>0</v>
      </c>
      <c r="F184" s="287">
        <f>data!AO87</f>
        <v>181264</v>
      </c>
      <c r="G184" s="287">
        <f>data!AP87</f>
        <v>142023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645091</v>
      </c>
      <c r="D185" s="287">
        <f>data!AM88</f>
        <v>0</v>
      </c>
      <c r="E185" s="287">
        <f>data!AN88</f>
        <v>0</v>
      </c>
      <c r="F185" s="287">
        <f>data!AO88</f>
        <v>4791561</v>
      </c>
      <c r="G185" s="287">
        <f>data!AP88</f>
        <v>180282638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1382202</v>
      </c>
      <c r="D186" s="287">
        <f>data!AM89</f>
        <v>0</v>
      </c>
      <c r="E186" s="287">
        <f>data!AN89</f>
        <v>0</v>
      </c>
      <c r="F186" s="287">
        <f>data!AO89</f>
        <v>4972825</v>
      </c>
      <c r="G186" s="287">
        <f>data!AP89</f>
        <v>180424661</v>
      </c>
      <c r="H186" s="287">
        <f>data!AQ89</f>
        <v>0</v>
      </c>
      <c r="I186" s="287">
        <f>data!AR89</f>
        <v>0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126</v>
      </c>
      <c r="D188" s="287">
        <f>data!AM90</f>
        <v>0</v>
      </c>
      <c r="E188" s="287">
        <f>data!AN90</f>
        <v>0</v>
      </c>
      <c r="F188" s="287">
        <f>data!AO90</f>
        <v>2444</v>
      </c>
      <c r="G188" s="287">
        <f>data!AP90</f>
        <v>203700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47.615453679526489</v>
      </c>
      <c r="D190" s="287">
        <f>data!AM92</f>
        <v>0</v>
      </c>
      <c r="E190" s="287">
        <f>data!AN92</f>
        <v>0</v>
      </c>
      <c r="F190" s="287">
        <f>data!AO92</f>
        <v>923.58864121240265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70692</v>
      </c>
      <c r="G191" s="287">
        <f>data!AP93</f>
        <v>52120.66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10.595477347473679</v>
      </c>
      <c r="G192" s="294">
        <f>data!AP94</f>
        <v>63.16330081002927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SKAGIT REGIONAL HEALTH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349281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51.134270665110677</v>
      </c>
      <c r="G202" s="294">
        <f>data!AW60</f>
        <v>62.425081778579688</v>
      </c>
      <c r="H202" s="294">
        <f>data!AX60</f>
        <v>1.4552223136887181</v>
      </c>
      <c r="I202" s="294">
        <f>data!AY60</f>
        <v>27.0902257834483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3764294</v>
      </c>
      <c r="G203" s="287">
        <f>data!AW61</f>
        <v>6281831</v>
      </c>
      <c r="H203" s="287">
        <f>data!AX61</f>
        <v>20540</v>
      </c>
      <c r="I203" s="287">
        <f>data!AY61</f>
        <v>1401400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834473</v>
      </c>
      <c r="G204" s="287">
        <f>data!AW62</f>
        <v>1392564</v>
      </c>
      <c r="H204" s="287">
        <f>data!AX62</f>
        <v>4553</v>
      </c>
      <c r="I204" s="287">
        <f>data!AY62</f>
        <v>310664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157227</v>
      </c>
      <c r="H205" s="287">
        <f>data!AX63</f>
        <v>0</v>
      </c>
      <c r="I205" s="287">
        <f>data!AY63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1630372</v>
      </c>
      <c r="G206" s="287">
        <f>data!AW64</f>
        <v>419487</v>
      </c>
      <c r="H206" s="287">
        <f>data!AX64</f>
        <v>39420</v>
      </c>
      <c r="I206" s="287">
        <f>data!AY64</f>
        <v>-372037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0</v>
      </c>
      <c r="H207" s="287">
        <f>data!AX65</f>
        <v>0</v>
      </c>
      <c r="I207" s="287">
        <f>data!AY65</f>
        <v>0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252427</v>
      </c>
      <c r="G208" s="287">
        <f>data!AW66</f>
        <v>10410</v>
      </c>
      <c r="H208" s="287">
        <f>data!AX66</f>
        <v>59473</v>
      </c>
      <c r="I208" s="287">
        <f>data!AY66</f>
        <v>1609453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673796</v>
      </c>
      <c r="G209" s="287">
        <f>data!AW67</f>
        <v>0</v>
      </c>
      <c r="H209" s="287">
        <f>data!AX67</f>
        <v>0</v>
      </c>
      <c r="I209" s="287">
        <f>data!AY67</f>
        <v>260578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35285</v>
      </c>
      <c r="G210" s="287">
        <f>data!AW68</f>
        <v>5793</v>
      </c>
      <c r="H210" s="287">
        <f>data!AX68</f>
        <v>291617</v>
      </c>
      <c r="I210" s="287">
        <f>data!AY68</f>
        <v>0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7567</v>
      </c>
      <c r="G211" s="287">
        <f>data!AW69</f>
        <v>140843</v>
      </c>
      <c r="H211" s="287">
        <f>data!AX69</f>
        <v>0</v>
      </c>
      <c r="I211" s="287">
        <f>data!AY69</f>
        <v>65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0</v>
      </c>
      <c r="H212" s="287">
        <f>-data!AX84</f>
        <v>0</v>
      </c>
      <c r="I212" s="287">
        <f>-data!AY84</f>
        <v>0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7198214</v>
      </c>
      <c r="G213" s="287">
        <f>data!AW85</f>
        <v>8408155</v>
      </c>
      <c r="H213" s="287">
        <f>data!AX85</f>
        <v>415603</v>
      </c>
      <c r="I213" s="287">
        <f>data!AY85</f>
        <v>3210123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>
        <f>+data!M710</f>
        <v>0</v>
      </c>
      <c r="D215" s="295">
        <f>+data!M711</f>
        <v>0</v>
      </c>
      <c r="E215" s="295">
        <f>+data!M712</f>
        <v>0</v>
      </c>
      <c r="F215" s="295">
        <f>+data!M713</f>
        <v>5046387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4942517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57106116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62048633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23047</v>
      </c>
      <c r="G220" s="287">
        <f>data!AW90</f>
        <v>0</v>
      </c>
      <c r="H220" s="287">
        <f>data!AX90</f>
        <v>0</v>
      </c>
      <c r="I220" s="287">
        <f>data!AY90</f>
        <v>8913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8709.4711186670393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48404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22.042683977823053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SKAGIT REGIONAL HEALTH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794314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0</v>
      </c>
      <c r="D234" s="294">
        <f>data!BA60</f>
        <v>0</v>
      </c>
      <c r="E234" s="294">
        <f>data!BB60</f>
        <v>0</v>
      </c>
      <c r="F234" s="294">
        <f>data!BC60</f>
        <v>0</v>
      </c>
      <c r="G234" s="294">
        <f>data!BD60</f>
        <v>8.8912824804986794</v>
      </c>
      <c r="H234" s="294">
        <f>data!BE60</f>
        <v>35.49202205980388</v>
      </c>
      <c r="I234" s="294">
        <f>data!BF60</f>
        <v>32.873758470280798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0</v>
      </c>
      <c r="D235" s="287">
        <f>data!BA61</f>
        <v>0</v>
      </c>
      <c r="E235" s="287">
        <f>data!BB61</f>
        <v>0</v>
      </c>
      <c r="F235" s="287">
        <f>data!BC61</f>
        <v>0</v>
      </c>
      <c r="G235" s="287">
        <f>data!BD61</f>
        <v>709632</v>
      </c>
      <c r="H235" s="287">
        <f>data!BE61</f>
        <v>2460722</v>
      </c>
      <c r="I235" s="287">
        <f>data!BF61</f>
        <v>1384881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0</v>
      </c>
      <c r="D236" s="287">
        <f>data!BA62</f>
        <v>0</v>
      </c>
      <c r="E236" s="287">
        <f>data!BB62</f>
        <v>0</v>
      </c>
      <c r="F236" s="287">
        <f>data!BC62</f>
        <v>0</v>
      </c>
      <c r="G236" s="287">
        <f>data!BD62</f>
        <v>157312</v>
      </c>
      <c r="H236" s="287">
        <f>data!BE62</f>
        <v>545496</v>
      </c>
      <c r="I236" s="287">
        <f>data!BF62</f>
        <v>307002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188102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0</v>
      </c>
      <c r="D238" s="287">
        <f>data!BA64</f>
        <v>3273</v>
      </c>
      <c r="E238" s="287">
        <f>data!BB64</f>
        <v>0</v>
      </c>
      <c r="F238" s="287">
        <f>data!BC64</f>
        <v>0</v>
      </c>
      <c r="G238" s="287">
        <f>data!BD64</f>
        <v>142305</v>
      </c>
      <c r="H238" s="287">
        <f>data!BE64</f>
        <v>331625</v>
      </c>
      <c r="I238" s="287">
        <f>data!BF64</f>
        <v>289225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0</v>
      </c>
      <c r="G239" s="287">
        <f>data!BD65</f>
        <v>65</v>
      </c>
      <c r="H239" s="287">
        <f>data!BE65</f>
        <v>0</v>
      </c>
      <c r="I239" s="287">
        <f>data!BF65</f>
        <v>0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0</v>
      </c>
      <c r="D240" s="287">
        <f>data!BA66</f>
        <v>1057455</v>
      </c>
      <c r="E240" s="287">
        <f>data!BB66</f>
        <v>0</v>
      </c>
      <c r="F240" s="287">
        <f>data!BC66</f>
        <v>50925</v>
      </c>
      <c r="G240" s="287">
        <f>data!BD66</f>
        <v>60929</v>
      </c>
      <c r="H240" s="287">
        <f>data!BE66</f>
        <v>2787908</v>
      </c>
      <c r="I240" s="287">
        <f>data!BF66</f>
        <v>1159685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0</v>
      </c>
      <c r="D241" s="287">
        <f>data!BA67</f>
        <v>36691</v>
      </c>
      <c r="E241" s="287">
        <f>data!BB67</f>
        <v>0</v>
      </c>
      <c r="F241" s="287">
        <f>data!BC67</f>
        <v>0</v>
      </c>
      <c r="G241" s="287">
        <f>data!BD67</f>
        <v>177461</v>
      </c>
      <c r="H241" s="287">
        <f>data!BE67</f>
        <v>6550797</v>
      </c>
      <c r="I241" s="287">
        <f>data!BF67</f>
        <v>98817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0</v>
      </c>
      <c r="D242" s="287">
        <f>data!BA68</f>
        <v>1056</v>
      </c>
      <c r="E242" s="287">
        <f>data!BB68</f>
        <v>0</v>
      </c>
      <c r="F242" s="287">
        <f>data!BC68</f>
        <v>0</v>
      </c>
      <c r="G242" s="287">
        <f>data!BD68</f>
        <v>5801</v>
      </c>
      <c r="H242" s="287">
        <f>data!BE68</f>
        <v>19072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0</v>
      </c>
      <c r="D243" s="287">
        <f>data!BA69</f>
        <v>0</v>
      </c>
      <c r="E243" s="287">
        <f>data!BB69</f>
        <v>0</v>
      </c>
      <c r="F243" s="287">
        <f>data!BC69</f>
        <v>0</v>
      </c>
      <c r="G243" s="287">
        <f>data!BD69</f>
        <v>72262</v>
      </c>
      <c r="H243" s="287">
        <f>data!BE69</f>
        <v>22427</v>
      </c>
      <c r="I243" s="287">
        <f>data!BF69</f>
        <v>481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0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0</v>
      </c>
      <c r="D245" s="287">
        <f>data!BA85</f>
        <v>1098475</v>
      </c>
      <c r="E245" s="287">
        <f>data!BB85</f>
        <v>0</v>
      </c>
      <c r="F245" s="287">
        <f>data!BC85</f>
        <v>50925</v>
      </c>
      <c r="G245" s="287">
        <f>data!BD85</f>
        <v>1325767</v>
      </c>
      <c r="H245" s="287">
        <f>data!BE85</f>
        <v>12906149</v>
      </c>
      <c r="I245" s="287">
        <f>data!BF85</f>
        <v>3240091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0</v>
      </c>
      <c r="D252" s="303">
        <f>data!BA90</f>
        <v>1255</v>
      </c>
      <c r="E252" s="303">
        <f>data!BB90</f>
        <v>0</v>
      </c>
      <c r="F252" s="303">
        <f>data!BC90</f>
        <v>0</v>
      </c>
      <c r="G252" s="303">
        <f>data!BD90</f>
        <v>6070</v>
      </c>
      <c r="H252" s="303">
        <f>data!BE90</f>
        <v>224068</v>
      </c>
      <c r="I252" s="303">
        <f>data!BF90</f>
        <v>3380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474.26503466512497</v>
      </c>
      <c r="E254" s="303">
        <f>data!BB92</f>
        <v>0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SKAGIT REGIONAL HEALTH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30.952502413544039</v>
      </c>
      <c r="D266" s="294">
        <f>data!BH60</f>
        <v>91.73845780537502</v>
      </c>
      <c r="E266" s="294">
        <f>data!BI60</f>
        <v>7.3868478478179007</v>
      </c>
      <c r="F266" s="294">
        <f>data!BJ60</f>
        <v>28.362383065006142</v>
      </c>
      <c r="G266" s="294">
        <f>data!BK60</f>
        <v>53.384578437309699</v>
      </c>
      <c r="H266" s="294">
        <f>data!BL60</f>
        <v>54.755211726704424</v>
      </c>
      <c r="I266" s="294">
        <f>data!BM60</f>
        <v>0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1525300</v>
      </c>
      <c r="D267" s="287">
        <f>data!BH61</f>
        <v>9787446</v>
      </c>
      <c r="E267" s="287">
        <f>data!BI61</f>
        <v>1857069</v>
      </c>
      <c r="F267" s="287">
        <f>data!BJ61</f>
        <v>1969791</v>
      </c>
      <c r="G267" s="287">
        <f>data!BK61</f>
        <v>3228428</v>
      </c>
      <c r="H267" s="287">
        <f>data!BL61</f>
        <v>2954296</v>
      </c>
      <c r="I267" s="287">
        <f>data!BM61</f>
        <v>0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338130</v>
      </c>
      <c r="D268" s="287">
        <f>data!BH62</f>
        <v>2169693</v>
      </c>
      <c r="E268" s="287">
        <f>data!BI62</f>
        <v>411677</v>
      </c>
      <c r="F268" s="287">
        <f>data!BJ62</f>
        <v>436666</v>
      </c>
      <c r="G268" s="287">
        <f>data!BK62</f>
        <v>715682</v>
      </c>
      <c r="H268" s="287">
        <f>data!BL62</f>
        <v>654912</v>
      </c>
      <c r="I268" s="287">
        <f>data!BM62</f>
        <v>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537158</v>
      </c>
      <c r="D269" s="287">
        <f>data!BH63</f>
        <v>0</v>
      </c>
      <c r="E269" s="287">
        <f>data!BI63</f>
        <v>73916</v>
      </c>
      <c r="F269" s="287">
        <f>data!BJ63</f>
        <v>18906</v>
      </c>
      <c r="G269" s="287">
        <f>data!BK63</f>
        <v>205637</v>
      </c>
      <c r="H269" s="287">
        <f>data!BL63</f>
        <v>0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54</v>
      </c>
      <c r="D270" s="287">
        <f>data!BH64</f>
        <v>487852</v>
      </c>
      <c r="E270" s="287">
        <f>data!BI64</f>
        <v>1903</v>
      </c>
      <c r="F270" s="287">
        <f>data!BJ64</f>
        <v>10359</v>
      </c>
      <c r="G270" s="287">
        <f>data!BK64</f>
        <v>25371</v>
      </c>
      <c r="H270" s="287">
        <f>data!BL64</f>
        <v>27009</v>
      </c>
      <c r="I270" s="287">
        <f>data!BM64</f>
        <v>0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0</v>
      </c>
      <c r="D271" s="287">
        <f>data!BH65</f>
        <v>12075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0</v>
      </c>
      <c r="D272" s="287">
        <f>data!BH66</f>
        <v>10282353</v>
      </c>
      <c r="E272" s="287">
        <f>data!BI66</f>
        <v>134913</v>
      </c>
      <c r="F272" s="287">
        <f>data!BJ66</f>
        <v>14428</v>
      </c>
      <c r="G272" s="287">
        <f>data!BK66</f>
        <v>655295</v>
      </c>
      <c r="H272" s="287">
        <f>data!BL66</f>
        <v>192732</v>
      </c>
      <c r="I272" s="287">
        <f>data!BM66</f>
        <v>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0</v>
      </c>
      <c r="D273" s="287">
        <f>data!BH67</f>
        <v>260549</v>
      </c>
      <c r="E273" s="287">
        <f>data!BI67</f>
        <v>44292</v>
      </c>
      <c r="F273" s="287">
        <f>data!BJ67</f>
        <v>286540</v>
      </c>
      <c r="G273" s="287">
        <f>data!BK67</f>
        <v>56980</v>
      </c>
      <c r="H273" s="287">
        <f>data!BL67</f>
        <v>79784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0</v>
      </c>
      <c r="D274" s="287">
        <f>data!BH68</f>
        <v>213517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0</v>
      </c>
      <c r="D275" s="287">
        <f>data!BH69</f>
        <v>2961419</v>
      </c>
      <c r="E275" s="287">
        <f>data!BI69</f>
        <v>106066</v>
      </c>
      <c r="F275" s="287">
        <f>data!BJ69</f>
        <v>5983</v>
      </c>
      <c r="G275" s="287">
        <f>data!BK69</f>
        <v>2604</v>
      </c>
      <c r="H275" s="287">
        <f>data!BL69</f>
        <v>1957</v>
      </c>
      <c r="I275" s="287">
        <f>data!BM69</f>
        <v>0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 t="e">
        <f>-data!BJ84</f>
        <v>#VALUE!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2400642</v>
      </c>
      <c r="D277" s="287">
        <f>data!BH85</f>
        <v>26174904</v>
      </c>
      <c r="E277" s="287">
        <f>data!BI85</f>
        <v>2629836</v>
      </c>
      <c r="F277" s="287">
        <f>data!BJ85</f>
        <v>2742673</v>
      </c>
      <c r="G277" s="287">
        <f>data!BK85</f>
        <v>4889997</v>
      </c>
      <c r="H277" s="287">
        <f>data!BL85</f>
        <v>3910690</v>
      </c>
      <c r="I277" s="287">
        <f>data!BM85</f>
        <v>0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0</v>
      </c>
      <c r="D284" s="303">
        <f>data!BH90</f>
        <v>8912</v>
      </c>
      <c r="E284" s="303">
        <f>data!BI90</f>
        <v>1515</v>
      </c>
      <c r="F284" s="303">
        <f>data!BJ90</f>
        <v>9801</v>
      </c>
      <c r="G284" s="303">
        <f>data!BK90</f>
        <v>1949</v>
      </c>
      <c r="H284" s="303">
        <f>data!BL90</f>
        <v>2729</v>
      </c>
      <c r="I284" s="303">
        <f>data!BM90</f>
        <v>0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3367.8485967614292</v>
      </c>
      <c r="E286" s="303">
        <f>data!BI92</f>
        <v>572.51914543240173</v>
      </c>
      <c r="F286" s="302" t="str">
        <f>IF(data!BJ78&gt;0,data!BJ78,"")</f>
        <v/>
      </c>
      <c r="G286" s="303">
        <f>data!BK92</f>
        <v>0</v>
      </c>
      <c r="H286" s="303">
        <f>data!BL92</f>
        <v>1031.2902626303792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SKAGIT REGIONAL HEALTH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20.666185552607029</v>
      </c>
      <c r="D298" s="294">
        <f>data!BO60</f>
        <v>5.7068995513692604</v>
      </c>
      <c r="E298" s="294">
        <f>data!BP60</f>
        <v>5.2424989586817103</v>
      </c>
      <c r="F298" s="294">
        <f>data!BQ60</f>
        <v>0</v>
      </c>
      <c r="G298" s="294">
        <f>data!BR60</f>
        <v>18.420441546624602</v>
      </c>
      <c r="H298" s="294">
        <f>data!BS60</f>
        <v>5.3352386662882108</v>
      </c>
      <c r="I298" s="294">
        <f>data!BT60</f>
        <v>0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4189193</v>
      </c>
      <c r="D299" s="287">
        <f>data!BO61</f>
        <v>446734</v>
      </c>
      <c r="E299" s="287">
        <f>data!BP61</f>
        <v>526841</v>
      </c>
      <c r="F299" s="287">
        <f>data!BQ61</f>
        <v>0</v>
      </c>
      <c r="G299" s="287">
        <f>data!BR61</f>
        <v>1656723</v>
      </c>
      <c r="H299" s="287">
        <f>data!BS61</f>
        <v>332905</v>
      </c>
      <c r="I299" s="287">
        <f>data!BT61</f>
        <v>0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928666</v>
      </c>
      <c r="D300" s="287">
        <f>data!BO62</f>
        <v>99033</v>
      </c>
      <c r="E300" s="287">
        <f>data!BP62</f>
        <v>116791</v>
      </c>
      <c r="F300" s="287">
        <f>data!BQ62</f>
        <v>0</v>
      </c>
      <c r="G300" s="287">
        <f>data!BR62</f>
        <v>367264</v>
      </c>
      <c r="H300" s="287">
        <f>data!BS62</f>
        <v>73799</v>
      </c>
      <c r="I300" s="287">
        <f>data!BT62</f>
        <v>0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228980</v>
      </c>
      <c r="D301" s="287">
        <f>data!BO63</f>
        <v>23251</v>
      </c>
      <c r="E301" s="287">
        <f>data!BP63</f>
        <v>0</v>
      </c>
      <c r="F301" s="287">
        <f>data!BQ63</f>
        <v>0</v>
      </c>
      <c r="G301" s="287">
        <f>data!BR63</f>
        <v>131590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53888</v>
      </c>
      <c r="D302" s="287">
        <f>data!BO64</f>
        <v>114786</v>
      </c>
      <c r="E302" s="287">
        <f>data!BP64</f>
        <v>23970</v>
      </c>
      <c r="F302" s="287">
        <f>data!BQ64</f>
        <v>0</v>
      </c>
      <c r="G302" s="287">
        <f>data!BR64</f>
        <v>171412</v>
      </c>
      <c r="H302" s="287">
        <f>data!BS64</f>
        <v>4398</v>
      </c>
      <c r="I302" s="287">
        <f>data!BT64</f>
        <v>0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0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671252</v>
      </c>
      <c r="D304" s="287">
        <f>data!BO66</f>
        <v>8469</v>
      </c>
      <c r="E304" s="287">
        <f>data!BP66</f>
        <v>2268277</v>
      </c>
      <c r="F304" s="287">
        <f>data!BQ66</f>
        <v>0</v>
      </c>
      <c r="G304" s="287">
        <f>data!BR66</f>
        <v>125613</v>
      </c>
      <c r="H304" s="287">
        <f>data!BS66</f>
        <v>121</v>
      </c>
      <c r="I304" s="287">
        <f>data!BT66</f>
        <v>0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146530</v>
      </c>
      <c r="D305" s="287">
        <f>data!BO67</f>
        <v>0</v>
      </c>
      <c r="E305" s="287">
        <f>data!BP67</f>
        <v>13653</v>
      </c>
      <c r="F305" s="287">
        <f>data!BQ67</f>
        <v>0</v>
      </c>
      <c r="G305" s="287">
        <f>data!BR67</f>
        <v>104196</v>
      </c>
      <c r="H305" s="287">
        <f>data!BS67</f>
        <v>111213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11606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541935</v>
      </c>
      <c r="D307" s="287">
        <f>data!BO69</f>
        <v>10973</v>
      </c>
      <c r="E307" s="287">
        <f>data!BP69</f>
        <v>24283</v>
      </c>
      <c r="F307" s="287">
        <f>data!BQ69</f>
        <v>0</v>
      </c>
      <c r="G307" s="287">
        <f>data!BR69</f>
        <v>904702</v>
      </c>
      <c r="H307" s="287">
        <f>data!BS69</f>
        <v>593</v>
      </c>
      <c r="I307" s="287">
        <f>data!BT69</f>
        <v>0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0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6772050</v>
      </c>
      <c r="D309" s="287">
        <f>data!BO85</f>
        <v>703246</v>
      </c>
      <c r="E309" s="287">
        <f>data!BP85</f>
        <v>2973815</v>
      </c>
      <c r="F309" s="287">
        <f>data!BQ85</f>
        <v>0</v>
      </c>
      <c r="G309" s="287">
        <f>data!BR85</f>
        <v>3461500</v>
      </c>
      <c r="H309" s="287">
        <f>data!BS85</f>
        <v>523029</v>
      </c>
      <c r="I309" s="287">
        <f>data!BT85</f>
        <v>0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5012</v>
      </c>
      <c r="D316" s="303">
        <f>data!BO90</f>
        <v>0</v>
      </c>
      <c r="E316" s="303">
        <f>data!BP90</f>
        <v>467</v>
      </c>
      <c r="F316" s="303">
        <f>data!BQ90</f>
        <v>0</v>
      </c>
      <c r="G316" s="303">
        <f>data!BR90</f>
        <v>3564</v>
      </c>
      <c r="H316" s="303">
        <f>data!BS90</f>
        <v>3804</v>
      </c>
      <c r="I316" s="303">
        <f>data!BT90</f>
        <v>0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0</v>
      </c>
      <c r="I318" s="303">
        <f>data!BT92</f>
        <v>0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SKAGIT REGIONAL HEALTH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54.324937839567099</v>
      </c>
      <c r="E330" s="294">
        <f>data!BW60</f>
        <v>4.8674647865994602</v>
      </c>
      <c r="F330" s="294">
        <f>data!BX60</f>
        <v>54.659835033320427</v>
      </c>
      <c r="G330" s="294">
        <f>data!BY60</f>
        <v>23.837752114419111</v>
      </c>
      <c r="H330" s="294">
        <f>data!BZ60</f>
        <v>6.1292083715955998</v>
      </c>
      <c r="I330" s="294">
        <f>data!CA60</f>
        <v>0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3343751</v>
      </c>
      <c r="E331" s="306">
        <f>data!BW61</f>
        <v>484434</v>
      </c>
      <c r="F331" s="306">
        <f>data!BX61</f>
        <v>5953141</v>
      </c>
      <c r="G331" s="306">
        <f>data!BY61</f>
        <v>2778234</v>
      </c>
      <c r="H331" s="306">
        <f>data!BZ61</f>
        <v>778945</v>
      </c>
      <c r="I331" s="306">
        <f>data!CA61</f>
        <v>0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741247</v>
      </c>
      <c r="E332" s="306">
        <f>data!BW62</f>
        <v>107390</v>
      </c>
      <c r="F332" s="306">
        <f>data!BX62</f>
        <v>1319700</v>
      </c>
      <c r="G332" s="306">
        <f>data!BY62</f>
        <v>615882</v>
      </c>
      <c r="H332" s="306">
        <f>data!BZ62</f>
        <v>172677</v>
      </c>
      <c r="I332" s="306">
        <f>data!CA62</f>
        <v>0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575154</v>
      </c>
      <c r="E333" s="306">
        <f>data!BW63</f>
        <v>120126</v>
      </c>
      <c r="F333" s="306">
        <f>data!BX63</f>
        <v>296175</v>
      </c>
      <c r="G333" s="306">
        <f>data!BY63</f>
        <v>0</v>
      </c>
      <c r="H333" s="306">
        <f>data!BZ63</f>
        <v>61084</v>
      </c>
      <c r="I333" s="306">
        <f>data!CA63</f>
        <v>0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0</v>
      </c>
      <c r="D334" s="306">
        <f>data!BV64</f>
        <v>20663</v>
      </c>
      <c r="E334" s="306">
        <f>data!BW64</f>
        <v>6909</v>
      </c>
      <c r="F334" s="306">
        <f>data!BX64</f>
        <v>63322</v>
      </c>
      <c r="G334" s="306">
        <f>data!BY64</f>
        <v>5467</v>
      </c>
      <c r="H334" s="306">
        <f>data!BZ64</f>
        <v>48</v>
      </c>
      <c r="I334" s="306">
        <f>data!CA64</f>
        <v>0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0</v>
      </c>
      <c r="H335" s="306">
        <f>data!BZ65</f>
        <v>0</v>
      </c>
      <c r="I335" s="306">
        <f>data!CA65</f>
        <v>0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51651</v>
      </c>
      <c r="E336" s="306">
        <f>data!BW66</f>
        <v>159062</v>
      </c>
      <c r="F336" s="306">
        <f>data!BX66</f>
        <v>1119202</v>
      </c>
      <c r="G336" s="306">
        <f>data!BY66</f>
        <v>2440</v>
      </c>
      <c r="H336" s="306">
        <f>data!BZ66</f>
        <v>0</v>
      </c>
      <c r="I336" s="306">
        <f>data!CA66</f>
        <v>0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197926</v>
      </c>
      <c r="E337" s="306">
        <f>data!BW67</f>
        <v>29119</v>
      </c>
      <c r="F337" s="306">
        <f>data!BX67</f>
        <v>63909</v>
      </c>
      <c r="G337" s="306">
        <f>data!BY67</f>
        <v>51513</v>
      </c>
      <c r="H337" s="306">
        <f>data!BZ67</f>
        <v>0</v>
      </c>
      <c r="I337" s="306">
        <f>data!CA67</f>
        <v>0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0</v>
      </c>
      <c r="H338" s="306">
        <f>data!BZ68</f>
        <v>0</v>
      </c>
      <c r="I338" s="306">
        <f>data!CA68</f>
        <v>0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0</v>
      </c>
      <c r="D339" s="306">
        <f>data!BV69</f>
        <v>31463</v>
      </c>
      <c r="E339" s="306">
        <f>data!BW69</f>
        <v>154843</v>
      </c>
      <c r="F339" s="306">
        <f>data!BX69</f>
        <v>50781</v>
      </c>
      <c r="G339" s="306">
        <f>data!BY69</f>
        <v>28383</v>
      </c>
      <c r="H339" s="306">
        <f>data!BZ69</f>
        <v>1655</v>
      </c>
      <c r="I339" s="306">
        <f>data!CA69</f>
        <v>0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0</v>
      </c>
      <c r="H340" s="287">
        <f>-data!BZ84</f>
        <v>0</v>
      </c>
      <c r="I340" s="287">
        <f>-data!CA84</f>
        <v>0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0</v>
      </c>
      <c r="D341" s="287">
        <f>data!BV85</f>
        <v>4961855</v>
      </c>
      <c r="E341" s="287">
        <f>data!BW85</f>
        <v>1061883</v>
      </c>
      <c r="F341" s="287">
        <f>data!BX85</f>
        <v>8866230</v>
      </c>
      <c r="G341" s="287">
        <f>data!BY85</f>
        <v>3481919</v>
      </c>
      <c r="H341" s="287">
        <f>data!BZ85</f>
        <v>1014409</v>
      </c>
      <c r="I341" s="287">
        <f>data!CA85</f>
        <v>0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0</v>
      </c>
      <c r="D348" s="303">
        <f>data!BV90</f>
        <v>6770</v>
      </c>
      <c r="E348" s="303">
        <f>data!BW90</f>
        <v>996</v>
      </c>
      <c r="F348" s="303">
        <f>data!BX90</f>
        <v>2186</v>
      </c>
      <c r="G348" s="303">
        <f>data!BY90</f>
        <v>1762</v>
      </c>
      <c r="H348" s="303">
        <f>data!BZ90</f>
        <v>0</v>
      </c>
      <c r="I348" s="303">
        <f>data!CA90</f>
        <v>0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0</v>
      </c>
      <c r="D350" s="303">
        <f>data!BV92</f>
        <v>0</v>
      </c>
      <c r="E350" s="303">
        <f>data!BW92</f>
        <v>0</v>
      </c>
      <c r="F350" s="303">
        <f>data!BX92</f>
        <v>0</v>
      </c>
      <c r="G350" s="303">
        <f>data!BY92</f>
        <v>665.86055066131485</v>
      </c>
      <c r="H350" s="303">
        <f>data!BZ92</f>
        <v>0</v>
      </c>
      <c r="I350" s="303">
        <f>data!CA92</f>
        <v>0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SKAGIT REGIONAL HEALTH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0</v>
      </c>
      <c r="D362" s="294">
        <f>data!CC60</f>
        <v>7.5258564503435936</v>
      </c>
      <c r="E362" s="309"/>
      <c r="F362" s="297"/>
      <c r="G362" s="297"/>
      <c r="H362" s="297"/>
      <c r="I362" s="310">
        <f>data!CE60</f>
        <v>1787.5336450446869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0</v>
      </c>
      <c r="D363" s="306">
        <f>data!CC61</f>
        <v>9358479</v>
      </c>
      <c r="E363" s="311"/>
      <c r="F363" s="311"/>
      <c r="G363" s="311"/>
      <c r="H363" s="311"/>
      <c r="I363" s="306">
        <f>data!CE61</f>
        <v>214633189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0</v>
      </c>
      <c r="D364" s="306">
        <f>data!CC62</f>
        <v>2074599</v>
      </c>
      <c r="E364" s="311"/>
      <c r="F364" s="311"/>
      <c r="G364" s="311"/>
      <c r="H364" s="311"/>
      <c r="I364" s="306">
        <f>data!CE62</f>
        <v>47580152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2395215</v>
      </c>
      <c r="E365" s="311"/>
      <c r="F365" s="311"/>
      <c r="G365" s="311"/>
      <c r="H365" s="311"/>
      <c r="I365" s="306">
        <f>data!CE63</f>
        <v>32542652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0</v>
      </c>
      <c r="D366" s="306">
        <f>data!CC64</f>
        <v>581395</v>
      </c>
      <c r="E366" s="311"/>
      <c r="F366" s="311"/>
      <c r="G366" s="311"/>
      <c r="H366" s="311"/>
      <c r="I366" s="306">
        <f>data!CE64</f>
        <v>85136463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2763350</v>
      </c>
      <c r="E367" s="311"/>
      <c r="F367" s="311"/>
      <c r="G367" s="311"/>
      <c r="H367" s="311"/>
      <c r="I367" s="306">
        <f>data!CE65</f>
        <v>3581058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0</v>
      </c>
      <c r="D368" s="306">
        <f>data!CC66</f>
        <v>1092611</v>
      </c>
      <c r="E368" s="311"/>
      <c r="F368" s="311"/>
      <c r="G368" s="311"/>
      <c r="H368" s="311"/>
      <c r="I368" s="306">
        <f>data!CE66</f>
        <v>53462125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0</v>
      </c>
      <c r="D369" s="306">
        <f>data!CC67</f>
        <v>3000027</v>
      </c>
      <c r="E369" s="311"/>
      <c r="F369" s="311"/>
      <c r="G369" s="311"/>
      <c r="H369" s="311"/>
      <c r="I369" s="306">
        <f>data!CE67</f>
        <v>23222365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0</v>
      </c>
      <c r="D370" s="306">
        <f>data!CC68</f>
        <v>26226</v>
      </c>
      <c r="E370" s="311"/>
      <c r="F370" s="311"/>
      <c r="G370" s="311"/>
      <c r="H370" s="311"/>
      <c r="I370" s="306">
        <f>data!CE68</f>
        <v>2347454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0</v>
      </c>
      <c r="D371" s="306">
        <f>data!CC69</f>
        <v>442640</v>
      </c>
      <c r="E371" s="306">
        <f>data!CD69</f>
        <v>0</v>
      </c>
      <c r="F371" s="311"/>
      <c r="G371" s="311"/>
      <c r="H371" s="311"/>
      <c r="I371" s="306">
        <f>data!CE69</f>
        <v>5951354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0</v>
      </c>
      <c r="D372" s="287">
        <f>-data!CC84</f>
        <v>0</v>
      </c>
      <c r="E372" s="287">
        <f>-data!CD84</f>
        <v>0</v>
      </c>
      <c r="F372" s="297"/>
      <c r="G372" s="297"/>
      <c r="H372" s="297"/>
      <c r="I372" s="287">
        <f>-data!CE84</f>
        <v>0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0</v>
      </c>
      <c r="D373" s="306">
        <f>data!CC85</f>
        <v>21734542</v>
      </c>
      <c r="E373" s="306">
        <f>data!CD85</f>
        <v>0</v>
      </c>
      <c r="F373" s="311"/>
      <c r="G373" s="311"/>
      <c r="H373" s="311"/>
      <c r="I373" s="287">
        <f>data!CE85</f>
        <v>468456812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440224410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1065432491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1505656901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0</v>
      </c>
      <c r="D380" s="303">
        <f>data!CC90</f>
        <v>102615</v>
      </c>
      <c r="E380" s="297"/>
      <c r="F380" s="297"/>
      <c r="G380" s="297"/>
      <c r="H380" s="297"/>
      <c r="I380" s="287">
        <f>data!CE90</f>
        <v>794314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111610.8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79744.169999999984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1067118.6600000001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358.59158801947882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76" transitionEvaluation="1" transitionEntry="1" codeName="Sheet12">
    <tabColor rgb="FF92D050"/>
    <pageSetUpPr autoPageBreaks="0" fitToPage="1"/>
  </sheetPr>
  <dimension ref="A1:CF717"/>
  <sheetViews>
    <sheetView topLeftCell="A76" zoomScale="80" zoomScaleNormal="80" workbookViewId="0">
      <selection activeCell="C97" sqref="C97:C98"/>
    </sheetView>
  </sheetViews>
  <sheetFormatPr defaultColWidth="11.75" defaultRowHeight="14.5" x14ac:dyDescent="0.35"/>
  <cols>
    <col min="1" max="1" width="44.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32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3" t="s">
        <v>18</v>
      </c>
      <c r="B37" s="334"/>
      <c r="C37" s="335"/>
      <c r="D37" s="334"/>
      <c r="E37" s="334"/>
      <c r="F37" s="334"/>
      <c r="G37" s="334"/>
    </row>
    <row r="38" spans="1:83" x14ac:dyDescent="0.35">
      <c r="A38" s="336" t="s">
        <v>1342</v>
      </c>
      <c r="B38" s="337"/>
      <c r="C38" s="335"/>
      <c r="D38" s="334"/>
      <c r="E38" s="334"/>
      <c r="F38" s="334"/>
      <c r="G38" s="334"/>
    </row>
    <row r="39" spans="1:83" x14ac:dyDescent="0.35">
      <c r="A39" s="338" t="s">
        <v>1340</v>
      </c>
      <c r="B39" s="337"/>
      <c r="C39" s="335"/>
      <c r="D39" s="334"/>
      <c r="E39" s="334"/>
      <c r="F39" s="334"/>
      <c r="G39" s="334"/>
    </row>
    <row r="40" spans="1:83" x14ac:dyDescent="0.35">
      <c r="A40" s="339" t="s">
        <v>1343</v>
      </c>
      <c r="B40" s="334"/>
      <c r="C40" s="335"/>
      <c r="D40" s="334"/>
      <c r="E40" s="334"/>
      <c r="F40" s="334"/>
      <c r="G40" s="334"/>
    </row>
    <row r="41" spans="1:83" x14ac:dyDescent="0.35">
      <c r="A41" s="338" t="s">
        <v>1341</v>
      </c>
      <c r="B41" s="334"/>
      <c r="C41" s="335"/>
      <c r="D41" s="334"/>
      <c r="E41" s="334"/>
      <c r="F41" s="334"/>
      <c r="G41" s="334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50585184</v>
      </c>
      <c r="C49" s="270">
        <f>IF($B$49,(ROUND((($B$49/$CE$62)*C62),0)))</f>
        <v>865782</v>
      </c>
      <c r="D49" s="270">
        <f t="shared" ref="D49:BO49" si="0">IF($B$49,(ROUND((($B$49/$CE$62)*D62),0)))</f>
        <v>0</v>
      </c>
      <c r="E49" s="270">
        <f t="shared" si="0"/>
        <v>4172747</v>
      </c>
      <c r="F49" s="270">
        <f t="shared" si="0"/>
        <v>729459</v>
      </c>
      <c r="G49" s="270">
        <f t="shared" si="0"/>
        <v>0</v>
      </c>
      <c r="H49" s="270">
        <f t="shared" si="0"/>
        <v>590367</v>
      </c>
      <c r="I49" s="270">
        <f t="shared" si="0"/>
        <v>0</v>
      </c>
      <c r="J49" s="270">
        <f t="shared" si="0"/>
        <v>166668</v>
      </c>
      <c r="K49" s="270">
        <f t="shared" si="0"/>
        <v>0</v>
      </c>
      <c r="L49" s="270">
        <f t="shared" si="0"/>
        <v>0</v>
      </c>
      <c r="M49" s="270">
        <f t="shared" si="0"/>
        <v>0</v>
      </c>
      <c r="N49" s="270">
        <f t="shared" si="0"/>
        <v>0</v>
      </c>
      <c r="O49" s="270">
        <f t="shared" si="0"/>
        <v>504844</v>
      </c>
      <c r="P49" s="270">
        <f t="shared" si="0"/>
        <v>903782</v>
      </c>
      <c r="Q49" s="270">
        <f t="shared" si="0"/>
        <v>518463</v>
      </c>
      <c r="R49" s="270">
        <f t="shared" si="0"/>
        <v>35367</v>
      </c>
      <c r="S49" s="270">
        <f t="shared" si="0"/>
        <v>270235</v>
      </c>
      <c r="T49" s="270">
        <f t="shared" si="0"/>
        <v>149951</v>
      </c>
      <c r="U49" s="270">
        <f t="shared" si="0"/>
        <v>849215</v>
      </c>
      <c r="V49" s="270">
        <f t="shared" si="0"/>
        <v>39093</v>
      </c>
      <c r="W49" s="270">
        <f t="shared" si="0"/>
        <v>24669</v>
      </c>
      <c r="X49" s="270">
        <f t="shared" si="0"/>
        <v>0</v>
      </c>
      <c r="Y49" s="270">
        <f t="shared" si="0"/>
        <v>1118511</v>
      </c>
      <c r="Z49" s="270">
        <f t="shared" si="0"/>
        <v>332058</v>
      </c>
      <c r="AA49" s="270">
        <f t="shared" si="0"/>
        <v>0</v>
      </c>
      <c r="AB49" s="270">
        <f t="shared" si="0"/>
        <v>1234871</v>
      </c>
      <c r="AC49" s="270">
        <f t="shared" si="0"/>
        <v>405709</v>
      </c>
      <c r="AD49" s="270">
        <f t="shared" si="0"/>
        <v>140103</v>
      </c>
      <c r="AE49" s="270">
        <f t="shared" si="0"/>
        <v>348660</v>
      </c>
      <c r="AF49" s="270">
        <f t="shared" si="0"/>
        <v>0</v>
      </c>
      <c r="AG49" s="270">
        <f t="shared" si="0"/>
        <v>1443348</v>
      </c>
      <c r="AH49" s="270">
        <f t="shared" si="0"/>
        <v>0</v>
      </c>
      <c r="AI49" s="270">
        <f t="shared" si="0"/>
        <v>0</v>
      </c>
      <c r="AJ49" s="270">
        <f t="shared" si="0"/>
        <v>734828</v>
      </c>
      <c r="AK49" s="270">
        <f t="shared" si="0"/>
        <v>57006</v>
      </c>
      <c r="AL49" s="270">
        <f t="shared" si="0"/>
        <v>63379</v>
      </c>
      <c r="AM49" s="270">
        <f t="shared" si="0"/>
        <v>0</v>
      </c>
      <c r="AN49" s="270">
        <f t="shared" si="0"/>
        <v>0</v>
      </c>
      <c r="AO49" s="270">
        <f t="shared" si="0"/>
        <v>360609</v>
      </c>
      <c r="AP49" s="270">
        <f t="shared" si="0"/>
        <v>18682421</v>
      </c>
      <c r="AQ49" s="270">
        <f t="shared" si="0"/>
        <v>0</v>
      </c>
      <c r="AR49" s="270">
        <f t="shared" si="0"/>
        <v>0</v>
      </c>
      <c r="AS49" s="270">
        <f t="shared" si="0"/>
        <v>0</v>
      </c>
      <c r="AT49" s="270">
        <f t="shared" si="0"/>
        <v>0</v>
      </c>
      <c r="AU49" s="270">
        <f t="shared" si="0"/>
        <v>0</v>
      </c>
      <c r="AV49" s="270">
        <f t="shared" si="0"/>
        <v>901719</v>
      </c>
      <c r="AW49" s="270">
        <f t="shared" si="0"/>
        <v>1441404</v>
      </c>
      <c r="AX49" s="270">
        <f t="shared" si="0"/>
        <v>129</v>
      </c>
      <c r="AY49" s="270">
        <f t="shared" si="0"/>
        <v>311143</v>
      </c>
      <c r="AZ49" s="270">
        <f t="shared" si="0"/>
        <v>0</v>
      </c>
      <c r="BA49" s="270">
        <f t="shared" si="0"/>
        <v>0</v>
      </c>
      <c r="BB49" s="270">
        <f t="shared" si="0"/>
        <v>0</v>
      </c>
      <c r="BC49" s="270">
        <f t="shared" si="0"/>
        <v>0</v>
      </c>
      <c r="BD49" s="270">
        <f t="shared" si="0"/>
        <v>175683</v>
      </c>
      <c r="BE49" s="270">
        <f t="shared" si="0"/>
        <v>539492</v>
      </c>
      <c r="BF49" s="270">
        <f t="shared" si="0"/>
        <v>339388</v>
      </c>
      <c r="BG49" s="270">
        <f t="shared" si="0"/>
        <v>379473</v>
      </c>
      <c r="BH49" s="270">
        <f t="shared" si="0"/>
        <v>2495886</v>
      </c>
      <c r="BI49" s="270">
        <f t="shared" si="0"/>
        <v>488419</v>
      </c>
      <c r="BJ49" s="270">
        <f t="shared" si="0"/>
        <v>442346</v>
      </c>
      <c r="BK49" s="270">
        <f t="shared" si="0"/>
        <v>758782</v>
      </c>
      <c r="BL49" s="270">
        <f t="shared" si="0"/>
        <v>722684</v>
      </c>
      <c r="BM49" s="270">
        <f t="shared" si="0"/>
        <v>0</v>
      </c>
      <c r="BN49" s="270">
        <f t="shared" si="0"/>
        <v>1248191</v>
      </c>
      <c r="BO49" s="270">
        <f t="shared" si="0"/>
        <v>91314</v>
      </c>
      <c r="BP49" s="270">
        <f t="shared" ref="BP49:CD49" si="1">IF($B$49,(ROUND((($B$49/$CE$62)*BP62),0)))</f>
        <v>120953</v>
      </c>
      <c r="BQ49" s="270">
        <f t="shared" si="1"/>
        <v>0</v>
      </c>
      <c r="BR49" s="270">
        <f t="shared" si="1"/>
        <v>351723</v>
      </c>
      <c r="BS49" s="270">
        <f t="shared" si="1"/>
        <v>80184</v>
      </c>
      <c r="BT49" s="270">
        <f t="shared" si="1"/>
        <v>0</v>
      </c>
      <c r="BU49" s="270">
        <f t="shared" si="1"/>
        <v>0</v>
      </c>
      <c r="BV49" s="270">
        <f t="shared" si="1"/>
        <v>771079</v>
      </c>
      <c r="BW49" s="270">
        <f t="shared" si="1"/>
        <v>111373</v>
      </c>
      <c r="BX49" s="270">
        <f t="shared" si="1"/>
        <v>1343634</v>
      </c>
      <c r="BY49" s="270">
        <f t="shared" si="1"/>
        <v>651094</v>
      </c>
      <c r="BZ49" s="270">
        <f t="shared" si="1"/>
        <v>178426</v>
      </c>
      <c r="CA49" s="270">
        <f t="shared" si="1"/>
        <v>0</v>
      </c>
      <c r="CB49" s="270">
        <f t="shared" si="1"/>
        <v>0</v>
      </c>
      <c r="CC49" s="270">
        <f t="shared" si="1"/>
        <v>1898519</v>
      </c>
      <c r="CD49" s="270">
        <f t="shared" si="1"/>
        <v>0</v>
      </c>
      <c r="CE49" s="32">
        <f>SUM(C49:CD49)</f>
        <v>50585183</v>
      </c>
    </row>
    <row r="50" spans="1:83" x14ac:dyDescent="0.35">
      <c r="A50" s="20" t="s">
        <v>218</v>
      </c>
      <c r="B50" s="270">
        <f>B48+B49</f>
        <v>50585184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35">
      <c r="A53" s="39" t="s">
        <v>220</v>
      </c>
      <c r="B53" s="271">
        <v>16412448</v>
      </c>
      <c r="C53" s="270">
        <f>IF($B$53,ROUND(($B$53/($CE$91+$CF$91)*C91),0))</f>
        <v>80976</v>
      </c>
      <c r="D53" s="270">
        <f t="shared" ref="D53:BO53" si="2">IF($B$53,ROUND(($B$53/($CE$91+$CF$91)*D91),0))</f>
        <v>0</v>
      </c>
      <c r="E53" s="270">
        <f t="shared" si="2"/>
        <v>781267</v>
      </c>
      <c r="F53" s="270">
        <f t="shared" si="2"/>
        <v>274851</v>
      </c>
      <c r="G53" s="270">
        <f t="shared" si="2"/>
        <v>0</v>
      </c>
      <c r="H53" s="270">
        <f t="shared" si="2"/>
        <v>143996</v>
      </c>
      <c r="I53" s="270">
        <f t="shared" si="2"/>
        <v>0</v>
      </c>
      <c r="J53" s="270">
        <f t="shared" si="2"/>
        <v>16695</v>
      </c>
      <c r="K53" s="270">
        <f t="shared" si="2"/>
        <v>0</v>
      </c>
      <c r="L53" s="270">
        <f t="shared" si="2"/>
        <v>0</v>
      </c>
      <c r="M53" s="270">
        <f t="shared" si="2"/>
        <v>0</v>
      </c>
      <c r="N53" s="270">
        <f t="shared" si="2"/>
        <v>0</v>
      </c>
      <c r="O53" s="270">
        <f t="shared" si="2"/>
        <v>30622</v>
      </c>
      <c r="P53" s="270">
        <f t="shared" si="2"/>
        <v>313346</v>
      </c>
      <c r="Q53" s="270">
        <f t="shared" si="2"/>
        <v>119305</v>
      </c>
      <c r="R53" s="270">
        <f t="shared" si="2"/>
        <v>6426</v>
      </c>
      <c r="S53" s="270">
        <f t="shared" si="2"/>
        <v>118623</v>
      </c>
      <c r="T53" s="270">
        <f t="shared" si="2"/>
        <v>3885</v>
      </c>
      <c r="U53" s="270">
        <f t="shared" si="2"/>
        <v>147323</v>
      </c>
      <c r="V53" s="270">
        <f t="shared" si="2"/>
        <v>0</v>
      </c>
      <c r="W53" s="270">
        <f t="shared" si="2"/>
        <v>42213</v>
      </c>
      <c r="X53" s="270">
        <f t="shared" si="2"/>
        <v>34279</v>
      </c>
      <c r="Y53" s="270">
        <f t="shared" si="2"/>
        <v>278819</v>
      </c>
      <c r="Z53" s="270">
        <f t="shared" si="2"/>
        <v>135029</v>
      </c>
      <c r="AA53" s="270">
        <f t="shared" si="2"/>
        <v>38866</v>
      </c>
      <c r="AB53" s="270">
        <f t="shared" si="2"/>
        <v>162634</v>
      </c>
      <c r="AC53" s="270">
        <f t="shared" si="2"/>
        <v>35043</v>
      </c>
      <c r="AD53" s="270">
        <f t="shared" si="2"/>
        <v>130669</v>
      </c>
      <c r="AE53" s="270">
        <f t="shared" si="2"/>
        <v>44032</v>
      </c>
      <c r="AF53" s="270">
        <f t="shared" si="2"/>
        <v>0</v>
      </c>
      <c r="AG53" s="270">
        <f t="shared" si="2"/>
        <v>196272</v>
      </c>
      <c r="AH53" s="270">
        <f t="shared" si="2"/>
        <v>0</v>
      </c>
      <c r="AI53" s="270">
        <f t="shared" si="2"/>
        <v>0</v>
      </c>
      <c r="AJ53" s="270">
        <f t="shared" si="2"/>
        <v>356013</v>
      </c>
      <c r="AK53" s="270">
        <f t="shared" si="2"/>
        <v>5496</v>
      </c>
      <c r="AL53" s="270">
        <f t="shared" si="2"/>
        <v>2603</v>
      </c>
      <c r="AM53" s="270">
        <f t="shared" si="2"/>
        <v>0</v>
      </c>
      <c r="AN53" s="270">
        <f t="shared" si="2"/>
        <v>0</v>
      </c>
      <c r="AO53" s="270">
        <f t="shared" si="2"/>
        <v>50499</v>
      </c>
      <c r="AP53" s="270">
        <f t="shared" si="2"/>
        <v>4208935</v>
      </c>
      <c r="AQ53" s="270">
        <f t="shared" si="2"/>
        <v>0</v>
      </c>
      <c r="AR53" s="270">
        <f t="shared" si="2"/>
        <v>0</v>
      </c>
      <c r="AS53" s="270">
        <f t="shared" si="2"/>
        <v>0</v>
      </c>
      <c r="AT53" s="270">
        <f t="shared" si="2"/>
        <v>0</v>
      </c>
      <c r="AU53" s="270">
        <f t="shared" si="2"/>
        <v>0</v>
      </c>
      <c r="AV53" s="270">
        <f t="shared" si="2"/>
        <v>476207</v>
      </c>
      <c r="AW53" s="270">
        <f t="shared" si="2"/>
        <v>0</v>
      </c>
      <c r="AX53" s="270">
        <f t="shared" si="2"/>
        <v>0</v>
      </c>
      <c r="AY53" s="270">
        <f t="shared" si="2"/>
        <v>184164</v>
      </c>
      <c r="AZ53" s="270">
        <f t="shared" si="2"/>
        <v>0</v>
      </c>
      <c r="BA53" s="270">
        <f t="shared" si="2"/>
        <v>25931</v>
      </c>
      <c r="BB53" s="270">
        <f t="shared" si="2"/>
        <v>0</v>
      </c>
      <c r="BC53" s="270">
        <f t="shared" si="2"/>
        <v>0</v>
      </c>
      <c r="BD53" s="270">
        <f t="shared" si="2"/>
        <v>125421</v>
      </c>
      <c r="BE53" s="270">
        <f t="shared" si="2"/>
        <v>4629787</v>
      </c>
      <c r="BF53" s="270">
        <f t="shared" si="2"/>
        <v>69839</v>
      </c>
      <c r="BG53" s="270">
        <f t="shared" si="2"/>
        <v>0</v>
      </c>
      <c r="BH53" s="270">
        <f t="shared" si="2"/>
        <v>184143</v>
      </c>
      <c r="BI53" s="270">
        <f t="shared" si="2"/>
        <v>31304</v>
      </c>
      <c r="BJ53" s="270">
        <f t="shared" si="2"/>
        <v>202512</v>
      </c>
      <c r="BK53" s="270">
        <f t="shared" si="2"/>
        <v>40271</v>
      </c>
      <c r="BL53" s="270">
        <f t="shared" si="2"/>
        <v>56388</v>
      </c>
      <c r="BM53" s="270">
        <f t="shared" si="2"/>
        <v>0</v>
      </c>
      <c r="BN53" s="270">
        <f t="shared" si="2"/>
        <v>103560</v>
      </c>
      <c r="BO53" s="270">
        <f t="shared" si="2"/>
        <v>0</v>
      </c>
      <c r="BP53" s="270">
        <f t="shared" ref="BP53:CD53" si="3">IF($B$53,ROUND(($B$53/($CE$91+$CF$91)*BP91),0))</f>
        <v>9649</v>
      </c>
      <c r="BQ53" s="270">
        <f t="shared" si="3"/>
        <v>0</v>
      </c>
      <c r="BR53" s="270">
        <f t="shared" si="3"/>
        <v>73641</v>
      </c>
      <c r="BS53" s="270">
        <f t="shared" si="3"/>
        <v>78600</v>
      </c>
      <c r="BT53" s="270">
        <f t="shared" si="3"/>
        <v>0</v>
      </c>
      <c r="BU53" s="270">
        <f t="shared" si="3"/>
        <v>0</v>
      </c>
      <c r="BV53" s="270">
        <f t="shared" si="3"/>
        <v>139885</v>
      </c>
      <c r="BW53" s="270">
        <f t="shared" si="3"/>
        <v>20580</v>
      </c>
      <c r="BX53" s="270">
        <f t="shared" si="3"/>
        <v>45168</v>
      </c>
      <c r="BY53" s="270">
        <f t="shared" si="3"/>
        <v>36407</v>
      </c>
      <c r="BZ53" s="270">
        <f t="shared" si="3"/>
        <v>0</v>
      </c>
      <c r="CA53" s="270">
        <f t="shared" si="3"/>
        <v>0</v>
      </c>
      <c r="CB53" s="270">
        <f t="shared" si="3"/>
        <v>0</v>
      </c>
      <c r="CC53" s="270">
        <f t="shared" si="3"/>
        <v>2120274</v>
      </c>
      <c r="CD53" s="270">
        <f t="shared" si="3"/>
        <v>0</v>
      </c>
      <c r="CE53" s="32">
        <f>SUM(C53:CD53)</f>
        <v>16412448</v>
      </c>
    </row>
    <row r="54" spans="1:83" x14ac:dyDescent="0.35">
      <c r="A54" s="20" t="s">
        <v>218</v>
      </c>
      <c r="B54" s="270">
        <f>B52+B53</f>
        <v>16412448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>
        <v>3166</v>
      </c>
      <c r="D60" s="213"/>
      <c r="E60" s="213">
        <v>28355</v>
      </c>
      <c r="F60" s="213">
        <v>1696</v>
      </c>
      <c r="G60" s="213"/>
      <c r="H60" s="213">
        <v>3904</v>
      </c>
      <c r="I60" s="213"/>
      <c r="J60" s="213">
        <v>2012</v>
      </c>
      <c r="K60" s="213"/>
      <c r="L60" s="213"/>
      <c r="M60" s="213"/>
      <c r="N60" s="213"/>
      <c r="O60" s="213">
        <v>860</v>
      </c>
      <c r="P60" s="214">
        <v>594429</v>
      </c>
      <c r="Q60" s="214">
        <v>278867</v>
      </c>
      <c r="R60" s="214">
        <v>793686</v>
      </c>
      <c r="S60" s="263"/>
      <c r="T60" s="263"/>
      <c r="U60" s="227">
        <v>868719</v>
      </c>
      <c r="V60" s="214">
        <v>1709</v>
      </c>
      <c r="W60" s="214">
        <v>81549</v>
      </c>
      <c r="X60" s="214">
        <v>139722</v>
      </c>
      <c r="Y60" s="214">
        <v>153523</v>
      </c>
      <c r="Z60" s="214"/>
      <c r="AA60" s="214">
        <v>21248</v>
      </c>
      <c r="AB60" s="263"/>
      <c r="AC60" s="214">
        <v>28213</v>
      </c>
      <c r="AD60" s="214"/>
      <c r="AE60" s="214">
        <v>26273</v>
      </c>
      <c r="AF60" s="214"/>
      <c r="AG60" s="214">
        <v>31895</v>
      </c>
      <c r="AH60" s="214"/>
      <c r="AI60" s="214"/>
      <c r="AJ60" s="214">
        <v>18942</v>
      </c>
      <c r="AK60" s="214">
        <v>8397</v>
      </c>
      <c r="AL60" s="214">
        <v>3938</v>
      </c>
      <c r="AM60" s="214"/>
      <c r="AN60" s="214"/>
      <c r="AO60" s="214">
        <v>7073</v>
      </c>
      <c r="AP60" s="214">
        <v>331836</v>
      </c>
      <c r="AQ60" s="214"/>
      <c r="AR60" s="214"/>
      <c r="AS60" s="214"/>
      <c r="AT60" s="214"/>
      <c r="AU60" s="214"/>
      <c r="AV60" s="263"/>
      <c r="AW60" s="263"/>
      <c r="AX60" s="263"/>
      <c r="AY60" s="214">
        <v>320815</v>
      </c>
      <c r="AZ60" s="214"/>
      <c r="BA60" s="263"/>
      <c r="BB60" s="263"/>
      <c r="BC60" s="263"/>
      <c r="BD60" s="263"/>
      <c r="BE60" s="214">
        <v>794314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>
        <v>31.09</v>
      </c>
      <c r="D61" s="243"/>
      <c r="E61" s="243">
        <v>202.75000000000003</v>
      </c>
      <c r="F61" s="243">
        <v>26.57</v>
      </c>
      <c r="G61" s="243"/>
      <c r="H61" s="243">
        <v>22.79</v>
      </c>
      <c r="I61" s="243"/>
      <c r="J61" s="243">
        <v>5.78</v>
      </c>
      <c r="K61" s="243"/>
      <c r="L61" s="243"/>
      <c r="M61" s="243"/>
      <c r="N61" s="243"/>
      <c r="O61" s="243">
        <v>18.84</v>
      </c>
      <c r="P61" s="244">
        <v>36.35</v>
      </c>
      <c r="Q61" s="244">
        <v>19.47</v>
      </c>
      <c r="R61" s="244">
        <v>2.69</v>
      </c>
      <c r="S61" s="245">
        <v>21.7</v>
      </c>
      <c r="T61" s="245">
        <v>4.78</v>
      </c>
      <c r="U61" s="246">
        <v>49.04</v>
      </c>
      <c r="V61" s="244">
        <v>2.09</v>
      </c>
      <c r="W61" s="244">
        <v>5.7</v>
      </c>
      <c r="X61" s="244">
        <v>7.46</v>
      </c>
      <c r="Y61" s="244">
        <v>60.84</v>
      </c>
      <c r="Z61" s="244">
        <v>12.83</v>
      </c>
      <c r="AA61" s="244">
        <v>4.34</v>
      </c>
      <c r="AB61" s="245">
        <v>45.15</v>
      </c>
      <c r="AC61" s="244">
        <v>18.84</v>
      </c>
      <c r="AD61" s="244">
        <v>4.47</v>
      </c>
      <c r="AE61" s="244">
        <v>15.91</v>
      </c>
      <c r="AF61" s="244"/>
      <c r="AG61" s="244">
        <v>61.16</v>
      </c>
      <c r="AH61" s="244"/>
      <c r="AI61" s="244"/>
      <c r="AJ61" s="244">
        <v>35.799999999999997</v>
      </c>
      <c r="AK61" s="244">
        <v>2.27</v>
      </c>
      <c r="AL61" s="244">
        <v>2.62</v>
      </c>
      <c r="AM61" s="244"/>
      <c r="AN61" s="244"/>
      <c r="AO61" s="244">
        <v>13.780000000000001</v>
      </c>
      <c r="AP61" s="244">
        <v>397.07</v>
      </c>
      <c r="AQ61" s="244"/>
      <c r="AR61" s="244"/>
      <c r="AS61" s="244"/>
      <c r="AT61" s="244"/>
      <c r="AU61" s="244"/>
      <c r="AV61" s="245">
        <v>40.81</v>
      </c>
      <c r="AW61" s="245">
        <v>49.5</v>
      </c>
      <c r="AX61" s="245">
        <v>0.01</v>
      </c>
      <c r="AY61" s="244">
        <v>25.94</v>
      </c>
      <c r="AZ61" s="244"/>
      <c r="BA61" s="245"/>
      <c r="BB61" s="245"/>
      <c r="BC61" s="245"/>
      <c r="BD61" s="245">
        <v>9.5299999999999994</v>
      </c>
      <c r="BE61" s="244">
        <v>31.73</v>
      </c>
      <c r="BF61" s="245">
        <v>32.64</v>
      </c>
      <c r="BG61" s="245">
        <v>32.89</v>
      </c>
      <c r="BH61" s="245">
        <v>93.98</v>
      </c>
      <c r="BI61" s="245">
        <v>15.15</v>
      </c>
      <c r="BJ61" s="245">
        <v>18.579999999999998</v>
      </c>
      <c r="BK61" s="245">
        <v>53.93</v>
      </c>
      <c r="BL61" s="245">
        <v>54.88</v>
      </c>
      <c r="BM61" s="245"/>
      <c r="BN61" s="245">
        <v>21.02</v>
      </c>
      <c r="BO61" s="245">
        <v>4.49</v>
      </c>
      <c r="BP61" s="245">
        <v>4.99</v>
      </c>
      <c r="BQ61" s="245"/>
      <c r="BR61" s="245">
        <v>15.44</v>
      </c>
      <c r="BS61" s="245">
        <v>6.43</v>
      </c>
      <c r="BT61" s="245"/>
      <c r="BU61" s="245"/>
      <c r="BV61" s="245">
        <v>53.82</v>
      </c>
      <c r="BW61" s="245">
        <v>4.67</v>
      </c>
      <c r="BX61" s="245">
        <v>50.879999999999995</v>
      </c>
      <c r="BY61" s="245">
        <v>24.04</v>
      </c>
      <c r="BZ61" s="245">
        <v>9.9600000000000009</v>
      </c>
      <c r="CA61" s="245"/>
      <c r="CB61" s="245"/>
      <c r="CC61" s="245">
        <v>6.8299999999999992</v>
      </c>
      <c r="CD61" s="247" t="s">
        <v>233</v>
      </c>
      <c r="CE61" s="268">
        <f t="shared" ref="CE61:CE69" si="4">SUM(C61:CD61)</f>
        <v>1794.3200000000002</v>
      </c>
    </row>
    <row r="62" spans="1:83" x14ac:dyDescent="0.35">
      <c r="A62" s="39" t="s">
        <v>248</v>
      </c>
      <c r="B62" s="20"/>
      <c r="C62" s="213">
        <v>3468398</v>
      </c>
      <c r="D62" s="213"/>
      <c r="E62" s="213">
        <v>16716393</v>
      </c>
      <c r="F62" s="213">
        <v>2922279</v>
      </c>
      <c r="G62" s="213"/>
      <c r="H62" s="213">
        <v>2365061</v>
      </c>
      <c r="I62" s="213"/>
      <c r="J62" s="213">
        <v>667687</v>
      </c>
      <c r="K62" s="213"/>
      <c r="L62" s="213"/>
      <c r="M62" s="213"/>
      <c r="N62" s="213"/>
      <c r="O62" s="213">
        <v>2022448</v>
      </c>
      <c r="P62" s="214">
        <v>3620629</v>
      </c>
      <c r="Q62" s="214">
        <v>2077007</v>
      </c>
      <c r="R62" s="214">
        <v>141685</v>
      </c>
      <c r="S62" s="228">
        <v>1082586</v>
      </c>
      <c r="T62" s="228">
        <v>600717</v>
      </c>
      <c r="U62" s="227">
        <v>3402032</v>
      </c>
      <c r="V62" s="214">
        <v>156609</v>
      </c>
      <c r="W62" s="214">
        <v>98825</v>
      </c>
      <c r="X62" s="214"/>
      <c r="Y62" s="214">
        <v>4480856</v>
      </c>
      <c r="Z62" s="214">
        <v>1330252</v>
      </c>
      <c r="AA62" s="214"/>
      <c r="AB62" s="240">
        <v>4947003</v>
      </c>
      <c r="AC62" s="214">
        <v>1625307</v>
      </c>
      <c r="AD62" s="214">
        <v>561266</v>
      </c>
      <c r="AE62" s="214">
        <v>1396764</v>
      </c>
      <c r="AF62" s="214"/>
      <c r="AG62" s="214">
        <v>5782181</v>
      </c>
      <c r="AH62" s="214"/>
      <c r="AI62" s="214"/>
      <c r="AJ62" s="214">
        <v>2943786</v>
      </c>
      <c r="AK62" s="214">
        <v>228373</v>
      </c>
      <c r="AL62" s="214">
        <v>253903</v>
      </c>
      <c r="AM62" s="214"/>
      <c r="AN62" s="214"/>
      <c r="AO62" s="214">
        <v>1444631</v>
      </c>
      <c r="AP62" s="214">
        <v>74843434</v>
      </c>
      <c r="AQ62" s="214"/>
      <c r="AR62" s="214"/>
      <c r="AS62" s="214"/>
      <c r="AT62" s="214"/>
      <c r="AU62" s="214"/>
      <c r="AV62" s="228">
        <v>3612367</v>
      </c>
      <c r="AW62" s="228">
        <v>5774394</v>
      </c>
      <c r="AX62" s="228">
        <v>516</v>
      </c>
      <c r="AY62" s="214">
        <v>1246467</v>
      </c>
      <c r="AZ62" s="214"/>
      <c r="BA62" s="228"/>
      <c r="BB62" s="228"/>
      <c r="BC62" s="228"/>
      <c r="BD62" s="228">
        <v>703803</v>
      </c>
      <c r="BE62" s="214">
        <v>2161253</v>
      </c>
      <c r="BF62" s="228">
        <v>1359618</v>
      </c>
      <c r="BG62" s="228">
        <v>1520203</v>
      </c>
      <c r="BH62" s="228">
        <v>9998742</v>
      </c>
      <c r="BI62" s="228">
        <v>1956648</v>
      </c>
      <c r="BJ62" s="228">
        <v>1772078</v>
      </c>
      <c r="BK62" s="228">
        <v>3039748</v>
      </c>
      <c r="BL62" s="228">
        <v>2895137</v>
      </c>
      <c r="BM62" s="228"/>
      <c r="BN62" s="228">
        <v>5000364</v>
      </c>
      <c r="BO62" s="228">
        <v>365811</v>
      </c>
      <c r="BP62" s="228">
        <v>484547</v>
      </c>
      <c r="BQ62" s="228"/>
      <c r="BR62" s="228">
        <v>1409034</v>
      </c>
      <c r="BS62" s="228">
        <v>321225</v>
      </c>
      <c r="BT62" s="228"/>
      <c r="BU62" s="228"/>
      <c r="BV62" s="228">
        <v>3089011</v>
      </c>
      <c r="BW62" s="228">
        <v>446170</v>
      </c>
      <c r="BX62" s="228">
        <v>5382717</v>
      </c>
      <c r="BY62" s="228">
        <v>2608339</v>
      </c>
      <c r="BZ62" s="228">
        <v>714790</v>
      </c>
      <c r="CA62" s="228"/>
      <c r="CB62" s="228"/>
      <c r="CC62" s="228">
        <v>7605636</v>
      </c>
      <c r="CD62" s="29" t="s">
        <v>233</v>
      </c>
      <c r="CE62" s="32">
        <f t="shared" si="4"/>
        <v>202648730</v>
      </c>
    </row>
    <row r="63" spans="1:83" x14ac:dyDescent="0.35">
      <c r="A63" s="39" t="s">
        <v>9</v>
      </c>
      <c r="B63" s="20"/>
      <c r="C63" s="269">
        <f>ROUND(C48+C49,0)</f>
        <v>865782</v>
      </c>
      <c r="D63" s="269">
        <f t="shared" ref="D63:BO63" si="5">ROUND(D48+D49,0)</f>
        <v>0</v>
      </c>
      <c r="E63" s="269">
        <f t="shared" si="5"/>
        <v>4172747</v>
      </c>
      <c r="F63" s="269">
        <f t="shared" si="5"/>
        <v>729459</v>
      </c>
      <c r="G63" s="269">
        <f t="shared" si="5"/>
        <v>0</v>
      </c>
      <c r="H63" s="269">
        <f t="shared" si="5"/>
        <v>590367</v>
      </c>
      <c r="I63" s="269">
        <f t="shared" si="5"/>
        <v>0</v>
      </c>
      <c r="J63" s="269">
        <f t="shared" si="5"/>
        <v>166668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504844</v>
      </c>
      <c r="P63" s="269">
        <f t="shared" si="5"/>
        <v>903782</v>
      </c>
      <c r="Q63" s="269">
        <f t="shared" si="5"/>
        <v>518463</v>
      </c>
      <c r="R63" s="269">
        <f t="shared" si="5"/>
        <v>35367</v>
      </c>
      <c r="S63" s="269">
        <f t="shared" si="5"/>
        <v>270235</v>
      </c>
      <c r="T63" s="269">
        <f t="shared" si="5"/>
        <v>149951</v>
      </c>
      <c r="U63" s="269">
        <f t="shared" si="5"/>
        <v>849215</v>
      </c>
      <c r="V63" s="269">
        <f t="shared" si="5"/>
        <v>39093</v>
      </c>
      <c r="W63" s="269">
        <f t="shared" si="5"/>
        <v>24669</v>
      </c>
      <c r="X63" s="269">
        <f t="shared" si="5"/>
        <v>0</v>
      </c>
      <c r="Y63" s="269">
        <f t="shared" si="5"/>
        <v>1118511</v>
      </c>
      <c r="Z63" s="269">
        <f t="shared" si="5"/>
        <v>332058</v>
      </c>
      <c r="AA63" s="269">
        <f t="shared" si="5"/>
        <v>0</v>
      </c>
      <c r="AB63" s="269">
        <f t="shared" si="5"/>
        <v>1234871</v>
      </c>
      <c r="AC63" s="269">
        <f t="shared" si="5"/>
        <v>405709</v>
      </c>
      <c r="AD63" s="269">
        <f t="shared" si="5"/>
        <v>140103</v>
      </c>
      <c r="AE63" s="269">
        <f t="shared" si="5"/>
        <v>348660</v>
      </c>
      <c r="AF63" s="269">
        <f t="shared" si="5"/>
        <v>0</v>
      </c>
      <c r="AG63" s="269">
        <f t="shared" si="5"/>
        <v>1443348</v>
      </c>
      <c r="AH63" s="269">
        <f t="shared" si="5"/>
        <v>0</v>
      </c>
      <c r="AI63" s="269">
        <f t="shared" si="5"/>
        <v>0</v>
      </c>
      <c r="AJ63" s="269">
        <f t="shared" si="5"/>
        <v>734828</v>
      </c>
      <c r="AK63" s="269">
        <f t="shared" si="5"/>
        <v>57006</v>
      </c>
      <c r="AL63" s="269">
        <f t="shared" si="5"/>
        <v>63379</v>
      </c>
      <c r="AM63" s="269">
        <f t="shared" si="5"/>
        <v>0</v>
      </c>
      <c r="AN63" s="269">
        <f t="shared" si="5"/>
        <v>0</v>
      </c>
      <c r="AO63" s="269">
        <f t="shared" si="5"/>
        <v>360609</v>
      </c>
      <c r="AP63" s="269">
        <f t="shared" si="5"/>
        <v>18682421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901719</v>
      </c>
      <c r="AW63" s="269">
        <f t="shared" si="5"/>
        <v>1441404</v>
      </c>
      <c r="AX63" s="269">
        <f t="shared" si="5"/>
        <v>129</v>
      </c>
      <c r="AY63" s="269">
        <f t="shared" si="5"/>
        <v>311143</v>
      </c>
      <c r="AZ63" s="269">
        <f t="shared" si="5"/>
        <v>0</v>
      </c>
      <c r="BA63" s="269">
        <f t="shared" si="5"/>
        <v>0</v>
      </c>
      <c r="BB63" s="269">
        <f t="shared" si="5"/>
        <v>0</v>
      </c>
      <c r="BC63" s="269">
        <f t="shared" si="5"/>
        <v>0</v>
      </c>
      <c r="BD63" s="269">
        <f t="shared" si="5"/>
        <v>175683</v>
      </c>
      <c r="BE63" s="269">
        <f t="shared" si="5"/>
        <v>539492</v>
      </c>
      <c r="BF63" s="269">
        <f t="shared" si="5"/>
        <v>339388</v>
      </c>
      <c r="BG63" s="269">
        <f t="shared" si="5"/>
        <v>379473</v>
      </c>
      <c r="BH63" s="269">
        <f t="shared" si="5"/>
        <v>2495886</v>
      </c>
      <c r="BI63" s="269">
        <f t="shared" si="5"/>
        <v>488419</v>
      </c>
      <c r="BJ63" s="269">
        <f t="shared" si="5"/>
        <v>442346</v>
      </c>
      <c r="BK63" s="269">
        <f t="shared" si="5"/>
        <v>758782</v>
      </c>
      <c r="BL63" s="269">
        <f t="shared" si="5"/>
        <v>722684</v>
      </c>
      <c r="BM63" s="269">
        <f t="shared" si="5"/>
        <v>0</v>
      </c>
      <c r="BN63" s="269">
        <f t="shared" si="5"/>
        <v>1248191</v>
      </c>
      <c r="BO63" s="269">
        <f t="shared" si="5"/>
        <v>91314</v>
      </c>
      <c r="BP63" s="269">
        <f t="shared" ref="BP63:CC63" si="6">ROUND(BP48+BP49,0)</f>
        <v>120953</v>
      </c>
      <c r="BQ63" s="269">
        <f t="shared" si="6"/>
        <v>0</v>
      </c>
      <c r="BR63" s="269">
        <f t="shared" si="6"/>
        <v>351723</v>
      </c>
      <c r="BS63" s="269">
        <f t="shared" si="6"/>
        <v>80184</v>
      </c>
      <c r="BT63" s="269">
        <f t="shared" si="6"/>
        <v>0</v>
      </c>
      <c r="BU63" s="269">
        <f t="shared" si="6"/>
        <v>0</v>
      </c>
      <c r="BV63" s="269">
        <f t="shared" si="6"/>
        <v>771079</v>
      </c>
      <c r="BW63" s="269">
        <f t="shared" si="6"/>
        <v>111373</v>
      </c>
      <c r="BX63" s="269">
        <f t="shared" si="6"/>
        <v>1343634</v>
      </c>
      <c r="BY63" s="269">
        <f t="shared" si="6"/>
        <v>651094</v>
      </c>
      <c r="BZ63" s="269">
        <f t="shared" si="6"/>
        <v>178426</v>
      </c>
      <c r="CA63" s="269">
        <f t="shared" si="6"/>
        <v>0</v>
      </c>
      <c r="CB63" s="269">
        <f t="shared" si="6"/>
        <v>0</v>
      </c>
      <c r="CC63" s="269">
        <f t="shared" si="6"/>
        <v>1898519</v>
      </c>
      <c r="CD63" s="29" t="s">
        <v>233</v>
      </c>
      <c r="CE63" s="32">
        <f t="shared" si="4"/>
        <v>50585183</v>
      </c>
    </row>
    <row r="64" spans="1:83" x14ac:dyDescent="0.35">
      <c r="A64" s="39" t="s">
        <v>249</v>
      </c>
      <c r="B64" s="20"/>
      <c r="C64" s="213">
        <v>227783</v>
      </c>
      <c r="D64" s="213"/>
      <c r="E64" s="213">
        <v>9855</v>
      </c>
      <c r="F64" s="213">
        <v>475840</v>
      </c>
      <c r="G64" s="213"/>
      <c r="H64" s="213">
        <v>0</v>
      </c>
      <c r="I64" s="213"/>
      <c r="J64" s="213">
        <v>766020</v>
      </c>
      <c r="K64" s="213"/>
      <c r="L64" s="213"/>
      <c r="M64" s="213"/>
      <c r="N64" s="213"/>
      <c r="O64" s="213">
        <v>350211</v>
      </c>
      <c r="P64" s="214">
        <v>201425</v>
      </c>
      <c r="Q64" s="214"/>
      <c r="R64" s="214">
        <v>1541938</v>
      </c>
      <c r="S64" s="228">
        <v>155754</v>
      </c>
      <c r="T64" s="228"/>
      <c r="U64" s="227">
        <v>790538</v>
      </c>
      <c r="V64" s="214"/>
      <c r="W64" s="214">
        <v>12600</v>
      </c>
      <c r="X64" s="214">
        <v>12600</v>
      </c>
      <c r="Y64" s="214">
        <v>470588</v>
      </c>
      <c r="Z64" s="214">
        <v>8750</v>
      </c>
      <c r="AA64" s="214"/>
      <c r="AB64" s="240">
        <v>280140</v>
      </c>
      <c r="AC64" s="214">
        <v>7175</v>
      </c>
      <c r="AD64" s="214"/>
      <c r="AE64" s="214"/>
      <c r="AF64" s="214"/>
      <c r="AG64" s="214">
        <v>1127663</v>
      </c>
      <c r="AH64" s="214"/>
      <c r="AI64" s="214"/>
      <c r="AJ64" s="214">
        <v>2828658</v>
      </c>
      <c r="AK64" s="214"/>
      <c r="AL64" s="214"/>
      <c r="AM64" s="214"/>
      <c r="AN64" s="214"/>
      <c r="AO64" s="214"/>
      <c r="AP64" s="214">
        <v>4756534</v>
      </c>
      <c r="AQ64" s="214"/>
      <c r="AR64" s="214"/>
      <c r="AS64" s="214"/>
      <c r="AT64" s="214"/>
      <c r="AU64" s="214"/>
      <c r="AV64" s="228"/>
      <c r="AW64" s="228">
        <v>167755</v>
      </c>
      <c r="AX64" s="228"/>
      <c r="AY64" s="214"/>
      <c r="AZ64" s="214"/>
      <c r="BA64" s="228"/>
      <c r="BB64" s="228"/>
      <c r="BC64" s="228"/>
      <c r="BD64" s="228"/>
      <c r="BE64" s="214">
        <v>163067</v>
      </c>
      <c r="BF64" s="228"/>
      <c r="BG64" s="228">
        <v>898134</v>
      </c>
      <c r="BH64" s="228">
        <v>-2</v>
      </c>
      <c r="BI64" s="228">
        <v>98805</v>
      </c>
      <c r="BJ64" s="228">
        <v>113456</v>
      </c>
      <c r="BK64" s="228">
        <v>152874</v>
      </c>
      <c r="BL64" s="228">
        <v>2000</v>
      </c>
      <c r="BM64" s="228"/>
      <c r="BN64" s="228">
        <v>464087</v>
      </c>
      <c r="BO64" s="228"/>
      <c r="BP64" s="228"/>
      <c r="BQ64" s="228"/>
      <c r="BR64" s="228">
        <v>148140</v>
      </c>
      <c r="BS64" s="228"/>
      <c r="BT64" s="228"/>
      <c r="BU64" s="228"/>
      <c r="BV64" s="228">
        <v>411464</v>
      </c>
      <c r="BW64" s="228">
        <v>166042</v>
      </c>
      <c r="BX64" s="228">
        <v>201508</v>
      </c>
      <c r="BY64" s="228"/>
      <c r="BZ64" s="228">
        <v>0</v>
      </c>
      <c r="CA64" s="228"/>
      <c r="CB64" s="228"/>
      <c r="CC64" s="228">
        <v>893405</v>
      </c>
      <c r="CD64" s="29" t="s">
        <v>233</v>
      </c>
      <c r="CE64" s="32">
        <f t="shared" si="4"/>
        <v>17904807</v>
      </c>
    </row>
    <row r="65" spans="1:83" x14ac:dyDescent="0.35">
      <c r="A65" s="39" t="s">
        <v>250</v>
      </c>
      <c r="B65" s="20"/>
      <c r="C65" s="213">
        <v>672311</v>
      </c>
      <c r="D65" s="213"/>
      <c r="E65" s="213">
        <v>1505507</v>
      </c>
      <c r="F65" s="213">
        <v>263273</v>
      </c>
      <c r="G65" s="213"/>
      <c r="H65" s="213">
        <v>33017</v>
      </c>
      <c r="I65" s="213"/>
      <c r="J65" s="213">
        <v>42458</v>
      </c>
      <c r="K65" s="213"/>
      <c r="L65" s="213"/>
      <c r="M65" s="213"/>
      <c r="N65" s="213"/>
      <c r="O65" s="213">
        <v>192147</v>
      </c>
      <c r="P65" s="214">
        <v>12038627</v>
      </c>
      <c r="Q65" s="214">
        <v>265407</v>
      </c>
      <c r="R65" s="214">
        <v>375030</v>
      </c>
      <c r="S65" s="228">
        <v>379031</v>
      </c>
      <c r="T65" s="228">
        <v>202020</v>
      </c>
      <c r="U65" s="227">
        <v>5612253</v>
      </c>
      <c r="V65" s="214">
        <v>58187</v>
      </c>
      <c r="W65" s="214">
        <v>51375</v>
      </c>
      <c r="X65" s="214">
        <v>62339</v>
      </c>
      <c r="Y65" s="214">
        <v>7642887</v>
      </c>
      <c r="Z65" s="214">
        <v>46491</v>
      </c>
      <c r="AA65" s="214">
        <v>135240</v>
      </c>
      <c r="AB65" s="240">
        <v>33092397</v>
      </c>
      <c r="AC65" s="214">
        <v>256985</v>
      </c>
      <c r="AD65" s="214">
        <v>111028</v>
      </c>
      <c r="AE65" s="214">
        <v>13201</v>
      </c>
      <c r="AF65" s="214"/>
      <c r="AG65" s="214">
        <v>1116485</v>
      </c>
      <c r="AH65" s="214"/>
      <c r="AI65" s="214"/>
      <c r="AJ65" s="214">
        <v>256348</v>
      </c>
      <c r="AK65" s="214">
        <v>2674</v>
      </c>
      <c r="AL65" s="214">
        <v>872</v>
      </c>
      <c r="AM65" s="214"/>
      <c r="AN65" s="214"/>
      <c r="AO65" s="214">
        <v>167518</v>
      </c>
      <c r="AP65" s="214">
        <v>5784057</v>
      </c>
      <c r="AQ65" s="214"/>
      <c r="AR65" s="214"/>
      <c r="AS65" s="214"/>
      <c r="AT65" s="214"/>
      <c r="AU65" s="214"/>
      <c r="AV65" s="228">
        <v>1664486</v>
      </c>
      <c r="AW65" s="228">
        <v>305393</v>
      </c>
      <c r="AX65" s="228">
        <v>28845</v>
      </c>
      <c r="AY65" s="214">
        <v>-360137</v>
      </c>
      <c r="AZ65" s="214"/>
      <c r="BA65" s="228">
        <v>7095</v>
      </c>
      <c r="BB65" s="228"/>
      <c r="BC65" s="228"/>
      <c r="BD65" s="228">
        <v>196282</v>
      </c>
      <c r="BE65" s="214">
        <v>264850</v>
      </c>
      <c r="BF65" s="228">
        <v>243395</v>
      </c>
      <c r="BG65" s="228">
        <v>6322</v>
      </c>
      <c r="BH65" s="228">
        <v>583176</v>
      </c>
      <c r="BI65" s="228">
        <v>1127</v>
      </c>
      <c r="BJ65" s="228">
        <v>8691</v>
      </c>
      <c r="BK65" s="228">
        <v>16610</v>
      </c>
      <c r="BL65" s="228">
        <v>18855</v>
      </c>
      <c r="BM65" s="228"/>
      <c r="BN65" s="228">
        <v>49932</v>
      </c>
      <c r="BO65" s="228">
        <v>24770</v>
      </c>
      <c r="BP65" s="228">
        <v>15089</v>
      </c>
      <c r="BQ65" s="228"/>
      <c r="BR65" s="228">
        <v>49581</v>
      </c>
      <c r="BS65" s="228">
        <v>8617</v>
      </c>
      <c r="BT65" s="228"/>
      <c r="BU65" s="228"/>
      <c r="BV65" s="228">
        <v>17444</v>
      </c>
      <c r="BW65" s="228">
        <v>7505</v>
      </c>
      <c r="BX65" s="228">
        <v>61935</v>
      </c>
      <c r="BY65" s="228">
        <v>37438</v>
      </c>
      <c r="BZ65" s="228">
        <v>389</v>
      </c>
      <c r="CA65" s="228"/>
      <c r="CB65" s="228"/>
      <c r="CC65" s="228">
        <v>593692</v>
      </c>
      <c r="CD65" s="29" t="s">
        <v>233</v>
      </c>
      <c r="CE65" s="32">
        <f t="shared" si="4"/>
        <v>74230547</v>
      </c>
    </row>
    <row r="66" spans="1:83" x14ac:dyDescent="0.35">
      <c r="A66" s="39" t="s">
        <v>251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40"/>
      <c r="AC66" s="214"/>
      <c r="AD66" s="214"/>
      <c r="AE66" s="214"/>
      <c r="AF66" s="214"/>
      <c r="AG66" s="214"/>
      <c r="AH66" s="214"/>
      <c r="AI66" s="214"/>
      <c r="AJ66" s="214">
        <v>858</v>
      </c>
      <c r="AK66" s="214"/>
      <c r="AL66" s="214"/>
      <c r="AM66" s="214"/>
      <c r="AN66" s="214"/>
      <c r="AO66" s="214"/>
      <c r="AP66" s="214">
        <v>809656</v>
      </c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/>
      <c r="BD66" s="228">
        <v>67</v>
      </c>
      <c r="BE66" s="214"/>
      <c r="BF66" s="228"/>
      <c r="BG66" s="228"/>
      <c r="BH66" s="228">
        <v>9658</v>
      </c>
      <c r="BI66" s="228"/>
      <c r="BJ66" s="228">
        <v>3</v>
      </c>
      <c r="BK66" s="228"/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>
        <v>2390539</v>
      </c>
      <c r="CD66" s="29" t="s">
        <v>233</v>
      </c>
      <c r="CE66" s="32">
        <f t="shared" si="4"/>
        <v>3210781</v>
      </c>
    </row>
    <row r="67" spans="1:83" x14ac:dyDescent="0.35">
      <c r="A67" s="39" t="s">
        <v>252</v>
      </c>
      <c r="B67" s="20"/>
      <c r="C67" s="213">
        <v>1128</v>
      </c>
      <c r="D67" s="213"/>
      <c r="E67" s="213">
        <v>4329778</v>
      </c>
      <c r="F67" s="213">
        <v>185087</v>
      </c>
      <c r="G67" s="213"/>
      <c r="H67" s="213"/>
      <c r="I67" s="213"/>
      <c r="J67" s="213">
        <v>14823</v>
      </c>
      <c r="K67" s="213"/>
      <c r="L67" s="213"/>
      <c r="M67" s="213"/>
      <c r="N67" s="213"/>
      <c r="O67" s="213">
        <v>4562</v>
      </c>
      <c r="P67" s="214">
        <v>620450</v>
      </c>
      <c r="Q67" s="214">
        <v>1187</v>
      </c>
      <c r="R67" s="214">
        <v>1380</v>
      </c>
      <c r="S67" s="228">
        <v>34287</v>
      </c>
      <c r="T67" s="228">
        <v>178</v>
      </c>
      <c r="U67" s="227">
        <v>8172236</v>
      </c>
      <c r="V67" s="214">
        <v>11684</v>
      </c>
      <c r="W67" s="214">
        <v>2825540</v>
      </c>
      <c r="X67" s="214">
        <v>5323769</v>
      </c>
      <c r="Y67" s="214">
        <v>3288069</v>
      </c>
      <c r="Z67" s="214">
        <v>1234983</v>
      </c>
      <c r="AA67" s="214">
        <v>885317</v>
      </c>
      <c r="AB67" s="240">
        <v>149011</v>
      </c>
      <c r="AC67" s="214">
        <v>10705</v>
      </c>
      <c r="AD67" s="214">
        <v>11450</v>
      </c>
      <c r="AE67" s="214">
        <v>20</v>
      </c>
      <c r="AF67" s="214"/>
      <c r="AG67" s="214">
        <v>106905</v>
      </c>
      <c r="AH67" s="214"/>
      <c r="AI67" s="214"/>
      <c r="AJ67" s="214">
        <v>3501</v>
      </c>
      <c r="AK67" s="214"/>
      <c r="AL67" s="214">
        <v>131</v>
      </c>
      <c r="AM67" s="214"/>
      <c r="AN67" s="214"/>
      <c r="AO67" s="214"/>
      <c r="AP67" s="214">
        <v>1110597</v>
      </c>
      <c r="AQ67" s="214"/>
      <c r="AR67" s="214"/>
      <c r="AS67" s="214"/>
      <c r="AT67" s="214"/>
      <c r="AU67" s="214"/>
      <c r="AV67" s="228">
        <v>153458</v>
      </c>
      <c r="AW67" s="228">
        <v>50522</v>
      </c>
      <c r="AX67" s="228">
        <v>48664</v>
      </c>
      <c r="AY67" s="214">
        <v>1413861</v>
      </c>
      <c r="AZ67" s="214"/>
      <c r="BA67" s="228">
        <v>1001479</v>
      </c>
      <c r="BB67" s="228"/>
      <c r="BC67" s="228">
        <v>35556</v>
      </c>
      <c r="BD67" s="228">
        <v>5082</v>
      </c>
      <c r="BE67" s="214">
        <v>2767874</v>
      </c>
      <c r="BF67" s="228">
        <v>750824</v>
      </c>
      <c r="BG67" s="228">
        <v>27</v>
      </c>
      <c r="BH67" s="228">
        <v>10261875</v>
      </c>
      <c r="BI67" s="228">
        <v>146457</v>
      </c>
      <c r="BJ67" s="228">
        <v>53707</v>
      </c>
      <c r="BK67" s="228">
        <v>674570</v>
      </c>
      <c r="BL67" s="228">
        <v>192129</v>
      </c>
      <c r="BM67" s="228"/>
      <c r="BN67" s="228">
        <v>495290</v>
      </c>
      <c r="BO67" s="228">
        <v>188</v>
      </c>
      <c r="BP67" s="228">
        <v>2374440</v>
      </c>
      <c r="BQ67" s="228"/>
      <c r="BR67" s="228">
        <v>285315</v>
      </c>
      <c r="BS67" s="228">
        <v>451</v>
      </c>
      <c r="BT67" s="228"/>
      <c r="BU67" s="228"/>
      <c r="BV67" s="228">
        <v>139638</v>
      </c>
      <c r="BW67" s="228">
        <v>105306</v>
      </c>
      <c r="BX67" s="228">
        <v>1250037</v>
      </c>
      <c r="BY67" s="228">
        <v>1999</v>
      </c>
      <c r="BZ67" s="228"/>
      <c r="CA67" s="228"/>
      <c r="CB67" s="228"/>
      <c r="CC67" s="228">
        <v>1063740</v>
      </c>
      <c r="CD67" s="29" t="s">
        <v>233</v>
      </c>
      <c r="CE67" s="32">
        <f t="shared" si="4"/>
        <v>51599267</v>
      </c>
    </row>
    <row r="68" spans="1:83" x14ac:dyDescent="0.35">
      <c r="A68" s="39" t="s">
        <v>11</v>
      </c>
      <c r="B68" s="20"/>
      <c r="C68" s="32">
        <f t="shared" ref="C68:BN68" si="7">ROUND(C52+C53,0)</f>
        <v>80976</v>
      </c>
      <c r="D68" s="32">
        <f t="shared" si="7"/>
        <v>0</v>
      </c>
      <c r="E68" s="32">
        <f t="shared" si="7"/>
        <v>781267</v>
      </c>
      <c r="F68" s="32">
        <f t="shared" si="7"/>
        <v>274851</v>
      </c>
      <c r="G68" s="32">
        <f t="shared" si="7"/>
        <v>0</v>
      </c>
      <c r="H68" s="32">
        <f t="shared" si="7"/>
        <v>143996</v>
      </c>
      <c r="I68" s="32">
        <f t="shared" si="7"/>
        <v>0</v>
      </c>
      <c r="J68" s="32">
        <f t="shared" si="7"/>
        <v>16695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30622</v>
      </c>
      <c r="P68" s="32">
        <f t="shared" si="7"/>
        <v>313346</v>
      </c>
      <c r="Q68" s="32">
        <f t="shared" si="7"/>
        <v>119305</v>
      </c>
      <c r="R68" s="32">
        <f t="shared" si="7"/>
        <v>6426</v>
      </c>
      <c r="S68" s="32">
        <f t="shared" si="7"/>
        <v>118623</v>
      </c>
      <c r="T68" s="32">
        <f t="shared" si="7"/>
        <v>3885</v>
      </c>
      <c r="U68" s="32">
        <f t="shared" si="7"/>
        <v>147323</v>
      </c>
      <c r="V68" s="32">
        <f t="shared" si="7"/>
        <v>0</v>
      </c>
      <c r="W68" s="32">
        <f t="shared" si="7"/>
        <v>42213</v>
      </c>
      <c r="X68" s="32">
        <f t="shared" si="7"/>
        <v>34279</v>
      </c>
      <c r="Y68" s="32">
        <f t="shared" si="7"/>
        <v>278819</v>
      </c>
      <c r="Z68" s="32">
        <f t="shared" si="7"/>
        <v>135029</v>
      </c>
      <c r="AA68" s="32">
        <f t="shared" si="7"/>
        <v>38866</v>
      </c>
      <c r="AB68" s="32">
        <f t="shared" si="7"/>
        <v>162634</v>
      </c>
      <c r="AC68" s="32">
        <f t="shared" si="7"/>
        <v>35043</v>
      </c>
      <c r="AD68" s="32">
        <f t="shared" si="7"/>
        <v>130669</v>
      </c>
      <c r="AE68" s="32">
        <f t="shared" si="7"/>
        <v>44032</v>
      </c>
      <c r="AF68" s="32">
        <f t="shared" si="7"/>
        <v>0</v>
      </c>
      <c r="AG68" s="32">
        <f t="shared" si="7"/>
        <v>196272</v>
      </c>
      <c r="AH68" s="32">
        <f t="shared" si="7"/>
        <v>0</v>
      </c>
      <c r="AI68" s="32">
        <f t="shared" si="7"/>
        <v>0</v>
      </c>
      <c r="AJ68" s="32">
        <f t="shared" si="7"/>
        <v>356013</v>
      </c>
      <c r="AK68" s="32">
        <f t="shared" si="7"/>
        <v>5496</v>
      </c>
      <c r="AL68" s="32">
        <f t="shared" si="7"/>
        <v>2603</v>
      </c>
      <c r="AM68" s="32">
        <f t="shared" si="7"/>
        <v>0</v>
      </c>
      <c r="AN68" s="32">
        <f t="shared" si="7"/>
        <v>0</v>
      </c>
      <c r="AO68" s="32">
        <f t="shared" si="7"/>
        <v>50499</v>
      </c>
      <c r="AP68" s="32">
        <f t="shared" si="7"/>
        <v>4208935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476207</v>
      </c>
      <c r="AW68" s="32">
        <f t="shared" si="7"/>
        <v>0</v>
      </c>
      <c r="AX68" s="32">
        <f t="shared" si="7"/>
        <v>0</v>
      </c>
      <c r="AY68" s="32">
        <f t="shared" si="7"/>
        <v>184164</v>
      </c>
      <c r="AZ68" s="32">
        <f t="shared" si="7"/>
        <v>0</v>
      </c>
      <c r="BA68" s="32">
        <f t="shared" si="7"/>
        <v>25931</v>
      </c>
      <c r="BB68" s="32">
        <f t="shared" si="7"/>
        <v>0</v>
      </c>
      <c r="BC68" s="32">
        <f t="shared" si="7"/>
        <v>0</v>
      </c>
      <c r="BD68" s="32">
        <f t="shared" si="7"/>
        <v>125421</v>
      </c>
      <c r="BE68" s="32">
        <f t="shared" si="7"/>
        <v>4629787</v>
      </c>
      <c r="BF68" s="32">
        <f t="shared" si="7"/>
        <v>69839</v>
      </c>
      <c r="BG68" s="32">
        <f t="shared" si="7"/>
        <v>0</v>
      </c>
      <c r="BH68" s="32">
        <f t="shared" si="7"/>
        <v>184143</v>
      </c>
      <c r="BI68" s="32">
        <f t="shared" si="7"/>
        <v>31304</v>
      </c>
      <c r="BJ68" s="32">
        <f t="shared" si="7"/>
        <v>202512</v>
      </c>
      <c r="BK68" s="32">
        <f t="shared" si="7"/>
        <v>40271</v>
      </c>
      <c r="BL68" s="32">
        <f t="shared" si="7"/>
        <v>56388</v>
      </c>
      <c r="BM68" s="32">
        <f t="shared" si="7"/>
        <v>0</v>
      </c>
      <c r="BN68" s="32">
        <f t="shared" si="7"/>
        <v>103560</v>
      </c>
      <c r="BO68" s="32">
        <f t="shared" ref="BO68:CC68" si="8">ROUND(BO52+BO53,0)</f>
        <v>0</v>
      </c>
      <c r="BP68" s="32">
        <f t="shared" si="8"/>
        <v>9649</v>
      </c>
      <c r="BQ68" s="32">
        <f t="shared" si="8"/>
        <v>0</v>
      </c>
      <c r="BR68" s="32">
        <f t="shared" si="8"/>
        <v>73641</v>
      </c>
      <c r="BS68" s="32">
        <f t="shared" si="8"/>
        <v>78600</v>
      </c>
      <c r="BT68" s="32">
        <f t="shared" si="8"/>
        <v>0</v>
      </c>
      <c r="BU68" s="32">
        <f t="shared" si="8"/>
        <v>0</v>
      </c>
      <c r="BV68" s="32">
        <f t="shared" si="8"/>
        <v>139885</v>
      </c>
      <c r="BW68" s="32">
        <f t="shared" si="8"/>
        <v>20580</v>
      </c>
      <c r="BX68" s="32">
        <f t="shared" si="8"/>
        <v>45168</v>
      </c>
      <c r="BY68" s="32">
        <f t="shared" si="8"/>
        <v>36407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2120274</v>
      </c>
      <c r="CD68" s="29" t="s">
        <v>233</v>
      </c>
      <c r="CE68" s="32">
        <f t="shared" si="4"/>
        <v>16412448</v>
      </c>
    </row>
    <row r="69" spans="1:83" x14ac:dyDescent="0.35">
      <c r="A69" s="39" t="s">
        <v>253</v>
      </c>
      <c r="B69" s="32"/>
      <c r="C69" s="213">
        <v>0</v>
      </c>
      <c r="D69" s="213"/>
      <c r="E69" s="213">
        <v>10981</v>
      </c>
      <c r="F69" s="213">
        <v>4074</v>
      </c>
      <c r="G69" s="213"/>
      <c r="H69" s="213"/>
      <c r="I69" s="213"/>
      <c r="J69" s="213"/>
      <c r="K69" s="213"/>
      <c r="L69" s="213"/>
      <c r="M69" s="213"/>
      <c r="N69" s="213"/>
      <c r="O69" s="213"/>
      <c r="P69" s="214">
        <v>120263</v>
      </c>
      <c r="Q69" s="214"/>
      <c r="R69" s="214">
        <v>14968</v>
      </c>
      <c r="S69" s="228">
        <v>178392</v>
      </c>
      <c r="T69" s="228"/>
      <c r="U69" s="227">
        <v>0</v>
      </c>
      <c r="V69" s="214"/>
      <c r="W69" s="214"/>
      <c r="X69" s="214"/>
      <c r="Y69" s="214">
        <v>4170</v>
      </c>
      <c r="Z69" s="214">
        <v>387412</v>
      </c>
      <c r="AA69" s="214"/>
      <c r="AB69" s="240">
        <v>205602</v>
      </c>
      <c r="AC69" s="214">
        <v>107974</v>
      </c>
      <c r="AD69" s="214"/>
      <c r="AE69" s="214"/>
      <c r="AF69" s="214"/>
      <c r="AG69" s="214">
        <v>4074</v>
      </c>
      <c r="AH69" s="214"/>
      <c r="AI69" s="214"/>
      <c r="AJ69" s="214">
        <v>584478</v>
      </c>
      <c r="AK69" s="214"/>
      <c r="AL69" s="214"/>
      <c r="AM69" s="214"/>
      <c r="AN69" s="214"/>
      <c r="AO69" s="214"/>
      <c r="AP69" s="214">
        <v>5492579</v>
      </c>
      <c r="AQ69" s="214"/>
      <c r="AR69" s="214"/>
      <c r="AS69" s="214"/>
      <c r="AT69" s="214"/>
      <c r="AU69" s="214"/>
      <c r="AV69" s="228">
        <v>145262</v>
      </c>
      <c r="AW69" s="228">
        <v>2642</v>
      </c>
      <c r="AX69" s="228">
        <v>479709</v>
      </c>
      <c r="AY69" s="214">
        <v>5</v>
      </c>
      <c r="AZ69" s="214"/>
      <c r="BA69" s="228">
        <v>1247</v>
      </c>
      <c r="BB69" s="228"/>
      <c r="BC69" s="228"/>
      <c r="BD69" s="228"/>
      <c r="BE69" s="214">
        <v>42857</v>
      </c>
      <c r="BF69" s="228"/>
      <c r="BG69" s="228"/>
      <c r="BH69" s="228">
        <v>220476</v>
      </c>
      <c r="BI69" s="228"/>
      <c r="BJ69" s="228"/>
      <c r="BK69" s="228"/>
      <c r="BL69" s="228"/>
      <c r="BM69" s="228"/>
      <c r="BN69" s="228"/>
      <c r="BO69" s="228">
        <v>1517</v>
      </c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>
        <v>1106212</v>
      </c>
      <c r="CD69" s="29" t="s">
        <v>233</v>
      </c>
      <c r="CE69" s="32">
        <f t="shared" si="4"/>
        <v>9114894</v>
      </c>
    </row>
    <row r="70" spans="1:83" x14ac:dyDescent="0.35">
      <c r="A70" s="39" t="s">
        <v>254</v>
      </c>
      <c r="B70" s="20"/>
      <c r="C70" s="32">
        <f t="shared" ref="C70:BN70" si="9">SUM(C71:C84)</f>
        <v>0</v>
      </c>
      <c r="D70" s="32">
        <f t="shared" si="9"/>
        <v>0</v>
      </c>
      <c r="E70" s="32">
        <f t="shared" si="9"/>
        <v>13</v>
      </c>
      <c r="F70" s="32">
        <f t="shared" si="9"/>
        <v>7778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26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1260</v>
      </c>
      <c r="P70" s="32">
        <f t="shared" si="9"/>
        <v>4382</v>
      </c>
      <c r="Q70" s="32">
        <f t="shared" si="9"/>
        <v>0</v>
      </c>
      <c r="R70" s="32">
        <f t="shared" si="9"/>
        <v>40</v>
      </c>
      <c r="S70" s="32">
        <f t="shared" si="9"/>
        <v>399</v>
      </c>
      <c r="T70" s="32">
        <f t="shared" si="9"/>
        <v>0</v>
      </c>
      <c r="U70" s="32">
        <f t="shared" si="9"/>
        <v>1600</v>
      </c>
      <c r="V70" s="32">
        <f t="shared" si="9"/>
        <v>0</v>
      </c>
      <c r="W70" s="32">
        <f t="shared" si="9"/>
        <v>206</v>
      </c>
      <c r="X70" s="32">
        <f t="shared" si="9"/>
        <v>0</v>
      </c>
      <c r="Y70" s="32">
        <f t="shared" si="9"/>
        <v>11469</v>
      </c>
      <c r="Z70" s="32">
        <f t="shared" si="9"/>
        <v>36</v>
      </c>
      <c r="AA70" s="32">
        <f t="shared" si="9"/>
        <v>0</v>
      </c>
      <c r="AB70" s="32">
        <f t="shared" si="9"/>
        <v>25937</v>
      </c>
      <c r="AC70" s="32">
        <f t="shared" si="9"/>
        <v>1969</v>
      </c>
      <c r="AD70" s="32">
        <f t="shared" si="9"/>
        <v>3255</v>
      </c>
      <c r="AE70" s="32">
        <f t="shared" si="9"/>
        <v>6023</v>
      </c>
      <c r="AF70" s="32">
        <f t="shared" si="9"/>
        <v>0</v>
      </c>
      <c r="AG70" s="32">
        <f t="shared" si="9"/>
        <v>3707</v>
      </c>
      <c r="AH70" s="32">
        <f t="shared" si="9"/>
        <v>0</v>
      </c>
      <c r="AI70" s="32">
        <f t="shared" si="9"/>
        <v>0</v>
      </c>
      <c r="AJ70" s="32">
        <f t="shared" si="9"/>
        <v>119174</v>
      </c>
      <c r="AK70" s="32">
        <f t="shared" si="9"/>
        <v>500</v>
      </c>
      <c r="AL70" s="32">
        <f t="shared" si="9"/>
        <v>2614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192610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3871</v>
      </c>
      <c r="AW70" s="32">
        <f t="shared" si="9"/>
        <v>129725</v>
      </c>
      <c r="AX70" s="32">
        <f t="shared" si="9"/>
        <v>0</v>
      </c>
      <c r="AY70" s="32">
        <f t="shared" si="9"/>
        <v>0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68438</v>
      </c>
      <c r="BE70" s="32">
        <f t="shared" si="9"/>
        <v>8155</v>
      </c>
      <c r="BF70" s="32">
        <f t="shared" si="9"/>
        <v>0</v>
      </c>
      <c r="BG70" s="32">
        <f t="shared" si="9"/>
        <v>0</v>
      </c>
      <c r="BH70" s="32">
        <f t="shared" si="9"/>
        <v>1730381</v>
      </c>
      <c r="BI70" s="32">
        <f t="shared" si="9"/>
        <v>88262</v>
      </c>
      <c r="BJ70" s="32">
        <f t="shared" si="9"/>
        <v>4568</v>
      </c>
      <c r="BK70" s="32">
        <f t="shared" si="9"/>
        <v>2112</v>
      </c>
      <c r="BL70" s="32">
        <f t="shared" si="9"/>
        <v>1673</v>
      </c>
      <c r="BM70" s="32">
        <f t="shared" si="9"/>
        <v>0</v>
      </c>
      <c r="BN70" s="32">
        <f t="shared" si="9"/>
        <v>442834</v>
      </c>
      <c r="BO70" s="32">
        <f t="shared" ref="BO70:CD70" si="10">SUM(BO71:BO84)</f>
        <v>673</v>
      </c>
      <c r="BP70" s="32">
        <f t="shared" si="10"/>
        <v>38175</v>
      </c>
      <c r="BQ70" s="32">
        <f t="shared" si="10"/>
        <v>0</v>
      </c>
      <c r="BR70" s="32">
        <f t="shared" si="10"/>
        <v>373166</v>
      </c>
      <c r="BS70" s="32">
        <f t="shared" si="10"/>
        <v>540</v>
      </c>
      <c r="BT70" s="32">
        <f t="shared" si="10"/>
        <v>0</v>
      </c>
      <c r="BU70" s="32">
        <f t="shared" si="10"/>
        <v>0</v>
      </c>
      <c r="BV70" s="32">
        <f t="shared" si="10"/>
        <v>23587</v>
      </c>
      <c r="BW70" s="32">
        <f t="shared" si="10"/>
        <v>177854</v>
      </c>
      <c r="BX70" s="32">
        <f t="shared" si="10"/>
        <v>56710</v>
      </c>
      <c r="BY70" s="32">
        <f t="shared" si="10"/>
        <v>34814</v>
      </c>
      <c r="BZ70" s="32">
        <f t="shared" si="10"/>
        <v>200</v>
      </c>
      <c r="CA70" s="32">
        <f t="shared" si="10"/>
        <v>0</v>
      </c>
      <c r="CB70" s="32">
        <f t="shared" si="10"/>
        <v>0</v>
      </c>
      <c r="CC70" s="32">
        <f t="shared" si="10"/>
        <v>375167</v>
      </c>
      <c r="CD70" s="32">
        <f t="shared" si="10"/>
        <v>0</v>
      </c>
      <c r="CE70" s="32">
        <f>SUM(CE71:CE85)</f>
        <v>3943903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/>
      <c r="D84" s="24"/>
      <c r="E84" s="30">
        <v>13</v>
      </c>
      <c r="F84" s="30">
        <v>7778</v>
      </c>
      <c r="G84" s="24"/>
      <c r="H84" s="24">
        <v>0</v>
      </c>
      <c r="I84" s="30"/>
      <c r="J84" s="30">
        <v>26</v>
      </c>
      <c r="K84" s="30"/>
      <c r="L84" s="30"/>
      <c r="M84" s="24"/>
      <c r="N84" s="24"/>
      <c r="O84" s="24">
        <v>1260</v>
      </c>
      <c r="P84" s="30">
        <v>4382</v>
      </c>
      <c r="Q84" s="30"/>
      <c r="R84" s="31">
        <v>40</v>
      </c>
      <c r="S84" s="30">
        <v>399</v>
      </c>
      <c r="T84" s="24"/>
      <c r="U84" s="30">
        <v>1600</v>
      </c>
      <c r="V84" s="30"/>
      <c r="W84" s="24">
        <v>206</v>
      </c>
      <c r="X84" s="30"/>
      <c r="Y84" s="30">
        <v>11469</v>
      </c>
      <c r="Z84" s="30">
        <v>36</v>
      </c>
      <c r="AA84" s="30"/>
      <c r="AB84" s="30">
        <v>25937</v>
      </c>
      <c r="AC84" s="30">
        <v>1969</v>
      </c>
      <c r="AD84" s="30">
        <v>3255</v>
      </c>
      <c r="AE84" s="30">
        <v>6023</v>
      </c>
      <c r="AF84" s="30"/>
      <c r="AG84" s="30">
        <v>3707</v>
      </c>
      <c r="AH84" s="30"/>
      <c r="AI84" s="30"/>
      <c r="AJ84" s="30">
        <v>119174</v>
      </c>
      <c r="AK84" s="30">
        <v>500</v>
      </c>
      <c r="AL84" s="30">
        <v>2614</v>
      </c>
      <c r="AM84" s="30"/>
      <c r="AN84" s="30"/>
      <c r="AO84" s="24"/>
      <c r="AP84" s="30">
        <v>192610</v>
      </c>
      <c r="AQ84" s="24"/>
      <c r="AR84" s="24"/>
      <c r="AS84" s="24"/>
      <c r="AT84" s="24"/>
      <c r="AU84" s="30"/>
      <c r="AV84" s="30">
        <v>3871</v>
      </c>
      <c r="AW84" s="30">
        <v>129725</v>
      </c>
      <c r="AX84" s="30"/>
      <c r="AY84" s="30"/>
      <c r="AZ84" s="30"/>
      <c r="BA84" s="30"/>
      <c r="BB84" s="30"/>
      <c r="BC84" s="30"/>
      <c r="BD84" s="30">
        <v>68438</v>
      </c>
      <c r="BE84" s="30">
        <v>8155</v>
      </c>
      <c r="BF84" s="30"/>
      <c r="BG84" s="30"/>
      <c r="BH84" s="31">
        <v>1730381</v>
      </c>
      <c r="BI84" s="30">
        <v>88262</v>
      </c>
      <c r="BJ84" s="30">
        <v>4568</v>
      </c>
      <c r="BK84" s="30">
        <v>2112</v>
      </c>
      <c r="BL84" s="30">
        <v>1673</v>
      </c>
      <c r="BM84" s="30"/>
      <c r="BN84" s="30">
        <v>442834</v>
      </c>
      <c r="BO84" s="30">
        <v>673</v>
      </c>
      <c r="BP84" s="30">
        <v>38175</v>
      </c>
      <c r="BQ84" s="30"/>
      <c r="BR84" s="30">
        <v>373166</v>
      </c>
      <c r="BS84" s="30">
        <v>540</v>
      </c>
      <c r="BT84" s="30"/>
      <c r="BU84" s="30"/>
      <c r="BV84" s="30">
        <v>23587</v>
      </c>
      <c r="BW84" s="30">
        <v>177854</v>
      </c>
      <c r="BX84" s="30">
        <v>56710</v>
      </c>
      <c r="BY84" s="30">
        <v>34814</v>
      </c>
      <c r="BZ84" s="30">
        <v>200</v>
      </c>
      <c r="CA84" s="30"/>
      <c r="CB84" s="30"/>
      <c r="CC84" s="30">
        <v>375167</v>
      </c>
      <c r="CD84" s="35"/>
      <c r="CE84" s="32">
        <f t="shared" si="11"/>
        <v>3943903</v>
      </c>
    </row>
    <row r="85" spans="1:84" x14ac:dyDescent="0.35">
      <c r="A85" s="39" t="s">
        <v>269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 t="s">
        <v>1364</v>
      </c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 spans="1:84" x14ac:dyDescent="0.35">
      <c r="A86" s="39" t="s">
        <v>270</v>
      </c>
      <c r="B86" s="32"/>
      <c r="C86" s="32">
        <f>SUM(C62:C70)-C85</f>
        <v>5316378</v>
      </c>
      <c r="D86" s="32">
        <f t="shared" ref="D86:BO86" si="12">SUM(D62:D70)-D85</f>
        <v>0</v>
      </c>
      <c r="E86" s="32">
        <f t="shared" si="12"/>
        <v>27526541</v>
      </c>
      <c r="F86" s="32">
        <f t="shared" si="12"/>
        <v>4862641</v>
      </c>
      <c r="G86" s="32">
        <f t="shared" si="12"/>
        <v>0</v>
      </c>
      <c r="H86" s="32">
        <f t="shared" si="12"/>
        <v>3132441</v>
      </c>
      <c r="I86" s="32">
        <f t="shared" si="12"/>
        <v>0</v>
      </c>
      <c r="J86" s="32">
        <f t="shared" si="12"/>
        <v>1674377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3106094</v>
      </c>
      <c r="P86" s="32">
        <f t="shared" si="12"/>
        <v>17822904</v>
      </c>
      <c r="Q86" s="32">
        <f t="shared" si="12"/>
        <v>2981369</v>
      </c>
      <c r="R86" s="32">
        <f t="shared" si="12"/>
        <v>2116834</v>
      </c>
      <c r="S86" s="32">
        <f t="shared" si="12"/>
        <v>2219307</v>
      </c>
      <c r="T86" s="32">
        <f t="shared" si="12"/>
        <v>956751</v>
      </c>
      <c r="U86" s="32">
        <f t="shared" si="12"/>
        <v>18975197</v>
      </c>
      <c r="V86" s="32">
        <f t="shared" si="12"/>
        <v>265573</v>
      </c>
      <c r="W86" s="32">
        <f t="shared" si="12"/>
        <v>3055428</v>
      </c>
      <c r="X86" s="32">
        <f t="shared" si="12"/>
        <v>5432987</v>
      </c>
      <c r="Y86" s="32">
        <f t="shared" si="12"/>
        <v>17295369</v>
      </c>
      <c r="Z86" s="32">
        <f t="shared" si="12"/>
        <v>3475011</v>
      </c>
      <c r="AA86" s="32">
        <f t="shared" si="12"/>
        <v>1059423</v>
      </c>
      <c r="AB86" s="32">
        <f t="shared" si="12"/>
        <v>40097595</v>
      </c>
      <c r="AC86" s="32">
        <f t="shared" si="12"/>
        <v>2450867</v>
      </c>
      <c r="AD86" s="32">
        <f t="shared" si="12"/>
        <v>957771</v>
      </c>
      <c r="AE86" s="32">
        <f t="shared" si="12"/>
        <v>1808700</v>
      </c>
      <c r="AF86" s="32">
        <f t="shared" si="12"/>
        <v>0</v>
      </c>
      <c r="AG86" s="32">
        <f t="shared" si="12"/>
        <v>9780635</v>
      </c>
      <c r="AH86" s="32">
        <f t="shared" si="12"/>
        <v>0</v>
      </c>
      <c r="AI86" s="32">
        <f t="shared" si="12"/>
        <v>0</v>
      </c>
      <c r="AJ86" s="32">
        <f t="shared" si="12"/>
        <v>7827644</v>
      </c>
      <c r="AK86" s="32">
        <f t="shared" si="12"/>
        <v>294049</v>
      </c>
      <c r="AL86" s="32">
        <f t="shared" si="12"/>
        <v>323502</v>
      </c>
      <c r="AM86" s="32">
        <f t="shared" si="12"/>
        <v>0</v>
      </c>
      <c r="AN86" s="32">
        <f t="shared" si="12"/>
        <v>0</v>
      </c>
      <c r="AO86" s="32">
        <f t="shared" si="12"/>
        <v>2023257</v>
      </c>
      <c r="AP86" s="32">
        <f t="shared" si="12"/>
        <v>115880823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6957370</v>
      </c>
      <c r="AW86" s="32">
        <f t="shared" si="12"/>
        <v>7871835</v>
      </c>
      <c r="AX86" s="32">
        <f t="shared" si="12"/>
        <v>557863</v>
      </c>
      <c r="AY86" s="32">
        <f t="shared" si="12"/>
        <v>2795503</v>
      </c>
      <c r="AZ86" s="32">
        <f t="shared" si="12"/>
        <v>0</v>
      </c>
      <c r="BA86" s="32">
        <f t="shared" si="12"/>
        <v>1035752</v>
      </c>
      <c r="BB86" s="32">
        <f t="shared" si="12"/>
        <v>0</v>
      </c>
      <c r="BC86" s="32">
        <f t="shared" si="12"/>
        <v>35556</v>
      </c>
      <c r="BD86" s="32">
        <f t="shared" si="12"/>
        <v>1274776</v>
      </c>
      <c r="BE86" s="32">
        <f t="shared" si="12"/>
        <v>10577335</v>
      </c>
      <c r="BF86" s="32">
        <f t="shared" si="12"/>
        <v>2763064</v>
      </c>
      <c r="BG86" s="32">
        <f t="shared" si="12"/>
        <v>2804159</v>
      </c>
      <c r="BH86" s="32">
        <f t="shared" si="12"/>
        <v>25484335</v>
      </c>
      <c r="BI86" s="32">
        <f t="shared" si="12"/>
        <v>2811022</v>
      </c>
      <c r="BJ86" s="32">
        <f t="shared" si="12"/>
        <v>2597361</v>
      </c>
      <c r="BK86" s="32">
        <f t="shared" si="12"/>
        <v>4684967</v>
      </c>
      <c r="BL86" s="32">
        <f t="shared" si="12"/>
        <v>3888866</v>
      </c>
      <c r="BM86" s="32">
        <f t="shared" si="12"/>
        <v>0</v>
      </c>
      <c r="BN86" s="32">
        <f t="shared" si="12"/>
        <v>7804258</v>
      </c>
      <c r="BO86" s="32">
        <f t="shared" si="12"/>
        <v>484273</v>
      </c>
      <c r="BP86" s="32">
        <f t="shared" ref="BP86:CD86" si="13">SUM(BP62:BP70)-BP85</f>
        <v>3042853</v>
      </c>
      <c r="BQ86" s="32">
        <f t="shared" si="13"/>
        <v>0</v>
      </c>
      <c r="BR86" s="32">
        <f t="shared" si="13"/>
        <v>2690600</v>
      </c>
      <c r="BS86" s="32">
        <f t="shared" si="13"/>
        <v>489617</v>
      </c>
      <c r="BT86" s="32">
        <f t="shared" si="13"/>
        <v>0</v>
      </c>
      <c r="BU86" s="32">
        <f t="shared" si="13"/>
        <v>0</v>
      </c>
      <c r="BV86" s="32">
        <f t="shared" si="13"/>
        <v>4592108</v>
      </c>
      <c r="BW86" s="32">
        <f t="shared" si="13"/>
        <v>1034830</v>
      </c>
      <c r="BX86" s="32">
        <f t="shared" si="13"/>
        <v>8341709</v>
      </c>
      <c r="BY86" s="32">
        <f t="shared" si="13"/>
        <v>3370091</v>
      </c>
      <c r="BZ86" s="32">
        <f t="shared" si="13"/>
        <v>893805</v>
      </c>
      <c r="CA86" s="32">
        <f t="shared" si="13"/>
        <v>0</v>
      </c>
      <c r="CB86" s="32">
        <f t="shared" si="13"/>
        <v>0</v>
      </c>
      <c r="CC86" s="32">
        <f t="shared" si="13"/>
        <v>18047184</v>
      </c>
      <c r="CD86" s="32">
        <f t="shared" si="13"/>
        <v>0</v>
      </c>
      <c r="CE86" s="32">
        <f t="shared" si="11"/>
        <v>429650560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>
        <v>24536957</v>
      </c>
      <c r="D88" s="213"/>
      <c r="E88" s="213">
        <v>103673561</v>
      </c>
      <c r="F88" s="213">
        <v>6450627</v>
      </c>
      <c r="G88" s="213"/>
      <c r="H88" s="213">
        <v>15225536</v>
      </c>
      <c r="I88" s="213"/>
      <c r="J88" s="213">
        <v>5277322</v>
      </c>
      <c r="K88" s="213"/>
      <c r="L88" s="213"/>
      <c r="M88" s="213"/>
      <c r="N88" s="213"/>
      <c r="O88" s="213">
        <v>12280953</v>
      </c>
      <c r="P88" s="213">
        <v>36755180</v>
      </c>
      <c r="Q88" s="213">
        <v>4458948</v>
      </c>
      <c r="R88" s="213">
        <v>8957954</v>
      </c>
      <c r="S88" s="213">
        <v>7461689</v>
      </c>
      <c r="T88" s="213">
        <v>1825040</v>
      </c>
      <c r="U88" s="213">
        <v>38529295</v>
      </c>
      <c r="V88" s="213">
        <v>145209</v>
      </c>
      <c r="W88" s="213">
        <v>3708571</v>
      </c>
      <c r="X88" s="213">
        <v>19110280</v>
      </c>
      <c r="Y88" s="213">
        <v>40264024</v>
      </c>
      <c r="Z88" s="213">
        <v>349171</v>
      </c>
      <c r="AA88" s="213">
        <v>999758</v>
      </c>
      <c r="AB88" s="213">
        <v>27685545</v>
      </c>
      <c r="AC88" s="213">
        <v>14498911</v>
      </c>
      <c r="AD88" s="213">
        <v>3234442</v>
      </c>
      <c r="AE88" s="213">
        <v>2111825</v>
      </c>
      <c r="AF88" s="213"/>
      <c r="AG88" s="213">
        <v>34177579</v>
      </c>
      <c r="AH88" s="213"/>
      <c r="AI88" s="213"/>
      <c r="AJ88" s="213">
        <v>126458</v>
      </c>
      <c r="AK88" s="213">
        <v>543692</v>
      </c>
      <c r="AL88" s="213">
        <v>768592</v>
      </c>
      <c r="AM88" s="213"/>
      <c r="AN88" s="213"/>
      <c r="AO88" s="213">
        <v>97842</v>
      </c>
      <c r="AP88" s="213">
        <v>128047</v>
      </c>
      <c r="AQ88" s="213"/>
      <c r="AR88" s="213"/>
      <c r="AS88" s="213"/>
      <c r="AT88" s="213"/>
      <c r="AU88" s="213"/>
      <c r="AV88" s="213">
        <v>4582260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417965268</v>
      </c>
    </row>
    <row r="89" spans="1:84" x14ac:dyDescent="0.35">
      <c r="A89" s="26" t="s">
        <v>273</v>
      </c>
      <c r="B89" s="20"/>
      <c r="C89" s="213">
        <v>204041</v>
      </c>
      <c r="D89" s="213"/>
      <c r="E89" s="213">
        <v>24536893</v>
      </c>
      <c r="F89" s="213">
        <v>1084918</v>
      </c>
      <c r="G89" s="213"/>
      <c r="H89" s="213">
        <v>648086</v>
      </c>
      <c r="I89" s="213"/>
      <c r="J89" s="213">
        <v>10050</v>
      </c>
      <c r="K89" s="213"/>
      <c r="L89" s="213"/>
      <c r="M89" s="213"/>
      <c r="N89" s="213"/>
      <c r="O89" s="213">
        <v>848827</v>
      </c>
      <c r="P89" s="213">
        <v>96140054</v>
      </c>
      <c r="Q89" s="213">
        <v>11611211</v>
      </c>
      <c r="R89" s="213">
        <v>23297254</v>
      </c>
      <c r="S89" s="213">
        <v>26383669</v>
      </c>
      <c r="T89" s="213">
        <v>1606268</v>
      </c>
      <c r="U89" s="213">
        <v>94967221</v>
      </c>
      <c r="V89" s="213">
        <v>2271283</v>
      </c>
      <c r="W89" s="213">
        <v>33993867</v>
      </c>
      <c r="X89" s="213">
        <v>58920134</v>
      </c>
      <c r="Y89" s="213">
        <v>109603875</v>
      </c>
      <c r="Z89" s="213">
        <v>38157826</v>
      </c>
      <c r="AA89" s="213">
        <v>8166707</v>
      </c>
      <c r="AB89" s="213">
        <v>108303615</v>
      </c>
      <c r="AC89" s="213">
        <v>2574551</v>
      </c>
      <c r="AD89" s="213">
        <v>394382</v>
      </c>
      <c r="AE89" s="213">
        <v>3492759</v>
      </c>
      <c r="AF89" s="213"/>
      <c r="AG89" s="213">
        <v>80851701</v>
      </c>
      <c r="AH89" s="213"/>
      <c r="AI89" s="213"/>
      <c r="AJ89" s="213">
        <v>22137928</v>
      </c>
      <c r="AK89" s="213">
        <v>1009231</v>
      </c>
      <c r="AL89" s="213">
        <v>616295</v>
      </c>
      <c r="AM89" s="213"/>
      <c r="AN89" s="213"/>
      <c r="AO89" s="213">
        <v>4079140</v>
      </c>
      <c r="AP89" s="213">
        <v>177854242</v>
      </c>
      <c r="AQ89" s="213"/>
      <c r="AR89" s="213"/>
      <c r="AS89" s="213"/>
      <c r="AT89" s="213"/>
      <c r="AU89" s="213"/>
      <c r="AV89" s="213">
        <v>54821441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988587469</v>
      </c>
    </row>
    <row r="90" spans="1:84" x14ac:dyDescent="0.35">
      <c r="A90" s="26" t="s">
        <v>274</v>
      </c>
      <c r="B90" s="20"/>
      <c r="C90" s="32">
        <f>C88+C89</f>
        <v>24740998</v>
      </c>
      <c r="D90" s="32">
        <f t="shared" ref="D90:AV90" si="15">D88+D89</f>
        <v>0</v>
      </c>
      <c r="E90" s="32">
        <f t="shared" si="15"/>
        <v>128210454</v>
      </c>
      <c r="F90" s="32">
        <f t="shared" si="15"/>
        <v>7535545</v>
      </c>
      <c r="G90" s="32">
        <f t="shared" si="15"/>
        <v>0</v>
      </c>
      <c r="H90" s="32">
        <f t="shared" si="15"/>
        <v>15873622</v>
      </c>
      <c r="I90" s="32">
        <f t="shared" si="15"/>
        <v>0</v>
      </c>
      <c r="J90" s="32">
        <f t="shared" si="15"/>
        <v>5287372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13129780</v>
      </c>
      <c r="P90" s="32">
        <f t="shared" si="15"/>
        <v>132895234</v>
      </c>
      <c r="Q90" s="32">
        <f t="shared" si="15"/>
        <v>16070159</v>
      </c>
      <c r="R90" s="32">
        <f t="shared" si="15"/>
        <v>32255208</v>
      </c>
      <c r="S90" s="32">
        <f t="shared" si="15"/>
        <v>33845358</v>
      </c>
      <c r="T90" s="32">
        <f t="shared" si="15"/>
        <v>3431308</v>
      </c>
      <c r="U90" s="32">
        <f t="shared" si="15"/>
        <v>133496516</v>
      </c>
      <c r="V90" s="32">
        <f t="shared" si="15"/>
        <v>2416492</v>
      </c>
      <c r="W90" s="32">
        <f t="shared" si="15"/>
        <v>37702438</v>
      </c>
      <c r="X90" s="32">
        <f t="shared" si="15"/>
        <v>78030414</v>
      </c>
      <c r="Y90" s="32">
        <f t="shared" si="15"/>
        <v>149867899</v>
      </c>
      <c r="Z90" s="32">
        <f t="shared" si="15"/>
        <v>38506997</v>
      </c>
      <c r="AA90" s="32">
        <f t="shared" si="15"/>
        <v>9166465</v>
      </c>
      <c r="AB90" s="32">
        <f t="shared" si="15"/>
        <v>135989160</v>
      </c>
      <c r="AC90" s="32">
        <f t="shared" si="15"/>
        <v>17073462</v>
      </c>
      <c r="AD90" s="32">
        <f t="shared" si="15"/>
        <v>3628824</v>
      </c>
      <c r="AE90" s="32">
        <f t="shared" si="15"/>
        <v>5604584</v>
      </c>
      <c r="AF90" s="32">
        <f t="shared" si="15"/>
        <v>0</v>
      </c>
      <c r="AG90" s="32">
        <f t="shared" si="15"/>
        <v>115029280</v>
      </c>
      <c r="AH90" s="32">
        <f t="shared" si="15"/>
        <v>0</v>
      </c>
      <c r="AI90" s="32">
        <f t="shared" si="15"/>
        <v>0</v>
      </c>
      <c r="AJ90" s="32">
        <f t="shared" si="15"/>
        <v>22264386</v>
      </c>
      <c r="AK90" s="32">
        <f t="shared" si="15"/>
        <v>1552923</v>
      </c>
      <c r="AL90" s="32">
        <f t="shared" si="15"/>
        <v>1384887</v>
      </c>
      <c r="AM90" s="32">
        <f t="shared" si="15"/>
        <v>0</v>
      </c>
      <c r="AN90" s="32">
        <f t="shared" si="15"/>
        <v>0</v>
      </c>
      <c r="AO90" s="32">
        <f t="shared" si="15"/>
        <v>4176982</v>
      </c>
      <c r="AP90" s="32">
        <f t="shared" si="15"/>
        <v>177982289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59403701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1406552737</v>
      </c>
    </row>
    <row r="91" spans="1:84" x14ac:dyDescent="0.35">
      <c r="A91" s="39" t="s">
        <v>275</v>
      </c>
      <c r="B91" s="32"/>
      <c r="C91" s="213">
        <v>3919</v>
      </c>
      <c r="D91" s="213"/>
      <c r="E91" s="213">
        <v>37811</v>
      </c>
      <c r="F91" s="213">
        <v>13302</v>
      </c>
      <c r="G91" s="213"/>
      <c r="H91" s="213">
        <v>6969</v>
      </c>
      <c r="I91" s="213"/>
      <c r="J91" s="213">
        <v>808</v>
      </c>
      <c r="K91" s="213"/>
      <c r="L91" s="213"/>
      <c r="M91" s="213"/>
      <c r="N91" s="213"/>
      <c r="O91" s="213">
        <v>1482</v>
      </c>
      <c r="P91" s="213">
        <v>15165</v>
      </c>
      <c r="Q91" s="213">
        <v>5774</v>
      </c>
      <c r="R91" s="213">
        <v>311</v>
      </c>
      <c r="S91" s="213">
        <v>5741</v>
      </c>
      <c r="T91" s="213">
        <v>188</v>
      </c>
      <c r="U91" s="213">
        <v>7130</v>
      </c>
      <c r="V91" s="213"/>
      <c r="W91" s="213">
        <v>2043</v>
      </c>
      <c r="X91" s="213">
        <v>1659</v>
      </c>
      <c r="Y91" s="213">
        <v>13494</v>
      </c>
      <c r="Z91" s="213">
        <v>6535</v>
      </c>
      <c r="AA91" s="213">
        <v>1881</v>
      </c>
      <c r="AB91" s="213">
        <v>7871</v>
      </c>
      <c r="AC91" s="213">
        <v>1696</v>
      </c>
      <c r="AD91" s="213">
        <v>6324</v>
      </c>
      <c r="AE91" s="213">
        <v>2131</v>
      </c>
      <c r="AF91" s="213"/>
      <c r="AG91" s="213">
        <v>9499</v>
      </c>
      <c r="AH91" s="213"/>
      <c r="AI91" s="213"/>
      <c r="AJ91" s="213">
        <v>17230</v>
      </c>
      <c r="AK91" s="213">
        <v>266</v>
      </c>
      <c r="AL91" s="213">
        <v>126</v>
      </c>
      <c r="AM91" s="213"/>
      <c r="AN91" s="213"/>
      <c r="AO91" s="213">
        <v>2444</v>
      </c>
      <c r="AP91" s="213">
        <v>203700</v>
      </c>
      <c r="AQ91" s="213"/>
      <c r="AR91" s="213"/>
      <c r="AS91" s="213"/>
      <c r="AT91" s="213"/>
      <c r="AU91" s="213"/>
      <c r="AV91" s="213">
        <v>23047</v>
      </c>
      <c r="AW91" s="213"/>
      <c r="AX91" s="213"/>
      <c r="AY91" s="213">
        <v>8913</v>
      </c>
      <c r="AZ91" s="213"/>
      <c r="BA91" s="213">
        <v>1255</v>
      </c>
      <c r="BB91" s="213"/>
      <c r="BC91" s="213"/>
      <c r="BD91" s="213">
        <v>6070</v>
      </c>
      <c r="BE91" s="213">
        <v>224068</v>
      </c>
      <c r="BF91" s="213">
        <v>3380</v>
      </c>
      <c r="BG91" s="213"/>
      <c r="BH91" s="213">
        <v>8912</v>
      </c>
      <c r="BI91" s="213">
        <v>1515</v>
      </c>
      <c r="BJ91" s="213">
        <v>9801</v>
      </c>
      <c r="BK91" s="213">
        <v>1949</v>
      </c>
      <c r="BL91" s="213">
        <v>2729</v>
      </c>
      <c r="BM91" s="213"/>
      <c r="BN91" s="213">
        <v>5012</v>
      </c>
      <c r="BO91" s="213"/>
      <c r="BP91" s="213">
        <v>467</v>
      </c>
      <c r="BQ91" s="213"/>
      <c r="BR91" s="213">
        <v>3564</v>
      </c>
      <c r="BS91" s="213">
        <v>3804</v>
      </c>
      <c r="BT91" s="213"/>
      <c r="BU91" s="213"/>
      <c r="BV91" s="213">
        <v>6770</v>
      </c>
      <c r="BW91" s="213">
        <v>996</v>
      </c>
      <c r="BX91" s="213">
        <v>2186</v>
      </c>
      <c r="BY91" s="213">
        <v>1762</v>
      </c>
      <c r="BZ91" s="213"/>
      <c r="CA91" s="213"/>
      <c r="CB91" s="213"/>
      <c r="CC91" s="213">
        <v>102615</v>
      </c>
      <c r="CD91" s="233" t="s">
        <v>233</v>
      </c>
      <c r="CE91" s="32">
        <f t="shared" si="14"/>
        <v>794314</v>
      </c>
      <c r="CF91" s="32">
        <f>BE60-CE91</f>
        <v>0</v>
      </c>
    </row>
    <row r="92" spans="1:84" x14ac:dyDescent="0.35">
      <c r="A92" s="26" t="s">
        <v>276</v>
      </c>
      <c r="B92" s="20"/>
      <c r="C92" s="213">
        <v>8864.7999999999993</v>
      </c>
      <c r="D92" s="213"/>
      <c r="E92" s="213">
        <v>79394</v>
      </c>
      <c r="F92" s="213">
        <v>4748.7999999999993</v>
      </c>
      <c r="G92" s="213"/>
      <c r="H92" s="213">
        <v>10931.199999999999</v>
      </c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233</v>
      </c>
      <c r="AY92" s="265" t="s">
        <v>233</v>
      </c>
      <c r="AZ92" s="213"/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4"/>
        <v>103938.8</v>
      </c>
      <c r="CF92" s="32">
        <f>AY60-CE92</f>
        <v>216876.2</v>
      </c>
    </row>
    <row r="93" spans="1:84" x14ac:dyDescent="0.35">
      <c r="A93" s="26" t="s">
        <v>277</v>
      </c>
      <c r="B93" s="20"/>
      <c r="C93" s="213">
        <v>1480.9917696036848</v>
      </c>
      <c r="D93" s="213"/>
      <c r="E93" s="213">
        <v>14288.793008544255</v>
      </c>
      <c r="F93" s="213">
        <v>5026.8314670242962</v>
      </c>
      <c r="G93" s="213"/>
      <c r="H93" s="213">
        <v>2633.5880689890487</v>
      </c>
      <c r="I93" s="213"/>
      <c r="J93" s="213">
        <v>305.34354423061433</v>
      </c>
      <c r="K93" s="213"/>
      <c r="L93" s="213"/>
      <c r="M93" s="213"/>
      <c r="N93" s="213"/>
      <c r="O93" s="213">
        <v>560.04843137347814</v>
      </c>
      <c r="P93" s="213">
        <v>5730.8599607144379</v>
      </c>
      <c r="Q93" s="213">
        <v>2181.9970598856025</v>
      </c>
      <c r="R93" s="213">
        <v>117.52703249470426</v>
      </c>
      <c r="S93" s="213">
        <v>2169.5263458266791</v>
      </c>
      <c r="T93" s="213">
        <v>71.045280093261738</v>
      </c>
      <c r="U93" s="213">
        <v>2694.4300375795542</v>
      </c>
      <c r="V93" s="213"/>
      <c r="W93" s="213">
        <v>772.05057037517952</v>
      </c>
      <c r="X93" s="213">
        <v>626.93680678043211</v>
      </c>
      <c r="Y93" s="213">
        <v>5099.3883488216707</v>
      </c>
      <c r="Z93" s="213">
        <v>2469.5792840929016</v>
      </c>
      <c r="AA93" s="213">
        <v>710.83070135864546</v>
      </c>
      <c r="AB93" s="213">
        <v>2974.4542532662931</v>
      </c>
      <c r="AC93" s="213">
        <v>640.91912254346767</v>
      </c>
      <c r="AD93" s="213">
        <v>2389.8422942009961</v>
      </c>
      <c r="AE93" s="213">
        <v>805.30580786564235</v>
      </c>
      <c r="AF93" s="213"/>
      <c r="AG93" s="213">
        <v>3589.6761468398577</v>
      </c>
      <c r="AH93" s="213"/>
      <c r="AI93" s="213"/>
      <c r="AJ93" s="213">
        <v>6511.2243404622322</v>
      </c>
      <c r="AK93" s="213">
        <v>100.52151332344481</v>
      </c>
      <c r="AL93" s="213">
        <v>47.615453679526489</v>
      </c>
      <c r="AM93" s="213"/>
      <c r="AN93" s="213"/>
      <c r="AO93" s="213">
        <v>923.58864121240265</v>
      </c>
      <c r="AP93" s="213"/>
      <c r="AQ93" s="213"/>
      <c r="AR93" s="213"/>
      <c r="AS93" s="213"/>
      <c r="AT93" s="213"/>
      <c r="AU93" s="213"/>
      <c r="AV93" s="213">
        <v>8709.4711186670393</v>
      </c>
      <c r="AW93" s="213"/>
      <c r="AX93" s="265" t="s">
        <v>233</v>
      </c>
      <c r="AY93" s="265" t="s">
        <v>233</v>
      </c>
      <c r="AZ93" s="229" t="s">
        <v>233</v>
      </c>
      <c r="BA93" s="213">
        <v>474</v>
      </c>
      <c r="BB93" s="213"/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>
        <v>3367.8485967614292</v>
      </c>
      <c r="BI93" s="213">
        <v>572.51914543240173</v>
      </c>
      <c r="BJ93" s="229" t="s">
        <v>233</v>
      </c>
      <c r="BK93" s="213"/>
      <c r="BL93" s="213">
        <v>1031.2902626303792</v>
      </c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/>
      <c r="BW93" s="213"/>
      <c r="BX93" s="213"/>
      <c r="BY93" s="213">
        <v>665.86055066131485</v>
      </c>
      <c r="BZ93" s="213"/>
      <c r="CA93" s="213"/>
      <c r="CB93" s="213"/>
      <c r="CC93" s="229" t="s">
        <v>233</v>
      </c>
      <c r="CD93" s="229" t="s">
        <v>233</v>
      </c>
      <c r="CE93" s="32">
        <f t="shared" si="14"/>
        <v>79743.904965334863</v>
      </c>
      <c r="CF93" s="20"/>
    </row>
    <row r="94" spans="1:84" x14ac:dyDescent="0.35">
      <c r="A94" s="26" t="s">
        <v>278</v>
      </c>
      <c r="B94" s="20"/>
      <c r="C94" s="213">
        <v>29091</v>
      </c>
      <c r="D94" s="213"/>
      <c r="E94" s="213">
        <v>218583</v>
      </c>
      <c r="F94" s="213">
        <v>74545</v>
      </c>
      <c r="G94" s="213"/>
      <c r="H94" s="213">
        <v>12232</v>
      </c>
      <c r="I94" s="213"/>
      <c r="J94" s="213"/>
      <c r="K94" s="213"/>
      <c r="L94" s="213"/>
      <c r="M94" s="213"/>
      <c r="N94" s="213"/>
      <c r="O94" s="213"/>
      <c r="P94" s="213">
        <v>83091</v>
      </c>
      <c r="Q94" s="213">
        <v>30787</v>
      </c>
      <c r="R94" s="213"/>
      <c r="S94" s="213">
        <v>6079</v>
      </c>
      <c r="T94" s="213"/>
      <c r="U94" s="213"/>
      <c r="V94" s="213"/>
      <c r="W94" s="213">
        <v>9023</v>
      </c>
      <c r="X94" s="213">
        <v>33428</v>
      </c>
      <c r="Y94" s="213">
        <v>50214</v>
      </c>
      <c r="Z94" s="213">
        <v>27223.319999999996</v>
      </c>
      <c r="AA94" s="213">
        <v>12182</v>
      </c>
      <c r="AB94" s="213"/>
      <c r="AC94" s="213"/>
      <c r="AD94" s="213"/>
      <c r="AE94" s="213">
        <v>5632</v>
      </c>
      <c r="AF94" s="213"/>
      <c r="AG94" s="213">
        <v>210239</v>
      </c>
      <c r="AH94" s="213"/>
      <c r="AI94" s="213"/>
      <c r="AJ94" s="213"/>
      <c r="AK94" s="213"/>
      <c r="AL94" s="213"/>
      <c r="AM94" s="213"/>
      <c r="AN94" s="213"/>
      <c r="AO94" s="213">
        <v>116981.6</v>
      </c>
      <c r="AP94" s="213">
        <v>108167</v>
      </c>
      <c r="AQ94" s="213"/>
      <c r="AR94" s="213"/>
      <c r="AS94" s="213"/>
      <c r="AT94" s="213"/>
      <c r="AU94" s="213"/>
      <c r="AV94" s="213">
        <v>46678</v>
      </c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4"/>
        <v>1074175.92</v>
      </c>
      <c r="CF94" s="32">
        <f>BA60</f>
        <v>0</v>
      </c>
    </row>
    <row r="95" spans="1:84" x14ac:dyDescent="0.35">
      <c r="A95" s="26" t="s">
        <v>279</v>
      </c>
      <c r="B95" s="20"/>
      <c r="C95" s="243">
        <v>28.200000000000003</v>
      </c>
      <c r="D95" s="243"/>
      <c r="E95" s="243">
        <v>125.15</v>
      </c>
      <c r="F95" s="243">
        <v>17.52</v>
      </c>
      <c r="G95" s="243"/>
      <c r="H95" s="243">
        <v>8.7799999999999994</v>
      </c>
      <c r="I95" s="243"/>
      <c r="J95" s="243">
        <v>5.77</v>
      </c>
      <c r="K95" s="243"/>
      <c r="L95" s="243"/>
      <c r="M95" s="243"/>
      <c r="N95" s="243"/>
      <c r="O95" s="243">
        <v>15.71</v>
      </c>
      <c r="P95" s="244">
        <v>20.800000000000004</v>
      </c>
      <c r="Q95" s="244">
        <v>16.36</v>
      </c>
      <c r="R95" s="244"/>
      <c r="S95" s="245">
        <v>0.06</v>
      </c>
      <c r="T95" s="245">
        <v>4.78</v>
      </c>
      <c r="U95" s="246"/>
      <c r="V95" s="244"/>
      <c r="W95" s="244"/>
      <c r="X95" s="244"/>
      <c r="Y95" s="244">
        <v>5.43</v>
      </c>
      <c r="Z95" s="244">
        <v>1.27</v>
      </c>
      <c r="AA95" s="244"/>
      <c r="AB95" s="245"/>
      <c r="AC95" s="244">
        <v>0</v>
      </c>
      <c r="AD95" s="244">
        <v>3.2699999999999996</v>
      </c>
      <c r="AE95" s="244"/>
      <c r="AF95" s="244"/>
      <c r="AG95" s="244">
        <v>36.700000000000003</v>
      </c>
      <c r="AH95" s="244"/>
      <c r="AI95" s="244"/>
      <c r="AJ95" s="244">
        <v>12.569999999999999</v>
      </c>
      <c r="AK95" s="244"/>
      <c r="AL95" s="244"/>
      <c r="AM95" s="244"/>
      <c r="AN95" s="244"/>
      <c r="AO95" s="244">
        <v>10.75</v>
      </c>
      <c r="AP95" s="244">
        <v>62.25</v>
      </c>
      <c r="AQ95" s="244"/>
      <c r="AR95" s="244"/>
      <c r="AS95" s="244"/>
      <c r="AT95" s="244"/>
      <c r="AU95" s="244"/>
      <c r="AV95" s="245">
        <v>18.72</v>
      </c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394.09000000000015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1365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1366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1367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1368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1369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>
        <v>98273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1370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1371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1372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1373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1" t="s">
        <v>1374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1" t="s">
        <v>1375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7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>
        <v>1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7167</v>
      </c>
      <c r="D128" s="220">
        <v>37201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>
        <v>861</v>
      </c>
      <c r="D131" s="220">
        <v>2012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>
        <v>12</v>
      </c>
      <c r="D133" s="20"/>
      <c r="E133" s="20"/>
    </row>
    <row r="134" spans="1:5" x14ac:dyDescent="0.35">
      <c r="A134" s="20" t="s">
        <v>316</v>
      </c>
      <c r="B134" s="46" t="s">
        <v>284</v>
      </c>
      <c r="C134" s="216"/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89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>
        <v>21</v>
      </c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>
        <v>15</v>
      </c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137</v>
      </c>
    </row>
    <row r="145" spans="1:6" x14ac:dyDescent="0.35">
      <c r="A145" s="20" t="s">
        <v>325</v>
      </c>
      <c r="B145" s="46" t="s">
        <v>284</v>
      </c>
      <c r="C145" s="47">
        <v>137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>
        <v>21</v>
      </c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3616</v>
      </c>
      <c r="C155" s="50">
        <v>2094</v>
      </c>
      <c r="D155" s="50">
        <v>2293</v>
      </c>
      <c r="E155" s="32">
        <f>SUM(B155:D155)</f>
        <v>8003</v>
      </c>
    </row>
    <row r="156" spans="1:6" x14ac:dyDescent="0.35">
      <c r="A156" s="20" t="s">
        <v>227</v>
      </c>
      <c r="B156" s="50">
        <v>21329</v>
      </c>
      <c r="C156" s="50">
        <v>9616</v>
      </c>
      <c r="D156" s="50">
        <v>8554</v>
      </c>
      <c r="E156" s="32">
        <f>SUM(B156:D156)</f>
        <v>39499</v>
      </c>
    </row>
    <row r="157" spans="1:6" x14ac:dyDescent="0.35">
      <c r="A157" s="20" t="s">
        <v>332</v>
      </c>
      <c r="B157" s="50">
        <v>220241</v>
      </c>
      <c r="C157" s="50">
        <v>124031</v>
      </c>
      <c r="D157" s="50">
        <v>139307</v>
      </c>
      <c r="E157" s="32">
        <f>SUM(B157:D157)</f>
        <v>483579</v>
      </c>
    </row>
    <row r="158" spans="1:6" x14ac:dyDescent="0.35">
      <c r="A158" s="20" t="s">
        <v>272</v>
      </c>
      <c r="B158" s="50">
        <v>230340691</v>
      </c>
      <c r="C158" s="50">
        <v>84118862</v>
      </c>
      <c r="D158" s="50">
        <v>103505715</v>
      </c>
      <c r="E158" s="32">
        <f>SUM(B158:D158)</f>
        <v>417965268</v>
      </c>
      <c r="F158" s="18"/>
    </row>
    <row r="159" spans="1:6" x14ac:dyDescent="0.35">
      <c r="A159" s="20" t="s">
        <v>273</v>
      </c>
      <c r="B159" s="50">
        <v>456379086</v>
      </c>
      <c r="C159" s="50">
        <v>181587008</v>
      </c>
      <c r="D159" s="50">
        <v>350621375</v>
      </c>
      <c r="E159" s="32">
        <f>SUM(B159:D159)</f>
        <v>988587469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>
        <v>5571980</v>
      </c>
      <c r="C174" s="50">
        <v>11420463</v>
      </c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13837346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532854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2063706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19370267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373436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9039936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5367639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50585184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7067749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2047145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9114894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5022994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>
        <v>1374364</v>
      </c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6397358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1793462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2768515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4561977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/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6057214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6057214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11712330.039999999</v>
      </c>
      <c r="C212" s="216"/>
      <c r="D212" s="220"/>
      <c r="E212" s="32">
        <f t="shared" ref="E212:E220" si="16">SUM(B212:C212)-D212</f>
        <v>11712330.039999999</v>
      </c>
    </row>
    <row r="213" spans="1:5" x14ac:dyDescent="0.35">
      <c r="A213" s="20" t="s">
        <v>367</v>
      </c>
      <c r="B213" s="220">
        <v>7334054.7800000003</v>
      </c>
      <c r="C213" s="216">
        <v>0</v>
      </c>
      <c r="D213" s="220"/>
      <c r="E213" s="32">
        <f t="shared" si="16"/>
        <v>7334054.7800000003</v>
      </c>
    </row>
    <row r="214" spans="1:5" x14ac:dyDescent="0.35">
      <c r="A214" s="20" t="s">
        <v>368</v>
      </c>
      <c r="B214" s="220">
        <v>135168837.15000001</v>
      </c>
      <c r="C214" s="216">
        <v>578253.06000000006</v>
      </c>
      <c r="D214" s="220">
        <v>0</v>
      </c>
      <c r="E214" s="32">
        <f t="shared" si="16"/>
        <v>135747090.21000001</v>
      </c>
    </row>
    <row r="215" spans="1:5" x14ac:dyDescent="0.35">
      <c r="A215" s="20" t="s">
        <v>369</v>
      </c>
      <c r="B215" s="220"/>
      <c r="C215" s="216"/>
      <c r="D215" s="220"/>
      <c r="E215" s="32">
        <f t="shared" si="16"/>
        <v>0</v>
      </c>
    </row>
    <row r="216" spans="1:5" x14ac:dyDescent="0.35">
      <c r="A216" s="20" t="s">
        <v>370</v>
      </c>
      <c r="B216" s="220">
        <v>23227543.759999998</v>
      </c>
      <c r="C216" s="216">
        <v>32639.67</v>
      </c>
      <c r="D216" s="220">
        <v>31162.880000000001</v>
      </c>
      <c r="E216" s="32">
        <f t="shared" si="16"/>
        <v>23229020.550000001</v>
      </c>
    </row>
    <row r="217" spans="1:5" x14ac:dyDescent="0.35">
      <c r="A217" s="20" t="s">
        <v>371</v>
      </c>
      <c r="B217" s="220">
        <v>130227537.14999999</v>
      </c>
      <c r="C217" s="216">
        <v>5371459.6100000003</v>
      </c>
      <c r="D217" s="220">
        <v>5105266.57</v>
      </c>
      <c r="E217" s="32">
        <f t="shared" si="16"/>
        <v>130493730.19</v>
      </c>
    </row>
    <row r="218" spans="1:5" x14ac:dyDescent="0.35">
      <c r="A218" s="20" t="s">
        <v>372</v>
      </c>
      <c r="B218" s="220">
        <v>2165698.15</v>
      </c>
      <c r="C218" s="216">
        <v>0</v>
      </c>
      <c r="D218" s="220">
        <v>5595.91</v>
      </c>
      <c r="E218" s="32">
        <f t="shared" si="16"/>
        <v>2160102.2399999998</v>
      </c>
    </row>
    <row r="219" spans="1:5" x14ac:dyDescent="0.35">
      <c r="A219" s="20" t="s">
        <v>373</v>
      </c>
      <c r="B219" s="220">
        <v>10265614.810000001</v>
      </c>
      <c r="C219" s="216">
        <v>6080.5</v>
      </c>
      <c r="D219" s="220">
        <v>0</v>
      </c>
      <c r="E219" s="32">
        <f t="shared" si="16"/>
        <v>10271695.310000001</v>
      </c>
    </row>
    <row r="220" spans="1:5" x14ac:dyDescent="0.35">
      <c r="A220" s="20" t="s">
        <v>374</v>
      </c>
      <c r="B220" s="220">
        <v>811001.44</v>
      </c>
      <c r="C220" s="216">
        <v>-60668.249999999978</v>
      </c>
      <c r="D220" s="220">
        <v>0</v>
      </c>
      <c r="E220" s="32">
        <f t="shared" si="16"/>
        <v>750333.19</v>
      </c>
    </row>
    <row r="221" spans="1:5" x14ac:dyDescent="0.35">
      <c r="A221" s="20" t="s">
        <v>215</v>
      </c>
      <c r="B221" s="32">
        <f>SUM(B212:B220)</f>
        <v>320912617.27999997</v>
      </c>
      <c r="C221" s="266">
        <f>SUM(C212:C220)</f>
        <v>5927764.5900000008</v>
      </c>
      <c r="D221" s="32">
        <f>SUM(D212:D220)</f>
        <v>5142025.3600000003</v>
      </c>
      <c r="E221" s="32">
        <f>SUM(E212:E220)</f>
        <v>321698356.50999999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4238289.99</v>
      </c>
      <c r="C226" s="216">
        <v>263671.32</v>
      </c>
      <c r="D226" s="220"/>
      <c r="E226" s="32">
        <f t="shared" ref="E226:E233" si="17">SUM(B226:C226)-D226</f>
        <v>4501961.3100000005</v>
      </c>
    </row>
    <row r="227" spans="1:5" x14ac:dyDescent="0.35">
      <c r="A227" s="20" t="s">
        <v>368</v>
      </c>
      <c r="B227" s="220">
        <v>71802517.479999989</v>
      </c>
      <c r="C227" s="216">
        <v>4939927.71</v>
      </c>
      <c r="D227" s="220">
        <v>0</v>
      </c>
      <c r="E227" s="32">
        <f t="shared" si="17"/>
        <v>76742445.189999983</v>
      </c>
    </row>
    <row r="228" spans="1:5" x14ac:dyDescent="0.35">
      <c r="A228" s="20" t="s">
        <v>369</v>
      </c>
      <c r="B228" s="220"/>
      <c r="C228" s="216"/>
      <c r="D228" s="220"/>
      <c r="E228" s="32">
        <f t="shared" si="17"/>
        <v>0</v>
      </c>
    </row>
    <row r="229" spans="1:5" x14ac:dyDescent="0.35">
      <c r="A229" s="20" t="s">
        <v>370</v>
      </c>
      <c r="B229" s="220">
        <v>19664354.949999999</v>
      </c>
      <c r="C229" s="216">
        <v>526790.19000000006</v>
      </c>
      <c r="D229" s="220">
        <v>31162.880000000001</v>
      </c>
      <c r="E229" s="32">
        <f t="shared" si="17"/>
        <v>20159982.260000002</v>
      </c>
    </row>
    <row r="230" spans="1:5" x14ac:dyDescent="0.35">
      <c r="A230" s="20" t="s">
        <v>371</v>
      </c>
      <c r="B230" s="220">
        <v>81338541.070000008</v>
      </c>
      <c r="C230" s="216">
        <v>10110650.83</v>
      </c>
      <c r="D230" s="220">
        <v>5049979.95</v>
      </c>
      <c r="E230" s="32">
        <f t="shared" si="17"/>
        <v>86399211.950000003</v>
      </c>
    </row>
    <row r="231" spans="1:5" x14ac:dyDescent="0.35">
      <c r="A231" s="20" t="s">
        <v>372</v>
      </c>
      <c r="B231" s="220">
        <v>2165698.15</v>
      </c>
      <c r="C231" s="216">
        <v>0</v>
      </c>
      <c r="D231" s="220"/>
      <c r="E231" s="32">
        <f t="shared" si="17"/>
        <v>2165698.15</v>
      </c>
    </row>
    <row r="232" spans="1:5" x14ac:dyDescent="0.35">
      <c r="A232" s="20" t="s">
        <v>373</v>
      </c>
      <c r="B232" s="220">
        <v>6178557.6900000004</v>
      </c>
      <c r="C232" s="216">
        <v>671852.21</v>
      </c>
      <c r="D232" s="220"/>
      <c r="E232" s="32">
        <f t="shared" si="17"/>
        <v>6850409.9000000004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185387959.33000001</v>
      </c>
      <c r="C234" s="266">
        <f>SUM(C225:C233)</f>
        <v>16512892.260000002</v>
      </c>
      <c r="D234" s="32">
        <f>SUM(D225:D233)</f>
        <v>5081142.83</v>
      </c>
      <c r="E234" s="32">
        <f>SUM(E225:E233)</f>
        <v>196819708.75999999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2" t="s">
        <v>377</v>
      </c>
      <c r="C237" s="342"/>
      <c r="D237" s="38"/>
      <c r="E237" s="38"/>
    </row>
    <row r="238" spans="1:5" x14ac:dyDescent="0.35">
      <c r="A238" s="56" t="s">
        <v>377</v>
      </c>
      <c r="B238" s="38"/>
      <c r="C238" s="216">
        <v>7364012</v>
      </c>
      <c r="D238" s="40">
        <f>C238</f>
        <v>7364012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524213944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208596819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10732026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53592993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194170465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1650378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992956625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4145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3317686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7785092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11102778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/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0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1011423415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23307776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>
        <v>38764855</v>
      </c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168020360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124565745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>
        <v>0</v>
      </c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3623136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>
        <v>0</v>
      </c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6367977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6541821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>
        <v>0</v>
      </c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122060180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>
        <v>0</v>
      </c>
      <c r="D279" s="20"/>
      <c r="E279" s="20"/>
    </row>
    <row r="280" spans="1:5" x14ac:dyDescent="0.35">
      <c r="A280" s="20" t="s">
        <v>398</v>
      </c>
      <c r="B280" s="46" t="s">
        <v>284</v>
      </c>
      <c r="C280" s="47">
        <v>123174336</v>
      </c>
      <c r="D280" s="20"/>
      <c r="E280" s="20"/>
    </row>
    <row r="281" spans="1:5" x14ac:dyDescent="0.35">
      <c r="A281" s="20" t="s">
        <v>409</v>
      </c>
      <c r="B281" s="46" t="s">
        <v>284</v>
      </c>
      <c r="C281" s="47">
        <v>0</v>
      </c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123174336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11712330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7334055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135747090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>
        <v>0</v>
      </c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23229021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132653832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10271695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750333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321698356</v>
      </c>
      <c r="E292" s="20"/>
    </row>
    <row r="293" spans="1:5" x14ac:dyDescent="0.35">
      <c r="A293" s="20" t="s">
        <v>416</v>
      </c>
      <c r="B293" s="46" t="s">
        <v>284</v>
      </c>
      <c r="C293" s="47">
        <v>196713666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124984690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>
        <v>0</v>
      </c>
      <c r="D296" s="20"/>
      <c r="E296" s="20"/>
    </row>
    <row r="297" spans="1:5" x14ac:dyDescent="0.35">
      <c r="A297" s="20" t="s">
        <v>420</v>
      </c>
      <c r="B297" s="46" t="s">
        <v>284</v>
      </c>
      <c r="C297" s="216">
        <v>0</v>
      </c>
      <c r="D297" s="20"/>
      <c r="E297" s="20"/>
    </row>
    <row r="298" spans="1:5" x14ac:dyDescent="0.35">
      <c r="A298" s="20" t="s">
        <v>421</v>
      </c>
      <c r="B298" s="46" t="s">
        <v>284</v>
      </c>
      <c r="C298" s="216">
        <v>13361605</v>
      </c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5193818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18555423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>
        <v>0</v>
      </c>
      <c r="D303" s="20"/>
      <c r="E303" s="20"/>
    </row>
    <row r="304" spans="1:5" x14ac:dyDescent="0.35">
      <c r="A304" s="20" t="s">
        <v>425</v>
      </c>
      <c r="B304" s="46" t="s">
        <v>284</v>
      </c>
      <c r="C304" s="216">
        <v>0</v>
      </c>
      <c r="D304" s="20"/>
      <c r="E304" s="20"/>
    </row>
    <row r="305" spans="1:5" x14ac:dyDescent="0.35">
      <c r="A305" s="20" t="s">
        <v>426</v>
      </c>
      <c r="B305" s="46" t="s">
        <v>284</v>
      </c>
      <c r="C305" s="216">
        <v>0</v>
      </c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388774629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>
        <v>0</v>
      </c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17456367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34271595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>
        <v>419040</v>
      </c>
      <c r="D318" s="20"/>
      <c r="E318" s="20"/>
    </row>
    <row r="319" spans="1:5" x14ac:dyDescent="0.35">
      <c r="A319" s="20" t="s">
        <v>436</v>
      </c>
      <c r="B319" s="46" t="s">
        <v>284</v>
      </c>
      <c r="C319" s="216">
        <v>0</v>
      </c>
      <c r="D319" s="20"/>
      <c r="E319" s="20"/>
    </row>
    <row r="320" spans="1:5" x14ac:dyDescent="0.35">
      <c r="A320" s="20" t="s">
        <v>437</v>
      </c>
      <c r="B320" s="46" t="s">
        <v>284</v>
      </c>
      <c r="C320" s="216">
        <v>8325501</v>
      </c>
      <c r="D320" s="20"/>
      <c r="E320" s="20"/>
    </row>
    <row r="321" spans="1:5" x14ac:dyDescent="0.35">
      <c r="A321" s="20" t="s">
        <v>438</v>
      </c>
      <c r="B321" s="46" t="s">
        <v>284</v>
      </c>
      <c r="C321" s="216">
        <v>0</v>
      </c>
      <c r="D321" s="20"/>
      <c r="E321" s="20"/>
    </row>
    <row r="322" spans="1:5" x14ac:dyDescent="0.35">
      <c r="A322" s="20" t="s">
        <v>439</v>
      </c>
      <c r="B322" s="46" t="s">
        <v>284</v>
      </c>
      <c r="C322" s="216">
        <v>0</v>
      </c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6783026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>
        <v>9533008</v>
      </c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76788537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>
        <v>0</v>
      </c>
      <c r="D332" s="20"/>
      <c r="E332" s="20"/>
    </row>
    <row r="333" spans="1:5" x14ac:dyDescent="0.35">
      <c r="A333" s="20" t="s">
        <v>450</v>
      </c>
      <c r="B333" s="46" t="s">
        <v>284</v>
      </c>
      <c r="C333" s="216">
        <v>0</v>
      </c>
      <c r="D333" s="20"/>
      <c r="E333" s="20"/>
    </row>
    <row r="334" spans="1:5" x14ac:dyDescent="0.35">
      <c r="A334" s="20" t="s">
        <v>451</v>
      </c>
      <c r="B334" s="46" t="s">
        <v>284</v>
      </c>
      <c r="C334" s="216">
        <v>465205</v>
      </c>
      <c r="D334" s="20"/>
      <c r="E334" s="20"/>
    </row>
    <row r="335" spans="1:5" x14ac:dyDescent="0.35">
      <c r="A335" s="26" t="s">
        <v>452</v>
      </c>
      <c r="B335" s="46" t="s">
        <v>284</v>
      </c>
      <c r="C335" s="216">
        <v>1143832</v>
      </c>
      <c r="D335" s="20"/>
      <c r="E335" s="20"/>
    </row>
    <row r="336" spans="1:5" x14ac:dyDescent="0.35">
      <c r="A336" s="20" t="s">
        <v>453</v>
      </c>
      <c r="B336" s="46" t="s">
        <v>284</v>
      </c>
      <c r="C336" s="216">
        <v>148167763</v>
      </c>
      <c r="D336" s="20"/>
      <c r="E336" s="20"/>
    </row>
    <row r="337" spans="1:5" x14ac:dyDescent="0.35">
      <c r="A337" s="26" t="s">
        <v>454</v>
      </c>
      <c r="B337" s="46" t="s">
        <v>284</v>
      </c>
      <c r="C337" s="216">
        <v>0</v>
      </c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/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149776800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9533008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140243792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171742300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388774629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388774629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417965268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988587469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1406552737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7364012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992956625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11102778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/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1011423415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395129322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30706562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30706562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30706562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425835884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202648730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50585184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17904807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74230547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3210781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51599267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16412448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9114894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6397358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4561977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6057214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3943903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3943903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446667110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-20831226</v>
      </c>
      <c r="E418" s="32"/>
    </row>
    <row r="419" spans="1:13" x14ac:dyDescent="0.35">
      <c r="A419" s="32" t="s">
        <v>508</v>
      </c>
      <c r="B419" s="20"/>
      <c r="C419" s="236">
        <v>35847798</v>
      </c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35847798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15016572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15016572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570246</v>
      </c>
      <c r="E613" s="258">
        <f>SUM(C625:D648)+SUM(C669:D714)</f>
        <v>392610080.32173312</v>
      </c>
      <c r="F613" s="258">
        <f>CE65-(AX65+BD65+BE65+BG65+BJ65+BN65+BP65+BQ65+CB65+CC65+CD65)</f>
        <v>73066844</v>
      </c>
      <c r="G613" s="256">
        <f>CE92-(AX92+AY92+BD92+BE92+BG92+BJ92+BN92+BP92+BQ92+CB92+CC92+CD92)</f>
        <v>103938.8</v>
      </c>
      <c r="H613" s="261">
        <f>CE61-(AX61+AY61+AZ61+BD61+BE61+BG61+BJ61+BN61+BO61+BP61+BQ61+BR61+CB61+CC61+CD61)</f>
        <v>1622.8700000000001</v>
      </c>
      <c r="I613" s="256">
        <f>CE93-(AX93+AY93+AZ93+BD93+BE93+BF93+BG93+BJ93+BN93+BO93+BP93+BQ93+BR93+CB93+CC93+CD93)</f>
        <v>79743.904965334863</v>
      </c>
      <c r="J613" s="256">
        <f>CE94-(AX94+AY94+AZ94+BA94+BD94+BE94+BF94+BG94+BJ94+BN94+BO94+BP94+BQ94+BR94+CB94+CC94+CD94)</f>
        <v>1074175.92</v>
      </c>
      <c r="K613" s="256">
        <f>CE90-(AW90+AX90+AY90+AZ90+BA90+BB90+BC90+BD90+BE90+BF90+BG90+BH90+BI90+BJ90+BK90+BL90+BM90+BN90+BO90+BP90+BQ90+BR90+BS90+BT90+BU90+BV90+BW90+BX90+CB90+CC90+CD90)</f>
        <v>1406552737</v>
      </c>
      <c r="L613" s="262">
        <f>CE95-(AW95+AX95+AY95+AZ95+BA95+BB95+BC95+BD95+BE95+BF95+BG95+BH95+BI95+BJ95+BK95+BL95+BM95+BN95+BO95+BP95+BQ95+BR95+BS95+BT95+BU95+BV95+BW95+BX95+BY95+BZ95+CA95+CB95+CC95+CD95)</f>
        <v>394.09000000000015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10577335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0</v>
      </c>
      <c r="D616" s="256">
        <f>SUM(C615:C616)</f>
        <v>10577335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557863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2597361</v>
      </c>
      <c r="D618" s="256">
        <f>(D616/D613)*BJ91</f>
        <v>181796.03247545796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2804159</v>
      </c>
      <c r="D619" s="256">
        <f>(D616/D613)*BG91</f>
        <v>0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7804258</v>
      </c>
      <c r="D620" s="256">
        <f>(D616/D613)*BN91</f>
        <v>92966.198833485905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18047184</v>
      </c>
      <c r="D621" s="256">
        <f>(D616/D613)*CC91</f>
        <v>1903377.1933954821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3042853</v>
      </c>
      <c r="D622" s="256">
        <f>(D616/D613)*BP91</f>
        <v>8662.2535624975899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0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37040479.67826692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1274776</v>
      </c>
      <c r="D625" s="256">
        <f>(D616/D613)*BD91</f>
        <v>112590.74758963675</v>
      </c>
      <c r="E625" s="258">
        <f>(E624/E613)*SUM(C625:D625)</f>
        <v>130889.99084864446</v>
      </c>
      <c r="F625" s="258">
        <f>SUM(C625:E625)</f>
        <v>1518256.7384382812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2795503</v>
      </c>
      <c r="D626" s="256">
        <f>(D616/D613)*AY91</f>
        <v>165324.76660073022</v>
      </c>
      <c r="E626" s="258">
        <f>(E624/E613)*SUM(C626:D626)</f>
        <v>279336.89483915147</v>
      </c>
      <c r="F626" s="258">
        <f>(F625/F613)*AY65</f>
        <v>-7483.2906018350441</v>
      </c>
      <c r="G626" s="256">
        <f>SUM(C626:F626)</f>
        <v>3232681.3708380465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2690600</v>
      </c>
      <c r="D627" s="256">
        <f>(D616/D613)*BR91</f>
        <v>66107.648172893809</v>
      </c>
      <c r="E627" s="258">
        <f>(E624/E613)*SUM(C627:D627)</f>
        <v>260079.34777781289</v>
      </c>
      <c r="F627" s="258">
        <f>(F625/F613)*BR65</f>
        <v>1030.2441330093361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484273</v>
      </c>
      <c r="D628" s="256">
        <f>(D616/D613)*BO91</f>
        <v>0</v>
      </c>
      <c r="E628" s="258">
        <f>(E624/E613)*SUM(C628:D628)</f>
        <v>45688.343510013554</v>
      </c>
      <c r="F628" s="258">
        <f>(F625/F613)*BO65</f>
        <v>514.69609678387405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0</v>
      </c>
      <c r="D629" s="256">
        <f>(D616/D613)*AZ91</f>
        <v>0</v>
      </c>
      <c r="E629" s="258">
        <f>(E624/E613)*SUM(C629:D629)</f>
        <v>0</v>
      </c>
      <c r="F629" s="258">
        <f>(F625/F613)*AZ65</f>
        <v>0</v>
      </c>
      <c r="G629" s="256">
        <f>(G626/G613)*AZ92</f>
        <v>0</v>
      </c>
      <c r="H629" s="258">
        <f>SUM(C627:G629)</f>
        <v>3548293.2796905134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2763064</v>
      </c>
      <c r="D630" s="256">
        <f>(D616/D613)*BF91</f>
        <v>62694.683171824094</v>
      </c>
      <c r="E630" s="258">
        <f>(E624/E613)*SUM(C630:D630)</f>
        <v>266593.91168443806</v>
      </c>
      <c r="F630" s="258">
        <f>(F625/F613)*BF65</f>
        <v>5057.5073264719831</v>
      </c>
      <c r="G630" s="256">
        <f>(G626/G613)*BF92</f>
        <v>0</v>
      </c>
      <c r="H630" s="258">
        <f>(H629/H613)*BF61</f>
        <v>71365.107894716362</v>
      </c>
      <c r="I630" s="256">
        <f>SUM(C630:H630)</f>
        <v>3168775.2100774506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1035752</v>
      </c>
      <c r="D631" s="256">
        <f>(D616/D613)*BA91</f>
        <v>23278.647154035276</v>
      </c>
      <c r="E631" s="258">
        <f>(E624/E613)*SUM(C631:D631)</f>
        <v>99913.387685882801</v>
      </c>
      <c r="F631" s="258">
        <f>(F625/F613)*BA65</f>
        <v>147.42708141629333</v>
      </c>
      <c r="G631" s="256">
        <f>(G626/G613)*BA92</f>
        <v>0</v>
      </c>
      <c r="H631" s="258">
        <f>(H629/H613)*BA61</f>
        <v>0</v>
      </c>
      <c r="I631" s="256">
        <f>(I630/I613)*BA93</f>
        <v>18835.288417712167</v>
      </c>
      <c r="J631" s="256">
        <f>SUM(C631:I631)</f>
        <v>1177926.7503390466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7871835</v>
      </c>
      <c r="D632" s="256">
        <f>(D616/D613)*AW91</f>
        <v>0</v>
      </c>
      <c r="E632" s="258">
        <f>(E624/E613)*SUM(C632:D632)</f>
        <v>742661.89016143279</v>
      </c>
      <c r="F632" s="258">
        <f>(F625/F613)*AW65</f>
        <v>6345.7644362179099</v>
      </c>
      <c r="G632" s="256">
        <f>(G626/G613)*AW92</f>
        <v>0</v>
      </c>
      <c r="H632" s="258">
        <f>(H629/H613)*AW61</f>
        <v>108228.33458297979</v>
      </c>
      <c r="I632" s="256">
        <f>(I630/I613)*AW93</f>
        <v>0</v>
      </c>
      <c r="J632" s="256">
        <f>(J631/J613)*AW94</f>
        <v>0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0</v>
      </c>
      <c r="D633" s="256">
        <f>(D616/D613)*BB91</f>
        <v>0</v>
      </c>
      <c r="E633" s="258">
        <f>(E624/E613)*SUM(C633:D633)</f>
        <v>0</v>
      </c>
      <c r="F633" s="258">
        <f>(F625/F613)*BB65</f>
        <v>0</v>
      </c>
      <c r="G633" s="256">
        <f>(G626/G613)*BB92</f>
        <v>0</v>
      </c>
      <c r="H633" s="258">
        <f>(H629/H613)*BB61</f>
        <v>0</v>
      </c>
      <c r="I633" s="256">
        <f>(I630/I613)*BB93</f>
        <v>0</v>
      </c>
      <c r="J633" s="256">
        <f>(J631/J613)*BB94</f>
        <v>0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35556</v>
      </c>
      <c r="D634" s="256">
        <f>(D616/D613)*BC91</f>
        <v>0</v>
      </c>
      <c r="E634" s="258">
        <f>(E624/E613)*SUM(C634:D634)</f>
        <v>3354.5019892540818</v>
      </c>
      <c r="F634" s="258">
        <f>(F625/F613)*BC65</f>
        <v>0</v>
      </c>
      <c r="G634" s="256">
        <f>(G626/G613)*BC92</f>
        <v>0</v>
      </c>
      <c r="H634" s="258">
        <f>(H629/H613)*BC61</f>
        <v>0</v>
      </c>
      <c r="I634" s="256">
        <f>(I630/I613)*BC93</f>
        <v>0</v>
      </c>
      <c r="J634" s="256">
        <f>(J631/J613)*BC94</f>
        <v>0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2811022</v>
      </c>
      <c r="D635" s="256">
        <f>(D616/D613)*BI91</f>
        <v>28101.315090329437</v>
      </c>
      <c r="E635" s="258">
        <f>(E624/E613)*SUM(C635:D635)</f>
        <v>267854.78704601625</v>
      </c>
      <c r="F635" s="258">
        <f>(F625/F613)*BI65</f>
        <v>23.417945138289301</v>
      </c>
      <c r="G635" s="256">
        <f>(G626/G613)*BI92</f>
        <v>0</v>
      </c>
      <c r="H635" s="258">
        <f>(H629/H613)*BI61</f>
        <v>33124.429675396845</v>
      </c>
      <c r="I635" s="256">
        <f>(I630/I613)*BI93</f>
        <v>22750.133394264525</v>
      </c>
      <c r="J635" s="256">
        <f>(J631/J613)*BI94</f>
        <v>0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4684967</v>
      </c>
      <c r="D636" s="256">
        <f>(D616/D613)*BK91</f>
        <v>36151.460799374305</v>
      </c>
      <c r="E636" s="258">
        <f>(E624/E613)*SUM(C636:D636)</f>
        <v>445410.09304352774</v>
      </c>
      <c r="F636" s="258">
        <f>(F625/F613)*BK65</f>
        <v>345.13936889705883</v>
      </c>
      <c r="G636" s="256">
        <f>(G626/G613)*BK92</f>
        <v>0</v>
      </c>
      <c r="H636" s="258">
        <f>(H629/H613)*BK61</f>
        <v>117914.22392040606</v>
      </c>
      <c r="I636" s="256">
        <f>(I630/I613)*BK93</f>
        <v>0</v>
      </c>
      <c r="J636" s="256">
        <f>(J631/J613)*BK94</f>
        <v>0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25484335</v>
      </c>
      <c r="D637" s="256">
        <f>(D616/D613)*BH91</f>
        <v>165306.21787789831</v>
      </c>
      <c r="E637" s="258">
        <f>(E624/E613)*SUM(C637:D637)</f>
        <v>2419894.6025712932</v>
      </c>
      <c r="F637" s="258">
        <f>(F625/F613)*BH65</f>
        <v>12117.820385063887</v>
      </c>
      <c r="G637" s="256">
        <f>(G626/G613)*BH92</f>
        <v>0</v>
      </c>
      <c r="H637" s="258">
        <f>(H629/H613)*BH61</f>
        <v>205480.78553754426</v>
      </c>
      <c r="I637" s="256">
        <f>(I630/I613)*BH93</f>
        <v>133827.84739913233</v>
      </c>
      <c r="J637" s="256">
        <f>(J631/J613)*BH94</f>
        <v>0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3888866</v>
      </c>
      <c r="D638" s="256">
        <f>(D616/D613)*BL91</f>
        <v>50619.464608256792</v>
      </c>
      <c r="E638" s="258">
        <f>(E624/E613)*SUM(C638:D638)</f>
        <v>371667.56180858193</v>
      </c>
      <c r="F638" s="258">
        <f>(F625/F613)*BL65</f>
        <v>391.78824807670344</v>
      </c>
      <c r="G638" s="256">
        <f>(G626/G613)*BL92</f>
        <v>0</v>
      </c>
      <c r="H638" s="258">
        <f>(H629/H613)*BL61</f>
        <v>119991.33337199861</v>
      </c>
      <c r="I638" s="256">
        <f>(I630/I613)*BL93</f>
        <v>40980.273289074517</v>
      </c>
      <c r="J638" s="256">
        <f>(J631/J613)*BL94</f>
        <v>0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>
        <f>(F625/F613)*BM65</f>
        <v>0</v>
      </c>
      <c r="G639" s="256">
        <f>(G626/G613)*BM92</f>
        <v>0</v>
      </c>
      <c r="H639" s="258">
        <f>(H629/H613)*BM61</f>
        <v>0</v>
      </c>
      <c r="I639" s="256">
        <f>(I630/I613)*BM93</f>
        <v>0</v>
      </c>
      <c r="J639" s="256">
        <f>(J631/J613)*BM94</f>
        <v>0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489617</v>
      </c>
      <c r="D640" s="256">
        <f>(D616/D613)*BS91</f>
        <v>70559.341652549949</v>
      </c>
      <c r="E640" s="258">
        <f>(E624/E613)*SUM(C640:D640)</f>
        <v>52849.382731650156</v>
      </c>
      <c r="F640" s="258">
        <f>(F625/F613)*BS65</f>
        <v>179.05273580890764</v>
      </c>
      <c r="G640" s="256">
        <f>(G626/G613)*BS92</f>
        <v>0</v>
      </c>
      <c r="H640" s="258">
        <f>(H629/H613)*BS61</f>
        <v>14058.75134077899</v>
      </c>
      <c r="I640" s="256">
        <f>(I630/I613)*BS93</f>
        <v>0</v>
      </c>
      <c r="J640" s="256">
        <f>(J631/J613)*BS94</f>
        <v>0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0</v>
      </c>
      <c r="D641" s="256">
        <f>(D616/D613)*BT91</f>
        <v>0</v>
      </c>
      <c r="E641" s="258">
        <f>(E624/E613)*SUM(C641:D641)</f>
        <v>0</v>
      </c>
      <c r="F641" s="258">
        <f>(F625/F613)*BT65</f>
        <v>0</v>
      </c>
      <c r="G641" s="256">
        <f>(G626/G613)*BT92</f>
        <v>0</v>
      </c>
      <c r="H641" s="258">
        <f>(H629/H613)*BT61</f>
        <v>0</v>
      </c>
      <c r="I641" s="256">
        <f>(I630/I613)*BT93</f>
        <v>0</v>
      </c>
      <c r="J641" s="256">
        <f>(J631/J613)*BT94</f>
        <v>0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>
        <f>(J631/J613)*BU94</f>
        <v>0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4592108</v>
      </c>
      <c r="D643" s="256">
        <f>(D616/D613)*BV91</f>
        <v>125574.85357196719</v>
      </c>
      <c r="E643" s="258">
        <f>(E624/E613)*SUM(C643:D643)</f>
        <v>445085.9634654359</v>
      </c>
      <c r="F643" s="258">
        <f>(F625/F613)*BV65</f>
        <v>362.46906387960831</v>
      </c>
      <c r="G643" s="256">
        <f>(G626/G613)*BV92</f>
        <v>0</v>
      </c>
      <c r="H643" s="258">
        <f>(H629/H613)*BV61</f>
        <v>117673.71651022165</v>
      </c>
      <c r="I643" s="256">
        <f>(I630/I613)*BV93</f>
        <v>0</v>
      </c>
      <c r="J643" s="256">
        <f>(J631/J613)*BV94</f>
        <v>0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1034830</v>
      </c>
      <c r="D644" s="256">
        <f>(D616/D613)*BW91</f>
        <v>18474.527940573018</v>
      </c>
      <c r="E644" s="258">
        <f>(E624/E613)*SUM(C644:D644)</f>
        <v>99373.161611738775</v>
      </c>
      <c r="F644" s="258">
        <f>(F625/F613)*BW65</f>
        <v>155.946475832175</v>
      </c>
      <c r="G644" s="256">
        <f>(G626/G613)*BW92</f>
        <v>0</v>
      </c>
      <c r="H644" s="258">
        <f>(H629/H613)*BW61</f>
        <v>10210.632777828598</v>
      </c>
      <c r="I644" s="256">
        <f>(I630/I613)*BW93</f>
        <v>0</v>
      </c>
      <c r="J644" s="256">
        <f>(J631/J613)*BW94</f>
        <v>0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8341709</v>
      </c>
      <c r="D645" s="256">
        <f>(D616/D613)*BX91</f>
        <v>40547.508110534756</v>
      </c>
      <c r="E645" s="258">
        <f>(E624/E613)*SUM(C645:D645)</f>
        <v>790817.19346649689</v>
      </c>
      <c r="F645" s="258">
        <f>(F625/F613)*BX65</f>
        <v>1286.9480320673895</v>
      </c>
      <c r="G645" s="256">
        <f>(G626/G613)*BX92</f>
        <v>0</v>
      </c>
      <c r="H645" s="258">
        <f>(H629/H613)*BX61</f>
        <v>111245.60936529314</v>
      </c>
      <c r="I645" s="256">
        <f>(I630/I613)*BX93</f>
        <v>0</v>
      </c>
      <c r="J645" s="256">
        <f>(J631/J613)*BX94</f>
        <v>0</v>
      </c>
      <c r="K645" s="258">
        <f>SUM(C632:J645)</f>
        <v>66465843.245402791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3370091</v>
      </c>
      <c r="D646" s="256">
        <f>(D616/D613)*BY91</f>
        <v>32682.84962980889</v>
      </c>
      <c r="E646" s="258">
        <f>(E624/E613)*SUM(C646:D646)</f>
        <v>321031.93968851847</v>
      </c>
      <c r="F646" s="258">
        <f>(F625/F613)*BY65</f>
        <v>777.92460522384636</v>
      </c>
      <c r="G646" s="256">
        <f>(G626/G613)*BY92</f>
        <v>0</v>
      </c>
      <c r="H646" s="258">
        <f>(H629/H613)*BY61</f>
        <v>52561.801280299675</v>
      </c>
      <c r="I646" s="256">
        <f>(I630/I613)*BY93</f>
        <v>26459.231049963102</v>
      </c>
      <c r="J646" s="256">
        <f>(J631/J613)*BY94</f>
        <v>0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893805</v>
      </c>
      <c r="D647" s="256">
        <f>(D616/D613)*BZ91</f>
        <v>0</v>
      </c>
      <c r="E647" s="258">
        <f>(E624/E613)*SUM(C647:D647)</f>
        <v>84325.307979110265</v>
      </c>
      <c r="F647" s="258">
        <f>(F625/F613)*BZ65</f>
        <v>8.0830351897023416</v>
      </c>
      <c r="G647" s="256">
        <f>(G626/G613)*BZ92</f>
        <v>0</v>
      </c>
      <c r="H647" s="258">
        <f>(H629/H613)*BZ61</f>
        <v>21776.852776696542</v>
      </c>
      <c r="I647" s="256">
        <f>(I630/I613)*BZ93</f>
        <v>0</v>
      </c>
      <c r="J647" s="256">
        <f>(J631/J613)*BZ94</f>
        <v>0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0</v>
      </c>
      <c r="D648" s="256">
        <f>(D616/D613)*CA91</f>
        <v>0</v>
      </c>
      <c r="E648" s="258">
        <f>(E624/E613)*SUM(C648:D648)</f>
        <v>0</v>
      </c>
      <c r="F648" s="258">
        <f>(F625/F613)*CA65</f>
        <v>0</v>
      </c>
      <c r="G648" s="256">
        <f>(G626/G613)*CA92</f>
        <v>0</v>
      </c>
      <c r="H648" s="258">
        <f>(H629/H613)*CA61</f>
        <v>0</v>
      </c>
      <c r="I648" s="256">
        <f>(I630/I613)*CA93</f>
        <v>0</v>
      </c>
      <c r="J648" s="256">
        <f>(J631/J613)*CA94</f>
        <v>0</v>
      </c>
      <c r="K648" s="258">
        <v>0</v>
      </c>
      <c r="L648" s="258">
        <f>SUM(C646:K648)</f>
        <v>4803519.9900448117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119973722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5316378</v>
      </c>
      <c r="D669" s="256">
        <f>(D616/D613)*C91</f>
        <v>72692.444778218531</v>
      </c>
      <c r="E669" s="258">
        <f>(E624/E613)*SUM(C669:D669)</f>
        <v>508427.48136007751</v>
      </c>
      <c r="F669" s="258">
        <f>(F625/F613)*C65</f>
        <v>13969.957510087328</v>
      </c>
      <c r="G669" s="256">
        <f>(G626/G613)*C92</f>
        <v>275711.0320323605</v>
      </c>
      <c r="H669" s="258">
        <f>(H629/H613)*C61</f>
        <v>67976.139842118006</v>
      </c>
      <c r="I669" s="256">
        <f>(I630/I613)*C93</f>
        <v>58850.015031104078</v>
      </c>
      <c r="J669" s="256">
        <f>(J631/J613)*C94</f>
        <v>31900.796188126438</v>
      </c>
      <c r="K669" s="256">
        <f>(K645/K613)*C90</f>
        <v>1169121.6770941622</v>
      </c>
      <c r="L669" s="256">
        <f>(L648/L613)*C95</f>
        <v>343726.72160994611</v>
      </c>
      <c r="M669" s="231">
        <f t="shared" ref="M669:M714" si="18">ROUND(SUM(D669:L669),0)</f>
        <v>2542376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>
        <f>(F625/F613)*D65</f>
        <v>0</v>
      </c>
      <c r="G670" s="256">
        <f>(G626/G613)*D92</f>
        <v>0</v>
      </c>
      <c r="H670" s="258">
        <f>(H629/H613)*D61</f>
        <v>0</v>
      </c>
      <c r="I670" s="256">
        <f>(I630/I613)*D93</f>
        <v>0</v>
      </c>
      <c r="J670" s="256">
        <f>(J631/J613)*D94</f>
        <v>0</v>
      </c>
      <c r="K670" s="256">
        <f>(K645/K613)*D90</f>
        <v>0</v>
      </c>
      <c r="L670" s="256">
        <f>(L648/L613)*D95</f>
        <v>0</v>
      </c>
      <c r="M670" s="231">
        <f t="shared" si="18"/>
        <v>0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27526541</v>
      </c>
      <c r="D671" s="256">
        <f>(D616/D613)*E91</f>
        <v>701345.75899699435</v>
      </c>
      <c r="E671" s="258">
        <f>(E624/E613)*SUM(C671:D671)</f>
        <v>2663137.0875659348</v>
      </c>
      <c r="F671" s="258">
        <f>(F625/F613)*E65</f>
        <v>31282.946167977385</v>
      </c>
      <c r="G671" s="256">
        <f>(G626/G613)*E92</f>
        <v>2469294.4767143345</v>
      </c>
      <c r="H671" s="258">
        <f>(H629/H613)*E61</f>
        <v>443298.88558988192</v>
      </c>
      <c r="I671" s="256">
        <f>(I630/I613)*E93</f>
        <v>567792.27311586542</v>
      </c>
      <c r="J671" s="256">
        <f>(J631/J613)*E94</f>
        <v>239695.15428102305</v>
      </c>
      <c r="K671" s="256">
        <f>(K645/K613)*E90</f>
        <v>6058511.5039208978</v>
      </c>
      <c r="L671" s="256">
        <f>(L648/L613)*E95</f>
        <v>1525439.688279601</v>
      </c>
      <c r="M671" s="231">
        <f t="shared" si="18"/>
        <v>14699798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4862641</v>
      </c>
      <c r="D672" s="256">
        <f>(D616/D613)*F91</f>
        <v>246735.11110994202</v>
      </c>
      <c r="E672" s="258">
        <f>(E624/E613)*SUM(C672:D672)</f>
        <v>482039.94624157908</v>
      </c>
      <c r="F672" s="258">
        <f>(F625/F613)*F65</f>
        <v>5470.5525025668494</v>
      </c>
      <c r="G672" s="256">
        <f>(G626/G613)*F92</f>
        <v>147696.11823338072</v>
      </c>
      <c r="H672" s="258">
        <f>(H629/H613)*F61</f>
        <v>58093.471714540865</v>
      </c>
      <c r="I672" s="256">
        <f>(I630/I613)*F93</f>
        <v>199750.6761785523</v>
      </c>
      <c r="J672" s="256">
        <f>(J631/J613)*F94</f>
        <v>81745.036328895032</v>
      </c>
      <c r="K672" s="256">
        <f>(K645/K613)*F90</f>
        <v>356087.85903537634</v>
      </c>
      <c r="L672" s="256">
        <f>(L648/L613)*F95</f>
        <v>213549.36746830691</v>
      </c>
      <c r="M672" s="231">
        <f t="shared" si="18"/>
        <v>1791168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0</v>
      </c>
      <c r="D673" s="256">
        <f>(D616/D613)*G91</f>
        <v>0</v>
      </c>
      <c r="E673" s="258">
        <f>(E624/E613)*SUM(C673:D673)</f>
        <v>0</v>
      </c>
      <c r="F673" s="258">
        <f>(F625/F613)*G65</f>
        <v>0</v>
      </c>
      <c r="G673" s="256">
        <f>(G626/G613)*G92</f>
        <v>0</v>
      </c>
      <c r="H673" s="258">
        <f>(H629/H613)*G61</f>
        <v>0</v>
      </c>
      <c r="I673" s="256">
        <f>(I630/I613)*G93</f>
        <v>0</v>
      </c>
      <c r="J673" s="256">
        <f>(J631/J613)*G94</f>
        <v>0</v>
      </c>
      <c r="K673" s="256">
        <f>(K645/K613)*G90</f>
        <v>0</v>
      </c>
      <c r="L673" s="256">
        <f>(L648/L613)*G95</f>
        <v>0</v>
      </c>
      <c r="M673" s="231">
        <f t="shared" si="18"/>
        <v>0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3132441</v>
      </c>
      <c r="D674" s="256">
        <f>(D616/D613)*H91</f>
        <v>129266.04941551542</v>
      </c>
      <c r="E674" s="258">
        <f>(E624/E613)*SUM(C674:D674)</f>
        <v>307723.10680696392</v>
      </c>
      <c r="F674" s="258">
        <f>(F625/F613)*H65</f>
        <v>686.06059860771768</v>
      </c>
      <c r="G674" s="256">
        <f>(G626/G613)*H92</f>
        <v>339979.74385797075</v>
      </c>
      <c r="H674" s="258">
        <f>(H629/H613)*H61</f>
        <v>49828.762528204228</v>
      </c>
      <c r="I674" s="256">
        <f>(I630/I613)*H93</f>
        <v>104650.61361361684</v>
      </c>
      <c r="J674" s="256">
        <f>(J631/J613)*H94</f>
        <v>13413.445360185713</v>
      </c>
      <c r="K674" s="256">
        <f>(K645/K613)*H90</f>
        <v>750098.90765921352</v>
      </c>
      <c r="L674" s="256">
        <f>(L648/L613)*H95</f>
        <v>107018.46155089809</v>
      </c>
      <c r="M674" s="231">
        <f t="shared" si="18"/>
        <v>1802665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>
        <f>(G626/G613)*I92</f>
        <v>0</v>
      </c>
      <c r="H675" s="258">
        <f>(H629/H613)*I61</f>
        <v>0</v>
      </c>
      <c r="I675" s="256">
        <f>(I630/I613)*I93</f>
        <v>0</v>
      </c>
      <c r="J675" s="256">
        <f>(J631/J613)*I94</f>
        <v>0</v>
      </c>
      <c r="K675" s="256">
        <f>(K645/K613)*I90</f>
        <v>0</v>
      </c>
      <c r="L675" s="256">
        <f>(L648/L613)*I95</f>
        <v>0</v>
      </c>
      <c r="M675" s="231">
        <f t="shared" si="18"/>
        <v>0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1674377</v>
      </c>
      <c r="D676" s="256">
        <f>(D616/D613)*J91</f>
        <v>14987.3680481757</v>
      </c>
      <c r="E676" s="258">
        <f>(E624/E613)*SUM(C676:D676)</f>
        <v>159381.7114746476</v>
      </c>
      <c r="F676" s="258">
        <f>(F625/F613)*J65</f>
        <v>882.23523929147041</v>
      </c>
      <c r="G676" s="256">
        <f>(G626/G613)*J92</f>
        <v>0</v>
      </c>
      <c r="H676" s="258">
        <f>(H629/H613)*J61</f>
        <v>12637.571189689357</v>
      </c>
      <c r="I676" s="256">
        <f>(I630/I613)*J93</f>
        <v>12133.404476941083</v>
      </c>
      <c r="J676" s="256">
        <f>(J631/J613)*J94</f>
        <v>0</v>
      </c>
      <c r="K676" s="256">
        <f>(K645/K613)*J90</f>
        <v>249851.73274177194</v>
      </c>
      <c r="L676" s="256">
        <f>(L648/L613)*J95</f>
        <v>70329.900130829381</v>
      </c>
      <c r="M676" s="231">
        <f t="shared" si="18"/>
        <v>520204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0</v>
      </c>
      <c r="H677" s="258">
        <f>(H629/H613)*K61</f>
        <v>0</v>
      </c>
      <c r="I677" s="256">
        <f>(I630/I613)*K93</f>
        <v>0</v>
      </c>
      <c r="J677" s="256">
        <f>(J631/J613)*K94</f>
        <v>0</v>
      </c>
      <c r="K677" s="256">
        <f>(K645/K613)*K90</f>
        <v>0</v>
      </c>
      <c r="L677" s="256">
        <f>(L648/L613)*K95</f>
        <v>0</v>
      </c>
      <c r="M677" s="231">
        <f t="shared" si="18"/>
        <v>0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0</v>
      </c>
      <c r="D678" s="256">
        <f>(D616/D613)*L91</f>
        <v>0</v>
      </c>
      <c r="E678" s="258">
        <f>(E624/E613)*SUM(C678:D678)</f>
        <v>0</v>
      </c>
      <c r="F678" s="258">
        <f>(F625/F613)*L65</f>
        <v>0</v>
      </c>
      <c r="G678" s="256">
        <f>(G626/G613)*L92</f>
        <v>0</v>
      </c>
      <c r="H678" s="258">
        <f>(H629/H613)*L61</f>
        <v>0</v>
      </c>
      <c r="I678" s="256">
        <f>(I630/I613)*L93</f>
        <v>0</v>
      </c>
      <c r="J678" s="256">
        <f>(J631/J613)*L94</f>
        <v>0</v>
      </c>
      <c r="K678" s="256">
        <f>(K645/K613)*L90</f>
        <v>0</v>
      </c>
      <c r="L678" s="256">
        <f>(L648/L613)*L95</f>
        <v>0</v>
      </c>
      <c r="M678" s="231">
        <f t="shared" si="18"/>
        <v>0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>
        <f>(J631/J613)*M94</f>
        <v>0</v>
      </c>
      <c r="K679" s="256">
        <f>(K645/K613)*M90</f>
        <v>0</v>
      </c>
      <c r="L679" s="256">
        <f>(L648/L613)*M95</f>
        <v>0</v>
      </c>
      <c r="M679" s="231">
        <f t="shared" si="18"/>
        <v>0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>
        <f>(G626/G613)*N92</f>
        <v>0</v>
      </c>
      <c r="H680" s="258">
        <f>(H629/H613)*N61</f>
        <v>0</v>
      </c>
      <c r="I680" s="256">
        <f>(I630/I613)*N93</f>
        <v>0</v>
      </c>
      <c r="J680" s="256">
        <f>(J631/J613)*N94</f>
        <v>0</v>
      </c>
      <c r="K680" s="256">
        <f>(K645/K613)*N90</f>
        <v>0</v>
      </c>
      <c r="L680" s="256">
        <f>(L648/L613)*N95</f>
        <v>0</v>
      </c>
      <c r="M680" s="231">
        <f t="shared" si="18"/>
        <v>0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3106094</v>
      </c>
      <c r="D681" s="256">
        <f>(D616/D613)*O91</f>
        <v>27489.207236876719</v>
      </c>
      <c r="E681" s="258">
        <f>(E624/E613)*SUM(C681:D681)</f>
        <v>295635.3668064262</v>
      </c>
      <c r="F681" s="258">
        <f>(F625/F613)*O65</f>
        <v>3992.6245825083179</v>
      </c>
      <c r="G681" s="256">
        <f>(G626/G613)*O92</f>
        <v>0</v>
      </c>
      <c r="H681" s="258">
        <f>(H629/H613)*O61</f>
        <v>41192.360071582611</v>
      </c>
      <c r="I681" s="256">
        <f>(I630/I613)*O93</f>
        <v>22254.585934191437</v>
      </c>
      <c r="J681" s="256">
        <f>(J631/J613)*O94</f>
        <v>0</v>
      </c>
      <c r="K681" s="256">
        <f>(K645/K613)*O90</f>
        <v>620440.22692525934</v>
      </c>
      <c r="L681" s="256">
        <f>(L648/L613)*O95</f>
        <v>191487.47505291676</v>
      </c>
      <c r="M681" s="231">
        <f t="shared" si="18"/>
        <v>1202492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17822904</v>
      </c>
      <c r="D682" s="256">
        <f>(D616/D613)*P91</f>
        <v>281291.3817457729</v>
      </c>
      <c r="E682" s="258">
        <f>(E624/E613)*SUM(C682:D682)</f>
        <v>1708025.6334208224</v>
      </c>
      <c r="F682" s="258">
        <f>(F625/F613)*P65</f>
        <v>250150.76009434633</v>
      </c>
      <c r="G682" s="256">
        <f>(G626/G613)*P92</f>
        <v>0</v>
      </c>
      <c r="H682" s="258">
        <f>(H629/H613)*P61</f>
        <v>79476.766910935665</v>
      </c>
      <c r="I682" s="256">
        <f>(I630/I613)*P93</f>
        <v>227726.58278813303</v>
      </c>
      <c r="J682" s="256">
        <f>(J631/J613)*P94</f>
        <v>91116.464063374035</v>
      </c>
      <c r="K682" s="256">
        <f>(K645/K613)*P90</f>
        <v>6279888.097153604</v>
      </c>
      <c r="L682" s="256">
        <f>(L648/L613)*P95</f>
        <v>253528.92941442833</v>
      </c>
      <c r="M682" s="231">
        <f t="shared" si="18"/>
        <v>9171205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2981369</v>
      </c>
      <c r="D683" s="256">
        <f>(D616/D613)*Q91</f>
        <v>107100.32563139418</v>
      </c>
      <c r="E683" s="258">
        <f>(E624/E613)*SUM(C683:D683)</f>
        <v>291379.13422715501</v>
      </c>
      <c r="F683" s="258">
        <f>(F625/F613)*Q65</f>
        <v>5514.8949115509749</v>
      </c>
      <c r="G683" s="256">
        <f>(G626/G613)*Q92</f>
        <v>0</v>
      </c>
      <c r="H683" s="258">
        <f>(H629/H613)*Q61</f>
        <v>42569.811602638714</v>
      </c>
      <c r="I683" s="256">
        <f>(I630/I613)*Q93</f>
        <v>86705.788923091342</v>
      </c>
      <c r="J683" s="256">
        <f>(J631/J613)*Q94</f>
        <v>33760.606793986066</v>
      </c>
      <c r="K683" s="256">
        <f>(K645/K613)*Q90</f>
        <v>759386.15092446317</v>
      </c>
      <c r="L683" s="256">
        <f>(L648/L613)*Q95</f>
        <v>199410.25409711763</v>
      </c>
      <c r="M683" s="231">
        <f t="shared" si="18"/>
        <v>1525827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2116834</v>
      </c>
      <c r="D684" s="256">
        <f>(D616/D613)*R91</f>
        <v>5768.6528007210927</v>
      </c>
      <c r="E684" s="258">
        <f>(E624/E613)*SUM(C684:D684)</f>
        <v>200255.22615637333</v>
      </c>
      <c r="F684" s="258">
        <f>(F625/F613)*R65</f>
        <v>7792.7524092392523</v>
      </c>
      <c r="G684" s="256">
        <f>(G626/G613)*R92</f>
        <v>0</v>
      </c>
      <c r="H684" s="258">
        <f>(H629/H613)*R61</f>
        <v>5881.4993945094066</v>
      </c>
      <c r="I684" s="256">
        <f>(I630/I613)*R93</f>
        <v>4670.1593964463809</v>
      </c>
      <c r="J684" s="256">
        <f>(J631/J613)*R94</f>
        <v>0</v>
      </c>
      <c r="K684" s="256">
        <f>(K645/K613)*R90</f>
        <v>1524201.3629353608</v>
      </c>
      <c r="L684" s="256">
        <f>(L648/L613)*R95</f>
        <v>0</v>
      </c>
      <c r="M684" s="231">
        <f t="shared" si="18"/>
        <v>1748570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2219307</v>
      </c>
      <c r="D685" s="256">
        <f>(D616/D613)*S91</f>
        <v>106488.21777794145</v>
      </c>
      <c r="E685" s="258">
        <f>(E624/E613)*SUM(C685:D685)</f>
        <v>219425.26393952456</v>
      </c>
      <c r="F685" s="258">
        <f>(F625/F613)*S65</f>
        <v>7875.8892313317947</v>
      </c>
      <c r="G685" s="256">
        <f>(G626/G613)*S92</f>
        <v>0</v>
      </c>
      <c r="H685" s="258">
        <f>(H629/H613)*S61</f>
        <v>47445.552736376994</v>
      </c>
      <c r="I685" s="256">
        <f>(I630/I613)*S93</f>
        <v>86210.241463018247</v>
      </c>
      <c r="J685" s="256">
        <f>(J631/J613)*S94</f>
        <v>6666.1489817338907</v>
      </c>
      <c r="K685" s="256">
        <f>(K645/K613)*S90</f>
        <v>1599342.9895921061</v>
      </c>
      <c r="L685" s="256">
        <f>(L648/L613)*S95</f>
        <v>731.33345023392769</v>
      </c>
      <c r="M685" s="231">
        <f t="shared" si="18"/>
        <v>2074186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956751</v>
      </c>
      <c r="D686" s="256">
        <f>(D616/D613)*T91</f>
        <v>3487.1598923973165</v>
      </c>
      <c r="E686" s="258">
        <f>(E624/E613)*SUM(C686:D686)</f>
        <v>90592.890581525658</v>
      </c>
      <c r="F686" s="258">
        <f>(F625/F613)*T65</f>
        <v>4197.7757558449021</v>
      </c>
      <c r="G686" s="256">
        <f>(G626/G613)*T92</f>
        <v>0</v>
      </c>
      <c r="H686" s="258">
        <f>(H629/H613)*T61</f>
        <v>10451.140188012998</v>
      </c>
      <c r="I686" s="256">
        <f>(I630/I613)*T93</f>
        <v>2823.1188634466871</v>
      </c>
      <c r="J686" s="256">
        <f>(J631/J613)*T94</f>
        <v>0</v>
      </c>
      <c r="K686" s="256">
        <f>(K645/K613)*T90</f>
        <v>162144.49245687725</v>
      </c>
      <c r="L686" s="256">
        <f>(L648/L613)*T95</f>
        <v>58262.898201969583</v>
      </c>
      <c r="M686" s="231">
        <f t="shared" si="18"/>
        <v>331959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18975197</v>
      </c>
      <c r="D687" s="256">
        <f>(D616/D613)*U91</f>
        <v>132252.39379145141</v>
      </c>
      <c r="E687" s="258">
        <f>(E624/E613)*SUM(C687:D687)</f>
        <v>1802676.8196941481</v>
      </c>
      <c r="F687" s="258">
        <f>(F625/F613)*U65</f>
        <v>116617.06553345124</v>
      </c>
      <c r="G687" s="256">
        <f>(G626/G613)*U92</f>
        <v>0</v>
      </c>
      <c r="H687" s="258">
        <f>(H629/H613)*U61</f>
        <v>107222.57632220865</v>
      </c>
      <c r="I687" s="256">
        <f>(I630/I613)*U93</f>
        <v>107068.28455518553</v>
      </c>
      <c r="J687" s="256">
        <f>(J631/J613)*U94</f>
        <v>0</v>
      </c>
      <c r="K687" s="256">
        <f>(K645/K613)*U90</f>
        <v>6308301.3333636597</v>
      </c>
      <c r="L687" s="256">
        <f>(L648/L613)*U95</f>
        <v>0</v>
      </c>
      <c r="M687" s="231">
        <f t="shared" si="18"/>
        <v>8574138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265573</v>
      </c>
      <c r="D688" s="256">
        <f>(D616/D613)*V91</f>
        <v>0</v>
      </c>
      <c r="E688" s="258">
        <f>(E624/E613)*SUM(C688:D688)</f>
        <v>25055.269343913104</v>
      </c>
      <c r="F688" s="258">
        <f>(F625/F613)*V65</f>
        <v>1209.0682996997689</v>
      </c>
      <c r="G688" s="256">
        <f>(G626/G613)*V92</f>
        <v>0</v>
      </c>
      <c r="H688" s="258">
        <f>(H629/H613)*V61</f>
        <v>4569.6407935035904</v>
      </c>
      <c r="I688" s="256">
        <f>(I630/I613)*V93</f>
        <v>0</v>
      </c>
      <c r="J688" s="256">
        <f>(J631/J613)*V94</f>
        <v>0</v>
      </c>
      <c r="K688" s="256">
        <f>(K645/K613)*V90</f>
        <v>114189.94414552824</v>
      </c>
      <c r="L688" s="256">
        <f>(L648/L613)*V95</f>
        <v>0</v>
      </c>
      <c r="M688" s="231">
        <f t="shared" si="18"/>
        <v>145024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3055428</v>
      </c>
      <c r="D689" s="256">
        <f>(D616/D613)*W91</f>
        <v>37895.040745572966</v>
      </c>
      <c r="E689" s="258">
        <f>(E624/E613)*SUM(C689:D689)</f>
        <v>291837.05404394504</v>
      </c>
      <c r="F689" s="258">
        <f>(F625/F613)*W65</f>
        <v>1067.5216783315109</v>
      </c>
      <c r="G689" s="256">
        <f>(G626/G613)*W92</f>
        <v>0</v>
      </c>
      <c r="H689" s="258">
        <f>(H629/H613)*W61</f>
        <v>12462.656709555249</v>
      </c>
      <c r="I689" s="256">
        <f>(I630/I613)*W93</f>
        <v>30678.89275543395</v>
      </c>
      <c r="J689" s="256">
        <f>(J631/J613)*W94</f>
        <v>9894.4994673770179</v>
      </c>
      <c r="K689" s="256">
        <f>(K645/K613)*W90</f>
        <v>1781607.0938245363</v>
      </c>
      <c r="L689" s="256">
        <f>(L648/L613)*W95</f>
        <v>0</v>
      </c>
      <c r="M689" s="231">
        <f t="shared" si="18"/>
        <v>2165443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5432987</v>
      </c>
      <c r="D690" s="256">
        <f>(D616/D613)*X91</f>
        <v>30772.331178123128</v>
      </c>
      <c r="E690" s="258">
        <f>(E624/E613)*SUM(C690:D690)</f>
        <v>515473.94378564984</v>
      </c>
      <c r="F690" s="258">
        <f>(F625/F613)*X65</f>
        <v>1295.3427524186484</v>
      </c>
      <c r="G690" s="256">
        <f>(G626/G613)*X92</f>
        <v>0</v>
      </c>
      <c r="H690" s="258">
        <f>(H629/H613)*X61</f>
        <v>16310.77527250564</v>
      </c>
      <c r="I690" s="256">
        <f>(I630/I613)*X93</f>
        <v>24912.522310947097</v>
      </c>
      <c r="J690" s="256">
        <f>(J631/J613)*X94</f>
        <v>36656.691587662528</v>
      </c>
      <c r="K690" s="256">
        <f>(K645/K613)*X90</f>
        <v>3687282.4806837537</v>
      </c>
      <c r="L690" s="256">
        <f>(L648/L613)*X95</f>
        <v>0</v>
      </c>
      <c r="M690" s="231">
        <f t="shared" si="18"/>
        <v>4312704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17295369</v>
      </c>
      <c r="D691" s="256">
        <f>(D616/D613)*Y91</f>
        <v>250296.46589366696</v>
      </c>
      <c r="E691" s="258">
        <f>(E624/E613)*SUM(C691:D691)</f>
        <v>1655331.5813963031</v>
      </c>
      <c r="F691" s="258">
        <f>(F625/F613)*Y65</f>
        <v>158811.63129027907</v>
      </c>
      <c r="G691" s="256">
        <f>(G626/G613)*Y92</f>
        <v>0</v>
      </c>
      <c r="H691" s="258">
        <f>(H629/H613)*Y61</f>
        <v>133022.4621419897</v>
      </c>
      <c r="I691" s="256">
        <f>(I630/I613)*Y93</f>
        <v>202633.86140079575</v>
      </c>
      <c r="J691" s="256">
        <f>(J631/J613)*Y94</f>
        <v>55063.99160532745</v>
      </c>
      <c r="K691" s="256">
        <f>(K645/K613)*Y90</f>
        <v>7081921.6517239325</v>
      </c>
      <c r="L691" s="256">
        <f>(L648/L613)*Y95</f>
        <v>66185.677246170453</v>
      </c>
      <c r="M691" s="231">
        <f t="shared" si="18"/>
        <v>9603267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3475011</v>
      </c>
      <c r="D692" s="256">
        <f>(D616/D613)*Z91</f>
        <v>121215.90370647055</v>
      </c>
      <c r="E692" s="258">
        <f>(E624/E613)*SUM(C692:D692)</f>
        <v>339283.11121308367</v>
      </c>
      <c r="F692" s="258">
        <f>(F625/F613)*Z65</f>
        <v>966.03698972866721</v>
      </c>
      <c r="G692" s="256">
        <f>(G626/G613)*Z92</f>
        <v>0</v>
      </c>
      <c r="H692" s="258">
        <f>(H629/H613)*Z61</f>
        <v>28051.90975150769</v>
      </c>
      <c r="I692" s="256">
        <f>(I630/I613)*Z93</f>
        <v>98133.413684170751</v>
      </c>
      <c r="J692" s="256">
        <f>(J631/J613)*Z94</f>
        <v>29852.723621881203</v>
      </c>
      <c r="K692" s="256">
        <f>(K645/K613)*Z90</f>
        <v>1819626.0681359689</v>
      </c>
      <c r="L692" s="256">
        <f>(L648/L613)*Z95</f>
        <v>15479.891363284805</v>
      </c>
      <c r="M692" s="231">
        <f t="shared" si="18"/>
        <v>2452609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1059423</v>
      </c>
      <c r="D693" s="256">
        <f>(D616/D613)*AA91</f>
        <v>34890.147646805068</v>
      </c>
      <c r="E693" s="258">
        <f>(E624/E613)*SUM(C693:D693)</f>
        <v>103242.08658589558</v>
      </c>
      <c r="F693" s="258">
        <f>(F625/F613)*AA65</f>
        <v>2810.1534165947164</v>
      </c>
      <c r="G693" s="256">
        <f>(G626/G613)*AA92</f>
        <v>0</v>
      </c>
      <c r="H693" s="258">
        <f>(H629/H613)*AA61</f>
        <v>9489.1105472753989</v>
      </c>
      <c r="I693" s="256">
        <f>(I630/I613)*AA93</f>
        <v>28246.20522416606</v>
      </c>
      <c r="J693" s="256">
        <f>(J631/J613)*AA94</f>
        <v>13358.616038079002</v>
      </c>
      <c r="K693" s="256">
        <f>(K645/K613)*AA90</f>
        <v>433156.04866969952</v>
      </c>
      <c r="L693" s="256">
        <f>(L648/L613)*AA95</f>
        <v>0</v>
      </c>
      <c r="M693" s="231">
        <f t="shared" si="18"/>
        <v>625192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40097595</v>
      </c>
      <c r="D694" s="256">
        <f>(D616/D613)*AB91</f>
        <v>145996.99740988977</v>
      </c>
      <c r="E694" s="258">
        <f>(E624/E613)*SUM(C694:D694)</f>
        <v>3796749.0552942152</v>
      </c>
      <c r="F694" s="258">
        <f>(F625/F613)*AB65</f>
        <v>687627.27368277684</v>
      </c>
      <c r="G694" s="256">
        <f>(G626/G613)*AB92</f>
        <v>0</v>
      </c>
      <c r="H694" s="258">
        <f>(H629/H613)*AB61</f>
        <v>98717.359725687624</v>
      </c>
      <c r="I694" s="256">
        <f>(I630/I613)*AB93</f>
        <v>118195.57752228124</v>
      </c>
      <c r="J694" s="256">
        <f>(J631/J613)*AB94</f>
        <v>0</v>
      </c>
      <c r="K694" s="256">
        <f>(K645/K613)*AB90</f>
        <v>6426089.7966131493</v>
      </c>
      <c r="L694" s="256">
        <f>(L648/L613)*AB95</f>
        <v>0</v>
      </c>
      <c r="M694" s="231">
        <f t="shared" si="18"/>
        <v>11273376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2450867</v>
      </c>
      <c r="D695" s="256">
        <f>(D616/D613)*AC91</f>
        <v>31458.633922903449</v>
      </c>
      <c r="E695" s="258">
        <f>(E624/E613)*SUM(C695:D695)</f>
        <v>234192.99912731408</v>
      </c>
      <c r="F695" s="258">
        <f>(F625/F613)*AC65</f>
        <v>5339.8940828423038</v>
      </c>
      <c r="G695" s="256">
        <f>(G626/G613)*AC92</f>
        <v>0</v>
      </c>
      <c r="H695" s="258">
        <f>(H629/H613)*AC61</f>
        <v>41192.360071582611</v>
      </c>
      <c r="I695" s="256">
        <f>(I630/I613)*AC93</f>
        <v>25468.136129816925</v>
      </c>
      <c r="J695" s="256">
        <f>(J631/J613)*AC94</f>
        <v>0</v>
      </c>
      <c r="K695" s="256">
        <f>(K645/K613)*AC90</f>
        <v>806796.65902092739</v>
      </c>
      <c r="L695" s="256">
        <f>(L648/L613)*AC95</f>
        <v>0</v>
      </c>
      <c r="M695" s="231">
        <f t="shared" si="18"/>
        <v>1144449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957771</v>
      </c>
      <c r="D696" s="256">
        <f>(D616/D613)*AD91</f>
        <v>117302.12318893951</v>
      </c>
      <c r="E696" s="258">
        <f>(E624/E613)*SUM(C696:D696)</f>
        <v>101426.90207928045</v>
      </c>
      <c r="F696" s="258">
        <f>(F625/F613)*AD65</f>
        <v>2307.0520078207496</v>
      </c>
      <c r="G696" s="256">
        <f>(G626/G613)*AD92</f>
        <v>0</v>
      </c>
      <c r="H696" s="258">
        <f>(H629/H613)*AD61</f>
        <v>9773.3465774933247</v>
      </c>
      <c r="I696" s="256">
        <f>(I630/I613)*AD93</f>
        <v>94964.913257642824</v>
      </c>
      <c r="J696" s="256">
        <f>(J631/J613)*AD94</f>
        <v>0</v>
      </c>
      <c r="K696" s="256">
        <f>(K645/K613)*AD90</f>
        <v>171477.99780589069</v>
      </c>
      <c r="L696" s="256">
        <f>(L648/L613)*AD95</f>
        <v>39857.67303774906</v>
      </c>
      <c r="M696" s="231">
        <f t="shared" si="18"/>
        <v>537110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1808700</v>
      </c>
      <c r="D697" s="256">
        <f>(D616/D613)*AE91</f>
        <v>39527.32835478022</v>
      </c>
      <c r="E697" s="258">
        <f>(E624/E613)*SUM(C697:D697)</f>
        <v>174369.50865001316</v>
      </c>
      <c r="F697" s="258">
        <f>(F625/F613)*AE65</f>
        <v>274.30372118061854</v>
      </c>
      <c r="G697" s="256">
        <f>(G626/G613)*AE92</f>
        <v>0</v>
      </c>
      <c r="H697" s="258">
        <f>(H629/H613)*AE61</f>
        <v>34786.117236670878</v>
      </c>
      <c r="I697" s="256">
        <f>(I630/I613)*AE93</f>
        <v>32000.35264896218</v>
      </c>
      <c r="J697" s="256">
        <f>(J631/J613)*AE94</f>
        <v>6175.9748420998967</v>
      </c>
      <c r="K697" s="256">
        <f>(K645/K613)*AE90</f>
        <v>264841.40395205998</v>
      </c>
      <c r="L697" s="256">
        <f>(L648/L613)*AE95</f>
        <v>0</v>
      </c>
      <c r="M697" s="231">
        <f t="shared" si="18"/>
        <v>551975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>
        <f>(G626/G613)*AF92</f>
        <v>0</v>
      </c>
      <c r="H698" s="258">
        <f>(H629/H613)*AF61</f>
        <v>0</v>
      </c>
      <c r="I698" s="256">
        <f>(I630/I613)*AF93</f>
        <v>0</v>
      </c>
      <c r="J698" s="256">
        <f>(J631/J613)*AF94</f>
        <v>0</v>
      </c>
      <c r="K698" s="256">
        <f>(K645/K613)*AF90</f>
        <v>0</v>
      </c>
      <c r="L698" s="256">
        <f>(L648/L613)*AF95</f>
        <v>0</v>
      </c>
      <c r="M698" s="231">
        <f t="shared" si="18"/>
        <v>0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9780635</v>
      </c>
      <c r="D699" s="256">
        <f>(D616/D613)*AG91</f>
        <v>176194.31818022399</v>
      </c>
      <c r="E699" s="258">
        <f>(E624/E613)*SUM(C699:D699)</f>
        <v>939368.98848292627</v>
      </c>
      <c r="F699" s="258">
        <f>(F625/F613)*AG65</f>
        <v>23199.453840038092</v>
      </c>
      <c r="G699" s="256">
        <f>(G626/G613)*AG92</f>
        <v>0</v>
      </c>
      <c r="H699" s="258">
        <f>(H629/H613)*AG61</f>
        <v>133722.12006252614</v>
      </c>
      <c r="I699" s="256">
        <f>(I630/I613)*AG93</f>
        <v>142642.58555255362</v>
      </c>
      <c r="J699" s="256">
        <f>(J631/J613)*AG94</f>
        <v>230545.23700785515</v>
      </c>
      <c r="K699" s="256">
        <f>(K645/K613)*AG90</f>
        <v>5435642.6829885338</v>
      </c>
      <c r="L699" s="256">
        <f>(L648/L613)*AG95</f>
        <v>447332.29372641916</v>
      </c>
      <c r="M699" s="231">
        <f t="shared" si="18"/>
        <v>7528648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0</v>
      </c>
      <c r="D700" s="256">
        <f>(D616/D613)*AH91</f>
        <v>0</v>
      </c>
      <c r="E700" s="258">
        <f>(E624/E613)*SUM(C700:D700)</f>
        <v>0</v>
      </c>
      <c r="F700" s="258">
        <f>(F625/F613)*AH65</f>
        <v>0</v>
      </c>
      <c r="G700" s="256">
        <f>(G626/G613)*AH92</f>
        <v>0</v>
      </c>
      <c r="H700" s="258">
        <f>(H629/H613)*AH61</f>
        <v>0</v>
      </c>
      <c r="I700" s="256">
        <f>(I630/I613)*AH93</f>
        <v>0</v>
      </c>
      <c r="J700" s="256">
        <f>(J631/J613)*AH94</f>
        <v>0</v>
      </c>
      <c r="K700" s="256">
        <f>(K645/K613)*AH90</f>
        <v>0</v>
      </c>
      <c r="L700" s="256">
        <f>(L648/L613)*AH95</f>
        <v>0</v>
      </c>
      <c r="M700" s="231">
        <f t="shared" si="18"/>
        <v>0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0</v>
      </c>
      <c r="D701" s="256">
        <f>(D616/D613)*AI91</f>
        <v>0</v>
      </c>
      <c r="E701" s="258">
        <f>(E624/E613)*SUM(C701:D701)</f>
        <v>0</v>
      </c>
      <c r="F701" s="258">
        <f>(F625/F613)*AI65</f>
        <v>0</v>
      </c>
      <c r="G701" s="256">
        <f>(G626/G613)*AI92</f>
        <v>0</v>
      </c>
      <c r="H701" s="258">
        <f>(H629/H613)*AI61</f>
        <v>0</v>
      </c>
      <c r="I701" s="256">
        <f>(I630/I613)*AI93</f>
        <v>0</v>
      </c>
      <c r="J701" s="256">
        <f>(J631/J613)*AI94</f>
        <v>0</v>
      </c>
      <c r="K701" s="256">
        <f>(K645/K613)*AI90</f>
        <v>0</v>
      </c>
      <c r="L701" s="256">
        <f>(L648/L613)*AI95</f>
        <v>0</v>
      </c>
      <c r="M701" s="231">
        <f t="shared" si="18"/>
        <v>0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7827644</v>
      </c>
      <c r="D702" s="256">
        <f>(D616/D613)*AJ91</f>
        <v>319594.49439364765</v>
      </c>
      <c r="E702" s="258">
        <f>(E624/E613)*SUM(C702:D702)</f>
        <v>768644.60952781315</v>
      </c>
      <c r="F702" s="258">
        <f>(F625/F613)*AJ65</f>
        <v>5326.6578529815315</v>
      </c>
      <c r="G702" s="256">
        <f>(G626/G613)*AJ92</f>
        <v>0</v>
      </c>
      <c r="H702" s="258">
        <f>(H629/H613)*AJ61</f>
        <v>78274.229860013656</v>
      </c>
      <c r="I702" s="256">
        <f>(I630/I613)*AJ93</f>
        <v>258735.84051694901</v>
      </c>
      <c r="J702" s="256">
        <f>(J631/J613)*AJ94</f>
        <v>0</v>
      </c>
      <c r="K702" s="256">
        <f>(K645/K613)*AJ90</f>
        <v>1052090.7968139274</v>
      </c>
      <c r="L702" s="256">
        <f>(L648/L613)*AJ95</f>
        <v>153214.35782400784</v>
      </c>
      <c r="M702" s="231">
        <f t="shared" si="18"/>
        <v>2635881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294049</v>
      </c>
      <c r="D703" s="256">
        <f>(D616/D613)*AK91</f>
        <v>4933.9602732855647</v>
      </c>
      <c r="E703" s="258">
        <f>(E624/E613)*SUM(C703:D703)</f>
        <v>28207.304955276482</v>
      </c>
      <c r="F703" s="258">
        <f>(F625/F613)*AK65</f>
        <v>55.563074800164678</v>
      </c>
      <c r="G703" s="256">
        <f>(G626/G613)*AK92</f>
        <v>0</v>
      </c>
      <c r="H703" s="258">
        <f>(H629/H613)*AK61</f>
        <v>4963.1983738053359</v>
      </c>
      <c r="I703" s="256">
        <f>(I630/I613)*AK93</f>
        <v>3994.4128599830788</v>
      </c>
      <c r="J703" s="256">
        <f>(J631/J613)*AK94</f>
        <v>0</v>
      </c>
      <c r="K703" s="256">
        <f>(K645/K613)*AK90</f>
        <v>73382.486113054023</v>
      </c>
      <c r="L703" s="256">
        <f>(L648/L613)*AK95</f>
        <v>0</v>
      </c>
      <c r="M703" s="231">
        <f t="shared" si="18"/>
        <v>115537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323502</v>
      </c>
      <c r="D704" s="256">
        <f>(D616/D613)*AL91</f>
        <v>2337.1390768194779</v>
      </c>
      <c r="E704" s="258">
        <f>(E624/E613)*SUM(C704:D704)</f>
        <v>30741.029368039948</v>
      </c>
      <c r="F704" s="258">
        <f>(F625/F613)*AL65</f>
        <v>18.119297391826329</v>
      </c>
      <c r="G704" s="256">
        <f>(G626/G613)*AL92</f>
        <v>0</v>
      </c>
      <c r="H704" s="258">
        <f>(H629/H613)*AL61</f>
        <v>5728.4492243920613</v>
      </c>
      <c r="I704" s="256">
        <f>(I630/I613)*AL93</f>
        <v>1892.090302097248</v>
      </c>
      <c r="J704" s="256">
        <f>(J631/J613)*AL94</f>
        <v>0</v>
      </c>
      <c r="K704" s="256">
        <f>(K645/K613)*AL90</f>
        <v>65442.041263893349</v>
      </c>
      <c r="L704" s="256">
        <f>(L648/L613)*AL95</f>
        <v>0</v>
      </c>
      <c r="M704" s="231">
        <f t="shared" si="18"/>
        <v>106159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0</v>
      </c>
      <c r="D705" s="256">
        <f>(D616/D613)*AM91</f>
        <v>0</v>
      </c>
      <c r="E705" s="258">
        <f>(E624/E613)*SUM(C705:D705)</f>
        <v>0</v>
      </c>
      <c r="F705" s="258">
        <f>(F625/F613)*AM65</f>
        <v>0</v>
      </c>
      <c r="G705" s="256">
        <f>(G626/G613)*AM92</f>
        <v>0</v>
      </c>
      <c r="H705" s="258">
        <f>(H629/H613)*AM61</f>
        <v>0</v>
      </c>
      <c r="I705" s="256">
        <f>(I630/I613)*AM93</f>
        <v>0</v>
      </c>
      <c r="J705" s="256">
        <f>(J631/J613)*AM94</f>
        <v>0</v>
      </c>
      <c r="K705" s="256">
        <f>(K645/K613)*AM90</f>
        <v>0</v>
      </c>
      <c r="L705" s="256">
        <f>(L648/L613)*AM95</f>
        <v>0</v>
      </c>
      <c r="M705" s="231">
        <f t="shared" si="18"/>
        <v>0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>
        <f>(J631/J613)*AN94</f>
        <v>0</v>
      </c>
      <c r="K706" s="256">
        <f>(K645/K613)*AN90</f>
        <v>0</v>
      </c>
      <c r="L706" s="256">
        <f>(L648/L613)*AN95</f>
        <v>0</v>
      </c>
      <c r="M706" s="231">
        <f t="shared" si="18"/>
        <v>0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2023257</v>
      </c>
      <c r="D707" s="256">
        <f>(D616/D613)*AO91</f>
        <v>45333.078601165114</v>
      </c>
      <c r="E707" s="258">
        <f>(E624/E613)*SUM(C707:D707)</f>
        <v>195159.45363986012</v>
      </c>
      <c r="F707" s="258">
        <f>(F625/F613)*AO65</f>
        <v>3480.8583262430766</v>
      </c>
      <c r="G707" s="256">
        <f>(G626/G613)*AO92</f>
        <v>0</v>
      </c>
      <c r="H707" s="258">
        <f>(H629/H613)*AO61</f>
        <v>30129.019203100233</v>
      </c>
      <c r="I707" s="256">
        <f>(I630/I613)*AO93</f>
        <v>36700.545224806934</v>
      </c>
      <c r="J707" s="256">
        <f>(J631/J613)*AO94</f>
        <v>128280.43653916784</v>
      </c>
      <c r="K707" s="256">
        <f>(K645/K613)*AO90</f>
        <v>197380.8898506086</v>
      </c>
      <c r="L707" s="256">
        <f>(L648/L613)*AO95</f>
        <v>131030.57650024538</v>
      </c>
      <c r="M707" s="231">
        <f t="shared" si="18"/>
        <v>767495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115880823</v>
      </c>
      <c r="D708" s="256">
        <f>(D616/D613)*AP91</f>
        <v>3778374.8408581563</v>
      </c>
      <c r="E708" s="258">
        <f>(E624/E613)*SUM(C708:D708)</f>
        <v>11289149.994085567</v>
      </c>
      <c r="F708" s="258">
        <f>(F625/F613)*AP65</f>
        <v>120186.98269985644</v>
      </c>
      <c r="G708" s="256">
        <f>(G626/G613)*AP92</f>
        <v>0</v>
      </c>
      <c r="H708" s="258">
        <f>(H629/H613)*AP61</f>
        <v>868166.15783563198</v>
      </c>
      <c r="I708" s="256">
        <f>(I630/I613)*AP93</f>
        <v>0</v>
      </c>
      <c r="J708" s="256">
        <f>(J631/J613)*AP94</f>
        <v>118614.46568633159</v>
      </c>
      <c r="K708" s="256">
        <f>(K645/K613)*AP90</f>
        <v>8410451.0338967666</v>
      </c>
      <c r="L708" s="256">
        <f>(L648/L613)*AP95</f>
        <v>758758.45461770007</v>
      </c>
      <c r="M708" s="231">
        <f t="shared" si="18"/>
        <v>25343702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>
        <f>(J631/J613)*AQ94</f>
        <v>0</v>
      </c>
      <c r="K709" s="256">
        <f>(K645/K613)*AQ90</f>
        <v>0</v>
      </c>
      <c r="L709" s="256">
        <f>(L648/L613)*AQ95</f>
        <v>0</v>
      </c>
      <c r="M709" s="231">
        <f t="shared" si="18"/>
        <v>0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0</v>
      </c>
      <c r="D710" s="256">
        <f>(D616/D613)*AR91</f>
        <v>0</v>
      </c>
      <c r="E710" s="258">
        <f>(E624/E613)*SUM(C710:D710)</f>
        <v>0</v>
      </c>
      <c r="F710" s="258">
        <f>(F625/F613)*AR65</f>
        <v>0</v>
      </c>
      <c r="G710" s="256">
        <f>(G626/G613)*AR92</f>
        <v>0</v>
      </c>
      <c r="H710" s="258">
        <f>(H629/H613)*AR61</f>
        <v>0</v>
      </c>
      <c r="I710" s="256">
        <f>(I630/I613)*AR93</f>
        <v>0</v>
      </c>
      <c r="J710" s="256">
        <f>(J631/J613)*AR94</f>
        <v>0</v>
      </c>
      <c r="K710" s="256">
        <f>(K645/K613)*AR90</f>
        <v>0</v>
      </c>
      <c r="L710" s="256">
        <f>(L648/L613)*AR95</f>
        <v>0</v>
      </c>
      <c r="M710" s="231">
        <f t="shared" si="18"/>
        <v>0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>
        <f>(J631/J613)*AS94</f>
        <v>0</v>
      </c>
      <c r="K711" s="256">
        <f>(K645/K613)*AS90</f>
        <v>0</v>
      </c>
      <c r="L711" s="256">
        <f>(L648/L613)*AS95</f>
        <v>0</v>
      </c>
      <c r="M711" s="231">
        <f t="shared" si="18"/>
        <v>0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>
        <f>(G626/G613)*AT92</f>
        <v>0</v>
      </c>
      <c r="H712" s="258">
        <f>(H629/H613)*AT61</f>
        <v>0</v>
      </c>
      <c r="I712" s="256">
        <f>(I630/I613)*AT93</f>
        <v>0</v>
      </c>
      <c r="J712" s="256">
        <f>(J631/J613)*AT94</f>
        <v>0</v>
      </c>
      <c r="K712" s="256">
        <f>(K645/K613)*AT90</f>
        <v>0</v>
      </c>
      <c r="L712" s="256">
        <f>(L648/L613)*AT95</f>
        <v>0</v>
      </c>
      <c r="M712" s="231">
        <f t="shared" si="18"/>
        <v>0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>
        <f>(J631/J613)*AU94</f>
        <v>0</v>
      </c>
      <c r="K713" s="256">
        <f>(K645/K613)*AU90</f>
        <v>0</v>
      </c>
      <c r="L713" s="256">
        <f>(L648/L613)*AU95</f>
        <v>0</v>
      </c>
      <c r="M713" s="231">
        <f t="shared" si="18"/>
        <v>0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6957370</v>
      </c>
      <c r="D714" s="256">
        <f>(D616/D613)*AV91</f>
        <v>427492.4151068136</v>
      </c>
      <c r="E714" s="258">
        <f>(E624/E613)*SUM(C714:D714)</f>
        <v>696718.8565036424</v>
      </c>
      <c r="F714" s="258">
        <f>(F625/F613)*AV65</f>
        <v>34586.372521251651</v>
      </c>
      <c r="G714" s="256">
        <f>(G626/G613)*AV92</f>
        <v>0</v>
      </c>
      <c r="H714" s="258">
        <f>(H629/H613)*AV61</f>
        <v>89228.249178412225</v>
      </c>
      <c r="I714" s="256">
        <f>(I630/I613)*AV93</f>
        <v>346087.34279710532</v>
      </c>
      <c r="J714" s="256">
        <f>(J631/J613)*AV94</f>
        <v>51186.461945940871</v>
      </c>
      <c r="K714" s="256">
        <f>(K645/K613)*AV90</f>
        <v>2807087.8360978062</v>
      </c>
      <c r="L714" s="256">
        <f>(L648/L613)*AV95</f>
        <v>228176.03647298543</v>
      </c>
      <c r="M714" s="231">
        <f t="shared" si="18"/>
        <v>4680564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429650560</v>
      </c>
      <c r="D716" s="231">
        <f>SUM(D617:D648)+SUM(D669:D714)</f>
        <v>10577335</v>
      </c>
      <c r="E716" s="231">
        <f>SUM(E625:E648)+SUM(E669:E714)</f>
        <v>37040479.67826692</v>
      </c>
      <c r="F716" s="231">
        <f>SUM(F626:F649)+SUM(F669:F714)</f>
        <v>1518256.738438281</v>
      </c>
      <c r="G716" s="231">
        <f>SUM(G627:G648)+SUM(G669:G714)</f>
        <v>3232681.3708380465</v>
      </c>
      <c r="H716" s="231">
        <f>SUM(H630:H648)+SUM(H669:H714)</f>
        <v>3548293.2796905129</v>
      </c>
      <c r="I716" s="231">
        <f>SUM(I631:I648)+SUM(I669:I714)</f>
        <v>3168775.2100774511</v>
      </c>
      <c r="J716" s="231">
        <f>SUM(J632:J648)+SUM(J669:J714)</f>
        <v>1177926.7503390471</v>
      </c>
      <c r="K716" s="231">
        <f>SUM(K669:K714)</f>
        <v>66465843.245402791</v>
      </c>
      <c r="L716" s="231">
        <f>SUM(L669:L714)</f>
        <v>4803519.9900448099</v>
      </c>
      <c r="M716" s="231">
        <f>SUM(M669:M714)</f>
        <v>119973723</v>
      </c>
      <c r="N716" s="250" t="s">
        <v>669</v>
      </c>
    </row>
    <row r="717" spans="1:14" s="231" customFormat="1" ht="12.65" customHeight="1" x14ac:dyDescent="0.3">
      <c r="C717" s="253">
        <f>CE86</f>
        <v>429650560</v>
      </c>
      <c r="D717" s="231">
        <f>D616</f>
        <v>10577335</v>
      </c>
      <c r="E717" s="231">
        <f>E624</f>
        <v>37040479.67826692</v>
      </c>
      <c r="F717" s="231">
        <f>F625</f>
        <v>1518256.7384382812</v>
      </c>
      <c r="G717" s="231">
        <f>G626</f>
        <v>3232681.3708380465</v>
      </c>
      <c r="H717" s="231">
        <f>H629</f>
        <v>3548293.2796905134</v>
      </c>
      <c r="I717" s="231">
        <f>I630</f>
        <v>3168775.2100774506</v>
      </c>
      <c r="J717" s="231">
        <f>J631</f>
        <v>1177926.7503390466</v>
      </c>
      <c r="K717" s="231">
        <f>K645</f>
        <v>66465843.245402791</v>
      </c>
      <c r="L717" s="231">
        <f>L648</f>
        <v>4803519.9900448117</v>
      </c>
      <c r="M717" s="231">
        <f>C649</f>
        <v>119973722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207</v>
      </c>
      <c r="C2" s="12" t="str">
        <f>SUBSTITUTE(LEFT(data!C98,49),",","")</f>
        <v>SKAGIT REGIONAL HEALTH</v>
      </c>
      <c r="D2" s="12" t="str">
        <f>LEFT(data!C99,49)</f>
        <v>PO BOX 1376</v>
      </c>
      <c r="E2" s="12" t="str">
        <f>RIGHT(data!C100,100)</f>
        <v>MT. VERNON</v>
      </c>
      <c r="F2" s="12" t="str">
        <f>RIGHT(data!C101,100)</f>
        <v>WA</v>
      </c>
      <c r="G2" s="12" t="str">
        <f>RIGHT(data!C102,100)</f>
        <v>98273</v>
      </c>
      <c r="H2" s="12" t="str">
        <f>RIGHT(data!C103,100)</f>
        <v xml:space="preserve">Skagit  </v>
      </c>
      <c r="I2" s="12" t="str">
        <f>LEFT(data!C104,49)</f>
        <v>Brian Ivie</v>
      </c>
      <c r="J2" s="12" t="str">
        <f>LEFT(data!C105,49)</f>
        <v>Paul Ishizuka</v>
      </c>
      <c r="K2" s="12" t="str">
        <f>LEFT(data!C107,49)</f>
        <v>(360)445-8514</v>
      </c>
      <c r="L2" s="12" t="str">
        <f>LEFT(data!C107,49)</f>
        <v>(360)445-8514</v>
      </c>
      <c r="M2" s="12" t="str">
        <f>LEFT(data!C109,49)</f>
        <v>Stephen Ong</v>
      </c>
      <c r="N2" s="12" t="str">
        <f>LEFT(data!C110,49)</f>
        <v>song@skagitregionalhealth.org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207</v>
      </c>
      <c r="B2" s="224" t="str">
        <f>RIGHT(data!C96,4)</f>
        <v>2022</v>
      </c>
      <c r="C2" s="16" t="s">
        <v>1123</v>
      </c>
      <c r="D2" s="223">
        <f>ROUND(data!C181,0)</f>
        <v>14412577</v>
      </c>
      <c r="E2" s="223">
        <f>ROUND(data!C182,0)</f>
        <v>327525</v>
      </c>
      <c r="F2" s="223">
        <f>ROUND(data!C183,0)</f>
        <v>1320410</v>
      </c>
      <c r="G2" s="223">
        <f>ROUND(data!C184,0)</f>
        <v>21549213</v>
      </c>
      <c r="H2" s="223">
        <f>ROUND(data!C185,0)</f>
        <v>355355</v>
      </c>
      <c r="I2" s="223">
        <f>ROUND(data!C186,0)</f>
        <v>9445529</v>
      </c>
      <c r="J2" s="223">
        <f>ROUND(data!C187+data!C188,0)</f>
        <v>169543</v>
      </c>
      <c r="K2" s="223">
        <f>ROUND(data!C191,0)</f>
        <v>647901</v>
      </c>
      <c r="L2" s="223">
        <f>ROUND(data!C192,0)</f>
        <v>1704910</v>
      </c>
      <c r="M2" s="223">
        <f>ROUND(data!C195,0)</f>
        <v>5761851</v>
      </c>
      <c r="N2" s="223">
        <f>ROUND(data!C196,0)</f>
        <v>1964889</v>
      </c>
      <c r="O2" s="223">
        <f>ROUND(data!C199,0)</f>
        <v>2074935</v>
      </c>
      <c r="P2" s="223">
        <f>ROUND(data!C200,0)</f>
        <v>2987640</v>
      </c>
      <c r="Q2" s="223">
        <f>ROUND(data!C201,0)</f>
        <v>0</v>
      </c>
      <c r="R2" s="223">
        <f>ROUND(data!C204,0)</f>
        <v>0</v>
      </c>
      <c r="S2" s="223">
        <f>ROUND(data!C205,0)</f>
        <v>4833300</v>
      </c>
      <c r="T2" s="223">
        <f>ROUND(data!B211,0)</f>
        <v>11712330</v>
      </c>
      <c r="U2" s="223">
        <f>ROUND(data!C211,0)</f>
        <v>0</v>
      </c>
      <c r="V2" s="223">
        <f>ROUND(data!D211,0)</f>
        <v>0</v>
      </c>
      <c r="W2" s="223">
        <f>ROUND(data!B212,0)</f>
        <v>7334055</v>
      </c>
      <c r="X2" s="223">
        <f>ROUND(data!C212,0)</f>
        <v>0</v>
      </c>
      <c r="Y2" s="223">
        <f>ROUND(data!D212,0)</f>
        <v>59322</v>
      </c>
      <c r="Z2" s="223">
        <f>ROUND(data!B213,0)</f>
        <v>136184387</v>
      </c>
      <c r="AA2" s="223">
        <f>ROUND(data!C213,0)</f>
        <v>1560004</v>
      </c>
      <c r="AB2" s="223">
        <f>ROUND(data!D213,0)</f>
        <v>2873389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23229021</v>
      </c>
      <c r="AG2" s="223">
        <f>ROUND(data!C215,0)</f>
        <v>211616</v>
      </c>
      <c r="AH2" s="223">
        <f>ROUND(data!D215,0)</f>
        <v>1906013</v>
      </c>
      <c r="AI2" s="223">
        <f>ROUND(data!B216,0)</f>
        <v>130493730</v>
      </c>
      <c r="AJ2" s="223">
        <f>ROUND(data!C216,0)</f>
        <v>5917119</v>
      </c>
      <c r="AK2" s="223">
        <f>ROUND(data!D216,0)</f>
        <v>8028841</v>
      </c>
      <c r="AL2" s="223">
        <f>ROUND(data!B217,0)</f>
        <v>2160102</v>
      </c>
      <c r="AM2" s="223">
        <f>ROUND(data!C217,0)</f>
        <v>0</v>
      </c>
      <c r="AN2" s="223">
        <f>ROUND(data!D217,0)</f>
        <v>2160102</v>
      </c>
      <c r="AO2" s="223">
        <f>ROUND(data!B218,0)</f>
        <v>10271695</v>
      </c>
      <c r="AP2" s="223">
        <f>ROUND(data!C218,0)</f>
        <v>703120</v>
      </c>
      <c r="AQ2" s="223">
        <f>ROUND(data!D218,0)</f>
        <v>147337</v>
      </c>
      <c r="AR2" s="223">
        <f>ROUND(data!B219,0)</f>
        <v>750333</v>
      </c>
      <c r="AS2" s="223">
        <f>ROUND(data!C219,0)</f>
        <v>2878361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4501961</v>
      </c>
      <c r="AY2" s="223">
        <f>ROUND(data!C225,0)</f>
        <v>257478</v>
      </c>
      <c r="AZ2" s="223">
        <f>ROUND(data!D225,0)</f>
        <v>59322</v>
      </c>
      <c r="BA2" s="223">
        <f>ROUND(data!B226,0)</f>
        <v>76741011</v>
      </c>
      <c r="BB2" s="223">
        <f>ROUND(data!C226,0)</f>
        <v>4883399</v>
      </c>
      <c r="BC2" s="223">
        <f>ROUND(data!D226,0)</f>
        <v>2873191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20159982</v>
      </c>
      <c r="BH2" s="223">
        <f>ROUND(data!C228,0)</f>
        <v>404125</v>
      </c>
      <c r="BI2" s="223">
        <f>ROUND(data!D228,0)</f>
        <v>1902312</v>
      </c>
      <c r="BJ2" s="223">
        <f>ROUND(data!B229,0)</f>
        <v>86302375</v>
      </c>
      <c r="BK2" s="223">
        <f>ROUND(data!C229,0)</f>
        <v>9921657</v>
      </c>
      <c r="BL2" s="223">
        <f>ROUND(data!D229,0)</f>
        <v>7907336</v>
      </c>
      <c r="BM2" s="223">
        <f>ROUND(data!B230,0)</f>
        <v>2160102</v>
      </c>
      <c r="BN2" s="223">
        <f>ROUND(data!C230,0)</f>
        <v>0</v>
      </c>
      <c r="BO2" s="223">
        <f>ROUND(data!D230,0)</f>
        <v>2160102</v>
      </c>
      <c r="BP2" s="223">
        <f>ROUND(data!B231,0)</f>
        <v>6848236</v>
      </c>
      <c r="BQ2" s="223">
        <f>ROUND(data!C231,0)</f>
        <v>722151</v>
      </c>
      <c r="BR2" s="223">
        <f>ROUND(data!D231,0)</f>
        <v>99505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581400406</v>
      </c>
      <c r="BW2" s="223">
        <f>ROUND(data!C240,0)</f>
        <v>210797318</v>
      </c>
      <c r="BX2" s="223">
        <f>ROUND(data!C241,0)</f>
        <v>11176186</v>
      </c>
      <c r="BY2" s="223">
        <f>ROUND(data!C242,0)</f>
        <v>55954537</v>
      </c>
      <c r="BZ2" s="223">
        <f>ROUND(data!C243,0)</f>
        <v>207164072</v>
      </c>
      <c r="CA2" s="223">
        <f>ROUND(data!C244,0)</f>
        <v>2233863</v>
      </c>
      <c r="CB2" s="223">
        <f>ROUND(data!C247,0)</f>
        <v>6189</v>
      </c>
      <c r="CC2" s="223">
        <f>ROUND(data!C249,0)</f>
        <v>3715003</v>
      </c>
      <c r="CD2" s="223">
        <f>ROUND(data!C250,0)</f>
        <v>10374096</v>
      </c>
      <c r="CE2" s="223">
        <f>ROUND(data!C254+data!C255,0)</f>
        <v>0</v>
      </c>
      <c r="CF2" s="223">
        <f>data!D237</f>
        <v>7364012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207</v>
      </c>
      <c r="B2" s="16" t="str">
        <f>RIGHT(data!C96,4)</f>
        <v>2022</v>
      </c>
      <c r="C2" s="16" t="s">
        <v>1123</v>
      </c>
      <c r="D2" s="222">
        <f>ROUND(data!C127,0)</f>
        <v>7071</v>
      </c>
      <c r="E2" s="222">
        <f>ROUND(data!C128,0)</f>
        <v>0</v>
      </c>
      <c r="F2" s="222">
        <f>ROUND(data!C129,0)</f>
        <v>0</v>
      </c>
      <c r="G2" s="222">
        <f>ROUND(data!C130,0)</f>
        <v>888</v>
      </c>
      <c r="H2" s="222">
        <f>ROUND(data!D127,0)</f>
        <v>39861</v>
      </c>
      <c r="I2" s="222">
        <f>ROUND(data!D128,0)</f>
        <v>0</v>
      </c>
      <c r="J2" s="222">
        <f>ROUND(data!D129,0)</f>
        <v>0</v>
      </c>
      <c r="K2" s="222">
        <f>ROUND(data!D130,0)</f>
        <v>2255</v>
      </c>
      <c r="L2" s="222">
        <f>ROUND(data!C132,0)</f>
        <v>12</v>
      </c>
      <c r="M2" s="222">
        <f>ROUND(data!C133,0)</f>
        <v>0</v>
      </c>
      <c r="N2" s="222">
        <f>ROUND(data!C134,0)</f>
        <v>89</v>
      </c>
      <c r="O2" s="222">
        <f>ROUND(data!C135,0)</f>
        <v>0</v>
      </c>
      <c r="P2" s="222">
        <f>ROUND(data!C136,0)</f>
        <v>21</v>
      </c>
      <c r="Q2" s="222">
        <f>ROUND(data!C137,0)</f>
        <v>0</v>
      </c>
      <c r="R2" s="222">
        <f>ROUND(data!C138,0)</f>
        <v>15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137</v>
      </c>
      <c r="X2" s="222">
        <f>ROUND(data!C145,0)</f>
        <v>21</v>
      </c>
      <c r="Y2" s="222">
        <f>ROUND(data!B154,0)</f>
        <v>3596</v>
      </c>
      <c r="Z2" s="222">
        <f>ROUND(data!B155,0)</f>
        <v>25041</v>
      </c>
      <c r="AA2" s="222">
        <f>ROUND(data!B156,0)</f>
        <v>220241</v>
      </c>
      <c r="AB2" s="222">
        <f>ROUND(data!B157,0)</f>
        <v>260827745</v>
      </c>
      <c r="AC2" s="222">
        <f>ROUND(data!B158,0)</f>
        <v>505090523</v>
      </c>
      <c r="AD2" s="222">
        <f>ROUND(data!C154,0)</f>
        <v>2083</v>
      </c>
      <c r="AE2" s="222">
        <f>ROUND(data!C155,0)</f>
        <v>8617</v>
      </c>
      <c r="AF2" s="222">
        <f>ROUND(data!C156,0)</f>
        <v>124031</v>
      </c>
      <c r="AG2" s="222">
        <f>ROUND(data!C157,0)</f>
        <v>77689386</v>
      </c>
      <c r="AH2" s="222">
        <f>ROUND(data!C158,0)</f>
        <v>194402626</v>
      </c>
      <c r="AI2" s="222">
        <f>ROUND(data!D154,0)</f>
        <v>2280</v>
      </c>
      <c r="AJ2" s="222">
        <f>ROUND(data!D155,0)</f>
        <v>8458</v>
      </c>
      <c r="AK2" s="222">
        <f>ROUND(data!D156,0)</f>
        <v>139307</v>
      </c>
      <c r="AL2" s="222">
        <f>ROUND(data!D157,0)</f>
        <v>101707279</v>
      </c>
      <c r="AM2" s="222">
        <f>ROUND(data!D158,0)</f>
        <v>365939342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5832680</v>
      </c>
      <c r="BS2" s="222">
        <f>ROUND(data!C173,0)</f>
        <v>14079725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207</v>
      </c>
      <c r="B2" s="224" t="str">
        <f>RIGHT(data!C96,4)</f>
        <v>2022</v>
      </c>
      <c r="C2" s="16" t="s">
        <v>1123</v>
      </c>
      <c r="D2" s="222">
        <f>ROUND(data!C266,0)</f>
        <v>14580408</v>
      </c>
      <c r="E2" s="222">
        <f>ROUND(data!C267,0)</f>
        <v>33664953</v>
      </c>
      <c r="F2" s="222">
        <f>ROUND(data!C268,0)</f>
        <v>188128060</v>
      </c>
      <c r="G2" s="222">
        <f>ROUND(data!C269,0)</f>
        <v>140025619</v>
      </c>
      <c r="H2" s="222">
        <f>ROUND(data!C270,0)</f>
        <v>0</v>
      </c>
      <c r="I2" s="222">
        <f>ROUND(data!C271,0)</f>
        <v>5313489</v>
      </c>
      <c r="J2" s="222">
        <f>ROUND(data!C272,0)</f>
        <v>0</v>
      </c>
      <c r="K2" s="222">
        <f>ROUND(data!C273,0)</f>
        <v>6371381</v>
      </c>
      <c r="L2" s="222">
        <f>ROUND(data!C274,0)</f>
        <v>6253236</v>
      </c>
      <c r="M2" s="222">
        <f>ROUND(data!C275,0)</f>
        <v>0</v>
      </c>
      <c r="N2" s="222">
        <f>ROUND(data!C278,0)</f>
        <v>0</v>
      </c>
      <c r="O2" s="222">
        <f>ROUND(data!C279,0)</f>
        <v>120256198</v>
      </c>
      <c r="P2" s="222">
        <f>ROUND(data!C280,0)</f>
        <v>0</v>
      </c>
      <c r="Q2" s="222">
        <f>ROUND(data!C283,0)</f>
        <v>11712330</v>
      </c>
      <c r="R2" s="222">
        <f>ROUND(data!C284,0)</f>
        <v>7274733</v>
      </c>
      <c r="S2" s="222">
        <f>ROUND(data!C285,0)</f>
        <v>134871002</v>
      </c>
      <c r="T2" s="222">
        <f>ROUND(data!C286,0)</f>
        <v>0</v>
      </c>
      <c r="U2" s="222">
        <f>ROUND(data!C287,0)</f>
        <v>21534624</v>
      </c>
      <c r="V2" s="222">
        <f>ROUND(data!C288,0)</f>
        <v>128382008</v>
      </c>
      <c r="W2" s="222">
        <f>ROUND(data!C289,0)</f>
        <v>10827478</v>
      </c>
      <c r="X2" s="222">
        <f>ROUND(data!C290,0)</f>
        <v>3628695</v>
      </c>
      <c r="Y2" s="222">
        <f>ROUND(data!C291,0)</f>
        <v>0</v>
      </c>
      <c r="Z2" s="222">
        <f>ROUND(data!C292,0)</f>
        <v>197900709</v>
      </c>
      <c r="AA2" s="222">
        <f>ROUND(data!C295,0)</f>
        <v>0</v>
      </c>
      <c r="AB2" s="222">
        <f>ROUND(data!C296,0)</f>
        <v>0</v>
      </c>
      <c r="AC2" s="222">
        <f>ROUND(data!C297,0)</f>
        <v>13406255</v>
      </c>
      <c r="AD2" s="222">
        <f>ROUND(data!C298,0)</f>
        <v>97927000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27259165</v>
      </c>
      <c r="AK2" s="222">
        <f>ROUND(data!C316,0)</f>
        <v>30290195</v>
      </c>
      <c r="AL2" s="222">
        <f>ROUND(data!C317,0)</f>
        <v>380229</v>
      </c>
      <c r="AM2" s="222">
        <f>ROUND(data!C318,0)</f>
        <v>0</v>
      </c>
      <c r="AN2" s="222">
        <f>ROUND(data!C319,0)</f>
        <v>8897570</v>
      </c>
      <c r="AO2" s="222">
        <f>ROUND(data!C320,0)</f>
        <v>0</v>
      </c>
      <c r="AP2" s="222">
        <f>ROUND(data!C321,0)</f>
        <v>0</v>
      </c>
      <c r="AQ2" s="222">
        <f>ROUND(data!C322,0)</f>
        <v>7174467</v>
      </c>
      <c r="AR2" s="222">
        <f>ROUND(data!C323,0)</f>
        <v>10037234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292028</v>
      </c>
      <c r="AY2" s="222">
        <f>ROUND(data!C334,0)</f>
        <v>619883</v>
      </c>
      <c r="AZ2" s="222">
        <f>ROUND(data!C335,0)</f>
        <v>138728566</v>
      </c>
      <c r="BA2" s="222">
        <f>ROUND(data!C336,0)</f>
        <v>0</v>
      </c>
      <c r="BB2" s="222">
        <f>ROUND(data!C337,0)</f>
        <v>0</v>
      </c>
      <c r="BC2" s="222">
        <f>ROUND(data!C338,0)</f>
        <v>101952989</v>
      </c>
      <c r="BD2" s="222">
        <f>ROUND(data!C339,0)</f>
        <v>0</v>
      </c>
      <c r="BE2" s="222">
        <f>ROUND(data!C343,0)</f>
        <v>150610430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1787.53</v>
      </c>
      <c r="BL2" s="222">
        <f>ROUND(data!C358,0)</f>
        <v>440224410</v>
      </c>
      <c r="BM2" s="222">
        <f>ROUND(data!C359,0)</f>
        <v>1065432491</v>
      </c>
      <c r="BN2" s="222">
        <f>ROUND(data!C363,0)</f>
        <v>1068726382</v>
      </c>
      <c r="BO2" s="222">
        <f>ROUND(data!C364,0)</f>
        <v>14089099</v>
      </c>
      <c r="BP2" s="222">
        <f>ROUND(data!C365,0)</f>
        <v>0</v>
      </c>
      <c r="BQ2" s="222">
        <f>ROUND(data!D381,0)</f>
        <v>31385734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31385734</v>
      </c>
      <c r="CC2" s="222">
        <f>ROUND(data!C382,0)</f>
        <v>0</v>
      </c>
      <c r="CD2" s="222">
        <f>ROUND(data!C389,0)</f>
        <v>214633189</v>
      </c>
      <c r="CE2" s="222">
        <f>ROUND(data!C390,0)</f>
        <v>47580152</v>
      </c>
      <c r="CF2" s="222">
        <f>ROUND(data!C391,0)</f>
        <v>32542652</v>
      </c>
      <c r="CG2" s="222">
        <f>ROUND(data!C392,0)</f>
        <v>85136463</v>
      </c>
      <c r="CH2" s="222">
        <f>ROUND(data!C393,0)</f>
        <v>3581058</v>
      </c>
      <c r="CI2" s="222">
        <f>ROUND(data!C394,0)</f>
        <v>53462125</v>
      </c>
      <c r="CJ2" s="222">
        <f>ROUND(data!C395,0)</f>
        <v>23222369</v>
      </c>
      <c r="CK2" s="222">
        <f>ROUND(data!C396,0)</f>
        <v>2368018</v>
      </c>
      <c r="CL2" s="222">
        <f>ROUND(data!C397,0)</f>
        <v>7726740</v>
      </c>
      <c r="CM2" s="222">
        <f>ROUND(data!C398,0)</f>
        <v>5062575</v>
      </c>
      <c r="CN2" s="222">
        <f>ROUND(data!C399,0)</f>
        <v>6033889</v>
      </c>
      <c r="CO2" s="222">
        <f>ROUND(data!C362,0)</f>
        <v>9978817</v>
      </c>
      <c r="CP2" s="222">
        <f>ROUND(data!D415,0)</f>
        <v>5951354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5951354</v>
      </c>
      <c r="DE2" s="65">
        <f>ROUND(data!C419,0)</f>
        <v>0</v>
      </c>
      <c r="DF2" s="222">
        <f>ROUND(data!D420,0)</f>
        <v>2817498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207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2232</v>
      </c>
      <c r="F2" s="212">
        <f>ROUND(data!C60,2)</f>
        <v>24.3</v>
      </c>
      <c r="G2" s="222">
        <f>ROUND(data!C61,0)</f>
        <v>2743631</v>
      </c>
      <c r="H2" s="222">
        <f>ROUND(data!C62,0)</f>
        <v>608212</v>
      </c>
      <c r="I2" s="222">
        <f>ROUND(data!C63,0)</f>
        <v>718955</v>
      </c>
      <c r="J2" s="222">
        <f>ROUND(data!C64,0)</f>
        <v>477733</v>
      </c>
      <c r="K2" s="222">
        <f>ROUND(data!C65,0)</f>
        <v>0</v>
      </c>
      <c r="L2" s="222">
        <f>ROUND(data!C66,0)</f>
        <v>806</v>
      </c>
      <c r="M2" s="66">
        <f>ROUND(data!C67,0)</f>
        <v>114575</v>
      </c>
      <c r="N2" s="222">
        <f>ROUND(data!C68,0)</f>
        <v>0</v>
      </c>
      <c r="O2" s="222">
        <f>ROUND(data!C69,0)</f>
        <v>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0</v>
      </c>
      <c r="AD2" s="222">
        <f>ROUND(data!C84,0)</f>
        <v>0</v>
      </c>
      <c r="AE2" s="222">
        <f>ROUND(data!C89,0)</f>
        <v>17400499</v>
      </c>
      <c r="AF2" s="222">
        <f>ROUND(data!C87,0)</f>
        <v>17298264</v>
      </c>
      <c r="AG2" s="222">
        <f>IF(data!C90&gt;0,ROUND(data!C90,0),0)</f>
        <v>3919</v>
      </c>
      <c r="AH2" s="222">
        <f>IF(data!C91&gt;0,ROUND(data!C91,0),0)</f>
        <v>6250</v>
      </c>
      <c r="AI2" s="222">
        <f>IF(data!C92&gt;0,ROUND(data!C92,0),0)</f>
        <v>1481</v>
      </c>
      <c r="AJ2" s="222">
        <f>IF(data!C93&gt;0,ROUND(data!C93,0),0)</f>
        <v>54623</v>
      </c>
      <c r="AK2" s="212">
        <f>IF(data!C94&gt;0,ROUND(data!C94,2),0)</f>
        <v>22.81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207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207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32209</v>
      </c>
      <c r="F4" s="212">
        <f>ROUND(data!E60,2)</f>
        <v>172.26</v>
      </c>
      <c r="G4" s="222">
        <f>ROUND(data!E61,0)</f>
        <v>15405262</v>
      </c>
      <c r="H4" s="222">
        <f>ROUND(data!E62,0)</f>
        <v>3415058</v>
      </c>
      <c r="I4" s="222">
        <f>ROUND(data!E63,0)</f>
        <v>7343756</v>
      </c>
      <c r="J4" s="222">
        <f>ROUND(data!E64,0)</f>
        <v>1513576</v>
      </c>
      <c r="K4" s="222">
        <f>ROUND(data!E65,0)</f>
        <v>0</v>
      </c>
      <c r="L4" s="222">
        <f>ROUND(data!E66,0)</f>
        <v>4788994</v>
      </c>
      <c r="M4" s="66">
        <f>ROUND(data!E67,0)</f>
        <v>1105433</v>
      </c>
      <c r="N4" s="222">
        <f>ROUND(data!E68,0)</f>
        <v>31434</v>
      </c>
      <c r="O4" s="222">
        <f>ROUND(data!E69,0)</f>
        <v>0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0</v>
      </c>
      <c r="AD4" s="222">
        <f>ROUND(data!E84,0)</f>
        <v>0</v>
      </c>
      <c r="AE4" s="222">
        <f>ROUND(data!E89,0)</f>
        <v>135395885</v>
      </c>
      <c r="AF4" s="222">
        <f>ROUND(data!E87,0)</f>
        <v>111862709</v>
      </c>
      <c r="AG4" s="222">
        <f>IF(data!E90&gt;0,ROUND(data!E90,0),0)</f>
        <v>37811</v>
      </c>
      <c r="AH4" s="222">
        <f>IF(data!E91&gt;0,ROUND(data!E91,0),0)</f>
        <v>90185</v>
      </c>
      <c r="AI4" s="222">
        <f>IF(data!E92&gt;0,ROUND(data!E92,0),0)</f>
        <v>14289</v>
      </c>
      <c r="AJ4" s="222">
        <f>IF(data!E93&gt;0,ROUND(data!E93,0),0)</f>
        <v>360310</v>
      </c>
      <c r="AK4" s="212">
        <f>IF(data!E94&gt;0,ROUND(data!E94,2),0)</f>
        <v>94.9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207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1767</v>
      </c>
      <c r="F5" s="212">
        <f>ROUND(data!F60,2)</f>
        <v>31.69</v>
      </c>
      <c r="G5" s="222">
        <f>ROUND(data!F61,0)</f>
        <v>3859868</v>
      </c>
      <c r="H5" s="222">
        <f>ROUND(data!F62,0)</f>
        <v>855660</v>
      </c>
      <c r="I5" s="222">
        <f>ROUND(data!F63,0)</f>
        <v>807782</v>
      </c>
      <c r="J5" s="222">
        <f>ROUND(data!F64,0)</f>
        <v>244155</v>
      </c>
      <c r="K5" s="222">
        <f>ROUND(data!F65,0)</f>
        <v>0</v>
      </c>
      <c r="L5" s="222">
        <f>ROUND(data!F66,0)</f>
        <v>40459</v>
      </c>
      <c r="M5" s="66">
        <f>ROUND(data!F67,0)</f>
        <v>388894</v>
      </c>
      <c r="N5" s="222">
        <f>ROUND(data!F68,0)</f>
        <v>4013</v>
      </c>
      <c r="O5" s="222">
        <f>ROUND(data!F69,0)</f>
        <v>6081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6081</v>
      </c>
      <c r="AD5" s="222">
        <f>ROUND(data!F84,0)</f>
        <v>0</v>
      </c>
      <c r="AE5" s="222">
        <f>ROUND(data!F89,0)</f>
        <v>10431110</v>
      </c>
      <c r="AF5" s="222">
        <f>ROUND(data!F87,0)</f>
        <v>8685788</v>
      </c>
      <c r="AG5" s="222">
        <f>IF(data!F90&gt;0,ROUND(data!F90,0),0)</f>
        <v>13302</v>
      </c>
      <c r="AH5" s="222">
        <f>IF(data!F91&gt;0,ROUND(data!F91,0),0)</f>
        <v>4948</v>
      </c>
      <c r="AI5" s="222">
        <f>IF(data!F92&gt;0,ROUND(data!F92,0),0)</f>
        <v>5027</v>
      </c>
      <c r="AJ5" s="222">
        <f>IF(data!F93&gt;0,ROUND(data!F93,0),0)</f>
        <v>90730</v>
      </c>
      <c r="AK5" s="212">
        <f>IF(data!F94&gt;0,ROUND(data!F94,2),0)</f>
        <v>21.05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207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207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3653</v>
      </c>
      <c r="F7" s="212">
        <f>ROUND(data!H60,2)</f>
        <v>21.18</v>
      </c>
      <c r="G7" s="222">
        <f>ROUND(data!H61,0)</f>
        <v>2354809</v>
      </c>
      <c r="H7" s="222">
        <f>ROUND(data!H62,0)</f>
        <v>522017</v>
      </c>
      <c r="I7" s="222">
        <f>ROUND(data!H63,0)</f>
        <v>361901</v>
      </c>
      <c r="J7" s="222">
        <f>ROUND(data!H64,0)</f>
        <v>33141</v>
      </c>
      <c r="K7" s="222">
        <f>ROUND(data!H65,0)</f>
        <v>0</v>
      </c>
      <c r="L7" s="222">
        <f>ROUND(data!H66,0)</f>
        <v>745</v>
      </c>
      <c r="M7" s="66">
        <f>ROUND(data!H67,0)</f>
        <v>203744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14922179</v>
      </c>
      <c r="AF7" s="222">
        <f>ROUND(data!H87,0)</f>
        <v>14245604</v>
      </c>
      <c r="AG7" s="222">
        <f>IF(data!H90&gt;0,ROUND(data!H90,0),0)</f>
        <v>6969</v>
      </c>
      <c r="AH7" s="222">
        <f>IF(data!H91&gt;0,ROUND(data!H91,0),0)</f>
        <v>10228</v>
      </c>
      <c r="AI7" s="222">
        <f>IF(data!H92&gt;0,ROUND(data!H92,0),0)</f>
        <v>2634</v>
      </c>
      <c r="AJ7" s="222">
        <f>IF(data!H93&gt;0,ROUND(data!H93,0),0)</f>
        <v>17079</v>
      </c>
      <c r="AK7" s="212">
        <f>IF(data!H94&gt;0,ROUND(data!H94,2),0)</f>
        <v>7.73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207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207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2255</v>
      </c>
      <c r="F9" s="212">
        <f>ROUND(data!J60,2)</f>
        <v>5.73</v>
      </c>
      <c r="G9" s="222">
        <f>ROUND(data!J61,0)</f>
        <v>680634</v>
      </c>
      <c r="H9" s="222">
        <f>ROUND(data!J62,0)</f>
        <v>150884</v>
      </c>
      <c r="I9" s="222">
        <f>ROUND(data!J63,0)</f>
        <v>782287</v>
      </c>
      <c r="J9" s="222">
        <f>ROUND(data!J64,0)</f>
        <v>61257</v>
      </c>
      <c r="K9" s="222">
        <f>ROUND(data!J65,0)</f>
        <v>0</v>
      </c>
      <c r="L9" s="222">
        <f>ROUND(data!J66,0)</f>
        <v>23443</v>
      </c>
      <c r="M9" s="66">
        <f>ROUND(data!J67,0)</f>
        <v>23622</v>
      </c>
      <c r="N9" s="222">
        <f>ROUND(data!J68,0)</f>
        <v>0</v>
      </c>
      <c r="O9" s="222">
        <f>ROUND(data!J69,0)</f>
        <v>94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94</v>
      </c>
      <c r="AD9" s="222">
        <f>ROUND(data!J84,0)</f>
        <v>0</v>
      </c>
      <c r="AE9" s="222">
        <f>ROUND(data!J89,0)</f>
        <v>6501149</v>
      </c>
      <c r="AF9" s="222">
        <f>ROUND(data!J87,0)</f>
        <v>6476607</v>
      </c>
      <c r="AG9" s="222">
        <f>IF(data!J90&gt;0,ROUND(data!J90,0),0)</f>
        <v>808</v>
      </c>
      <c r="AH9" s="222">
        <f>IF(data!J91&gt;0,ROUND(data!J91,0),0)</f>
        <v>0</v>
      </c>
      <c r="AI9" s="222">
        <f>IF(data!J92&gt;0,ROUND(data!J92,0),0)</f>
        <v>305</v>
      </c>
      <c r="AJ9" s="222">
        <f>IF(data!J93&gt;0,ROUND(data!J93,0),0)</f>
        <v>0</v>
      </c>
      <c r="AK9" s="212">
        <f>IF(data!J94&gt;0,ROUND(data!J94,2),0)</f>
        <v>5.71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207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207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207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207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207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888</v>
      </c>
      <c r="F14" s="212">
        <f>ROUND(data!O60,2)</f>
        <v>17.23</v>
      </c>
      <c r="G14" s="222">
        <f>ROUND(data!O61,0)</f>
        <v>1801152</v>
      </c>
      <c r="H14" s="222">
        <f>ROUND(data!O62,0)</f>
        <v>399282</v>
      </c>
      <c r="I14" s="222">
        <f>ROUND(data!O63,0)</f>
        <v>150049</v>
      </c>
      <c r="J14" s="222">
        <f>ROUND(data!O64,0)</f>
        <v>245094</v>
      </c>
      <c r="K14" s="222">
        <f>ROUND(data!O65,0)</f>
        <v>0</v>
      </c>
      <c r="L14" s="222">
        <f>ROUND(data!O66,0)</f>
        <v>0</v>
      </c>
      <c r="M14" s="66">
        <f>ROUND(data!O67,0)</f>
        <v>43327</v>
      </c>
      <c r="N14" s="222">
        <f>ROUND(data!O68,0)</f>
        <v>0</v>
      </c>
      <c r="O14" s="222">
        <f>ROUND(data!O69,0)</f>
        <v>7875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7875</v>
      </c>
      <c r="AD14" s="222">
        <f>ROUND(data!O84,0)</f>
        <v>0</v>
      </c>
      <c r="AE14" s="222">
        <f>ROUND(data!O89,0)</f>
        <v>14235500</v>
      </c>
      <c r="AF14" s="222">
        <f>ROUND(data!O87,0)</f>
        <v>13221909</v>
      </c>
      <c r="AG14" s="222">
        <f>IF(data!O90&gt;0,ROUND(data!O90,0),0)</f>
        <v>1482</v>
      </c>
      <c r="AH14" s="222">
        <f>IF(data!O91&gt;0,ROUND(data!O91,0),0)</f>
        <v>0</v>
      </c>
      <c r="AI14" s="222">
        <f>IF(data!O92&gt;0,ROUND(data!O92,0),0)</f>
        <v>560</v>
      </c>
      <c r="AJ14" s="222">
        <f>IF(data!O93&gt;0,ROUND(data!O93,0),0)</f>
        <v>0</v>
      </c>
      <c r="AK14" s="212">
        <f>IF(data!O94&gt;0,ROUND(data!O94,2),0)</f>
        <v>13.32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207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613798</v>
      </c>
      <c r="F15" s="212">
        <f>ROUND(data!P60,2)</f>
        <v>28.77</v>
      </c>
      <c r="G15" s="222">
        <f>ROUND(data!P61,0)</f>
        <v>3164150</v>
      </c>
      <c r="H15" s="222">
        <f>ROUND(data!P62,0)</f>
        <v>701433</v>
      </c>
      <c r="I15" s="222">
        <f>ROUND(data!P63,0)</f>
        <v>2270751</v>
      </c>
      <c r="J15" s="222">
        <f>ROUND(data!P64,0)</f>
        <v>14710731</v>
      </c>
      <c r="K15" s="222">
        <f>ROUND(data!P65,0)</f>
        <v>0</v>
      </c>
      <c r="L15" s="222">
        <f>ROUND(data!P66,0)</f>
        <v>683420</v>
      </c>
      <c r="M15" s="66">
        <f>ROUND(data!P67,0)</f>
        <v>443360</v>
      </c>
      <c r="N15" s="222">
        <f>ROUND(data!P68,0)</f>
        <v>109171</v>
      </c>
      <c r="O15" s="222">
        <f>ROUND(data!P69,0)</f>
        <v>10198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10198</v>
      </c>
      <c r="AD15" s="222">
        <f>ROUND(data!P84,0)</f>
        <v>0</v>
      </c>
      <c r="AE15" s="222">
        <f>ROUND(data!P89,0)</f>
        <v>149302041</v>
      </c>
      <c r="AF15" s="222">
        <f>ROUND(data!P87,0)</f>
        <v>43252140</v>
      </c>
      <c r="AG15" s="222">
        <f>IF(data!P90&gt;0,ROUND(data!P90,0),0)</f>
        <v>15165</v>
      </c>
      <c r="AH15" s="222">
        <f>IF(data!P91&gt;0,ROUND(data!P91,0),0)</f>
        <v>0</v>
      </c>
      <c r="AI15" s="222">
        <f>IF(data!P92&gt;0,ROUND(data!P92,0),0)</f>
        <v>5731</v>
      </c>
      <c r="AJ15" s="222">
        <f>IF(data!P93&gt;0,ROUND(data!P93,0),0)</f>
        <v>86713</v>
      </c>
      <c r="AK15" s="212">
        <f>IF(data!P94&gt;0,ROUND(data!P94,2),0)</f>
        <v>16.96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207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292859</v>
      </c>
      <c r="F16" s="212">
        <f>ROUND(data!Q60,2)</f>
        <v>20.66</v>
      </c>
      <c r="G16" s="222">
        <f>ROUND(data!Q61,0)</f>
        <v>2407277</v>
      </c>
      <c r="H16" s="222">
        <f>ROUND(data!Q62,0)</f>
        <v>533648</v>
      </c>
      <c r="I16" s="222">
        <f>ROUND(data!Q63,0)</f>
        <v>8250</v>
      </c>
      <c r="J16" s="222">
        <f>ROUND(data!Q64,0)</f>
        <v>406443</v>
      </c>
      <c r="K16" s="222">
        <f>ROUND(data!Q65,0)</f>
        <v>0</v>
      </c>
      <c r="L16" s="222">
        <f>ROUND(data!Q66,0)</f>
        <v>373</v>
      </c>
      <c r="M16" s="66">
        <f>ROUND(data!Q67,0)</f>
        <v>168807</v>
      </c>
      <c r="N16" s="222">
        <f>ROUND(data!Q68,0)</f>
        <v>0</v>
      </c>
      <c r="O16" s="222">
        <f>ROUND(data!Q69,0)</f>
        <v>608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608</v>
      </c>
      <c r="AD16" s="222">
        <f>ROUND(data!Q84,0)</f>
        <v>0</v>
      </c>
      <c r="AE16" s="222">
        <f>ROUND(data!Q89,0)</f>
        <v>16948318</v>
      </c>
      <c r="AF16" s="222">
        <f>ROUND(data!Q87,0)</f>
        <v>4891606</v>
      </c>
      <c r="AG16" s="222">
        <f>IF(data!Q90&gt;0,ROUND(data!Q90,0),0)</f>
        <v>5774</v>
      </c>
      <c r="AH16" s="222">
        <f>IF(data!Q91&gt;0,ROUND(data!Q91,0),0)</f>
        <v>0</v>
      </c>
      <c r="AI16" s="222">
        <f>IF(data!Q92&gt;0,ROUND(data!Q92,0),0)</f>
        <v>2182</v>
      </c>
      <c r="AJ16" s="222">
        <f>IF(data!Q93&gt;0,ROUND(data!Q93,0),0)</f>
        <v>33272</v>
      </c>
      <c r="AK16" s="212">
        <f>IF(data!Q94&gt;0,ROUND(data!Q94,2),0)</f>
        <v>17.23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207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814790</v>
      </c>
      <c r="F17" s="212">
        <f>ROUND(data!R60,2)</f>
        <v>1.03</v>
      </c>
      <c r="G17" s="222">
        <f>ROUND(data!R61,0)</f>
        <v>62259</v>
      </c>
      <c r="H17" s="222">
        <f>ROUND(data!R62,0)</f>
        <v>13802</v>
      </c>
      <c r="I17" s="222">
        <f>ROUND(data!R63,0)</f>
        <v>2008911</v>
      </c>
      <c r="J17" s="222">
        <f>ROUND(data!R64,0)</f>
        <v>484058</v>
      </c>
      <c r="K17" s="222">
        <f>ROUND(data!R65,0)</f>
        <v>0</v>
      </c>
      <c r="L17" s="222">
        <f>ROUND(data!R66,0)</f>
        <v>2553</v>
      </c>
      <c r="M17" s="66">
        <f>ROUND(data!R67,0)</f>
        <v>9092</v>
      </c>
      <c r="N17" s="222">
        <f>ROUND(data!R68,0)</f>
        <v>21063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33703943</v>
      </c>
      <c r="AF17" s="222">
        <f>ROUND(data!R87,0)</f>
        <v>9481729</v>
      </c>
      <c r="AG17" s="222">
        <f>IF(data!R90&gt;0,ROUND(data!R90,0),0)</f>
        <v>311</v>
      </c>
      <c r="AH17" s="222">
        <f>IF(data!R91&gt;0,ROUND(data!R91,0),0)</f>
        <v>0</v>
      </c>
      <c r="AI17" s="222">
        <f>IF(data!R92&gt;0,ROUND(data!R92,0),0)</f>
        <v>118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207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22.15</v>
      </c>
      <c r="G18" s="222">
        <f>ROUND(data!S61,0)</f>
        <v>1116708</v>
      </c>
      <c r="H18" s="222">
        <f>ROUND(data!S62,0)</f>
        <v>247553</v>
      </c>
      <c r="I18" s="222">
        <f>ROUND(data!S63,0)</f>
        <v>643859</v>
      </c>
      <c r="J18" s="222">
        <f>ROUND(data!S64,0)</f>
        <v>403858</v>
      </c>
      <c r="K18" s="222">
        <f>ROUND(data!S65,0)</f>
        <v>0</v>
      </c>
      <c r="L18" s="222">
        <f>ROUND(data!S66,0)</f>
        <v>53488</v>
      </c>
      <c r="M18" s="66">
        <f>ROUND(data!S67,0)</f>
        <v>167842</v>
      </c>
      <c r="N18" s="222">
        <f>ROUND(data!S68,0)</f>
        <v>165725</v>
      </c>
      <c r="O18" s="222">
        <f>ROUND(data!S69,0)</f>
        <v>535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535</v>
      </c>
      <c r="AD18" s="222">
        <f>ROUND(data!S84,0)</f>
        <v>0</v>
      </c>
      <c r="AE18" s="222">
        <f>ROUND(data!S89,0)</f>
        <v>40295747</v>
      </c>
      <c r="AF18" s="222">
        <f>ROUND(data!S87,0)</f>
        <v>9563186</v>
      </c>
      <c r="AG18" s="222">
        <f>IF(data!S90&gt;0,ROUND(data!S90,0),0)</f>
        <v>5741</v>
      </c>
      <c r="AH18" s="222">
        <f>IF(data!S91&gt;0,ROUND(data!S91,0),0)</f>
        <v>0</v>
      </c>
      <c r="AI18" s="222">
        <f>IF(data!S92&gt;0,ROUND(data!S92,0),0)</f>
        <v>2170</v>
      </c>
      <c r="AJ18" s="222">
        <f>IF(data!S93&gt;0,ROUND(data!S93,0),0)</f>
        <v>10393</v>
      </c>
      <c r="AK18" s="212">
        <f>IF(data!S94&gt;0,ROUND(data!S94,2),0)</f>
        <v>0.02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207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5.16</v>
      </c>
      <c r="G19" s="222">
        <f>ROUND(data!T61,0)</f>
        <v>666306</v>
      </c>
      <c r="H19" s="222">
        <f>ROUND(data!T62,0)</f>
        <v>147708</v>
      </c>
      <c r="I19" s="222">
        <f>ROUND(data!T63,0)</f>
        <v>0</v>
      </c>
      <c r="J19" s="222">
        <f>ROUND(data!T64,0)</f>
        <v>179159</v>
      </c>
      <c r="K19" s="222">
        <f>ROUND(data!T65,0)</f>
        <v>0</v>
      </c>
      <c r="L19" s="222">
        <f>ROUND(data!T66,0)</f>
        <v>1841</v>
      </c>
      <c r="M19" s="66">
        <f>ROUND(data!T67,0)</f>
        <v>5496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3999156</v>
      </c>
      <c r="AF19" s="222">
        <f>ROUND(data!T87,0)</f>
        <v>2271033</v>
      </c>
      <c r="AG19" s="222">
        <f>IF(data!T90&gt;0,ROUND(data!T90,0),0)</f>
        <v>188</v>
      </c>
      <c r="AH19" s="222">
        <f>IF(data!T91&gt;0,ROUND(data!T91,0),0)</f>
        <v>0</v>
      </c>
      <c r="AI19" s="222">
        <f>IF(data!T92&gt;0,ROUND(data!T92,0),0)</f>
        <v>71</v>
      </c>
      <c r="AJ19" s="222">
        <f>IF(data!T93&gt;0,ROUND(data!T93,0),0)</f>
        <v>0</v>
      </c>
      <c r="AK19" s="212">
        <f>IF(data!T94&gt;0,ROUND(data!T94,2),0)</f>
        <v>5.16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207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889595</v>
      </c>
      <c r="F20" s="212">
        <f>ROUND(data!U60,2)</f>
        <v>46.06</v>
      </c>
      <c r="G20" s="222">
        <f>ROUND(data!U61,0)</f>
        <v>3454414</v>
      </c>
      <c r="H20" s="222">
        <f>ROUND(data!U62,0)</f>
        <v>765779</v>
      </c>
      <c r="I20" s="222">
        <f>ROUND(data!U63,0)</f>
        <v>1704936</v>
      </c>
      <c r="J20" s="222">
        <f>ROUND(data!U64,0)</f>
        <v>5829919</v>
      </c>
      <c r="K20" s="222">
        <f>ROUND(data!U65,0)</f>
        <v>0</v>
      </c>
      <c r="L20" s="222">
        <f>ROUND(data!U66,0)</f>
        <v>7892824</v>
      </c>
      <c r="M20" s="66">
        <f>ROUND(data!U67,0)</f>
        <v>208451</v>
      </c>
      <c r="N20" s="222">
        <f>ROUND(data!U68,0)</f>
        <v>0</v>
      </c>
      <c r="O20" s="222">
        <f>ROUND(data!U69,0)</f>
        <v>2386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2386</v>
      </c>
      <c r="AD20" s="222">
        <f>ROUND(data!U84,0)</f>
        <v>0</v>
      </c>
      <c r="AE20" s="222">
        <f>ROUND(data!U89,0)</f>
        <v>132868111</v>
      </c>
      <c r="AF20" s="222">
        <f>ROUND(data!U87,0)</f>
        <v>36677226</v>
      </c>
      <c r="AG20" s="222">
        <f>IF(data!U90&gt;0,ROUND(data!U90,0),0)</f>
        <v>7130</v>
      </c>
      <c r="AH20" s="222">
        <f>IF(data!U91&gt;0,ROUND(data!U91,0),0)</f>
        <v>0</v>
      </c>
      <c r="AI20" s="222">
        <f>IF(data!U92&gt;0,ROUND(data!U92,0),0)</f>
        <v>2694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207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1649</v>
      </c>
      <c r="F21" s="212">
        <f>ROUND(data!V60,2)</f>
        <v>2.33</v>
      </c>
      <c r="G21" s="222">
        <f>ROUND(data!V61,0)</f>
        <v>155088</v>
      </c>
      <c r="H21" s="222">
        <f>ROUND(data!V62,0)</f>
        <v>34380</v>
      </c>
      <c r="I21" s="222">
        <f>ROUND(data!V63,0)</f>
        <v>0</v>
      </c>
      <c r="J21" s="222">
        <f>ROUND(data!V64,0)</f>
        <v>70802</v>
      </c>
      <c r="K21" s="222">
        <f>ROUND(data!V65,0)</f>
        <v>0</v>
      </c>
      <c r="L21" s="222">
        <f>ROUND(data!V66,0)</f>
        <v>557</v>
      </c>
      <c r="M21" s="66">
        <f>ROUND(data!V67,0)</f>
        <v>0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2567624</v>
      </c>
      <c r="AF21" s="222">
        <f>ROUND(data!V87,0)</f>
        <v>126145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207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86760</v>
      </c>
      <c r="F22" s="212">
        <f>ROUND(data!W60,2)</f>
        <v>5.64</v>
      </c>
      <c r="G22" s="222">
        <f>ROUND(data!W61,0)</f>
        <v>125704</v>
      </c>
      <c r="H22" s="222">
        <f>ROUND(data!W62,0)</f>
        <v>27866</v>
      </c>
      <c r="I22" s="222">
        <f>ROUND(data!W63,0)</f>
        <v>12600</v>
      </c>
      <c r="J22" s="222">
        <f>ROUND(data!W64,0)</f>
        <v>42341</v>
      </c>
      <c r="K22" s="222">
        <f>ROUND(data!W65,0)</f>
        <v>0</v>
      </c>
      <c r="L22" s="222">
        <f>ROUND(data!W66,0)</f>
        <v>2806415</v>
      </c>
      <c r="M22" s="66">
        <f>ROUND(data!W67,0)</f>
        <v>59729</v>
      </c>
      <c r="N22" s="222">
        <f>ROUND(data!W68,0)</f>
        <v>0</v>
      </c>
      <c r="O22" s="222">
        <f>ROUND(data!W69,0)</f>
        <v>8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8</v>
      </c>
      <c r="AD22" s="222">
        <f>ROUND(data!W84,0)</f>
        <v>0</v>
      </c>
      <c r="AE22" s="222">
        <f>ROUND(data!W89,0)</f>
        <v>39493040</v>
      </c>
      <c r="AF22" s="222">
        <f>ROUND(data!W87,0)</f>
        <v>4413158</v>
      </c>
      <c r="AG22" s="222">
        <f>IF(data!W90&gt;0,ROUND(data!W90,0),0)</f>
        <v>2043</v>
      </c>
      <c r="AH22" s="222">
        <f>IF(data!W91&gt;0,ROUND(data!W91,0),0)</f>
        <v>0</v>
      </c>
      <c r="AI22" s="222">
        <f>IF(data!W92&gt;0,ROUND(data!W92,0),0)</f>
        <v>772</v>
      </c>
      <c r="AJ22" s="222">
        <f>IF(data!W93&gt;0,ROUND(data!W93,0),0)</f>
        <v>10685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207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157654</v>
      </c>
      <c r="F23" s="212">
        <f>ROUND(data!X60,2)</f>
        <v>7.44</v>
      </c>
      <c r="G23" s="222">
        <f>ROUND(data!X61,0)</f>
        <v>0</v>
      </c>
      <c r="H23" s="222">
        <f>ROUND(data!X62,0)</f>
        <v>0</v>
      </c>
      <c r="I23" s="222">
        <f>ROUND(data!X63,0)</f>
        <v>12600</v>
      </c>
      <c r="J23" s="222">
        <f>ROUND(data!X64,0)</f>
        <v>117092</v>
      </c>
      <c r="K23" s="222">
        <f>ROUND(data!X65,0)</f>
        <v>0</v>
      </c>
      <c r="L23" s="222">
        <f>ROUND(data!X66,0)</f>
        <v>6006629</v>
      </c>
      <c r="M23" s="66">
        <f>ROUND(data!X67,0)</f>
        <v>48502</v>
      </c>
      <c r="N23" s="222">
        <f>ROUND(data!X68,0)</f>
        <v>0</v>
      </c>
      <c r="O23" s="222">
        <f>ROUND(data!X69,0)</f>
        <v>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87726142</v>
      </c>
      <c r="AF23" s="222">
        <f>ROUND(data!X87,0)</f>
        <v>22029607</v>
      </c>
      <c r="AG23" s="222">
        <f>IF(data!X90&gt;0,ROUND(data!X90,0),0)</f>
        <v>1659</v>
      </c>
      <c r="AH23" s="222">
        <f>IF(data!X91&gt;0,ROUND(data!X91,0),0)</f>
        <v>0</v>
      </c>
      <c r="AI23" s="222">
        <f>IF(data!X92&gt;0,ROUND(data!X92,0),0)</f>
        <v>627</v>
      </c>
      <c r="AJ23" s="222">
        <f>IF(data!X93&gt;0,ROUND(data!X93,0),0)</f>
        <v>28258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207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160020</v>
      </c>
      <c r="F24" s="212">
        <f>ROUND(data!Y60,2)</f>
        <v>59.83</v>
      </c>
      <c r="G24" s="222">
        <f>ROUND(data!Y61,0)</f>
        <v>4857131</v>
      </c>
      <c r="H24" s="222">
        <f>ROUND(data!Y62,0)</f>
        <v>1076735</v>
      </c>
      <c r="I24" s="222">
        <f>ROUND(data!Y63,0)</f>
        <v>914084</v>
      </c>
      <c r="J24" s="222">
        <f>ROUND(data!Y64,0)</f>
        <v>8548646</v>
      </c>
      <c r="K24" s="222">
        <f>ROUND(data!Y65,0)</f>
        <v>0</v>
      </c>
      <c r="L24" s="222">
        <f>ROUND(data!Y66,0)</f>
        <v>3268010</v>
      </c>
      <c r="M24" s="66">
        <f>ROUND(data!Y67,0)</f>
        <v>394507</v>
      </c>
      <c r="N24" s="222">
        <f>ROUND(data!Y68,0)</f>
        <v>3397</v>
      </c>
      <c r="O24" s="222">
        <f>ROUND(data!Y69,0)</f>
        <v>25234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25234</v>
      </c>
      <c r="AD24" s="222">
        <f>ROUND(data!Y84,0)</f>
        <v>0</v>
      </c>
      <c r="AE24" s="222">
        <f>ROUND(data!Y89,0)</f>
        <v>160040477</v>
      </c>
      <c r="AF24" s="222">
        <f>ROUND(data!Y87,0)</f>
        <v>41411757</v>
      </c>
      <c r="AG24" s="222">
        <f>IF(data!Y90&gt;0,ROUND(data!Y90,0),0)</f>
        <v>13494</v>
      </c>
      <c r="AH24" s="222">
        <f>IF(data!Y91&gt;0,ROUND(data!Y91,0),0)</f>
        <v>0</v>
      </c>
      <c r="AI24" s="222">
        <f>IF(data!Y92&gt;0,ROUND(data!Y92,0),0)</f>
        <v>5099</v>
      </c>
      <c r="AJ24" s="222">
        <f>IF(data!Y93&gt;0,ROUND(data!Y93,0),0)</f>
        <v>67329</v>
      </c>
      <c r="AK24" s="212">
        <f>IF(data!Y94&gt;0,ROUND(data!Y94,2),0)</f>
        <v>5.3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207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11.83</v>
      </c>
      <c r="G25" s="222">
        <f>ROUND(data!Z61,0)</f>
        <v>1311050</v>
      </c>
      <c r="H25" s="222">
        <f>ROUND(data!Z62,0)</f>
        <v>290635</v>
      </c>
      <c r="I25" s="222">
        <f>ROUND(data!Z63,0)</f>
        <v>15250</v>
      </c>
      <c r="J25" s="222">
        <f>ROUND(data!Z64,0)</f>
        <v>35290</v>
      </c>
      <c r="K25" s="222">
        <f>ROUND(data!Z65,0)</f>
        <v>0</v>
      </c>
      <c r="L25" s="222">
        <f>ROUND(data!Z66,0)</f>
        <v>1318967</v>
      </c>
      <c r="M25" s="66">
        <f>ROUND(data!Z67,0)</f>
        <v>191056</v>
      </c>
      <c r="N25" s="222">
        <f>ROUND(data!Z68,0)</f>
        <v>77409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37810705</v>
      </c>
      <c r="AF25" s="222">
        <f>ROUND(data!Z87,0)</f>
        <v>335423</v>
      </c>
      <c r="AG25" s="222">
        <f>IF(data!Z90&gt;0,ROUND(data!Z90,0),0)</f>
        <v>6535</v>
      </c>
      <c r="AH25" s="222">
        <f>IF(data!Z91&gt;0,ROUND(data!Z91,0),0)</f>
        <v>0</v>
      </c>
      <c r="AI25" s="222">
        <f>IF(data!Z92&gt;0,ROUND(data!Z92,0),0)</f>
        <v>2470</v>
      </c>
      <c r="AJ25" s="222">
        <f>IF(data!Z93&gt;0,ROUND(data!Z93,0),0)</f>
        <v>0</v>
      </c>
      <c r="AK25" s="212">
        <f>IF(data!Z94&gt;0,ROUND(data!Z94,2),0)</f>
        <v>1.25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207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20504</v>
      </c>
      <c r="F26" s="212">
        <f>ROUND(data!AA60,2)</f>
        <v>3.08</v>
      </c>
      <c r="G26" s="222">
        <f>ROUND(data!AA61,0)</f>
        <v>0</v>
      </c>
      <c r="H26" s="222">
        <f>ROUND(data!AA62,0)</f>
        <v>0</v>
      </c>
      <c r="I26" s="222">
        <f>ROUND(data!AA63,0)</f>
        <v>0</v>
      </c>
      <c r="J26" s="222">
        <f>ROUND(data!AA64,0)</f>
        <v>150023</v>
      </c>
      <c r="K26" s="222">
        <f>ROUND(data!AA65,0)</f>
        <v>0</v>
      </c>
      <c r="L26" s="222">
        <f>ROUND(data!AA66,0)</f>
        <v>827926</v>
      </c>
      <c r="M26" s="66">
        <f>ROUND(data!AA67,0)</f>
        <v>54992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8448374</v>
      </c>
      <c r="AF26" s="222">
        <f>ROUND(data!AA87,0)</f>
        <v>910822</v>
      </c>
      <c r="AG26" s="222">
        <f>IF(data!AA90&gt;0,ROUND(data!AA90,0),0)</f>
        <v>1881</v>
      </c>
      <c r="AH26" s="222">
        <f>IF(data!AA91&gt;0,ROUND(data!AA91,0),0)</f>
        <v>0</v>
      </c>
      <c r="AI26" s="222">
        <f>IF(data!AA92&gt;0,ROUND(data!AA92,0),0)</f>
        <v>711</v>
      </c>
      <c r="AJ26" s="222">
        <f>IF(data!AA93&gt;0,ROUND(data!AA93,0),0)</f>
        <v>8438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207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48.24</v>
      </c>
      <c r="G27" s="222">
        <f>ROUND(data!AB61,0)</f>
        <v>5572117</v>
      </c>
      <c r="H27" s="222">
        <f>ROUND(data!AB62,0)</f>
        <v>1235234</v>
      </c>
      <c r="I27" s="222">
        <f>ROUND(data!AB63,0)</f>
        <v>110494</v>
      </c>
      <c r="J27" s="222">
        <f>ROUND(data!AB64,0)</f>
        <v>38608174</v>
      </c>
      <c r="K27" s="222">
        <f>ROUND(data!AB65,0)</f>
        <v>0</v>
      </c>
      <c r="L27" s="222">
        <f>ROUND(data!AB66,0)</f>
        <v>238341</v>
      </c>
      <c r="M27" s="66">
        <f>ROUND(data!AB67,0)</f>
        <v>230115</v>
      </c>
      <c r="N27" s="222">
        <f>ROUND(data!AB68,0)</f>
        <v>540788</v>
      </c>
      <c r="O27" s="222">
        <f>ROUND(data!AB69,0)</f>
        <v>22679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22679</v>
      </c>
      <c r="AD27" s="222">
        <f>ROUND(data!AB84,0)</f>
        <v>0</v>
      </c>
      <c r="AE27" s="222">
        <f>ROUND(data!AB89,0)</f>
        <v>164584042</v>
      </c>
      <c r="AF27" s="222">
        <f>ROUND(data!AB87,0)</f>
        <v>26118929</v>
      </c>
      <c r="AG27" s="222">
        <f>IF(data!AB90&gt;0,ROUND(data!AB90,0),0)</f>
        <v>7871</v>
      </c>
      <c r="AH27" s="222">
        <f>IF(data!AB91&gt;0,ROUND(data!AB91,0),0)</f>
        <v>0</v>
      </c>
      <c r="AI27" s="222">
        <f>IF(data!AB92&gt;0,ROUND(data!AB92,0),0)</f>
        <v>2974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207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27211</v>
      </c>
      <c r="F28" s="212">
        <f>ROUND(data!AC60,2)</f>
        <v>18.489999999999998</v>
      </c>
      <c r="G28" s="222">
        <f>ROUND(data!AC61,0)</f>
        <v>1663462</v>
      </c>
      <c r="H28" s="222">
        <f>ROUND(data!AC62,0)</f>
        <v>368758</v>
      </c>
      <c r="I28" s="222">
        <f>ROUND(data!AC63,0)</f>
        <v>176678</v>
      </c>
      <c r="J28" s="222">
        <f>ROUND(data!AC64,0)</f>
        <v>215778</v>
      </c>
      <c r="K28" s="222">
        <f>ROUND(data!AC65,0)</f>
        <v>0</v>
      </c>
      <c r="L28" s="222">
        <f>ROUND(data!AC66,0)</f>
        <v>29602</v>
      </c>
      <c r="M28" s="66">
        <f>ROUND(data!AC67,0)</f>
        <v>49584</v>
      </c>
      <c r="N28" s="222">
        <f>ROUND(data!AC68,0)</f>
        <v>106458</v>
      </c>
      <c r="O28" s="222">
        <f>ROUND(data!AC69,0)</f>
        <v>3180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3180</v>
      </c>
      <c r="AD28" s="222">
        <f>ROUND(data!AC84,0)</f>
        <v>0</v>
      </c>
      <c r="AE28" s="222">
        <f>ROUND(data!AC89,0)</f>
        <v>15654716</v>
      </c>
      <c r="AF28" s="222">
        <f>ROUND(data!AC87,0)</f>
        <v>12691788</v>
      </c>
      <c r="AG28" s="222">
        <f>IF(data!AC90&gt;0,ROUND(data!AC90,0),0)</f>
        <v>1696</v>
      </c>
      <c r="AH28" s="222">
        <f>IF(data!AC91&gt;0,ROUND(data!AC91,0),0)</f>
        <v>0</v>
      </c>
      <c r="AI28" s="222">
        <f>IF(data!AC92&gt;0,ROUND(data!AC92,0),0)</f>
        <v>641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207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4.08</v>
      </c>
      <c r="G29" s="222">
        <f>ROUND(data!AD61,0)</f>
        <v>528892</v>
      </c>
      <c r="H29" s="222">
        <f>ROUND(data!AD62,0)</f>
        <v>117245</v>
      </c>
      <c r="I29" s="222">
        <f>ROUND(data!AD63,0)</f>
        <v>0</v>
      </c>
      <c r="J29" s="222">
        <f>ROUND(data!AD64,0)</f>
        <v>96381</v>
      </c>
      <c r="K29" s="222">
        <f>ROUND(data!AD65,0)</f>
        <v>0</v>
      </c>
      <c r="L29" s="222">
        <f>ROUND(data!AD66,0)</f>
        <v>17511</v>
      </c>
      <c r="M29" s="66">
        <f>ROUND(data!AD67,0)</f>
        <v>184887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3220257</v>
      </c>
      <c r="AF29" s="222">
        <f>ROUND(data!AD87,0)</f>
        <v>2921262</v>
      </c>
      <c r="AG29" s="222">
        <f>IF(data!AD90&gt;0,ROUND(data!AD90,0),0)</f>
        <v>6324</v>
      </c>
      <c r="AH29" s="222">
        <f>IF(data!AD91&gt;0,ROUND(data!AD91,0),0)</f>
        <v>0</v>
      </c>
      <c r="AI29" s="222">
        <f>IF(data!AD92&gt;0,ROUND(data!AD92,0),0)</f>
        <v>2390</v>
      </c>
      <c r="AJ29" s="222">
        <f>IF(data!AD93&gt;0,ROUND(data!AD93,0),0)</f>
        <v>0</v>
      </c>
      <c r="AK29" s="212">
        <f>IF(data!AD94&gt;0,ROUND(data!AD94,2),0)</f>
        <v>2.75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207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30694</v>
      </c>
      <c r="F30" s="212">
        <f>ROUND(data!AE60,2)</f>
        <v>18.2</v>
      </c>
      <c r="G30" s="222">
        <f>ROUND(data!AE61,0)</f>
        <v>1659631</v>
      </c>
      <c r="H30" s="222">
        <f>ROUND(data!AE62,0)</f>
        <v>367909</v>
      </c>
      <c r="I30" s="222">
        <f>ROUND(data!AE63,0)</f>
        <v>0</v>
      </c>
      <c r="J30" s="222">
        <f>ROUND(data!AE64,0)</f>
        <v>24426</v>
      </c>
      <c r="K30" s="222">
        <f>ROUND(data!AE65,0)</f>
        <v>0</v>
      </c>
      <c r="L30" s="222">
        <f>ROUND(data!AE66,0)</f>
        <v>6</v>
      </c>
      <c r="M30" s="66">
        <f>ROUND(data!AE67,0)</f>
        <v>62301</v>
      </c>
      <c r="N30" s="222">
        <f>ROUND(data!AE68,0)</f>
        <v>0</v>
      </c>
      <c r="O30" s="222">
        <f>ROUND(data!AE69,0)</f>
        <v>11344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11344</v>
      </c>
      <c r="AD30" s="222">
        <f>ROUND(data!AE84,0)</f>
        <v>0</v>
      </c>
      <c r="AE30" s="222">
        <f>ROUND(data!AE89,0)</f>
        <v>6238721</v>
      </c>
      <c r="AF30" s="222">
        <f>ROUND(data!AE87,0)</f>
        <v>2451740</v>
      </c>
      <c r="AG30" s="222">
        <f>IF(data!AE90&gt;0,ROUND(data!AE90,0),0)</f>
        <v>2131</v>
      </c>
      <c r="AH30" s="222">
        <f>IF(data!AE91&gt;0,ROUND(data!AE91,0),0)</f>
        <v>0</v>
      </c>
      <c r="AI30" s="222">
        <f>IF(data!AE92&gt;0,ROUND(data!AE92,0),0)</f>
        <v>805</v>
      </c>
      <c r="AJ30" s="222">
        <f>IF(data!AE93&gt;0,ROUND(data!AE93,0),0)</f>
        <v>3413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207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207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33733</v>
      </c>
      <c r="F32" s="212">
        <f>ROUND(data!AG60,2)</f>
        <v>65.94</v>
      </c>
      <c r="G32" s="222">
        <f>ROUND(data!AG61,0)</f>
        <v>6565107</v>
      </c>
      <c r="H32" s="222">
        <f>ROUND(data!AG62,0)</f>
        <v>1455361</v>
      </c>
      <c r="I32" s="222">
        <f>ROUND(data!AG63,0)</f>
        <v>2571066</v>
      </c>
      <c r="J32" s="222">
        <f>ROUND(data!AG64,0)</f>
        <v>1087949</v>
      </c>
      <c r="K32" s="222">
        <f>ROUND(data!AG65,0)</f>
        <v>0</v>
      </c>
      <c r="L32" s="222">
        <f>ROUND(data!AG66,0)</f>
        <v>209862</v>
      </c>
      <c r="M32" s="66">
        <f>ROUND(data!AG67,0)</f>
        <v>277710</v>
      </c>
      <c r="N32" s="222">
        <f>ROUND(data!AG68,0)</f>
        <v>3696</v>
      </c>
      <c r="O32" s="222">
        <f>ROUND(data!AG69,0)</f>
        <v>3298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3298</v>
      </c>
      <c r="AD32" s="222">
        <f>ROUND(data!AG84,0)</f>
        <v>0</v>
      </c>
      <c r="AE32" s="222">
        <f>ROUND(data!AG89,0)</f>
        <v>127737240</v>
      </c>
      <c r="AF32" s="222">
        <f>ROUND(data!AG87,0)</f>
        <v>41962491</v>
      </c>
      <c r="AG32" s="222">
        <f>IF(data!AG90&gt;0,ROUND(data!AG90,0),0)</f>
        <v>9499</v>
      </c>
      <c r="AH32" s="222">
        <f>IF(data!AG91&gt;0,ROUND(data!AG91,0),0)</f>
        <v>0</v>
      </c>
      <c r="AI32" s="222">
        <f>IF(data!AG92&gt;0,ROUND(data!AG92,0),0)</f>
        <v>3590</v>
      </c>
      <c r="AJ32" s="222">
        <f>IF(data!AG93&gt;0,ROUND(data!AG93,0),0)</f>
        <v>124659</v>
      </c>
      <c r="AK32" s="212">
        <f>IF(data!AG94&gt;0,ROUND(data!AG94,2),0)</f>
        <v>35.31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207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207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207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20133</v>
      </c>
      <c r="F35" s="212">
        <f>ROUND(data!AJ60,2)</f>
        <v>37.299999999999997</v>
      </c>
      <c r="G35" s="222">
        <f>ROUND(data!AJ61,0)</f>
        <v>3720266</v>
      </c>
      <c r="H35" s="222">
        <f>ROUND(data!AJ62,0)</f>
        <v>824713</v>
      </c>
      <c r="I35" s="222">
        <f>ROUND(data!AJ63,0)</f>
        <v>3134574</v>
      </c>
      <c r="J35" s="222">
        <f>ROUND(data!AJ64,0)</f>
        <v>246706</v>
      </c>
      <c r="K35" s="222">
        <f>ROUND(data!AJ65,0)</f>
        <v>920</v>
      </c>
      <c r="L35" s="222">
        <f>ROUND(data!AJ66,0)</f>
        <v>76675</v>
      </c>
      <c r="M35" s="66">
        <f>ROUND(data!AJ67,0)</f>
        <v>503732</v>
      </c>
      <c r="N35" s="222">
        <f>ROUND(data!AJ68,0)</f>
        <v>132291</v>
      </c>
      <c r="O35" s="222">
        <f>ROUND(data!AJ69,0)</f>
        <v>121144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121144</v>
      </c>
      <c r="AD35" s="222">
        <f>ROUND(data!AJ84,0)</f>
        <v>0</v>
      </c>
      <c r="AE35" s="222">
        <f>ROUND(data!AJ89,0)</f>
        <v>25383298</v>
      </c>
      <c r="AF35" s="222">
        <f>ROUND(data!AJ87,0)</f>
        <v>118875</v>
      </c>
      <c r="AG35" s="222">
        <f>IF(data!AJ90&gt;0,ROUND(data!AJ90,0),0)</f>
        <v>17230</v>
      </c>
      <c r="AH35" s="222">
        <f>IF(data!AJ91&gt;0,ROUND(data!AJ91,0),0)</f>
        <v>0</v>
      </c>
      <c r="AI35" s="222">
        <f>IF(data!AJ92&gt;0,ROUND(data!AJ92,0),0)</f>
        <v>6511</v>
      </c>
      <c r="AJ35" s="222">
        <f>IF(data!AJ93&gt;0,ROUND(data!AJ93,0),0)</f>
        <v>0</v>
      </c>
      <c r="AK35" s="212">
        <f>IF(data!AJ94&gt;0,ROUND(data!AJ94,2),0)</f>
        <v>13.3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207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10191</v>
      </c>
      <c r="F36" s="212">
        <f>ROUND(data!AK60,2)</f>
        <v>2.94</v>
      </c>
      <c r="G36" s="222">
        <f>ROUND(data!AK61,0)</f>
        <v>311425</v>
      </c>
      <c r="H36" s="222">
        <f>ROUND(data!AK62,0)</f>
        <v>69037</v>
      </c>
      <c r="I36" s="222">
        <f>ROUND(data!AK63,0)</f>
        <v>0</v>
      </c>
      <c r="J36" s="222">
        <f>ROUND(data!AK64,0)</f>
        <v>3903</v>
      </c>
      <c r="K36" s="222">
        <f>ROUND(data!AK65,0)</f>
        <v>0</v>
      </c>
      <c r="L36" s="222">
        <f>ROUND(data!AK66,0)</f>
        <v>19</v>
      </c>
      <c r="M36" s="66">
        <f>ROUND(data!AK67,0)</f>
        <v>7777</v>
      </c>
      <c r="N36" s="222">
        <f>ROUND(data!AK68,0)</f>
        <v>0</v>
      </c>
      <c r="O36" s="222">
        <f>ROUND(data!AK69,0)</f>
        <v>2387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2387</v>
      </c>
      <c r="AD36" s="222">
        <f>ROUND(data!AK84,0)</f>
        <v>0</v>
      </c>
      <c r="AE36" s="222">
        <f>ROUND(data!AK89,0)</f>
        <v>1920306</v>
      </c>
      <c r="AF36" s="222">
        <f>ROUND(data!AK87,0)</f>
        <v>801697</v>
      </c>
      <c r="AG36" s="222">
        <f>IF(data!AK90&gt;0,ROUND(data!AK90,0),0)</f>
        <v>266</v>
      </c>
      <c r="AH36" s="222">
        <f>IF(data!AK91&gt;0,ROUND(data!AK91,0),0)</f>
        <v>0</v>
      </c>
      <c r="AI36" s="222">
        <f>IF(data!AK92&gt;0,ROUND(data!AK92,0),0)</f>
        <v>101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207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4210</v>
      </c>
      <c r="F37" s="212">
        <f>ROUND(data!AL60,2)</f>
        <v>2.4700000000000002</v>
      </c>
      <c r="G37" s="222">
        <f>ROUND(data!AL61,0)</f>
        <v>264960</v>
      </c>
      <c r="H37" s="222">
        <f>ROUND(data!AL62,0)</f>
        <v>58737</v>
      </c>
      <c r="I37" s="222">
        <f>ROUND(data!AL63,0)</f>
        <v>0</v>
      </c>
      <c r="J37" s="222">
        <f>ROUND(data!AL64,0)</f>
        <v>9447</v>
      </c>
      <c r="K37" s="222">
        <f>ROUND(data!AL65,0)</f>
        <v>0</v>
      </c>
      <c r="L37" s="222">
        <f>ROUND(data!AL66,0)</f>
        <v>211</v>
      </c>
      <c r="M37" s="66">
        <f>ROUND(data!AL67,0)</f>
        <v>3684</v>
      </c>
      <c r="N37" s="222">
        <f>ROUND(data!AL68,0)</f>
        <v>0</v>
      </c>
      <c r="O37" s="222">
        <f>ROUND(data!AL69,0)</f>
        <v>3167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3167</v>
      </c>
      <c r="AD37" s="222">
        <f>ROUND(data!AL84,0)</f>
        <v>0</v>
      </c>
      <c r="AE37" s="222">
        <f>ROUND(data!AL89,0)</f>
        <v>1382202</v>
      </c>
      <c r="AF37" s="222">
        <f>ROUND(data!AL87,0)</f>
        <v>737111</v>
      </c>
      <c r="AG37" s="222">
        <f>IF(data!AL90&gt;0,ROUND(data!AL90,0),0)</f>
        <v>126</v>
      </c>
      <c r="AH37" s="222">
        <f>IF(data!AL91&gt;0,ROUND(data!AL91,0),0)</f>
        <v>0</v>
      </c>
      <c r="AI37" s="222">
        <f>IF(data!AL92&gt;0,ROUND(data!AL92,0),0)</f>
        <v>48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207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207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207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6781</v>
      </c>
      <c r="F40" s="212">
        <f>ROUND(data!AO60,2)</f>
        <v>13.79</v>
      </c>
      <c r="G40" s="222">
        <f>ROUND(data!AO61,0)</f>
        <v>1551078</v>
      </c>
      <c r="H40" s="222">
        <f>ROUND(data!AO62,0)</f>
        <v>343845</v>
      </c>
      <c r="I40" s="222">
        <f>ROUND(data!AO63,0)</f>
        <v>7590</v>
      </c>
      <c r="J40" s="222">
        <f>ROUND(data!AO64,0)</f>
        <v>243343</v>
      </c>
      <c r="K40" s="222">
        <f>ROUND(data!AO65,0)</f>
        <v>0</v>
      </c>
      <c r="L40" s="222">
        <f>ROUND(data!AO66,0)</f>
        <v>0</v>
      </c>
      <c r="M40" s="66">
        <f>ROUND(data!AO67,0)</f>
        <v>71452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4972825</v>
      </c>
      <c r="AF40" s="222">
        <f>ROUND(data!AO87,0)</f>
        <v>181264</v>
      </c>
      <c r="AG40" s="222">
        <f>IF(data!AO90&gt;0,ROUND(data!AO90,0),0)</f>
        <v>2444</v>
      </c>
      <c r="AH40" s="222">
        <f>IF(data!AO91&gt;0,ROUND(data!AO91,0),0)</f>
        <v>0</v>
      </c>
      <c r="AI40" s="222">
        <f>IF(data!AO92&gt;0,ROUND(data!AO92,0),0)</f>
        <v>924</v>
      </c>
      <c r="AJ40" s="222">
        <f>IF(data!AO93&gt;0,ROUND(data!AO93,0),0)</f>
        <v>70692</v>
      </c>
      <c r="AK40" s="212">
        <f>IF(data!AO94&gt;0,ROUND(data!AO94,2),0)</f>
        <v>10.6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207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374255</v>
      </c>
      <c r="F41" s="212">
        <f>ROUND(data!AP60,2)</f>
        <v>397.07</v>
      </c>
      <c r="G41" s="222">
        <f>ROUND(data!AP61,0)</f>
        <v>81435798</v>
      </c>
      <c r="H41" s="222">
        <f>ROUND(data!AP62,0)</f>
        <v>18052789</v>
      </c>
      <c r="I41" s="222">
        <f>ROUND(data!AP63,0)</f>
        <v>3773758</v>
      </c>
      <c r="J41" s="222">
        <f>ROUND(data!AP64,0)</f>
        <v>6964562</v>
      </c>
      <c r="K41" s="222">
        <f>ROUND(data!AP65,0)</f>
        <v>804648</v>
      </c>
      <c r="L41" s="222">
        <f>ROUND(data!AP66,0)</f>
        <v>1345364</v>
      </c>
      <c r="M41" s="66">
        <f>ROUND(data!AP67,0)</f>
        <v>5955323</v>
      </c>
      <c r="N41" s="222">
        <f>ROUND(data!AP68,0)</f>
        <v>542036</v>
      </c>
      <c r="O41" s="222">
        <f>ROUND(data!AP69,0)</f>
        <v>217211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217211</v>
      </c>
      <c r="AD41" s="222">
        <f>ROUND(data!AP84,0)</f>
        <v>0</v>
      </c>
      <c r="AE41" s="222">
        <f>ROUND(data!AP89,0)</f>
        <v>180424661</v>
      </c>
      <c r="AF41" s="222">
        <f>ROUND(data!AP87,0)</f>
        <v>142023</v>
      </c>
      <c r="AG41" s="222">
        <f>IF(data!AP90&gt;0,ROUND(data!AP90,0),0)</f>
        <v>203700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52121</v>
      </c>
      <c r="AK41" s="212">
        <f>IF(data!AP94&gt;0,ROUND(data!AP94,2),0)</f>
        <v>63.16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207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207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207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207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207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207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51.13</v>
      </c>
      <c r="G47" s="222">
        <f>ROUND(data!AV61,0)</f>
        <v>3764294</v>
      </c>
      <c r="H47" s="222">
        <f>ROUND(data!AV62,0)</f>
        <v>834473</v>
      </c>
      <c r="I47" s="222">
        <f>ROUND(data!AV63,0)</f>
        <v>0</v>
      </c>
      <c r="J47" s="222">
        <f>ROUND(data!AV64,0)</f>
        <v>1630372</v>
      </c>
      <c r="K47" s="222">
        <f>ROUND(data!AV65,0)</f>
        <v>0</v>
      </c>
      <c r="L47" s="222">
        <f>ROUND(data!AV66,0)</f>
        <v>252427</v>
      </c>
      <c r="M47" s="66">
        <f>ROUND(data!AV67,0)</f>
        <v>673796</v>
      </c>
      <c r="N47" s="222">
        <f>ROUND(data!AV68,0)</f>
        <v>35285</v>
      </c>
      <c r="O47" s="222">
        <f>ROUND(data!AV69,0)</f>
        <v>7567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7567</v>
      </c>
      <c r="AD47" s="222">
        <f>ROUND(data!AV84,0)</f>
        <v>0</v>
      </c>
      <c r="AE47" s="222">
        <f>ROUND(data!AV89,0)</f>
        <v>62048633</v>
      </c>
      <c r="AF47" s="222">
        <f>ROUND(data!AV87,0)</f>
        <v>4942517</v>
      </c>
      <c r="AG47" s="222">
        <f>IF(data!AV90&gt;0,ROUND(data!AV90,0),0)</f>
        <v>23047</v>
      </c>
      <c r="AH47" s="222">
        <f>IF(data!AV91&gt;0,ROUND(data!AV91,0),0)</f>
        <v>0</v>
      </c>
      <c r="AI47" s="222">
        <f>IF(data!AV92&gt;0,ROUND(data!AV92,0),0)</f>
        <v>8709</v>
      </c>
      <c r="AJ47" s="222">
        <f>IF(data!AV93&gt;0,ROUND(data!AV93,0),0)</f>
        <v>48404</v>
      </c>
      <c r="AK47" s="212">
        <f>IF(data!AV94&gt;0,ROUND(data!AV94,2),0)</f>
        <v>22.04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207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62.43</v>
      </c>
      <c r="G48" s="222">
        <f>ROUND(data!AW61,0)</f>
        <v>6281831</v>
      </c>
      <c r="H48" s="222">
        <f>ROUND(data!AW62,0)</f>
        <v>1392564</v>
      </c>
      <c r="I48" s="222">
        <f>ROUND(data!AW63,0)</f>
        <v>157227</v>
      </c>
      <c r="J48" s="222">
        <f>ROUND(data!AW64,0)</f>
        <v>419487</v>
      </c>
      <c r="K48" s="222">
        <f>ROUND(data!AW65,0)</f>
        <v>0</v>
      </c>
      <c r="L48" s="222">
        <f>ROUND(data!AW66,0)</f>
        <v>10410</v>
      </c>
      <c r="M48" s="66">
        <f>ROUND(data!AW67,0)</f>
        <v>0</v>
      </c>
      <c r="N48" s="222">
        <f>ROUND(data!AW68,0)</f>
        <v>5793</v>
      </c>
      <c r="O48" s="222">
        <f>ROUND(data!AW69,0)</f>
        <v>140843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140843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207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1.46</v>
      </c>
      <c r="G49" s="222">
        <f>ROUND(data!AX61,0)</f>
        <v>20540</v>
      </c>
      <c r="H49" s="222">
        <f>ROUND(data!AX62,0)</f>
        <v>4553</v>
      </c>
      <c r="I49" s="222">
        <f>ROUND(data!AX63,0)</f>
        <v>0</v>
      </c>
      <c r="J49" s="222">
        <f>ROUND(data!AX64,0)</f>
        <v>39420</v>
      </c>
      <c r="K49" s="222">
        <f>ROUND(data!AX65,0)</f>
        <v>0</v>
      </c>
      <c r="L49" s="222">
        <f>ROUND(data!AX66,0)</f>
        <v>59473</v>
      </c>
      <c r="M49" s="66">
        <f>ROUND(data!AX67,0)</f>
        <v>0</v>
      </c>
      <c r="N49" s="222">
        <f>ROUND(data!AX68,0)</f>
        <v>291617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207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>
        <f>ROUND(data!AY59,0)</f>
        <v>349281</v>
      </c>
      <c r="F50" s="212">
        <f>ROUND(data!AY60,2)</f>
        <v>27.09</v>
      </c>
      <c r="G50" s="222">
        <f>ROUND(data!AY61,0)</f>
        <v>1401400</v>
      </c>
      <c r="H50" s="222">
        <f>ROUND(data!AY62,0)</f>
        <v>310664</v>
      </c>
      <c r="I50" s="222">
        <f>ROUND(data!AY63,0)</f>
        <v>0</v>
      </c>
      <c r="J50" s="222">
        <f>ROUND(data!AY64,0)</f>
        <v>-372037</v>
      </c>
      <c r="K50" s="222">
        <f>ROUND(data!AY65,0)</f>
        <v>0</v>
      </c>
      <c r="L50" s="222">
        <f>ROUND(data!AY66,0)</f>
        <v>1609453</v>
      </c>
      <c r="M50" s="66">
        <f>ROUND(data!AY67,0)</f>
        <v>260578</v>
      </c>
      <c r="N50" s="222">
        <f>ROUND(data!AY68,0)</f>
        <v>0</v>
      </c>
      <c r="O50" s="222">
        <f>ROUND(data!AY69,0)</f>
        <v>65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65</v>
      </c>
      <c r="AD50" s="222">
        <f>ROUND(data!AY84,0)</f>
        <v>0</v>
      </c>
      <c r="AE50" s="222"/>
      <c r="AF50" s="222"/>
      <c r="AG50" s="222">
        <f>IF(data!AY90&gt;0,ROUND(data!AY90,0),0)</f>
        <v>8913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207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207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3273</v>
      </c>
      <c r="K52" s="222">
        <f>ROUND(data!BA65,0)</f>
        <v>0</v>
      </c>
      <c r="L52" s="222">
        <f>ROUND(data!BA66,0)</f>
        <v>1057455</v>
      </c>
      <c r="M52" s="66">
        <f>ROUND(data!BA67,0)</f>
        <v>36691</v>
      </c>
      <c r="N52" s="222">
        <f>ROUND(data!BA68,0)</f>
        <v>1056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1255</v>
      </c>
      <c r="AH52" s="222">
        <f>IFERROR(IF(data!BA$91&gt;0,ROUND(data!BA$91,0),0),0)</f>
        <v>0</v>
      </c>
      <c r="AI52" s="222">
        <f>IFERROR(IF(data!BA$92&gt;0,ROUND(data!BA$92,0),0),0)</f>
        <v>474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207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207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50925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207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8.89</v>
      </c>
      <c r="G55" s="222">
        <f>ROUND(data!BD61,0)</f>
        <v>709632</v>
      </c>
      <c r="H55" s="222">
        <f>ROUND(data!BD62,0)</f>
        <v>157312</v>
      </c>
      <c r="I55" s="222">
        <f>ROUND(data!BD63,0)</f>
        <v>0</v>
      </c>
      <c r="J55" s="222">
        <f>ROUND(data!BD64,0)</f>
        <v>142305</v>
      </c>
      <c r="K55" s="222">
        <f>ROUND(data!BD65,0)</f>
        <v>65</v>
      </c>
      <c r="L55" s="222">
        <f>ROUND(data!BD66,0)</f>
        <v>60929</v>
      </c>
      <c r="M55" s="66">
        <f>ROUND(data!BD67,0)</f>
        <v>177461</v>
      </c>
      <c r="N55" s="222">
        <f>ROUND(data!BD68,0)</f>
        <v>5801</v>
      </c>
      <c r="O55" s="222">
        <f>ROUND(data!BD69,0)</f>
        <v>72262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72262</v>
      </c>
      <c r="AD55" s="222">
        <f>ROUND(data!BD84,0)</f>
        <v>0</v>
      </c>
      <c r="AE55" s="222"/>
      <c r="AF55" s="222"/>
      <c r="AG55" s="222">
        <f>IF(data!BD90&gt;0,ROUND(data!BD90,0),0)</f>
        <v>6070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207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794314</v>
      </c>
      <c r="F56" s="212">
        <f>ROUND(data!BE60,2)</f>
        <v>35.49</v>
      </c>
      <c r="G56" s="222">
        <f>ROUND(data!BE61,0)</f>
        <v>2460722</v>
      </c>
      <c r="H56" s="222">
        <f>ROUND(data!BE62,0)</f>
        <v>545496</v>
      </c>
      <c r="I56" s="222">
        <f>ROUND(data!BE63,0)</f>
        <v>188102</v>
      </c>
      <c r="J56" s="222">
        <f>ROUND(data!BE64,0)</f>
        <v>331625</v>
      </c>
      <c r="K56" s="222">
        <f>ROUND(data!BE65,0)</f>
        <v>0</v>
      </c>
      <c r="L56" s="222">
        <f>ROUND(data!BE66,0)</f>
        <v>2787908</v>
      </c>
      <c r="M56" s="66">
        <f>ROUND(data!BE67,0)</f>
        <v>6550797</v>
      </c>
      <c r="N56" s="222">
        <f>ROUND(data!BE68,0)</f>
        <v>19072</v>
      </c>
      <c r="O56" s="222">
        <f>ROUND(data!BE69,0)</f>
        <v>22427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22427</v>
      </c>
      <c r="AD56" s="222">
        <f>ROUND(data!BE84,0)</f>
        <v>0</v>
      </c>
      <c r="AE56" s="222"/>
      <c r="AF56" s="222"/>
      <c r="AG56" s="222">
        <f>IF(data!BE90&gt;0,ROUND(data!BE90,0),0)</f>
        <v>224068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207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32.869999999999997</v>
      </c>
      <c r="G57" s="222">
        <f>ROUND(data!BF61,0)</f>
        <v>1384881</v>
      </c>
      <c r="H57" s="222">
        <f>ROUND(data!BF62,0)</f>
        <v>307002</v>
      </c>
      <c r="I57" s="222">
        <f>ROUND(data!BF63,0)</f>
        <v>0</v>
      </c>
      <c r="J57" s="222">
        <f>ROUND(data!BF64,0)</f>
        <v>289225</v>
      </c>
      <c r="K57" s="222">
        <f>ROUND(data!BF65,0)</f>
        <v>0</v>
      </c>
      <c r="L57" s="222">
        <f>ROUND(data!BF66,0)</f>
        <v>1159685</v>
      </c>
      <c r="M57" s="66">
        <f>ROUND(data!BF67,0)</f>
        <v>98817</v>
      </c>
      <c r="N57" s="222">
        <f>ROUND(data!BF68,0)</f>
        <v>0</v>
      </c>
      <c r="O57" s="222">
        <f>ROUND(data!BF69,0)</f>
        <v>481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481</v>
      </c>
      <c r="AD57" s="222">
        <f>ROUND(data!BF84,0)</f>
        <v>0</v>
      </c>
      <c r="AE57" s="222"/>
      <c r="AF57" s="222"/>
      <c r="AG57" s="222">
        <f>IF(data!BF90&gt;0,ROUND(data!BF90,0),0)</f>
        <v>3380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207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30.95</v>
      </c>
      <c r="G58" s="222">
        <f>ROUND(data!BG61,0)</f>
        <v>1525300</v>
      </c>
      <c r="H58" s="222">
        <f>ROUND(data!BG62,0)</f>
        <v>338130</v>
      </c>
      <c r="I58" s="222">
        <f>ROUND(data!BG63,0)</f>
        <v>537158</v>
      </c>
      <c r="J58" s="222">
        <f>ROUND(data!BG64,0)</f>
        <v>54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207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91.74</v>
      </c>
      <c r="G59" s="222">
        <f>ROUND(data!BH61,0)</f>
        <v>9787446</v>
      </c>
      <c r="H59" s="222">
        <f>ROUND(data!BH62,0)</f>
        <v>2169693</v>
      </c>
      <c r="I59" s="222">
        <f>ROUND(data!BH63,0)</f>
        <v>0</v>
      </c>
      <c r="J59" s="222">
        <f>ROUND(data!BH64,0)</f>
        <v>487852</v>
      </c>
      <c r="K59" s="222">
        <f>ROUND(data!BH65,0)</f>
        <v>12075</v>
      </c>
      <c r="L59" s="222">
        <f>ROUND(data!BH66,0)</f>
        <v>10282353</v>
      </c>
      <c r="M59" s="66">
        <f>ROUND(data!BH67,0)</f>
        <v>260549</v>
      </c>
      <c r="N59" s="222">
        <f>ROUND(data!BH68,0)</f>
        <v>213517</v>
      </c>
      <c r="O59" s="222">
        <f>ROUND(data!BH69,0)</f>
        <v>2961419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2961419</v>
      </c>
      <c r="AD59" s="222">
        <f>ROUND(data!BH84,0)</f>
        <v>0</v>
      </c>
      <c r="AE59" s="222"/>
      <c r="AF59" s="222"/>
      <c r="AG59" s="222">
        <f>IF(data!BH90&gt;0,ROUND(data!BH90,0),0)</f>
        <v>8912</v>
      </c>
      <c r="AH59" s="222">
        <f>IFERROR(IF(data!BH$91&gt;0,ROUND(data!BH$91,0),0),0)</f>
        <v>0</v>
      </c>
      <c r="AI59" s="222">
        <f>IFERROR(IF(data!BH$92&gt;0,ROUND(data!BH$92,0),0),0)</f>
        <v>3368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207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7.39</v>
      </c>
      <c r="G60" s="222">
        <f>ROUND(data!BI61,0)</f>
        <v>1857069</v>
      </c>
      <c r="H60" s="222">
        <f>ROUND(data!BI62,0)</f>
        <v>411677</v>
      </c>
      <c r="I60" s="222">
        <f>ROUND(data!BI63,0)</f>
        <v>73916</v>
      </c>
      <c r="J60" s="222">
        <f>ROUND(data!BI64,0)</f>
        <v>1903</v>
      </c>
      <c r="K60" s="222">
        <f>ROUND(data!BI65,0)</f>
        <v>0</v>
      </c>
      <c r="L60" s="222">
        <f>ROUND(data!BI66,0)</f>
        <v>134913</v>
      </c>
      <c r="M60" s="66">
        <f>ROUND(data!BI67,0)</f>
        <v>44292</v>
      </c>
      <c r="N60" s="222">
        <f>ROUND(data!BI68,0)</f>
        <v>0</v>
      </c>
      <c r="O60" s="222">
        <f>ROUND(data!BI69,0)</f>
        <v>106066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106066</v>
      </c>
      <c r="AD60" s="222">
        <f>ROUND(data!BI84,0)</f>
        <v>0</v>
      </c>
      <c r="AE60" s="222"/>
      <c r="AF60" s="222"/>
      <c r="AG60" s="222">
        <f>IF(data!BI90&gt;0,ROUND(data!BI90,0),0)</f>
        <v>1515</v>
      </c>
      <c r="AH60" s="222">
        <f>IFERROR(IF(data!BI$91&gt;0,ROUND(data!BI$91,0),0),0)</f>
        <v>0</v>
      </c>
      <c r="AI60" s="222">
        <f>IFERROR(IF(data!BI$92&gt;0,ROUND(data!BI$92,0),0),0)</f>
        <v>573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207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28.36</v>
      </c>
      <c r="G61" s="222">
        <f>ROUND(data!BJ61,0)</f>
        <v>1969791</v>
      </c>
      <c r="H61" s="222">
        <f>ROUND(data!BJ62,0)</f>
        <v>436666</v>
      </c>
      <c r="I61" s="222">
        <f>ROUND(data!BJ63,0)</f>
        <v>18906</v>
      </c>
      <c r="J61" s="222">
        <f>ROUND(data!BJ64,0)</f>
        <v>10359</v>
      </c>
      <c r="K61" s="222">
        <f>ROUND(data!BJ65,0)</f>
        <v>0</v>
      </c>
      <c r="L61" s="222">
        <f>ROUND(data!BJ66,0)</f>
        <v>14428</v>
      </c>
      <c r="M61" s="66">
        <f>ROUND(data!BJ67,0)</f>
        <v>286540</v>
      </c>
      <c r="N61" s="222">
        <f>ROUND(data!BJ68,0)</f>
        <v>0</v>
      </c>
      <c r="O61" s="222">
        <f>ROUND(data!BJ69,0)</f>
        <v>5983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5983</v>
      </c>
      <c r="AD61" s="222" t="e">
        <f>ROUND(data!BJ84,0)</f>
        <v>#VALUE!</v>
      </c>
      <c r="AE61" s="222"/>
      <c r="AF61" s="222"/>
      <c r="AG61" s="222">
        <f>IF(data!BJ90&gt;0,ROUND(data!BJ90,0),0)</f>
        <v>9801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207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53.38</v>
      </c>
      <c r="G62" s="222">
        <f>ROUND(data!BK61,0)</f>
        <v>3228428</v>
      </c>
      <c r="H62" s="222">
        <f>ROUND(data!BK62,0)</f>
        <v>715682</v>
      </c>
      <c r="I62" s="222">
        <f>ROUND(data!BK63,0)</f>
        <v>205637</v>
      </c>
      <c r="J62" s="222">
        <f>ROUND(data!BK64,0)</f>
        <v>25371</v>
      </c>
      <c r="K62" s="222">
        <f>ROUND(data!BK65,0)</f>
        <v>0</v>
      </c>
      <c r="L62" s="222">
        <f>ROUND(data!BK66,0)</f>
        <v>655295</v>
      </c>
      <c r="M62" s="66">
        <f>ROUND(data!BK67,0)</f>
        <v>56980</v>
      </c>
      <c r="N62" s="222">
        <f>ROUND(data!BK68,0)</f>
        <v>0</v>
      </c>
      <c r="O62" s="222">
        <f>ROUND(data!BK69,0)</f>
        <v>2604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2604</v>
      </c>
      <c r="AD62" s="222">
        <f>ROUND(data!BK84,0)</f>
        <v>0</v>
      </c>
      <c r="AE62" s="222"/>
      <c r="AF62" s="222"/>
      <c r="AG62" s="222">
        <f>IF(data!BK90&gt;0,ROUND(data!BK90,0),0)</f>
        <v>1949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207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54.76</v>
      </c>
      <c r="G63" s="222">
        <f>ROUND(data!BL61,0)</f>
        <v>2954296</v>
      </c>
      <c r="H63" s="222">
        <f>ROUND(data!BL62,0)</f>
        <v>654912</v>
      </c>
      <c r="I63" s="222">
        <f>ROUND(data!BL63,0)</f>
        <v>0</v>
      </c>
      <c r="J63" s="222">
        <f>ROUND(data!BL64,0)</f>
        <v>27009</v>
      </c>
      <c r="K63" s="222">
        <f>ROUND(data!BL65,0)</f>
        <v>0</v>
      </c>
      <c r="L63" s="222">
        <f>ROUND(data!BL66,0)</f>
        <v>192732</v>
      </c>
      <c r="M63" s="66">
        <f>ROUND(data!BL67,0)</f>
        <v>79784</v>
      </c>
      <c r="N63" s="222">
        <f>ROUND(data!BL68,0)</f>
        <v>0</v>
      </c>
      <c r="O63" s="222">
        <f>ROUND(data!BL69,0)</f>
        <v>1957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1957</v>
      </c>
      <c r="AD63" s="222">
        <f>ROUND(data!BL84,0)</f>
        <v>0</v>
      </c>
      <c r="AE63" s="222"/>
      <c r="AF63" s="222"/>
      <c r="AG63" s="222">
        <f>IF(data!BL90&gt;0,ROUND(data!BL90,0),0)</f>
        <v>2729</v>
      </c>
      <c r="AH63" s="222">
        <f>IFERROR(IF(data!BL$91&gt;0,ROUND(data!BL$91,0),0),0)</f>
        <v>0</v>
      </c>
      <c r="AI63" s="222">
        <f>IFERROR(IF(data!BL$92&gt;0,ROUND(data!BL$92,0),0),0)</f>
        <v>1031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207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207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20.67</v>
      </c>
      <c r="G65" s="222">
        <f>ROUND(data!BN61,0)</f>
        <v>4189193</v>
      </c>
      <c r="H65" s="222">
        <f>ROUND(data!BN62,0)</f>
        <v>928666</v>
      </c>
      <c r="I65" s="222">
        <f>ROUND(data!BN63,0)</f>
        <v>228980</v>
      </c>
      <c r="J65" s="222">
        <f>ROUND(data!BN64,0)</f>
        <v>53888</v>
      </c>
      <c r="K65" s="222">
        <f>ROUND(data!BN65,0)</f>
        <v>0</v>
      </c>
      <c r="L65" s="222">
        <f>ROUND(data!BN66,0)</f>
        <v>671252</v>
      </c>
      <c r="M65" s="66">
        <f>ROUND(data!BN67,0)</f>
        <v>146530</v>
      </c>
      <c r="N65" s="222">
        <f>ROUND(data!BN68,0)</f>
        <v>11606</v>
      </c>
      <c r="O65" s="222">
        <f>ROUND(data!BN69,0)</f>
        <v>541935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541935</v>
      </c>
      <c r="AD65" s="222">
        <f>ROUND(data!BN84,0)</f>
        <v>0</v>
      </c>
      <c r="AE65" s="222"/>
      <c r="AF65" s="222"/>
      <c r="AG65" s="222">
        <f>IF(data!BN90&gt;0,ROUND(data!BN90,0),0)</f>
        <v>5012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207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5.71</v>
      </c>
      <c r="G66" s="222">
        <f>ROUND(data!BO61,0)</f>
        <v>446734</v>
      </c>
      <c r="H66" s="222">
        <f>ROUND(data!BO62,0)</f>
        <v>99033</v>
      </c>
      <c r="I66" s="222">
        <f>ROUND(data!BO63,0)</f>
        <v>23251</v>
      </c>
      <c r="J66" s="222">
        <f>ROUND(data!BO64,0)</f>
        <v>114786</v>
      </c>
      <c r="K66" s="222">
        <f>ROUND(data!BO65,0)</f>
        <v>0</v>
      </c>
      <c r="L66" s="222">
        <f>ROUND(data!BO66,0)</f>
        <v>8469</v>
      </c>
      <c r="M66" s="66">
        <f>ROUND(data!BO67,0)</f>
        <v>0</v>
      </c>
      <c r="N66" s="222">
        <f>ROUND(data!BO68,0)</f>
        <v>0</v>
      </c>
      <c r="O66" s="222">
        <f>ROUND(data!BO69,0)</f>
        <v>10973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10973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207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5.24</v>
      </c>
      <c r="G67" s="222">
        <f>ROUND(data!BP61,0)</f>
        <v>526841</v>
      </c>
      <c r="H67" s="222">
        <f>ROUND(data!BP62,0)</f>
        <v>116791</v>
      </c>
      <c r="I67" s="222">
        <f>ROUND(data!BP63,0)</f>
        <v>0</v>
      </c>
      <c r="J67" s="222">
        <f>ROUND(data!BP64,0)</f>
        <v>23970</v>
      </c>
      <c r="K67" s="222">
        <f>ROUND(data!BP65,0)</f>
        <v>0</v>
      </c>
      <c r="L67" s="222">
        <f>ROUND(data!BP66,0)</f>
        <v>2268277</v>
      </c>
      <c r="M67" s="66">
        <f>ROUND(data!BP67,0)</f>
        <v>13653</v>
      </c>
      <c r="N67" s="222">
        <f>ROUND(data!BP68,0)</f>
        <v>0</v>
      </c>
      <c r="O67" s="222">
        <f>ROUND(data!BP69,0)</f>
        <v>24283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24283</v>
      </c>
      <c r="AD67" s="222">
        <f>ROUND(data!BP84,0)</f>
        <v>0</v>
      </c>
      <c r="AE67" s="222"/>
      <c r="AF67" s="222"/>
      <c r="AG67" s="222">
        <f>IF(data!BP90&gt;0,ROUND(data!BP90,0),0)</f>
        <v>467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207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207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18.420000000000002</v>
      </c>
      <c r="G69" s="222">
        <f>ROUND(data!BR61,0)</f>
        <v>1656723</v>
      </c>
      <c r="H69" s="222">
        <f>ROUND(data!BR62,0)</f>
        <v>367264</v>
      </c>
      <c r="I69" s="222">
        <f>ROUND(data!BR63,0)</f>
        <v>131590</v>
      </c>
      <c r="J69" s="222">
        <f>ROUND(data!BR64,0)</f>
        <v>171412</v>
      </c>
      <c r="K69" s="222">
        <f>ROUND(data!BR65,0)</f>
        <v>0</v>
      </c>
      <c r="L69" s="222">
        <f>ROUND(data!BR66,0)</f>
        <v>125613</v>
      </c>
      <c r="M69" s="66">
        <f>ROUND(data!BR67,0)</f>
        <v>104196</v>
      </c>
      <c r="N69" s="222">
        <f>ROUND(data!BR68,0)</f>
        <v>0</v>
      </c>
      <c r="O69" s="222">
        <f>ROUND(data!BR69,0)</f>
        <v>904702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904702</v>
      </c>
      <c r="AD69" s="222">
        <f>ROUND(data!BR84,0)</f>
        <v>0</v>
      </c>
      <c r="AE69" s="222"/>
      <c r="AF69" s="222"/>
      <c r="AG69" s="222">
        <f>IF(data!BR90&gt;0,ROUND(data!BR90,0),0)</f>
        <v>3564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207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5.34</v>
      </c>
      <c r="G70" s="222">
        <f>ROUND(data!BS61,0)</f>
        <v>332905</v>
      </c>
      <c r="H70" s="222">
        <f>ROUND(data!BS62,0)</f>
        <v>73799</v>
      </c>
      <c r="I70" s="222">
        <f>ROUND(data!BS63,0)</f>
        <v>0</v>
      </c>
      <c r="J70" s="222">
        <f>ROUND(data!BS64,0)</f>
        <v>4398</v>
      </c>
      <c r="K70" s="222">
        <f>ROUND(data!BS65,0)</f>
        <v>0</v>
      </c>
      <c r="L70" s="222">
        <f>ROUND(data!BS66,0)</f>
        <v>121</v>
      </c>
      <c r="M70" s="66">
        <f>ROUND(data!BS67,0)</f>
        <v>111213</v>
      </c>
      <c r="N70" s="222">
        <f>ROUND(data!BS68,0)</f>
        <v>0</v>
      </c>
      <c r="O70" s="222">
        <f>ROUND(data!BS69,0)</f>
        <v>593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593</v>
      </c>
      <c r="AD70" s="222">
        <f>ROUND(data!BS84,0)</f>
        <v>0</v>
      </c>
      <c r="AE70" s="222"/>
      <c r="AF70" s="222"/>
      <c r="AG70" s="222">
        <f>IF(data!BS90&gt;0,ROUND(data!BS90,0),0)</f>
        <v>3804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207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207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207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54.32</v>
      </c>
      <c r="G73" s="222">
        <f>ROUND(data!BV61,0)</f>
        <v>3343751</v>
      </c>
      <c r="H73" s="222">
        <f>ROUND(data!BV62,0)</f>
        <v>741247</v>
      </c>
      <c r="I73" s="222">
        <f>ROUND(data!BV63,0)</f>
        <v>575154</v>
      </c>
      <c r="J73" s="222">
        <f>ROUND(data!BV64,0)</f>
        <v>20663</v>
      </c>
      <c r="K73" s="222">
        <f>ROUND(data!BV65,0)</f>
        <v>0</v>
      </c>
      <c r="L73" s="222">
        <f>ROUND(data!BV66,0)</f>
        <v>51651</v>
      </c>
      <c r="M73" s="66">
        <f>ROUND(data!BV67,0)</f>
        <v>197926</v>
      </c>
      <c r="N73" s="222">
        <f>ROUND(data!BV68,0)</f>
        <v>0</v>
      </c>
      <c r="O73" s="222">
        <f>ROUND(data!BV69,0)</f>
        <v>31463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31463</v>
      </c>
      <c r="AD73" s="222">
        <f>ROUND(data!BV84,0)</f>
        <v>0</v>
      </c>
      <c r="AE73" s="222"/>
      <c r="AF73" s="222"/>
      <c r="AG73" s="222">
        <f>IF(data!BV90&gt;0,ROUND(data!BV90,0),0)</f>
        <v>6770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207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4.87</v>
      </c>
      <c r="G74" s="222">
        <f>ROUND(data!BW61,0)</f>
        <v>484434</v>
      </c>
      <c r="H74" s="222">
        <f>ROUND(data!BW62,0)</f>
        <v>107390</v>
      </c>
      <c r="I74" s="222">
        <f>ROUND(data!BW63,0)</f>
        <v>120126</v>
      </c>
      <c r="J74" s="222">
        <f>ROUND(data!BW64,0)</f>
        <v>6909</v>
      </c>
      <c r="K74" s="222">
        <f>ROUND(data!BW65,0)</f>
        <v>0</v>
      </c>
      <c r="L74" s="222">
        <f>ROUND(data!BW66,0)</f>
        <v>159062</v>
      </c>
      <c r="M74" s="66">
        <f>ROUND(data!BW67,0)</f>
        <v>29119</v>
      </c>
      <c r="N74" s="222">
        <f>ROUND(data!BW68,0)</f>
        <v>0</v>
      </c>
      <c r="O74" s="222">
        <f>ROUND(data!BW69,0)</f>
        <v>154843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154843</v>
      </c>
      <c r="AD74" s="222">
        <f>ROUND(data!BW84,0)</f>
        <v>0</v>
      </c>
      <c r="AE74" s="222"/>
      <c r="AF74" s="222"/>
      <c r="AG74" s="222">
        <f>IF(data!BW90&gt;0,ROUND(data!BW90,0),0)</f>
        <v>996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207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54.66</v>
      </c>
      <c r="G75" s="222">
        <f>ROUND(data!BX61,0)</f>
        <v>5953141</v>
      </c>
      <c r="H75" s="222">
        <f>ROUND(data!BX62,0)</f>
        <v>1319700</v>
      </c>
      <c r="I75" s="222">
        <f>ROUND(data!BX63,0)</f>
        <v>296175</v>
      </c>
      <c r="J75" s="222">
        <f>ROUND(data!BX64,0)</f>
        <v>63322</v>
      </c>
      <c r="K75" s="222">
        <f>ROUND(data!BX65,0)</f>
        <v>0</v>
      </c>
      <c r="L75" s="222">
        <f>ROUND(data!BX66,0)</f>
        <v>1119202</v>
      </c>
      <c r="M75" s="66">
        <f>ROUND(data!BX67,0)</f>
        <v>63909</v>
      </c>
      <c r="N75" s="222">
        <f>ROUND(data!BX68,0)</f>
        <v>0</v>
      </c>
      <c r="O75" s="222">
        <f>ROUND(data!BX69,0)</f>
        <v>50781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50781</v>
      </c>
      <c r="AD75" s="222">
        <f>ROUND(data!BX84,0)</f>
        <v>0</v>
      </c>
      <c r="AE75" s="222"/>
      <c r="AF75" s="222"/>
      <c r="AG75" s="222">
        <f>IF(data!BX90&gt;0,ROUND(data!BX90,0),0)</f>
        <v>2186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207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23.84</v>
      </c>
      <c r="G76" s="222">
        <f>ROUND(data!BY61,0)</f>
        <v>2778234</v>
      </c>
      <c r="H76" s="222">
        <f>ROUND(data!BY62,0)</f>
        <v>615882</v>
      </c>
      <c r="I76" s="222">
        <f>ROUND(data!BY63,0)</f>
        <v>0</v>
      </c>
      <c r="J76" s="222">
        <f>ROUND(data!BY64,0)</f>
        <v>5467</v>
      </c>
      <c r="K76" s="222">
        <f>ROUND(data!BY65,0)</f>
        <v>0</v>
      </c>
      <c r="L76" s="222">
        <f>ROUND(data!BY66,0)</f>
        <v>2440</v>
      </c>
      <c r="M76" s="66">
        <f>ROUND(data!BY67,0)</f>
        <v>51513</v>
      </c>
      <c r="N76" s="222">
        <f>ROUND(data!BY68,0)</f>
        <v>0</v>
      </c>
      <c r="O76" s="222">
        <f>ROUND(data!BY69,0)</f>
        <v>28383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28383</v>
      </c>
      <c r="AD76" s="222">
        <f>ROUND(data!BY84,0)</f>
        <v>0</v>
      </c>
      <c r="AE76" s="222"/>
      <c r="AF76" s="222"/>
      <c r="AG76" s="222">
        <f>IF(data!BY90&gt;0,ROUND(data!BY90,0),0)</f>
        <v>1762</v>
      </c>
      <c r="AH76" s="222">
        <f>IF(data!BY91&gt;0,ROUND(data!BY91,0),0)</f>
        <v>0</v>
      </c>
      <c r="AI76" s="222">
        <f>IF(data!BY92&gt;0,ROUND(data!BY92,0),0)</f>
        <v>666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207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6.13</v>
      </c>
      <c r="G77" s="222">
        <f>ROUND(data!BZ61,0)</f>
        <v>778945</v>
      </c>
      <c r="H77" s="222">
        <f>ROUND(data!BZ62,0)</f>
        <v>172677</v>
      </c>
      <c r="I77" s="222">
        <f>ROUND(data!BZ63,0)</f>
        <v>61084</v>
      </c>
      <c r="J77" s="222">
        <f>ROUND(data!BZ64,0)</f>
        <v>48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1655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1655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207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207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207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7.53</v>
      </c>
      <c r="G80" s="222">
        <f>ROUND(data!CC61,0)</f>
        <v>9358479</v>
      </c>
      <c r="H80" s="222">
        <f>ROUND(data!CC62,0)</f>
        <v>2074599</v>
      </c>
      <c r="I80" s="222">
        <f>ROUND(data!CC63,0)</f>
        <v>2395215</v>
      </c>
      <c r="J80" s="222">
        <f>ROUND(data!CC64,0)</f>
        <v>581395</v>
      </c>
      <c r="K80" s="222">
        <f>ROUND(data!CC65,0)</f>
        <v>2763350</v>
      </c>
      <c r="L80" s="222">
        <f>ROUND(data!CC66,0)</f>
        <v>1092611</v>
      </c>
      <c r="M80" s="66">
        <f>ROUND(data!CC67,0)</f>
        <v>3000027</v>
      </c>
      <c r="N80" s="222">
        <f>ROUND(data!CC68,0)</f>
        <v>26226</v>
      </c>
      <c r="O80" s="222">
        <f>ROUND(data!CC69,0)</f>
        <v>442640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442640</v>
      </c>
      <c r="AD80" s="222">
        <f>ROUND(data!CC84,0)</f>
        <v>0</v>
      </c>
      <c r="AE80" s="222"/>
      <c r="AF80" s="222"/>
      <c r="AG80" s="222">
        <f>IF(data!CC90&gt;0,ROUND(data!CC90,0),0)</f>
        <v>102615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SKAGIT REGIONAL HEALTH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H-207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PO BOX 1376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MT. VERNON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B12" sqref="B12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207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5316378</v>
      </c>
      <c r="C15" s="275">
        <f>data!C85</f>
        <v>4663912</v>
      </c>
      <c r="D15" s="275">
        <f>'Prior Year'!C60</f>
        <v>3166</v>
      </c>
      <c r="E15" s="1">
        <f>data!C59</f>
        <v>2232</v>
      </c>
      <c r="F15" s="238">
        <f t="shared" ref="F15:F59" si="0">IF(B15=0,"",IF(D15=0,"",B15/D15))</f>
        <v>1679.2097283638661</v>
      </c>
      <c r="G15" s="238">
        <f t="shared" ref="G15:G29" si="1">IF(C15=0,"",IF(E15=0,"",C15/E15))</f>
        <v>2089.5663082437277</v>
      </c>
      <c r="H15" s="6" t="str">
        <f t="shared" ref="H15:H59" si="2">IF(B15=0,"",IF(C15=0,"",IF(D15=0,"",IF(E15=0,"",IF(G15/F15-1&lt;-0.25,G15/F15-1,IF(G15/F15-1&gt;0.25,G15/F15-1,""))))))</f>
        <v/>
      </c>
      <c r="I15" s="275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35">
      <c r="A16" s="1" t="s">
        <v>709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 t="str">
        <f t="shared" si="3"/>
        <v>Please provide explanation for the fluctuation noted here</v>
      </c>
      <c r="M16" s="7"/>
    </row>
    <row r="17" spans="1:13" x14ac:dyDescent="0.35">
      <c r="A17" s="1" t="s">
        <v>710</v>
      </c>
      <c r="B17" s="275">
        <f>'Prior Year'!E86</f>
        <v>27526541</v>
      </c>
      <c r="C17" s="275">
        <f>data!E85</f>
        <v>33603513</v>
      </c>
      <c r="D17" s="275">
        <f>'Prior Year'!E60</f>
        <v>28355</v>
      </c>
      <c r="E17" s="1">
        <f>data!E59</f>
        <v>32209</v>
      </c>
      <c r="F17" s="238">
        <f t="shared" si="0"/>
        <v>970.78261329571501</v>
      </c>
      <c r="G17" s="238">
        <f t="shared" si="1"/>
        <v>1043.2957558446396</v>
      </c>
      <c r="H17" s="6" t="str">
        <f t="shared" si="2"/>
        <v/>
      </c>
      <c r="I17" s="275" t="str">
        <f t="shared" si="3"/>
        <v>Please provide explanation for the fluctuation noted here</v>
      </c>
      <c r="M17" s="7"/>
    </row>
    <row r="18" spans="1:13" x14ac:dyDescent="0.35">
      <c r="A18" s="1" t="s">
        <v>711</v>
      </c>
      <c r="B18" s="275">
        <f>'Prior Year'!F86</f>
        <v>4862641</v>
      </c>
      <c r="C18" s="275">
        <f>data!F85</f>
        <v>6206912</v>
      </c>
      <c r="D18" s="275">
        <f>'Prior Year'!F60</f>
        <v>1696</v>
      </c>
      <c r="E18" s="1">
        <f>data!F59</f>
        <v>1767</v>
      </c>
      <c r="F18" s="238">
        <f t="shared" si="0"/>
        <v>2867.1232311320755</v>
      </c>
      <c r="G18" s="238">
        <f t="shared" si="1"/>
        <v>3512.6836445953595</v>
      </c>
      <c r="H18" s="6" t="str">
        <f t="shared" si="2"/>
        <v/>
      </c>
      <c r="I18" s="275" t="str">
        <f t="shared" si="3"/>
        <v>Please provide explanation for the fluctuation noted here</v>
      </c>
      <c r="M18" s="7"/>
    </row>
    <row r="19" spans="1:13" x14ac:dyDescent="0.35">
      <c r="A19" s="1" t="s">
        <v>712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 t="str">
        <f t="shared" si="3"/>
        <v>Please provide explanation for the fluctuation noted here</v>
      </c>
      <c r="M19" s="7"/>
    </row>
    <row r="20" spans="1:13" x14ac:dyDescent="0.35">
      <c r="A20" s="1" t="s">
        <v>713</v>
      </c>
      <c r="B20" s="275">
        <f>'Prior Year'!H86</f>
        <v>3132441</v>
      </c>
      <c r="C20" s="275">
        <f>data!H85</f>
        <v>3476357</v>
      </c>
      <c r="D20" s="275">
        <f>'Prior Year'!H60</f>
        <v>3904</v>
      </c>
      <c r="E20" s="1">
        <f>data!H59</f>
        <v>3653</v>
      </c>
      <c r="F20" s="238">
        <f t="shared" si="0"/>
        <v>802.3670594262295</v>
      </c>
      <c r="G20" s="238">
        <f t="shared" si="1"/>
        <v>951.64440186148374</v>
      </c>
      <c r="H20" s="6" t="str">
        <f t="shared" si="2"/>
        <v/>
      </c>
      <c r="I20" s="275" t="str">
        <f t="shared" si="3"/>
        <v>Please provide explanation for the fluctuation noted here</v>
      </c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 t="str">
        <f t="shared" si="3"/>
        <v>Please provide explanation for the fluctuation noted here</v>
      </c>
      <c r="M21" s="7"/>
    </row>
    <row r="22" spans="1:13" x14ac:dyDescent="0.35">
      <c r="A22" s="1" t="s">
        <v>715</v>
      </c>
      <c r="B22" s="275">
        <f>'Prior Year'!J86</f>
        <v>1674377</v>
      </c>
      <c r="C22" s="275">
        <f>data!J85</f>
        <v>1722221</v>
      </c>
      <c r="D22" s="275">
        <f>'Prior Year'!J60</f>
        <v>2012</v>
      </c>
      <c r="E22" s="1">
        <f>data!J59</f>
        <v>2255</v>
      </c>
      <c r="F22" s="238">
        <f t="shared" si="0"/>
        <v>832.19532803180914</v>
      </c>
      <c r="G22" s="238">
        <f t="shared" si="1"/>
        <v>763.73436807095345</v>
      </c>
      <c r="H22" s="6" t="str">
        <f t="shared" si="2"/>
        <v/>
      </c>
      <c r="I22" s="275" t="str">
        <f t="shared" si="3"/>
        <v>Please provide explanation for the fluctuation noted here</v>
      </c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 t="str">
        <f t="shared" si="3"/>
        <v>Please provide explanation for the fluctuation noted here</v>
      </c>
      <c r="M23" s="7"/>
    </row>
    <row r="24" spans="1:13" x14ac:dyDescent="0.3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 t="str">
        <f t="shared" si="3"/>
        <v>Please provide explanation for the fluctuation noted here</v>
      </c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 t="str">
        <f t="shared" si="3"/>
        <v>Please provide explanation for the fluctuation noted here</v>
      </c>
      <c r="M25" s="7"/>
    </row>
    <row r="26" spans="1:13" x14ac:dyDescent="0.35">
      <c r="A26" s="1" t="s">
        <v>719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 t="str">
        <f t="shared" si="3"/>
        <v>Please provide explanation for the fluctuation noted here</v>
      </c>
      <c r="M26" s="7"/>
    </row>
    <row r="27" spans="1:13" x14ac:dyDescent="0.35">
      <c r="A27" s="1" t="s">
        <v>720</v>
      </c>
      <c r="B27" s="275">
        <f>'Prior Year'!O86</f>
        <v>3106094</v>
      </c>
      <c r="C27" s="275">
        <f>data!O85</f>
        <v>2646779</v>
      </c>
      <c r="D27" s="275">
        <f>'Prior Year'!O60</f>
        <v>860</v>
      </c>
      <c r="E27" s="1">
        <f>data!O59</f>
        <v>888</v>
      </c>
      <c r="F27" s="238">
        <f t="shared" si="0"/>
        <v>3611.7372093023255</v>
      </c>
      <c r="G27" s="238">
        <f t="shared" si="1"/>
        <v>2980.6069819819818</v>
      </c>
      <c r="H27" s="6" t="str">
        <f t="shared" si="2"/>
        <v/>
      </c>
      <c r="I27" s="275" t="str">
        <f t="shared" si="3"/>
        <v>Please provide explanation for the fluctuation noted here</v>
      </c>
      <c r="M27" s="7"/>
    </row>
    <row r="28" spans="1:13" x14ac:dyDescent="0.35">
      <c r="A28" s="1" t="s">
        <v>721</v>
      </c>
      <c r="B28" s="275">
        <f>'Prior Year'!P86</f>
        <v>17822904</v>
      </c>
      <c r="C28" s="275">
        <f>data!P85</f>
        <v>22093214</v>
      </c>
      <c r="D28" s="275">
        <f>'Prior Year'!P60</f>
        <v>594429</v>
      </c>
      <c r="E28" s="1">
        <f>data!P59</f>
        <v>613798</v>
      </c>
      <c r="F28" s="238">
        <f t="shared" si="0"/>
        <v>29.983234330761118</v>
      </c>
      <c r="G28" s="238">
        <f t="shared" si="1"/>
        <v>35.994274989491657</v>
      </c>
      <c r="H28" s="6" t="str">
        <f t="shared" si="2"/>
        <v/>
      </c>
      <c r="I28" s="275" t="str">
        <f t="shared" si="3"/>
        <v>Please provide explanation for the fluctuation noted here</v>
      </c>
      <c r="M28" s="7"/>
    </row>
    <row r="29" spans="1:13" x14ac:dyDescent="0.35">
      <c r="A29" s="1" t="s">
        <v>722</v>
      </c>
      <c r="B29" s="275">
        <f>'Prior Year'!Q86</f>
        <v>2981369</v>
      </c>
      <c r="C29" s="275">
        <f>data!Q85</f>
        <v>3525406</v>
      </c>
      <c r="D29" s="275">
        <f>'Prior Year'!Q60</f>
        <v>278867</v>
      </c>
      <c r="E29" s="1">
        <f>data!Q59</f>
        <v>292859</v>
      </c>
      <c r="F29" s="238">
        <f t="shared" si="0"/>
        <v>10.691006824041569</v>
      </c>
      <c r="G29" s="238">
        <f t="shared" si="1"/>
        <v>12.037895369443998</v>
      </c>
      <c r="H29" s="6" t="str">
        <f t="shared" si="2"/>
        <v/>
      </c>
      <c r="I29" s="275" t="str">
        <f t="shared" si="3"/>
        <v>Please provide explanation for the fluctuation noted here</v>
      </c>
      <c r="M29" s="7"/>
    </row>
    <row r="30" spans="1:13" x14ac:dyDescent="0.35">
      <c r="A30" s="1" t="s">
        <v>723</v>
      </c>
      <c r="B30" s="275">
        <f>'Prior Year'!R86</f>
        <v>2116834</v>
      </c>
      <c r="C30" s="275">
        <f>data!R85</f>
        <v>2601738</v>
      </c>
      <c r="D30" s="275">
        <f>'Prior Year'!R60</f>
        <v>793686</v>
      </c>
      <c r="E30" s="1">
        <f>data!R59</f>
        <v>814790</v>
      </c>
      <c r="F30" s="238">
        <f t="shared" si="0"/>
        <v>2.667092527775468</v>
      </c>
      <c r="G30" s="238">
        <f>IFERROR(IF(C30=0,"",IF(E30=0,"",C30/E30)),"")</f>
        <v>3.1931393365161576</v>
      </c>
      <c r="H30" s="6" t="str">
        <f t="shared" si="2"/>
        <v/>
      </c>
      <c r="I30" s="275" t="str">
        <f t="shared" si="3"/>
        <v>Please provide explanation for the fluctuation noted here</v>
      </c>
      <c r="M30" s="7"/>
    </row>
    <row r="31" spans="1:13" x14ac:dyDescent="0.35">
      <c r="A31" s="1" t="s">
        <v>724</v>
      </c>
      <c r="B31" s="275">
        <f>'Prior Year'!S86</f>
        <v>2219307</v>
      </c>
      <c r="C31" s="275">
        <f>data!S85</f>
        <v>2799568</v>
      </c>
      <c r="D31" s="275" t="s">
        <v>725</v>
      </c>
      <c r="E31" s="4" t="s">
        <v>725</v>
      </c>
      <c r="F31" s="238" t="e">
        <f t="shared" si="0"/>
        <v>#VALUE!</v>
      </c>
      <c r="G31" s="238" t="str">
        <f t="shared" ref="G31:G32" si="4">IFERROR(IF(C31=0,"",IF(E31=0,"",C31/E31)),"")</f>
        <v/>
      </c>
      <c r="H31" s="6" t="e">
        <f t="shared" si="2"/>
        <v>#VALUE!</v>
      </c>
      <c r="I31" s="275" t="e">
        <f t="shared" si="3"/>
        <v>#VALUE!</v>
      </c>
      <c r="M31" s="7"/>
    </row>
    <row r="32" spans="1:13" x14ac:dyDescent="0.35">
      <c r="A32" s="1" t="s">
        <v>726</v>
      </c>
      <c r="B32" s="275">
        <f>'Prior Year'!T86</f>
        <v>956751</v>
      </c>
      <c r="C32" s="275">
        <f>data!T85</f>
        <v>1000510</v>
      </c>
      <c r="D32" s="275" t="s">
        <v>725</v>
      </c>
      <c r="E32" s="4" t="s">
        <v>725</v>
      </c>
      <c r="F32" s="238" t="e">
        <f t="shared" si="0"/>
        <v>#VALUE!</v>
      </c>
      <c r="G32" s="238" t="str">
        <f t="shared" si="4"/>
        <v/>
      </c>
      <c r="H32" s="6" t="e">
        <f t="shared" si="2"/>
        <v>#VALUE!</v>
      </c>
      <c r="I32" s="275" t="e">
        <f t="shared" si="3"/>
        <v>#VALUE!</v>
      </c>
      <c r="M32" s="7"/>
    </row>
    <row r="33" spans="1:13" x14ac:dyDescent="0.35">
      <c r="A33" s="1" t="s">
        <v>727</v>
      </c>
      <c r="B33" s="275">
        <f>'Prior Year'!U86</f>
        <v>18975197</v>
      </c>
      <c r="C33" s="275">
        <f>data!U85</f>
        <v>19858709</v>
      </c>
      <c r="D33" s="275">
        <f>'Prior Year'!U60</f>
        <v>868719</v>
      </c>
      <c r="E33" s="1">
        <f>data!U59</f>
        <v>889595</v>
      </c>
      <c r="F33" s="238">
        <f t="shared" si="0"/>
        <v>21.842732805429605</v>
      </c>
      <c r="G33" s="238">
        <f t="shared" ref="G33:G69" si="5">IF(C33=0,"",IF(E33=0,"",C33/E33))</f>
        <v>22.323314542010689</v>
      </c>
      <c r="H33" s="6" t="str">
        <f t="shared" si="2"/>
        <v/>
      </c>
      <c r="I33" s="275" t="str">
        <f t="shared" si="3"/>
        <v>Please provide explanation for the fluctuation noted here</v>
      </c>
      <c r="M33" s="7"/>
    </row>
    <row r="34" spans="1:13" x14ac:dyDescent="0.35">
      <c r="A34" s="1" t="s">
        <v>728</v>
      </c>
      <c r="B34" s="275">
        <f>'Prior Year'!V86</f>
        <v>265573</v>
      </c>
      <c r="C34" s="275">
        <f>data!V85</f>
        <v>260827</v>
      </c>
      <c r="D34" s="275">
        <f>'Prior Year'!V60</f>
        <v>1709</v>
      </c>
      <c r="E34" s="1">
        <f>data!V59</f>
        <v>1649</v>
      </c>
      <c r="F34" s="238">
        <f t="shared" si="0"/>
        <v>155.39672322995904</v>
      </c>
      <c r="G34" s="238">
        <f t="shared" si="5"/>
        <v>158.17283201940569</v>
      </c>
      <c r="H34" s="6" t="str">
        <f t="shared" si="2"/>
        <v/>
      </c>
      <c r="I34" s="275" t="str">
        <f t="shared" si="3"/>
        <v>Please provide explanation for the fluctuation noted here</v>
      </c>
      <c r="M34" s="7"/>
    </row>
    <row r="35" spans="1:13" x14ac:dyDescent="0.35">
      <c r="A35" s="1" t="s">
        <v>729</v>
      </c>
      <c r="B35" s="275">
        <f>'Prior Year'!W86</f>
        <v>3055428</v>
      </c>
      <c r="C35" s="275">
        <f>data!W85</f>
        <v>3074663</v>
      </c>
      <c r="D35" s="275">
        <f>'Prior Year'!W60</f>
        <v>81549</v>
      </c>
      <c r="E35" s="1">
        <f>data!W59</f>
        <v>86760</v>
      </c>
      <c r="F35" s="238">
        <f t="shared" si="0"/>
        <v>37.467387705551261</v>
      </c>
      <c r="G35" s="238">
        <f t="shared" si="5"/>
        <v>35.438715998155836</v>
      </c>
      <c r="H35" s="6" t="str">
        <f t="shared" si="2"/>
        <v/>
      </c>
      <c r="I35" s="275" t="str">
        <f t="shared" si="3"/>
        <v>Please provide explanation for the fluctuation noted here</v>
      </c>
      <c r="M35" s="7"/>
    </row>
    <row r="36" spans="1:13" x14ac:dyDescent="0.35">
      <c r="A36" s="1" t="s">
        <v>730</v>
      </c>
      <c r="B36" s="275">
        <f>'Prior Year'!X86</f>
        <v>5432987</v>
      </c>
      <c r="C36" s="275">
        <f>data!X85</f>
        <v>6184823</v>
      </c>
      <c r="D36" s="275">
        <f>'Prior Year'!X60</f>
        <v>139722</v>
      </c>
      <c r="E36" s="1">
        <f>data!X59</f>
        <v>157654</v>
      </c>
      <c r="F36" s="238">
        <f t="shared" si="0"/>
        <v>38.884263036601254</v>
      </c>
      <c r="G36" s="238">
        <f t="shared" si="5"/>
        <v>39.230358887183328</v>
      </c>
      <c r="H36" s="6" t="str">
        <f t="shared" si="2"/>
        <v/>
      </c>
      <c r="I36" s="275" t="str">
        <f t="shared" si="3"/>
        <v>Please provide explanation for the fluctuation noted here</v>
      </c>
      <c r="M36" s="7"/>
    </row>
    <row r="37" spans="1:13" x14ac:dyDescent="0.35">
      <c r="A37" s="1" t="s">
        <v>731</v>
      </c>
      <c r="B37" s="275">
        <f>'Prior Year'!Y86</f>
        <v>17295369</v>
      </c>
      <c r="C37" s="275">
        <f>data!Y85</f>
        <v>19087744</v>
      </c>
      <c r="D37" s="275">
        <f>'Prior Year'!Y60</f>
        <v>153523</v>
      </c>
      <c r="E37" s="1">
        <f>data!Y59</f>
        <v>160020</v>
      </c>
      <c r="F37" s="238">
        <f t="shared" si="0"/>
        <v>112.65653354871908</v>
      </c>
      <c r="G37" s="238">
        <f t="shared" si="5"/>
        <v>119.28348956380452</v>
      </c>
      <c r="H37" s="6" t="str">
        <f t="shared" si="2"/>
        <v/>
      </c>
      <c r="I37" s="275" t="str">
        <f t="shared" si="3"/>
        <v>Please provide explanation for the fluctuation noted here</v>
      </c>
      <c r="M37" s="7"/>
    </row>
    <row r="38" spans="1:13" x14ac:dyDescent="0.35">
      <c r="A38" s="1" t="s">
        <v>732</v>
      </c>
      <c r="B38" s="275">
        <f>'Prior Year'!Z86</f>
        <v>3475011</v>
      </c>
      <c r="C38" s="275">
        <f>data!Z85</f>
        <v>3239657</v>
      </c>
      <c r="D38" s="275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5"/>
        <v/>
      </c>
      <c r="H38" s="6" t="str">
        <f t="shared" si="2"/>
        <v/>
      </c>
      <c r="I38" s="275" t="str">
        <f t="shared" si="3"/>
        <v>Please provide explanation for the fluctuation noted here</v>
      </c>
      <c r="M38" s="7"/>
    </row>
    <row r="39" spans="1:13" x14ac:dyDescent="0.35">
      <c r="A39" s="1" t="s">
        <v>733</v>
      </c>
      <c r="B39" s="275">
        <f>'Prior Year'!AA86</f>
        <v>1059423</v>
      </c>
      <c r="C39" s="275">
        <f>data!AA85</f>
        <v>1032941</v>
      </c>
      <c r="D39" s="275">
        <f>'Prior Year'!AA60</f>
        <v>21248</v>
      </c>
      <c r="E39" s="1">
        <f>data!AA59</f>
        <v>20504</v>
      </c>
      <c r="F39" s="238">
        <f t="shared" si="0"/>
        <v>49.859892695783131</v>
      </c>
      <c r="G39" s="238">
        <f t="shared" si="5"/>
        <v>50.377536090518923</v>
      </c>
      <c r="H39" s="6" t="str">
        <f t="shared" si="2"/>
        <v/>
      </c>
      <c r="I39" s="275" t="str">
        <f t="shared" si="3"/>
        <v>Please provide explanation for the fluctuation noted here</v>
      </c>
      <c r="M39" s="7"/>
    </row>
    <row r="40" spans="1:13" x14ac:dyDescent="0.35">
      <c r="A40" s="1" t="s">
        <v>734</v>
      </c>
      <c r="B40" s="275">
        <f>'Prior Year'!AB86</f>
        <v>40097595</v>
      </c>
      <c r="C40" s="275">
        <f>data!AB85</f>
        <v>46557942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 t="e">
        <f t="shared" si="3"/>
        <v>#VALUE!</v>
      </c>
      <c r="M40" s="7"/>
    </row>
    <row r="41" spans="1:13" x14ac:dyDescent="0.35">
      <c r="A41" s="1" t="s">
        <v>735</v>
      </c>
      <c r="B41" s="275">
        <f>'Prior Year'!AC86</f>
        <v>2450867</v>
      </c>
      <c r="C41" s="275">
        <f>data!AC85</f>
        <v>2613500</v>
      </c>
      <c r="D41" s="275">
        <f>'Prior Year'!AC60</f>
        <v>28213</v>
      </c>
      <c r="E41" s="1">
        <f>data!AC59</f>
        <v>27211</v>
      </c>
      <c r="F41" s="238">
        <f t="shared" si="0"/>
        <v>86.870130790770219</v>
      </c>
      <c r="G41" s="238">
        <f t="shared" si="5"/>
        <v>96.045716805703577</v>
      </c>
      <c r="H41" s="6" t="str">
        <f t="shared" si="2"/>
        <v/>
      </c>
      <c r="I41" s="275" t="str">
        <f t="shared" si="3"/>
        <v>Please provide explanation for the fluctuation noted here</v>
      </c>
      <c r="M41" s="7"/>
    </row>
    <row r="42" spans="1:13" x14ac:dyDescent="0.35">
      <c r="A42" s="1" t="s">
        <v>736</v>
      </c>
      <c r="B42" s="275">
        <f>'Prior Year'!AD86</f>
        <v>957771</v>
      </c>
      <c r="C42" s="275">
        <f>data!AD85</f>
        <v>944916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5" t="str">
        <f t="shared" si="3"/>
        <v>Please provide explanation for the fluctuation noted here</v>
      </c>
      <c r="M42" s="7"/>
    </row>
    <row r="43" spans="1:13" x14ac:dyDescent="0.35">
      <c r="A43" s="1" t="s">
        <v>737</v>
      </c>
      <c r="B43" s="275">
        <f>'Prior Year'!AE86</f>
        <v>1808700</v>
      </c>
      <c r="C43" s="275">
        <f>data!AE85</f>
        <v>2125617</v>
      </c>
      <c r="D43" s="275">
        <f>'Prior Year'!AE60</f>
        <v>26273</v>
      </c>
      <c r="E43" s="1">
        <f>data!AE59</f>
        <v>30694</v>
      </c>
      <c r="F43" s="238">
        <f t="shared" si="0"/>
        <v>68.842537966733914</v>
      </c>
      <c r="G43" s="238">
        <f t="shared" si="5"/>
        <v>69.251873330292568</v>
      </c>
      <c r="H43" s="6" t="str">
        <f t="shared" si="2"/>
        <v/>
      </c>
      <c r="I43" s="275" t="str">
        <f t="shared" si="3"/>
        <v>Please provide explanation for the fluctuation noted here</v>
      </c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5" t="str">
        <f t="shared" si="3"/>
        <v>Please provide explanation for the fluctuation noted here</v>
      </c>
      <c r="M44" s="7"/>
    </row>
    <row r="45" spans="1:13" x14ac:dyDescent="0.35">
      <c r="A45" s="1" t="s">
        <v>739</v>
      </c>
      <c r="B45" s="275">
        <f>'Prior Year'!AG86</f>
        <v>9780635</v>
      </c>
      <c r="C45" s="275">
        <f>data!AG85</f>
        <v>12174049</v>
      </c>
      <c r="D45" s="275">
        <f>'Prior Year'!AG60</f>
        <v>31895</v>
      </c>
      <c r="E45" s="1">
        <f>data!AG59</f>
        <v>33733</v>
      </c>
      <c r="F45" s="238">
        <f t="shared" si="0"/>
        <v>306.65104248314782</v>
      </c>
      <c r="G45" s="238">
        <f t="shared" si="5"/>
        <v>360.89434678208283</v>
      </c>
      <c r="H45" s="6" t="str">
        <f t="shared" si="2"/>
        <v/>
      </c>
      <c r="I45" s="275" t="str">
        <f t="shared" si="3"/>
        <v>Please provide explanation for the fluctuation noted here</v>
      </c>
      <c r="M45" s="7"/>
    </row>
    <row r="46" spans="1:13" x14ac:dyDescent="0.35">
      <c r="A46" s="1" t="s">
        <v>740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5" t="str">
        <f t="shared" si="3"/>
        <v>Please provide explanation for the fluctuation noted here</v>
      </c>
      <c r="M46" s="7"/>
    </row>
    <row r="47" spans="1:13" x14ac:dyDescent="0.35">
      <c r="A47" s="1" t="s">
        <v>741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5"/>
        <v/>
      </c>
      <c r="H47" s="6" t="str">
        <f t="shared" si="2"/>
        <v/>
      </c>
      <c r="I47" s="275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35">
      <c r="A48" s="1" t="s">
        <v>742</v>
      </c>
      <c r="B48" s="275">
        <f>'Prior Year'!AJ86</f>
        <v>7827644</v>
      </c>
      <c r="C48" s="275">
        <f>data!AJ85</f>
        <v>8761021</v>
      </c>
      <c r="D48" s="275">
        <f>'Prior Year'!AJ60</f>
        <v>18942</v>
      </c>
      <c r="E48" s="1">
        <f>data!AJ59</f>
        <v>20133</v>
      </c>
      <c r="F48" s="238">
        <f t="shared" si="0"/>
        <v>413.24274099883854</v>
      </c>
      <c r="G48" s="238">
        <f t="shared" si="5"/>
        <v>435.15725425917645</v>
      </c>
      <c r="H48" s="6" t="str">
        <f t="shared" si="2"/>
        <v/>
      </c>
      <c r="I48" s="275" t="str">
        <f t="shared" si="6"/>
        <v>Please provide explanation for the fluctuation noted here</v>
      </c>
      <c r="M48" s="7"/>
    </row>
    <row r="49" spans="1:13" x14ac:dyDescent="0.35">
      <c r="A49" s="1" t="s">
        <v>743</v>
      </c>
      <c r="B49" s="275">
        <f>'Prior Year'!AK86</f>
        <v>294049</v>
      </c>
      <c r="C49" s="275">
        <f>data!AK85</f>
        <v>394548</v>
      </c>
      <c r="D49" s="275">
        <f>'Prior Year'!AK60</f>
        <v>8397</v>
      </c>
      <c r="E49" s="1">
        <f>data!AK59</f>
        <v>10191</v>
      </c>
      <c r="F49" s="238">
        <f t="shared" si="0"/>
        <v>35.018339883291652</v>
      </c>
      <c r="G49" s="238">
        <f t="shared" si="5"/>
        <v>38.715337062113626</v>
      </c>
      <c r="H49" s="6" t="str">
        <f t="shared" si="2"/>
        <v/>
      </c>
      <c r="I49" s="275" t="str">
        <f t="shared" si="6"/>
        <v>Please provide explanation for the fluctuation noted here</v>
      </c>
      <c r="M49" s="7"/>
    </row>
    <row r="50" spans="1:13" x14ac:dyDescent="0.35">
      <c r="A50" s="1" t="s">
        <v>744</v>
      </c>
      <c r="B50" s="275">
        <f>'Prior Year'!AL86</f>
        <v>323502</v>
      </c>
      <c r="C50" s="275">
        <f>data!AL85</f>
        <v>340206</v>
      </c>
      <c r="D50" s="275">
        <f>'Prior Year'!AL60</f>
        <v>3938</v>
      </c>
      <c r="E50" s="1">
        <f>data!AL59</f>
        <v>4210</v>
      </c>
      <c r="F50" s="238">
        <f t="shared" si="0"/>
        <v>82.148806500761808</v>
      </c>
      <c r="G50" s="238">
        <f t="shared" si="5"/>
        <v>80.809026128266026</v>
      </c>
      <c r="H50" s="6" t="str">
        <f t="shared" si="2"/>
        <v/>
      </c>
      <c r="I50" s="275" t="str">
        <f t="shared" si="6"/>
        <v>Please provide explanation for the fluctuation noted here</v>
      </c>
      <c r="M50" s="7"/>
    </row>
    <row r="51" spans="1:13" x14ac:dyDescent="0.35">
      <c r="A51" s="1" t="s">
        <v>745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5" t="str">
        <f t="shared" si="6"/>
        <v>Please provide explanation for the fluctuation noted here</v>
      </c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5" t="str">
        <f t="shared" si="6"/>
        <v>Please provide explanation for the fluctuation noted here</v>
      </c>
      <c r="M52" s="7"/>
    </row>
    <row r="53" spans="1:13" x14ac:dyDescent="0.35">
      <c r="A53" s="1" t="s">
        <v>747</v>
      </c>
      <c r="B53" s="275">
        <f>'Prior Year'!AO86</f>
        <v>2023257</v>
      </c>
      <c r="C53" s="275">
        <f>data!AO85</f>
        <v>2217308</v>
      </c>
      <c r="D53" s="275">
        <f>'Prior Year'!AO60</f>
        <v>7073</v>
      </c>
      <c r="E53" s="1">
        <f>data!AO59</f>
        <v>6781</v>
      </c>
      <c r="F53" s="238">
        <f t="shared" si="0"/>
        <v>286.05358405202884</v>
      </c>
      <c r="G53" s="238">
        <f t="shared" si="5"/>
        <v>326.98834980091431</v>
      </c>
      <c r="H53" s="6" t="str">
        <f t="shared" si="2"/>
        <v/>
      </c>
      <c r="I53" s="275" t="str">
        <f t="shared" si="6"/>
        <v>Please provide explanation for the fluctuation noted here</v>
      </c>
      <c r="M53" s="7"/>
    </row>
    <row r="54" spans="1:13" x14ac:dyDescent="0.35">
      <c r="A54" s="1" t="s">
        <v>748</v>
      </c>
      <c r="B54" s="275">
        <f>'Prior Year'!AP86</f>
        <v>115880823</v>
      </c>
      <c r="C54" s="275">
        <f>data!AP85</f>
        <v>119091489</v>
      </c>
      <c r="D54" s="275">
        <f>'Prior Year'!AP60</f>
        <v>331836</v>
      </c>
      <c r="E54" s="1">
        <f>data!AP59</f>
        <v>374255</v>
      </c>
      <c r="F54" s="238">
        <f t="shared" si="0"/>
        <v>349.2111253751853</v>
      </c>
      <c r="G54" s="238">
        <f t="shared" si="5"/>
        <v>318.20948016726561</v>
      </c>
      <c r="H54" s="6" t="str">
        <f t="shared" si="2"/>
        <v/>
      </c>
      <c r="I54" s="275" t="str">
        <f t="shared" si="6"/>
        <v>Please provide explanation for the fluctuation noted here</v>
      </c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5" t="str">
        <f t="shared" si="6"/>
        <v>Please provide explanation for the fluctuation noted here</v>
      </c>
      <c r="M55" s="7"/>
    </row>
    <row r="56" spans="1:13" x14ac:dyDescent="0.35">
      <c r="A56" s="1" t="s">
        <v>750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5" t="str">
        <f t="shared" si="6"/>
        <v>Please provide explanation for the fluctuation noted here</v>
      </c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5" t="str">
        <f t="shared" si="6"/>
        <v>Please provide explanation for the fluctuation noted here</v>
      </c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5" t="str">
        <f t="shared" si="6"/>
        <v>Please provide explanation for the fluctuation noted here</v>
      </c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5" t="str">
        <f t="shared" si="6"/>
        <v>Please provide explanation for the fluctuation noted here</v>
      </c>
      <c r="M59" s="7"/>
    </row>
    <row r="60" spans="1:13" x14ac:dyDescent="0.35">
      <c r="A60" s="1" t="s">
        <v>754</v>
      </c>
      <c r="B60" s="275">
        <f>'Prior Year'!AV86</f>
        <v>6957370</v>
      </c>
      <c r="C60" s="275">
        <f>data!AV85</f>
        <v>7198214</v>
      </c>
      <c r="D60" s="275" t="s">
        <v>725</v>
      </c>
      <c r="E60" s="4" t="s">
        <v>725</v>
      </c>
      <c r="F60" s="238"/>
      <c r="G60" s="238"/>
      <c r="H60" s="6"/>
      <c r="I60" s="275" t="str">
        <f t="shared" si="6"/>
        <v/>
      </c>
      <c r="M60" s="7"/>
    </row>
    <row r="61" spans="1:13" x14ac:dyDescent="0.35">
      <c r="A61" s="1" t="s">
        <v>755</v>
      </c>
      <c r="B61" s="275">
        <f>'Prior Year'!AW86</f>
        <v>7871835</v>
      </c>
      <c r="C61" s="275">
        <f>data!AW85</f>
        <v>8408155</v>
      </c>
      <c r="D61" s="275" t="s">
        <v>725</v>
      </c>
      <c r="E61" s="4" t="s">
        <v>725</v>
      </c>
      <c r="F61" s="238"/>
      <c r="G61" s="238"/>
      <c r="H61" s="6"/>
      <c r="I61" s="275" t="str">
        <f t="shared" si="6"/>
        <v/>
      </c>
      <c r="M61" s="7"/>
    </row>
    <row r="62" spans="1:13" x14ac:dyDescent="0.35">
      <c r="A62" s="1" t="s">
        <v>756</v>
      </c>
      <c r="B62" s="275">
        <f>'Prior Year'!AX86</f>
        <v>557863</v>
      </c>
      <c r="C62" s="275">
        <f>data!AX85</f>
        <v>415603</v>
      </c>
      <c r="D62" s="275" t="s">
        <v>725</v>
      </c>
      <c r="E62" s="4" t="s">
        <v>725</v>
      </c>
      <c r="F62" s="238"/>
      <c r="G62" s="238"/>
      <c r="H62" s="6"/>
      <c r="I62" s="275" t="str">
        <f t="shared" si="6"/>
        <v/>
      </c>
      <c r="M62" s="7"/>
    </row>
    <row r="63" spans="1:13" x14ac:dyDescent="0.35">
      <c r="A63" s="1" t="s">
        <v>757</v>
      </c>
      <c r="B63" s="275">
        <f>'Prior Year'!AY86</f>
        <v>2795503</v>
      </c>
      <c r="C63" s="275">
        <f>data!AY85</f>
        <v>3210123</v>
      </c>
      <c r="D63" s="275">
        <f>'Prior Year'!AY60</f>
        <v>320815</v>
      </c>
      <c r="E63" s="1">
        <f>data!AY59</f>
        <v>349281</v>
      </c>
      <c r="F63" s="238">
        <f>IF(B63=0,"",IF(D63=0,"",B63/D63))</f>
        <v>8.7137540326979721</v>
      </c>
      <c r="G63" s="238">
        <f t="shared" si="5"/>
        <v>9.1906602420400763</v>
      </c>
      <c r="H63" s="6" t="str">
        <f>IF(B63=0,"",IF(C63=0,"",IF(D63=0,"",IF(E63=0,"",IF(G63/F63-1&lt;-0.25,G63/F63-1,IF(G63/F63-1&gt;0.25,G63/F63-1,""))))))</f>
        <v/>
      </c>
      <c r="I63" s="275" t="str">
        <f t="shared" si="6"/>
        <v>Please provide explanation for the fluctuation noted here</v>
      </c>
      <c r="M63" s="7"/>
    </row>
    <row r="64" spans="1:13" x14ac:dyDescent="0.35">
      <c r="A64" s="1" t="s">
        <v>758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5" t="str">
        <f t="shared" si="6"/>
        <v>Please provide explanation for the fluctuation noted here</v>
      </c>
      <c r="M64" s="7"/>
    </row>
    <row r="65" spans="1:13" x14ac:dyDescent="0.35">
      <c r="A65" s="1" t="s">
        <v>759</v>
      </c>
      <c r="B65" s="275">
        <f>'Prior Year'!BA86</f>
        <v>1035752</v>
      </c>
      <c r="C65" s="275">
        <f>data!BA85</f>
        <v>1098475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5" t="str">
        <f t="shared" si="6"/>
        <v>Please provide explanation for the fluctuation noted here</v>
      </c>
      <c r="M65" s="7"/>
    </row>
    <row r="66" spans="1:13" x14ac:dyDescent="0.35">
      <c r="A66" s="1" t="s">
        <v>760</v>
      </c>
      <c r="B66" s="275">
        <f>'Prior Year'!BB86</f>
        <v>0</v>
      </c>
      <c r="C66" s="275">
        <f>data!BB85</f>
        <v>0</v>
      </c>
      <c r="D66" s="275" t="s">
        <v>725</v>
      </c>
      <c r="E66" s="4" t="s">
        <v>725</v>
      </c>
      <c r="F66" s="238"/>
      <c r="G66" s="238" t="str">
        <f t="shared" ref="G66:G68" si="7">IFERROR(IF(C66=0,"",IF(E66=0,"",C66/E66)),"")</f>
        <v/>
      </c>
      <c r="H66" s="6"/>
      <c r="I66" s="275" t="str">
        <f t="shared" si="6"/>
        <v/>
      </c>
      <c r="M66" s="7"/>
    </row>
    <row r="67" spans="1:13" x14ac:dyDescent="0.35">
      <c r="A67" s="1" t="s">
        <v>761</v>
      </c>
      <c r="B67" s="275">
        <f>'Prior Year'!BC86</f>
        <v>35556</v>
      </c>
      <c r="C67" s="275">
        <f>data!BC85</f>
        <v>50925</v>
      </c>
      <c r="D67" s="275" t="s">
        <v>725</v>
      </c>
      <c r="E67" s="4" t="s">
        <v>725</v>
      </c>
      <c r="F67" s="238"/>
      <c r="G67" s="238" t="str">
        <f t="shared" si="7"/>
        <v/>
      </c>
      <c r="H67" s="6"/>
      <c r="I67" s="275" t="str">
        <f t="shared" si="6"/>
        <v/>
      </c>
      <c r="M67" s="7"/>
    </row>
    <row r="68" spans="1:13" x14ac:dyDescent="0.35">
      <c r="A68" s="1" t="s">
        <v>762</v>
      </c>
      <c r="B68" s="275">
        <f>'Prior Year'!BD86</f>
        <v>1274776</v>
      </c>
      <c r="C68" s="275">
        <f>data!BD85</f>
        <v>1325767</v>
      </c>
      <c r="D68" s="275" t="s">
        <v>725</v>
      </c>
      <c r="E68" s="4" t="s">
        <v>725</v>
      </c>
      <c r="F68" s="238"/>
      <c r="G68" s="238" t="str">
        <f t="shared" si="7"/>
        <v/>
      </c>
      <c r="H68" s="6"/>
      <c r="I68" s="275" t="str">
        <f t="shared" si="6"/>
        <v/>
      </c>
      <c r="M68" s="7"/>
    </row>
    <row r="69" spans="1:13" x14ac:dyDescent="0.35">
      <c r="A69" s="1" t="s">
        <v>763</v>
      </c>
      <c r="B69" s="275">
        <f>'Prior Year'!BE86</f>
        <v>10577335</v>
      </c>
      <c r="C69" s="275">
        <f>data!BE85</f>
        <v>12906149</v>
      </c>
      <c r="D69" s="275">
        <f>'Prior Year'!BE60</f>
        <v>794314</v>
      </c>
      <c r="E69" s="1">
        <f>data!BE59</f>
        <v>794314</v>
      </c>
      <c r="F69" s="238">
        <f>IF(B69=0,"",IF(D69=0,"",B69/D69))</f>
        <v>13.316314454988833</v>
      </c>
      <c r="G69" s="238">
        <f t="shared" si="5"/>
        <v>16.248170119121657</v>
      </c>
      <c r="H69" s="6" t="str">
        <f>IF(B69=0,"",IF(C69=0,"",IF(D69=0,"",IF(E69=0,"",IF(G69/F69-1&lt;-0.25,G69/F69-1,IF(G69/F69-1&gt;0.25,G69/F69-1,""))))))</f>
        <v/>
      </c>
      <c r="I69" s="275" t="str">
        <f t="shared" si="6"/>
        <v>Please provide explanation for the fluctuation noted here</v>
      </c>
      <c r="M69" s="7"/>
    </row>
    <row r="70" spans="1:13" x14ac:dyDescent="0.35">
      <c r="A70" s="1" t="s">
        <v>764</v>
      </c>
      <c r="B70" s="275">
        <f>'Prior Year'!BF86</f>
        <v>2763064</v>
      </c>
      <c r="C70" s="275">
        <f>data!BF85</f>
        <v>3240091</v>
      </c>
      <c r="D70" s="275" t="s">
        <v>725</v>
      </c>
      <c r="E70" s="4" t="s">
        <v>725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5" t="str">
        <f t="shared" si="6"/>
        <v>Please provide explanation for the fluctuation noted here</v>
      </c>
      <c r="M70" s="7"/>
    </row>
    <row r="71" spans="1:13" x14ac:dyDescent="0.35">
      <c r="A71" s="1" t="s">
        <v>765</v>
      </c>
      <c r="B71" s="275">
        <f>'Prior Year'!BG86</f>
        <v>2804159</v>
      </c>
      <c r="C71" s="275">
        <f>data!BG85</f>
        <v>2400642</v>
      </c>
      <c r="D71" s="275" t="s">
        <v>725</v>
      </c>
      <c r="E71" s="4" t="s">
        <v>725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5" t="str">
        <f t="shared" si="6"/>
        <v>Please provide explanation for the fluctuation noted here</v>
      </c>
      <c r="M71" s="7"/>
    </row>
    <row r="72" spans="1:13" x14ac:dyDescent="0.35">
      <c r="A72" s="1" t="s">
        <v>766</v>
      </c>
      <c r="B72" s="275">
        <f>'Prior Year'!BH86</f>
        <v>25484335</v>
      </c>
      <c r="C72" s="275">
        <f>data!BH85</f>
        <v>26174904</v>
      </c>
      <c r="D72" s="275" t="s">
        <v>725</v>
      </c>
      <c r="E72" s="4" t="s">
        <v>725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5" t="str">
        <f t="shared" si="6"/>
        <v>Please provide explanation for the fluctuation noted here</v>
      </c>
      <c r="M72" s="7"/>
    </row>
    <row r="73" spans="1:13" x14ac:dyDescent="0.35">
      <c r="A73" s="1" t="s">
        <v>767</v>
      </c>
      <c r="B73" s="275">
        <f>'Prior Year'!BI86</f>
        <v>2811022</v>
      </c>
      <c r="C73" s="275">
        <f>data!BI85</f>
        <v>2629836</v>
      </c>
      <c r="D73" s="275" t="s">
        <v>725</v>
      </c>
      <c r="E73" s="4" t="s">
        <v>725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5" t="str">
        <f t="shared" si="6"/>
        <v>Please provide explanation for the fluctuation noted here</v>
      </c>
      <c r="M73" s="7"/>
    </row>
    <row r="74" spans="1:13" x14ac:dyDescent="0.35">
      <c r="A74" s="1" t="s">
        <v>768</v>
      </c>
      <c r="B74" s="275">
        <f>'Prior Year'!BJ86</f>
        <v>2597361</v>
      </c>
      <c r="C74" s="275">
        <f>data!BJ85</f>
        <v>2742673</v>
      </c>
      <c r="D74" s="275" t="s">
        <v>725</v>
      </c>
      <c r="E74" s="4" t="s">
        <v>725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5" t="str">
        <f t="shared" si="6"/>
        <v>Please provide explanation for the fluctuation noted here</v>
      </c>
      <c r="M74" s="7"/>
    </row>
    <row r="75" spans="1:13" x14ac:dyDescent="0.35">
      <c r="A75" s="1" t="s">
        <v>769</v>
      </c>
      <c r="B75" s="275">
        <f>'Prior Year'!BK86</f>
        <v>4684967</v>
      </c>
      <c r="C75" s="275">
        <f>data!BK85</f>
        <v>4889997</v>
      </c>
      <c r="D75" s="275" t="s">
        <v>725</v>
      </c>
      <c r="E75" s="4" t="s">
        <v>725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5" t="str">
        <f t="shared" si="6"/>
        <v>Please provide explanation for the fluctuation noted here</v>
      </c>
      <c r="M75" s="7"/>
    </row>
    <row r="76" spans="1:13" x14ac:dyDescent="0.35">
      <c r="A76" s="1" t="s">
        <v>770</v>
      </c>
      <c r="B76" s="275">
        <f>'Prior Year'!BL86</f>
        <v>3888866</v>
      </c>
      <c r="C76" s="275">
        <f>data!BL85</f>
        <v>3910690</v>
      </c>
      <c r="D76" s="275" t="s">
        <v>725</v>
      </c>
      <c r="E76" s="4" t="s">
        <v>725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5" t="str">
        <f t="shared" si="6"/>
        <v>Please provide explanation for the fluctuation noted here</v>
      </c>
      <c r="M76" s="7"/>
    </row>
    <row r="77" spans="1:13" x14ac:dyDescent="0.35">
      <c r="A77" s="1" t="s">
        <v>771</v>
      </c>
      <c r="B77" s="275">
        <f>'Prior Year'!BM86</f>
        <v>0</v>
      </c>
      <c r="C77" s="275">
        <f>data!BM85</f>
        <v>0</v>
      </c>
      <c r="D77" s="275" t="s">
        <v>725</v>
      </c>
      <c r="E77" s="4" t="s">
        <v>725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5" t="str">
        <f t="shared" si="6"/>
        <v>Please provide explanation for the fluctuation noted here</v>
      </c>
      <c r="M77" s="7"/>
    </row>
    <row r="78" spans="1:13" x14ac:dyDescent="0.35">
      <c r="A78" s="1" t="s">
        <v>772</v>
      </c>
      <c r="B78" s="275">
        <f>'Prior Year'!BN86</f>
        <v>7804258</v>
      </c>
      <c r="C78" s="275">
        <f>data!BN85</f>
        <v>6772050</v>
      </c>
      <c r="D78" s="275" t="s">
        <v>725</v>
      </c>
      <c r="E78" s="4" t="s">
        <v>725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5" t="str">
        <f t="shared" si="6"/>
        <v>Please provide explanation for the fluctuation noted here</v>
      </c>
      <c r="M78" s="7"/>
    </row>
    <row r="79" spans="1:13" x14ac:dyDescent="0.35">
      <c r="A79" s="1" t="s">
        <v>773</v>
      </c>
      <c r="B79" s="275">
        <f>'Prior Year'!BO86</f>
        <v>484273</v>
      </c>
      <c r="C79" s="275">
        <f>data!BO85</f>
        <v>703246</v>
      </c>
      <c r="D79" s="275" t="s">
        <v>725</v>
      </c>
      <c r="E79" s="4" t="s">
        <v>725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5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774</v>
      </c>
      <c r="B80" s="275">
        <f>'Prior Year'!BP86</f>
        <v>3042853</v>
      </c>
      <c r="C80" s="275">
        <f>data!BP85</f>
        <v>2973815</v>
      </c>
      <c r="D80" s="275" t="s">
        <v>725</v>
      </c>
      <c r="E80" s="4" t="s">
        <v>725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5" t="str">
        <f t="shared" si="11"/>
        <v>Please provide explanation for the fluctuation noted here</v>
      </c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5" t="str">
        <f t="shared" si="11"/>
        <v>Please provide explanation for the fluctuation noted here</v>
      </c>
      <c r="M81" s="7"/>
    </row>
    <row r="82" spans="1:13" x14ac:dyDescent="0.35">
      <c r="A82" s="1" t="s">
        <v>776</v>
      </c>
      <c r="B82" s="275">
        <f>'Prior Year'!BR86</f>
        <v>2690600</v>
      </c>
      <c r="C82" s="275">
        <f>data!BR85</f>
        <v>3461500</v>
      </c>
      <c r="D82" s="275" t="s">
        <v>725</v>
      </c>
      <c r="E82" s="4" t="s">
        <v>725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5" t="str">
        <f t="shared" si="11"/>
        <v>Please provide explanation for the fluctuation noted here</v>
      </c>
      <c r="M82" s="7"/>
    </row>
    <row r="83" spans="1:13" x14ac:dyDescent="0.35">
      <c r="A83" s="1" t="s">
        <v>777</v>
      </c>
      <c r="B83" s="275">
        <f>'Prior Year'!BS86</f>
        <v>489617</v>
      </c>
      <c r="C83" s="275">
        <f>data!BS85</f>
        <v>523029</v>
      </c>
      <c r="D83" s="275" t="s">
        <v>725</v>
      </c>
      <c r="E83" s="4" t="s">
        <v>725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5" t="str">
        <f t="shared" si="11"/>
        <v>Please provide explanation for the fluctuation noted here</v>
      </c>
      <c r="M83" s="7"/>
    </row>
    <row r="84" spans="1:13" x14ac:dyDescent="0.35">
      <c r="A84" s="1" t="s">
        <v>778</v>
      </c>
      <c r="B84" s="275">
        <f>'Prior Year'!BT86</f>
        <v>0</v>
      </c>
      <c r="C84" s="275">
        <f>data!BT85</f>
        <v>0</v>
      </c>
      <c r="D84" s="275" t="s">
        <v>725</v>
      </c>
      <c r="E84" s="4" t="s">
        <v>725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5" t="str">
        <f t="shared" si="11"/>
        <v>Please provide explanation for the fluctuation noted here</v>
      </c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0</v>
      </c>
      <c r="D85" s="275" t="s">
        <v>725</v>
      </c>
      <c r="E85" s="4" t="s">
        <v>725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5" t="str">
        <f t="shared" si="11"/>
        <v>Please provide explanation for the fluctuation noted here</v>
      </c>
      <c r="M85" s="7"/>
    </row>
    <row r="86" spans="1:13" x14ac:dyDescent="0.35">
      <c r="A86" s="1" t="s">
        <v>780</v>
      </c>
      <c r="B86" s="275">
        <f>'Prior Year'!BV86</f>
        <v>4592108</v>
      </c>
      <c r="C86" s="275">
        <f>data!BV85</f>
        <v>4961855</v>
      </c>
      <c r="D86" s="275" t="s">
        <v>725</v>
      </c>
      <c r="E86" s="4" t="s">
        <v>725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5" t="str">
        <f t="shared" si="11"/>
        <v>Please provide explanation for the fluctuation noted here</v>
      </c>
      <c r="M86" s="7"/>
    </row>
    <row r="87" spans="1:13" x14ac:dyDescent="0.35">
      <c r="A87" s="1" t="s">
        <v>781</v>
      </c>
      <c r="B87" s="275">
        <f>'Prior Year'!BW86</f>
        <v>1034830</v>
      </c>
      <c r="C87" s="275">
        <f>data!BW85</f>
        <v>1061883</v>
      </c>
      <c r="D87" s="275" t="s">
        <v>725</v>
      </c>
      <c r="E87" s="4" t="s">
        <v>725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5" t="str">
        <f t="shared" si="11"/>
        <v>Please provide explanation for the fluctuation noted here</v>
      </c>
      <c r="M87" s="7"/>
    </row>
    <row r="88" spans="1:13" x14ac:dyDescent="0.35">
      <c r="A88" s="1" t="s">
        <v>782</v>
      </c>
      <c r="B88" s="275">
        <f>'Prior Year'!BX86</f>
        <v>8341709</v>
      </c>
      <c r="C88" s="275">
        <f>data!BX85</f>
        <v>8866230</v>
      </c>
      <c r="D88" s="275" t="s">
        <v>725</v>
      </c>
      <c r="E88" s="4" t="s">
        <v>725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5" t="str">
        <f t="shared" si="11"/>
        <v>Please provide explanation for the fluctuation noted here</v>
      </c>
      <c r="M88" s="7"/>
    </row>
    <row r="89" spans="1:13" x14ac:dyDescent="0.35">
      <c r="A89" s="1" t="s">
        <v>783</v>
      </c>
      <c r="B89" s="275">
        <f>'Prior Year'!BY86</f>
        <v>3370091</v>
      </c>
      <c r="C89" s="275">
        <f>data!BY85</f>
        <v>3481919</v>
      </c>
      <c r="D89" s="275" t="s">
        <v>725</v>
      </c>
      <c r="E89" s="4" t="s">
        <v>725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5" t="str">
        <f t="shared" si="11"/>
        <v>Please provide explanation for the fluctuation noted here</v>
      </c>
      <c r="M89" s="7"/>
    </row>
    <row r="90" spans="1:13" x14ac:dyDescent="0.35">
      <c r="A90" s="1" t="s">
        <v>784</v>
      </c>
      <c r="B90" s="275">
        <f>'Prior Year'!BZ86</f>
        <v>893805</v>
      </c>
      <c r="C90" s="275">
        <f>data!BZ85</f>
        <v>1014409</v>
      </c>
      <c r="D90" s="275" t="s">
        <v>725</v>
      </c>
      <c r="E90" s="4" t="s">
        <v>725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5" t="str">
        <f t="shared" si="11"/>
        <v>Please provide explanation for the fluctuation noted here</v>
      </c>
      <c r="M90" s="7"/>
    </row>
    <row r="91" spans="1:13" x14ac:dyDescent="0.35">
      <c r="A91" s="1" t="s">
        <v>785</v>
      </c>
      <c r="B91" s="275">
        <f>'Prior Year'!CA86</f>
        <v>0</v>
      </c>
      <c r="C91" s="275">
        <f>data!CA85</f>
        <v>0</v>
      </c>
      <c r="D91" s="275" t="s">
        <v>725</v>
      </c>
      <c r="E91" s="4" t="s">
        <v>725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5" t="str">
        <f t="shared" si="11"/>
        <v>Please provide explanation for the fluctuation noted here</v>
      </c>
      <c r="M91" s="7"/>
    </row>
    <row r="92" spans="1:13" x14ac:dyDescent="0.35">
      <c r="A92" s="1" t="s">
        <v>786</v>
      </c>
      <c r="B92" s="275">
        <f>'Prior Year'!CB86</f>
        <v>0</v>
      </c>
      <c r="C92" s="275">
        <f>data!CB85</f>
        <v>0</v>
      </c>
      <c r="D92" s="275" t="s">
        <v>725</v>
      </c>
      <c r="E92" s="4" t="s">
        <v>725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5" t="str">
        <f t="shared" si="11"/>
        <v>Please provide explanation for the fluctuation noted here</v>
      </c>
      <c r="M92" s="7"/>
    </row>
    <row r="93" spans="1:13" x14ac:dyDescent="0.35">
      <c r="A93" s="1" t="s">
        <v>787</v>
      </c>
      <c r="B93" s="275">
        <f>'Prior Year'!CC86</f>
        <v>18047184</v>
      </c>
      <c r="C93" s="275">
        <f>data!CC85</f>
        <v>21734542</v>
      </c>
      <c r="D93" s="275" t="s">
        <v>725</v>
      </c>
      <c r="E93" s="4" t="s">
        <v>725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5" t="str">
        <f t="shared" si="11"/>
        <v>Please provide explanation for the fluctuation noted here</v>
      </c>
      <c r="M93" s="7"/>
    </row>
    <row r="94" spans="1:13" x14ac:dyDescent="0.35">
      <c r="A94" s="1" t="s">
        <v>788</v>
      </c>
      <c r="B94" s="275">
        <f>'Prior Year'!CD86</f>
        <v>0</v>
      </c>
      <c r="C94" s="275">
        <f>data!CD85</f>
        <v>0</v>
      </c>
      <c r="D94" s="275" t="s">
        <v>725</v>
      </c>
      <c r="E94" s="4" t="s">
        <v>725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1" t="s">
        <v>1348</v>
      </c>
    </row>
    <row r="3" spans="1:4" x14ac:dyDescent="0.35">
      <c r="A3" s="11" t="s">
        <v>789</v>
      </c>
    </row>
    <row r="4" spans="1:4" x14ac:dyDescent="0.35">
      <c r="A4" s="329" t="s">
        <v>1346</v>
      </c>
    </row>
    <row r="5" spans="1:4" x14ac:dyDescent="0.35">
      <c r="A5" s="330" t="s">
        <v>1344</v>
      </c>
    </row>
    <row r="6" spans="1:4" x14ac:dyDescent="0.35">
      <c r="A6" s="328"/>
    </row>
    <row r="7" spans="1:4" x14ac:dyDescent="0.35">
      <c r="A7" s="329" t="s">
        <v>1347</v>
      </c>
    </row>
    <row r="8" spans="1:4" x14ac:dyDescent="0.35">
      <c r="A8" s="330" t="s">
        <v>1345</v>
      </c>
    </row>
    <row r="11" spans="1:4" x14ac:dyDescent="0.35">
      <c r="A11" s="13" t="s">
        <v>790</v>
      </c>
      <c r="D11" s="276">
        <f>data!C380</f>
        <v>31385734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5951354</v>
      </c>
    </row>
    <row r="26" spans="1:4" x14ac:dyDescent="0.35">
      <c r="A26" s="13" t="s">
        <v>791</v>
      </c>
      <c r="D26" s="277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H-207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SKAGIT REGIONAL HEALTH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98273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Skagit  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Brian Ivie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Paul Ishizuka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(360)445-8514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(360)445-8522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 xml:space="preserve"> X</v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7071</v>
      </c>
      <c r="G23" s="81">
        <f>data!D127</f>
        <v>39861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888</v>
      </c>
      <c r="G26" s="81">
        <f>data!D130</f>
        <v>2255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12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0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89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21</v>
      </c>
      <c r="E34" s="78" t="s">
        <v>324</v>
      </c>
      <c r="F34" s="81"/>
      <c r="G34" s="81">
        <f>data!E143</f>
        <v>137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15</v>
      </c>
      <c r="E36" s="78" t="s">
        <v>325</v>
      </c>
      <c r="F36" s="81"/>
      <c r="G36" s="81">
        <f>data!C144</f>
        <v>137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21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SKAGIT REGIONAL HEALTH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3596</v>
      </c>
      <c r="C7" s="141">
        <f>data!B155</f>
        <v>25041</v>
      </c>
      <c r="D7" s="141">
        <f>data!B156</f>
        <v>220241</v>
      </c>
      <c r="E7" s="141">
        <f>data!B157</f>
        <v>260827745</v>
      </c>
      <c r="F7" s="141">
        <f>data!B158</f>
        <v>505090523</v>
      </c>
      <c r="G7" s="141">
        <f>data!B157+data!B158</f>
        <v>765918268</v>
      </c>
    </row>
    <row r="8" spans="1:7" ht="20.149999999999999" customHeight="1" x14ac:dyDescent="0.35">
      <c r="A8" s="77" t="s">
        <v>331</v>
      </c>
      <c r="B8" s="141">
        <f>data!C154</f>
        <v>2083</v>
      </c>
      <c r="C8" s="141">
        <f>data!C155</f>
        <v>8617</v>
      </c>
      <c r="D8" s="141">
        <f>data!C156</f>
        <v>124031</v>
      </c>
      <c r="E8" s="141">
        <f>data!C157</f>
        <v>77689386</v>
      </c>
      <c r="F8" s="141">
        <f>data!C158</f>
        <v>194402626</v>
      </c>
      <c r="G8" s="141">
        <f>data!C157+data!C158</f>
        <v>272092012</v>
      </c>
    </row>
    <row r="9" spans="1:7" ht="20.149999999999999" customHeight="1" x14ac:dyDescent="0.35">
      <c r="A9" s="77" t="s">
        <v>829</v>
      </c>
      <c r="B9" s="141">
        <f>data!D154</f>
        <v>2280</v>
      </c>
      <c r="C9" s="141">
        <f>data!D155</f>
        <v>8458</v>
      </c>
      <c r="D9" s="141">
        <f>data!D156</f>
        <v>139307</v>
      </c>
      <c r="E9" s="141">
        <f>data!D157</f>
        <v>101707279</v>
      </c>
      <c r="F9" s="141">
        <f>data!D158</f>
        <v>365939342</v>
      </c>
      <c r="G9" s="141">
        <f>data!D157+data!D158</f>
        <v>467646621</v>
      </c>
    </row>
    <row r="10" spans="1:7" ht="20.149999999999999" customHeight="1" x14ac:dyDescent="0.35">
      <c r="A10" s="92" t="s">
        <v>215</v>
      </c>
      <c r="B10" s="141">
        <f>data!E154</f>
        <v>7959</v>
      </c>
      <c r="C10" s="141">
        <f>data!E155</f>
        <v>42116</v>
      </c>
      <c r="D10" s="141">
        <f>data!E156</f>
        <v>483579</v>
      </c>
      <c r="E10" s="141">
        <f>data!E157</f>
        <v>440224410</v>
      </c>
      <c r="F10" s="141">
        <f>data!E158</f>
        <v>1065432491</v>
      </c>
      <c r="G10" s="141">
        <f>E10+F10</f>
        <v>1505656901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5832680.1999999993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14079725.27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SKAGIT REGIONAL HEALTH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14412577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327525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1320410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21549213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355355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9445529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169543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0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47580152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647901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1704910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2352811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5761851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1964889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7726740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2074935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2987640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5062575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0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4833300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4833300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SKAGIT REGIONAL HEALTH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11712330.039999999</v>
      </c>
      <c r="D7" s="81">
        <f>data!C225</f>
        <v>257477.60000000242</v>
      </c>
      <c r="E7" s="81">
        <f>data!D225</f>
        <v>59321.73</v>
      </c>
      <c r="F7" s="81">
        <f>data!E211</f>
        <v>11712330.039999999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7334054.7800000003</v>
      </c>
      <c r="D8" s="81">
        <f>data!C226</f>
        <v>4883399.4099996714</v>
      </c>
      <c r="E8" s="81">
        <f>data!D226</f>
        <v>2873191.12</v>
      </c>
      <c r="F8" s="81">
        <f>data!E212</f>
        <v>7274733.0499999998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136184387.20000002</v>
      </c>
      <c r="D9" s="81">
        <f>data!C227</f>
        <v>0</v>
      </c>
      <c r="E9" s="81">
        <f>data!D227</f>
        <v>0</v>
      </c>
      <c r="F9" s="81">
        <f>data!E213</f>
        <v>134871002.69000003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0</v>
      </c>
      <c r="D10" s="81">
        <f>data!C228</f>
        <v>404124.97999999078</v>
      </c>
      <c r="E10" s="81">
        <f>data!D228</f>
        <v>1902312.0599999998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23229020.550000001</v>
      </c>
      <c r="D11" s="81">
        <f>data!C229</f>
        <v>9921656.5099974182</v>
      </c>
      <c r="E11" s="81">
        <f>data!D229</f>
        <v>7907336.2699999996</v>
      </c>
      <c r="F11" s="81">
        <f>data!E215</f>
        <v>21534623.560000002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130493730.19000007</v>
      </c>
      <c r="D12" s="81">
        <f>data!C230</f>
        <v>0</v>
      </c>
      <c r="E12" s="81">
        <f>data!D230</f>
        <v>2160102.2399999998</v>
      </c>
      <c r="F12" s="81">
        <f>data!E216</f>
        <v>128382008.27000007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2160102.2399999998</v>
      </c>
      <c r="D13" s="81">
        <f>data!C231</f>
        <v>722150.82999999088</v>
      </c>
      <c r="E13" s="81">
        <f>data!D231</f>
        <v>99505.05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10271695.310000001</v>
      </c>
      <c r="D14" s="81">
        <f>data!C232</f>
        <v>0</v>
      </c>
      <c r="E14" s="81">
        <f>data!D232</f>
        <v>0</v>
      </c>
      <c r="F14" s="81">
        <f>data!E218</f>
        <v>10827478.260000002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750333.19</v>
      </c>
      <c r="D15" s="81">
        <f>data!C233</f>
        <v>16188809.329997074</v>
      </c>
      <c r="E15" s="81">
        <f>data!D233</f>
        <v>15001768.470000001</v>
      </c>
      <c r="F15" s="81">
        <f>data!E219</f>
        <v>3628693.93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322135653.50000012</v>
      </c>
      <c r="D16" s="81">
        <f>data!C234</f>
        <v>0</v>
      </c>
      <c r="E16" s="81">
        <f>data!D234</f>
        <v>0</v>
      </c>
      <c r="F16" s="81">
        <f>data!E220</f>
        <v>318230869.80000013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4501961.3099999987</v>
      </c>
      <c r="D24" s="81">
        <f>data!C225</f>
        <v>257477.60000000242</v>
      </c>
      <c r="E24" s="81">
        <f>data!D225</f>
        <v>59321.73</v>
      </c>
      <c r="F24" s="81">
        <f>data!E225</f>
        <v>4700117.1800000006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76741011.120000035</v>
      </c>
      <c r="D25" s="81">
        <f>data!C226</f>
        <v>4883399.4099996714</v>
      </c>
      <c r="E25" s="81">
        <f>data!D226</f>
        <v>2873191.12</v>
      </c>
      <c r="F25" s="81">
        <f>data!E226</f>
        <v>78751219.409999698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20159982.260000005</v>
      </c>
      <c r="D27" s="81">
        <f>data!C228</f>
        <v>404124.97999999078</v>
      </c>
      <c r="E27" s="81">
        <f>data!D228</f>
        <v>1902312.0599999998</v>
      </c>
      <c r="F27" s="81">
        <f>data!E228</f>
        <v>18661795.179999996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86302375.210000023</v>
      </c>
      <c r="D28" s="81">
        <f>data!C229</f>
        <v>9921656.5099974182</v>
      </c>
      <c r="E28" s="81">
        <f>data!D229</f>
        <v>7907336.2699999996</v>
      </c>
      <c r="F28" s="81">
        <f>data!E229</f>
        <v>88316695.44999744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2160102.2399999998</v>
      </c>
      <c r="D29" s="81">
        <f>data!C230</f>
        <v>0</v>
      </c>
      <c r="E29" s="81">
        <f>data!D230</f>
        <v>2160102.2399999998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6848235.8999999994</v>
      </c>
      <c r="D30" s="81">
        <f>data!C231</f>
        <v>722150.82999999088</v>
      </c>
      <c r="E30" s="81">
        <f>data!D231</f>
        <v>99505.05</v>
      </c>
      <c r="F30" s="81">
        <f>data!E231</f>
        <v>7470881.6799999904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196713668.04000008</v>
      </c>
      <c r="D32" s="81">
        <f>data!C233</f>
        <v>16188809.329997074</v>
      </c>
      <c r="E32" s="81">
        <f>data!D233</f>
        <v>15001768.470000001</v>
      </c>
      <c r="F32" s="81">
        <f>data!E233</f>
        <v>197900708.89999712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SKAGIT REGIONAL HEALTH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7364012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581400406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210797318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11176186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55954537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207164072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2233863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1068726382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6189.459036144578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3715003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10374096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14089099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0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0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2023-07-05T21:16:49Z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